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8800" windowHeight="12225" tabRatio="900" firstSheet="4" activeTab="8"/>
  </bookViews>
  <sheets>
    <sheet name="KPI" sheetId="17" r:id="rId1"/>
    <sheet name="Для УСР" sheetId="65" r:id="rId2"/>
    <sheet name="KPI-20 ДГД" sheetId="13" r:id="rId3"/>
    <sheet name="KPI-печать" sheetId="52" r:id="rId4"/>
    <sheet name="Доначисление" sheetId="2" r:id="rId5"/>
    <sheet name="Лист1" sheetId="59" r:id="rId6"/>
    <sheet name="Взыскание" sheetId="4" r:id="rId7"/>
    <sheet name="Лист2" sheetId="60" r:id="rId8"/>
    <sheet name="Завершенные данные ДГД" sheetId="36" r:id="rId9"/>
    <sheet name="Завершенные ИНИС и ИСНА" sheetId="38" r:id="rId10"/>
    <sheet name="Свод завершенные донач ДГД" sheetId="40" r:id="rId11"/>
    <sheet name="Среднее доначисление" sheetId="10" r:id="rId12"/>
    <sheet name="Лист3" sheetId="61" r:id="rId13"/>
    <sheet name="Проводимые ИНИС и ИСНА" sheetId="39" r:id="rId14"/>
    <sheet name="Занятость" sheetId="25" r:id="rId15"/>
    <sheet name="Лист4" sheetId="62" r:id="rId16"/>
    <sheet name="Проводимые данные ДГД" sheetId="37" r:id="rId17"/>
    <sheet name="Проводимые" sheetId="12" r:id="rId18"/>
    <sheet name="Лист5" sheetId="63" r:id="rId19"/>
    <sheet name="Отмененные" sheetId="24" r:id="rId20"/>
    <sheet name="Лист6" sheetId="64" r:id="rId21"/>
    <sheet name="Отмененные акты" sheetId="50" r:id="rId22"/>
  </sheets>
  <definedNames>
    <definedName name="_xlnm._FilterDatabase" localSheetId="2" hidden="1">'KPI-20 ДГД'!$A$3:$I$24</definedName>
    <definedName name="_xlnm._FilterDatabase" localSheetId="3" hidden="1">'KPI-печать'!$A$3:$I$3</definedName>
    <definedName name="_xlnm._FilterDatabase" localSheetId="1" hidden="1">'Для УСР'!$B$4:$J$124</definedName>
    <definedName name="_xlnm._FilterDatabase" localSheetId="8" hidden="1">'Завершенные данные ДГД'!$A$6:$BI$988</definedName>
    <definedName name="_xlnm._FilterDatabase" localSheetId="9" hidden="1">'Завершенные ИНИС и ИСНА'!$A$6:$AM$410</definedName>
    <definedName name="_xlnm._FilterDatabase" localSheetId="14" hidden="1">Занятость!$A$4:$G$27</definedName>
    <definedName name="_xlnm._FilterDatabase" localSheetId="15" hidden="1">Лист4!$A$4:$G$6</definedName>
    <definedName name="_xlnm._FilterDatabase" localSheetId="19" hidden="1">Отмененные!$A$6:$K$27</definedName>
    <definedName name="_xlnm._FilterDatabase" localSheetId="21" hidden="1">'Отмененные акты'!$A$6:$AN$38</definedName>
    <definedName name="_xlnm._FilterDatabase" localSheetId="17" hidden="1">Проводимые!$B$3:$G$25</definedName>
    <definedName name="_xlnm._FilterDatabase" localSheetId="16" hidden="1">'Проводимые данные ДГД'!$A$5:$AC$473</definedName>
    <definedName name="_xlnm._FilterDatabase" localSheetId="13" hidden="1">'Проводимые ИНИС и ИСНА'!$A$4:$EK$478</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988" i="36" l="1"/>
  <c r="A987" i="36"/>
  <c r="A986" i="36"/>
  <c r="A985" i="36"/>
  <c r="A984" i="36"/>
  <c r="A983" i="36"/>
  <c r="A982" i="36"/>
  <c r="A981" i="36"/>
  <c r="A980" i="36"/>
  <c r="A979" i="36"/>
  <c r="A978" i="36"/>
  <c r="A977" i="36"/>
  <c r="A976" i="36"/>
  <c r="A975" i="36"/>
  <c r="A974" i="36"/>
  <c r="A973" i="36"/>
  <c r="A972" i="36"/>
  <c r="A971" i="36"/>
  <c r="A970" i="36"/>
  <c r="A969" i="36"/>
  <c r="A968" i="36"/>
  <c r="A967" i="36"/>
  <c r="A966" i="36"/>
  <c r="A965" i="36"/>
  <c r="A964" i="36"/>
  <c r="A963" i="36"/>
  <c r="A962" i="36"/>
  <c r="A961" i="36"/>
  <c r="A960" i="36"/>
  <c r="A959" i="36"/>
  <c r="A958" i="36"/>
  <c r="A957" i="36"/>
  <c r="A956" i="36"/>
  <c r="A955" i="36"/>
  <c r="A954" i="36"/>
  <c r="A953" i="36"/>
  <c r="A952" i="36"/>
  <c r="A951" i="36"/>
  <c r="A950" i="36"/>
  <c r="A949" i="36"/>
  <c r="A948" i="36"/>
  <c r="A947" i="36"/>
  <c r="A946" i="36"/>
  <c r="A945" i="36"/>
  <c r="A944" i="36"/>
  <c r="A943" i="36"/>
  <c r="A942" i="36"/>
  <c r="A941" i="36"/>
  <c r="A940" i="36"/>
  <c r="A939" i="36"/>
  <c r="A938" i="36"/>
  <c r="A937" i="36"/>
  <c r="A936" i="36"/>
  <c r="A935" i="36"/>
  <c r="A934" i="36"/>
  <c r="A933" i="36"/>
  <c r="A932" i="36"/>
  <c r="A931" i="36"/>
  <c r="A930" i="36"/>
  <c r="A929" i="36"/>
  <c r="A928" i="36"/>
  <c r="A927" i="36"/>
  <c r="A926" i="36"/>
  <c r="A925" i="36"/>
  <c r="A924" i="36"/>
  <c r="A923" i="36"/>
  <c r="A922" i="36"/>
  <c r="A921" i="36"/>
  <c r="A920" i="36"/>
  <c r="A919" i="36"/>
  <c r="A918" i="36"/>
  <c r="A917" i="36"/>
  <c r="A916" i="36"/>
  <c r="A915" i="36"/>
  <c r="A914" i="36"/>
  <c r="A913" i="36"/>
  <c r="A912" i="36"/>
  <c r="A911" i="36"/>
  <c r="A910" i="36"/>
  <c r="A909" i="36"/>
  <c r="A908" i="36"/>
  <c r="A907" i="36"/>
  <c r="A906" i="36"/>
  <c r="A905" i="36"/>
  <c r="A904" i="36"/>
  <c r="A903" i="36"/>
  <c r="A902" i="36"/>
  <c r="A901" i="36"/>
  <c r="A900" i="36"/>
  <c r="A899" i="36"/>
  <c r="A898" i="36"/>
  <c r="A897" i="36"/>
  <c r="A896" i="36"/>
  <c r="A895" i="36"/>
  <c r="A894" i="36"/>
  <c r="A893" i="36"/>
  <c r="A892" i="36"/>
  <c r="A891" i="36"/>
  <c r="A890" i="36"/>
  <c r="A889" i="36"/>
  <c r="A888" i="36"/>
  <c r="A887" i="36"/>
  <c r="A886" i="36"/>
  <c r="A885" i="36"/>
  <c r="A884" i="36"/>
  <c r="A883" i="36"/>
  <c r="A882" i="36"/>
  <c r="A881" i="36"/>
  <c r="A880" i="36"/>
  <c r="A879" i="36"/>
  <c r="A878" i="36"/>
  <c r="A877" i="36"/>
  <c r="A876" i="36"/>
  <c r="A875" i="36"/>
  <c r="A874" i="36"/>
  <c r="A873" i="36"/>
  <c r="A872" i="36"/>
  <c r="A871" i="36"/>
  <c r="A870" i="36"/>
  <c r="A869" i="36"/>
  <c r="A868" i="36"/>
  <c r="A867" i="36"/>
  <c r="A866" i="36"/>
  <c r="A865" i="36"/>
  <c r="A864" i="36"/>
  <c r="A863" i="36"/>
  <c r="A862" i="36"/>
  <c r="A861" i="36"/>
  <c r="A860" i="36"/>
  <c r="A859" i="36"/>
  <c r="A858" i="36"/>
  <c r="A857" i="36"/>
  <c r="A856" i="36"/>
  <c r="A855" i="36"/>
  <c r="A854" i="36"/>
  <c r="A853" i="36"/>
  <c r="A852" i="36"/>
  <c r="A851" i="36"/>
  <c r="A850" i="36"/>
  <c r="A849" i="36"/>
  <c r="A848" i="36"/>
  <c r="A847" i="36"/>
  <c r="A846" i="36"/>
  <c r="A845" i="36"/>
  <c r="A844" i="36"/>
  <c r="A843" i="36"/>
  <c r="A842" i="36"/>
  <c r="A841" i="36"/>
  <c r="A840" i="36"/>
  <c r="A839" i="36"/>
  <c r="A838" i="36"/>
  <c r="A837" i="36"/>
  <c r="A836" i="36"/>
  <c r="A835" i="36"/>
  <c r="A834" i="36"/>
  <c r="A833" i="36"/>
  <c r="A832" i="36"/>
  <c r="A831" i="36"/>
  <c r="A830" i="36"/>
  <c r="A829" i="36"/>
  <c r="A828" i="36"/>
  <c r="A827" i="36"/>
  <c r="A826" i="36"/>
  <c r="A825" i="36"/>
  <c r="A824" i="36"/>
  <c r="A823" i="36"/>
  <c r="A822" i="36"/>
  <c r="A821" i="36"/>
  <c r="A820" i="36"/>
  <c r="A819" i="36"/>
  <c r="A818" i="36"/>
  <c r="A817" i="36"/>
  <c r="A816" i="36"/>
  <c r="A815" i="36"/>
  <c r="A814" i="36"/>
  <c r="A813" i="36"/>
  <c r="A812" i="36"/>
  <c r="A811" i="36"/>
  <c r="A810" i="36"/>
  <c r="A809" i="36"/>
  <c r="A808" i="36"/>
  <c r="A807" i="36"/>
  <c r="A806" i="36"/>
  <c r="A805" i="36"/>
  <c r="A804" i="36"/>
  <c r="A803" i="36"/>
  <c r="A802" i="36"/>
  <c r="A801" i="36"/>
  <c r="A800" i="36"/>
  <c r="A799" i="36"/>
  <c r="A798" i="36"/>
  <c r="A797" i="36"/>
  <c r="A796" i="36"/>
  <c r="A795" i="36"/>
  <c r="A794" i="36"/>
  <c r="A793" i="36"/>
  <c r="A792" i="36"/>
  <c r="A791" i="36"/>
  <c r="A790" i="36"/>
  <c r="A789" i="36"/>
  <c r="A788" i="36"/>
  <c r="A787" i="36"/>
  <c r="A786" i="36"/>
  <c r="A785" i="36"/>
  <c r="A784" i="36"/>
  <c r="A783" i="36"/>
  <c r="A782" i="36"/>
  <c r="A781" i="36"/>
  <c r="A780" i="36"/>
  <c r="A779" i="36"/>
  <c r="A778" i="36"/>
  <c r="A777" i="36"/>
  <c r="A776" i="36"/>
  <c r="A775" i="36"/>
  <c r="A774" i="36"/>
  <c r="A773" i="36"/>
  <c r="A772" i="36"/>
  <c r="A771" i="36"/>
  <c r="A770" i="36"/>
  <c r="A769" i="36"/>
  <c r="A768" i="36"/>
  <c r="A767" i="36"/>
  <c r="A766" i="36"/>
  <c r="A765" i="36"/>
  <c r="A764" i="36"/>
  <c r="A763" i="36"/>
  <c r="A762" i="36"/>
  <c r="A761" i="36"/>
  <c r="A760" i="36"/>
  <c r="A759" i="36"/>
  <c r="A758" i="36"/>
  <c r="A757" i="36"/>
  <c r="A756" i="36"/>
  <c r="A755" i="36"/>
  <c r="A754" i="36"/>
  <c r="A753" i="36"/>
  <c r="A752" i="36"/>
  <c r="A751" i="36"/>
  <c r="A750" i="36"/>
  <c r="A749" i="36"/>
  <c r="A748" i="36"/>
  <c r="A747" i="36"/>
  <c r="A746" i="36"/>
  <c r="A745" i="36"/>
  <c r="A744" i="36"/>
  <c r="A743" i="36"/>
  <c r="A742" i="36"/>
  <c r="A741" i="36"/>
  <c r="A740" i="36"/>
  <c r="A739" i="36"/>
  <c r="A738" i="36"/>
  <c r="A737" i="36"/>
  <c r="A736" i="36"/>
  <c r="A735" i="36"/>
  <c r="A734" i="36"/>
  <c r="A733" i="36"/>
  <c r="A732" i="36"/>
  <c r="A731" i="36"/>
  <c r="A730" i="36"/>
  <c r="A729" i="36"/>
  <c r="A728" i="36"/>
  <c r="A727" i="36"/>
  <c r="A726" i="36"/>
  <c r="A725" i="36"/>
  <c r="A724" i="36"/>
  <c r="A723" i="36"/>
  <c r="A722" i="36"/>
  <c r="A721" i="36"/>
  <c r="A720" i="36"/>
  <c r="A719" i="36"/>
  <c r="A718" i="36"/>
  <c r="A717" i="36"/>
  <c r="A716" i="36"/>
  <c r="A715" i="36"/>
  <c r="A714" i="36"/>
  <c r="A713" i="36"/>
  <c r="A712" i="36"/>
  <c r="A711" i="36"/>
  <c r="A710" i="36"/>
  <c r="A709" i="36"/>
  <c r="A708" i="36"/>
  <c r="A707" i="36"/>
  <c r="A706" i="36"/>
  <c r="A705" i="36"/>
  <c r="A704" i="36"/>
  <c r="A703" i="36"/>
  <c r="A702" i="36"/>
  <c r="A701" i="36"/>
  <c r="A700" i="36"/>
  <c r="A699" i="36"/>
  <c r="A698" i="36"/>
  <c r="A697" i="36"/>
  <c r="A696" i="36"/>
  <c r="A695" i="36"/>
  <c r="A694" i="36"/>
  <c r="A693" i="36"/>
  <c r="A692" i="36"/>
  <c r="A691" i="36"/>
  <c r="A690" i="36"/>
  <c r="A689" i="36"/>
  <c r="A688" i="36"/>
  <c r="A687" i="36"/>
  <c r="A686" i="36"/>
  <c r="A685" i="36"/>
  <c r="A684" i="36"/>
  <c r="A683" i="36"/>
  <c r="A682" i="36"/>
  <c r="A681" i="36"/>
  <c r="A680" i="36"/>
  <c r="A679" i="36"/>
  <c r="A678" i="36"/>
  <c r="A677" i="36"/>
  <c r="A676" i="36"/>
  <c r="A675" i="36"/>
  <c r="A674" i="36"/>
  <c r="A673" i="36"/>
  <c r="A672" i="36"/>
  <c r="A671" i="36"/>
  <c r="A670" i="36"/>
  <c r="A669" i="36"/>
  <c r="A668" i="36"/>
  <c r="A667" i="36"/>
  <c r="A666" i="36"/>
  <c r="A665" i="36"/>
  <c r="A664" i="36"/>
  <c r="A663" i="36"/>
  <c r="A662" i="36"/>
  <c r="A661" i="36"/>
  <c r="A660" i="36"/>
  <c r="A659" i="36"/>
  <c r="A658" i="36"/>
  <c r="A657" i="36"/>
  <c r="A656" i="36"/>
  <c r="A655" i="36"/>
  <c r="A654" i="36"/>
  <c r="A653" i="36"/>
  <c r="A652" i="36"/>
  <c r="A651" i="36"/>
  <c r="A650" i="36"/>
  <c r="A649" i="36"/>
  <c r="A648" i="36"/>
  <c r="A647" i="36"/>
  <c r="A646" i="36"/>
  <c r="A645" i="36"/>
  <c r="A644" i="36"/>
  <c r="A643" i="36"/>
  <c r="A642" i="36"/>
  <c r="A641" i="36"/>
  <c r="A640" i="36"/>
  <c r="A639" i="36"/>
  <c r="A638" i="36"/>
  <c r="A637" i="36"/>
  <c r="A636" i="36"/>
  <c r="A635" i="36"/>
  <c r="A634" i="36"/>
  <c r="A633" i="36"/>
  <c r="A632" i="36"/>
  <c r="A631" i="36"/>
  <c r="A630" i="36"/>
  <c r="A629" i="36"/>
  <c r="A628" i="36"/>
  <c r="A627" i="36"/>
  <c r="A626" i="36"/>
  <c r="A625" i="36"/>
  <c r="A624" i="36"/>
  <c r="A623" i="36"/>
  <c r="A622" i="36"/>
  <c r="A621" i="36"/>
  <c r="A620" i="36"/>
  <c r="A619" i="36"/>
  <c r="A618" i="36"/>
  <c r="A617" i="36"/>
  <c r="A616" i="36"/>
  <c r="A615" i="36"/>
  <c r="A614" i="36"/>
  <c r="A613" i="36"/>
  <c r="A612" i="36"/>
  <c r="A611" i="36"/>
  <c r="A610" i="36"/>
  <c r="A609" i="36"/>
  <c r="A608" i="36"/>
  <c r="A607" i="36"/>
  <c r="A606" i="36"/>
  <c r="A605" i="36"/>
  <c r="A604" i="36"/>
  <c r="A603" i="36"/>
  <c r="A602" i="36"/>
  <c r="A601" i="36"/>
  <c r="A600" i="36"/>
  <c r="A599" i="36"/>
  <c r="A598" i="36"/>
  <c r="A597" i="36"/>
  <c r="A596" i="36"/>
  <c r="A595" i="36"/>
  <c r="A594" i="36"/>
  <c r="A593" i="36"/>
  <c r="A592" i="36"/>
  <c r="A591" i="36"/>
  <c r="A590" i="36"/>
  <c r="A589" i="36"/>
  <c r="A588" i="36"/>
  <c r="A587" i="36"/>
  <c r="A586" i="36"/>
  <c r="A585" i="36"/>
  <c r="A584" i="36"/>
  <c r="A583" i="36"/>
  <c r="A582" i="36"/>
  <c r="A581" i="36"/>
  <c r="A580" i="36"/>
  <c r="A579" i="36"/>
  <c r="A578" i="36"/>
  <c r="A577" i="36"/>
  <c r="A576" i="36"/>
  <c r="A575" i="36"/>
  <c r="A574" i="36"/>
  <c r="A573" i="36"/>
  <c r="A572" i="36"/>
  <c r="A571" i="36"/>
  <c r="A570" i="36"/>
  <c r="A569" i="36"/>
  <c r="A568" i="36"/>
  <c r="A567" i="36"/>
  <c r="A566" i="36"/>
  <c r="A565" i="36"/>
  <c r="A564" i="36"/>
  <c r="A563" i="36"/>
  <c r="A562" i="36"/>
  <c r="A561" i="36"/>
  <c r="A560" i="36"/>
  <c r="A559" i="36"/>
  <c r="A558" i="36"/>
  <c r="A557" i="36"/>
  <c r="A556" i="36"/>
  <c r="A555" i="36"/>
  <c r="A554" i="36"/>
  <c r="A553" i="36"/>
  <c r="A552" i="36"/>
  <c r="A551" i="36"/>
  <c r="A550" i="36"/>
  <c r="A549" i="36"/>
  <c r="A548" i="36"/>
  <c r="A547" i="36"/>
  <c r="A546" i="36"/>
  <c r="A545" i="36"/>
  <c r="A544" i="36"/>
  <c r="A543" i="36"/>
  <c r="A542" i="36"/>
  <c r="A541" i="36"/>
  <c r="A540" i="36"/>
  <c r="A539" i="36"/>
  <c r="A538" i="36"/>
  <c r="A537" i="36"/>
  <c r="A536" i="36"/>
  <c r="A535" i="36"/>
  <c r="A534" i="36"/>
  <c r="A533" i="36"/>
  <c r="A532" i="36"/>
  <c r="A531" i="36"/>
  <c r="A530" i="36"/>
  <c r="A529" i="36"/>
  <c r="A528" i="36"/>
  <c r="A527" i="36"/>
  <c r="A526" i="36"/>
  <c r="A525" i="36"/>
  <c r="A524" i="36"/>
  <c r="A523" i="36"/>
  <c r="A522" i="36"/>
  <c r="A521" i="36"/>
  <c r="A520" i="36"/>
  <c r="A519" i="36"/>
  <c r="A518" i="36"/>
  <c r="A517" i="36"/>
  <c r="A516" i="36"/>
  <c r="A515" i="36"/>
  <c r="A514" i="36"/>
  <c r="A513" i="36"/>
  <c r="A512" i="36"/>
  <c r="A511" i="36"/>
  <c r="A510" i="36"/>
  <c r="A509" i="36"/>
  <c r="A508" i="36"/>
  <c r="A507" i="36"/>
  <c r="A506" i="36"/>
  <c r="A505" i="36"/>
  <c r="A504" i="36"/>
  <c r="A503" i="36"/>
  <c r="A502" i="36"/>
  <c r="A501" i="36"/>
  <c r="A500" i="36"/>
  <c r="A499" i="36"/>
  <c r="A498" i="36"/>
  <c r="A497" i="36"/>
  <c r="A496" i="36"/>
  <c r="A495" i="36"/>
  <c r="A494" i="36"/>
  <c r="A493" i="36"/>
  <c r="A492" i="36"/>
  <c r="A491" i="36"/>
  <c r="A490" i="36"/>
  <c r="A489" i="36"/>
  <c r="A488" i="36"/>
  <c r="A487" i="36"/>
  <c r="A486" i="36"/>
  <c r="A485" i="36"/>
  <c r="A484" i="36"/>
  <c r="A483" i="36"/>
  <c r="A482" i="36"/>
  <c r="A481" i="36"/>
  <c r="A480" i="36"/>
  <c r="A479" i="36"/>
  <c r="A478" i="36"/>
  <c r="A477" i="36"/>
  <c r="A476" i="36"/>
  <c r="A475" i="36"/>
  <c r="A474" i="36"/>
  <c r="A473" i="36"/>
  <c r="A472" i="36"/>
  <c r="A471" i="36"/>
  <c r="A470" i="36"/>
  <c r="A469" i="36"/>
  <c r="A468" i="36"/>
  <c r="A467" i="36"/>
  <c r="A466" i="36"/>
  <c r="A465" i="36"/>
  <c r="A464" i="36"/>
  <c r="A463" i="36"/>
  <c r="A462" i="36"/>
  <c r="A461" i="36"/>
  <c r="A460" i="36"/>
  <c r="A459" i="36"/>
  <c r="A458" i="36"/>
  <c r="A457" i="36"/>
  <c r="A456" i="36"/>
  <c r="A455" i="36"/>
  <c r="A454" i="36"/>
  <c r="A453" i="36"/>
  <c r="A452" i="36"/>
  <c r="A451" i="36"/>
  <c r="A450" i="36"/>
  <c r="A449" i="36"/>
  <c r="A448" i="36"/>
  <c r="A447" i="36"/>
  <c r="A446" i="36"/>
  <c r="A445" i="36"/>
  <c r="A444" i="36"/>
  <c r="A443" i="36"/>
  <c r="A442" i="36"/>
  <c r="A441" i="36"/>
  <c r="A440" i="36"/>
  <c r="A439" i="36"/>
  <c r="A438" i="36"/>
  <c r="A437" i="36"/>
  <c r="A436" i="36"/>
  <c r="A435" i="36"/>
  <c r="A434" i="36"/>
  <c r="A433" i="36"/>
  <c r="A432" i="36"/>
  <c r="A431" i="36"/>
  <c r="A430" i="36"/>
  <c r="A429" i="36"/>
  <c r="A428" i="36"/>
  <c r="A427" i="36"/>
  <c r="A426" i="36"/>
  <c r="A425" i="36"/>
  <c r="A424" i="36"/>
  <c r="A423" i="36"/>
  <c r="A422" i="36"/>
  <c r="A421" i="36"/>
  <c r="A420" i="36"/>
  <c r="A419" i="36"/>
  <c r="A418" i="36"/>
  <c r="A417" i="36"/>
  <c r="A416" i="36"/>
  <c r="A415" i="36"/>
  <c r="A414" i="36"/>
  <c r="A413" i="36"/>
  <c r="A412" i="36"/>
  <c r="A411" i="36"/>
  <c r="A410" i="36"/>
  <c r="A409" i="36"/>
  <c r="A408" i="36"/>
  <c r="A407" i="36"/>
  <c r="A406" i="36"/>
  <c r="A405" i="36"/>
  <c r="A404" i="36"/>
  <c r="A403" i="36"/>
  <c r="A402" i="36"/>
  <c r="A401" i="36"/>
  <c r="A400" i="36"/>
  <c r="A399" i="36"/>
  <c r="A398" i="36"/>
  <c r="A397" i="36"/>
  <c r="A396" i="36"/>
  <c r="A395" i="36"/>
  <c r="A394" i="36"/>
  <c r="A393" i="36"/>
  <c r="A392" i="36"/>
  <c r="A391" i="36"/>
  <c r="A390" i="36"/>
  <c r="A389" i="36"/>
  <c r="A388" i="36"/>
  <c r="A387" i="36"/>
  <c r="A386" i="36"/>
  <c r="A385" i="36"/>
  <c r="A384" i="36"/>
  <c r="A383" i="36"/>
  <c r="A382" i="36"/>
  <c r="A381" i="36"/>
  <c r="A380" i="36"/>
  <c r="A379" i="36"/>
  <c r="A378" i="36"/>
  <c r="A377" i="36"/>
  <c r="A376" i="36"/>
  <c r="A375" i="36"/>
  <c r="A374" i="36"/>
  <c r="A373" i="36"/>
  <c r="A372" i="36"/>
  <c r="A371" i="36"/>
  <c r="A370" i="36"/>
  <c r="A369" i="36"/>
  <c r="A368" i="36"/>
  <c r="A367" i="36"/>
  <c r="A366" i="36"/>
  <c r="A365" i="36"/>
  <c r="A364" i="36"/>
  <c r="A363" i="36"/>
  <c r="A362" i="36"/>
  <c r="A361" i="36"/>
  <c r="A360" i="36"/>
  <c r="A359" i="36"/>
  <c r="A358" i="36"/>
  <c r="A357" i="36"/>
  <c r="A356" i="36"/>
  <c r="A355" i="36"/>
  <c r="A354" i="36"/>
  <c r="A353" i="36"/>
  <c r="A352" i="36"/>
  <c r="A351" i="36"/>
  <c r="A350" i="36"/>
  <c r="A349" i="36"/>
  <c r="A348" i="36"/>
  <c r="A347" i="36"/>
  <c r="A346" i="36"/>
  <c r="A345" i="36"/>
  <c r="A344" i="36"/>
  <c r="A343" i="36"/>
  <c r="A342" i="36"/>
  <c r="A341" i="36"/>
  <c r="A340" i="36"/>
  <c r="A339" i="36"/>
  <c r="A338" i="36"/>
  <c r="A337" i="36"/>
  <c r="A336" i="36"/>
  <c r="A335" i="36"/>
  <c r="A334" i="36"/>
  <c r="A333" i="36"/>
  <c r="A332" i="36"/>
  <c r="A331" i="36"/>
  <c r="A330" i="36"/>
  <c r="A329" i="36"/>
  <c r="A328" i="36"/>
  <c r="A327" i="36"/>
  <c r="A326" i="36"/>
  <c r="A325" i="36"/>
  <c r="A324" i="36"/>
  <c r="A323" i="36"/>
  <c r="A322" i="36"/>
  <c r="A321" i="36"/>
  <c r="A320" i="36"/>
  <c r="A319" i="36"/>
  <c r="A318" i="36"/>
  <c r="A317" i="36"/>
  <c r="A316" i="36"/>
  <c r="A315" i="36"/>
  <c r="A314" i="36"/>
  <c r="A313" i="36"/>
  <c r="A312" i="36"/>
  <c r="A311" i="36"/>
  <c r="A310" i="36"/>
  <c r="A309" i="36"/>
  <c r="A308" i="36"/>
  <c r="A307" i="36"/>
  <c r="A306" i="36"/>
  <c r="A305" i="36"/>
  <c r="A304" i="36"/>
  <c r="A303" i="36"/>
  <c r="A302" i="36"/>
  <c r="A301" i="36"/>
  <c r="A300" i="36"/>
  <c r="A299" i="36"/>
  <c r="A298" i="36"/>
  <c r="A297" i="36"/>
  <c r="A296" i="36"/>
  <c r="A295" i="36"/>
  <c r="A294" i="36"/>
  <c r="A293" i="36"/>
  <c r="A292" i="36"/>
  <c r="A291" i="36"/>
  <c r="A290" i="36"/>
  <c r="A289" i="36"/>
  <c r="A288" i="36"/>
  <c r="A287" i="36"/>
  <c r="A286" i="36"/>
  <c r="A285" i="36"/>
  <c r="A284" i="36"/>
  <c r="A283" i="36"/>
  <c r="A282" i="36"/>
  <c r="A281" i="36"/>
  <c r="A280" i="36"/>
  <c r="A279" i="36"/>
  <c r="A278" i="36"/>
  <c r="A277" i="36"/>
  <c r="A276" i="36"/>
  <c r="A275" i="36"/>
  <c r="A274" i="36"/>
  <c r="A273" i="36"/>
  <c r="A272" i="36"/>
  <c r="A271" i="36"/>
  <c r="A270" i="36"/>
  <c r="A269" i="36"/>
  <c r="A268" i="36"/>
  <c r="A267" i="36"/>
  <c r="A266" i="36"/>
  <c r="A265" i="36"/>
  <c r="A264" i="36"/>
  <c r="A263" i="36"/>
  <c r="A262" i="36"/>
  <c r="A261" i="36"/>
  <c r="A260" i="36"/>
  <c r="A259" i="36"/>
  <c r="A258" i="36"/>
  <c r="A257" i="36"/>
  <c r="A256" i="36"/>
  <c r="A255" i="36"/>
  <c r="A254" i="36"/>
  <c r="A253" i="36"/>
  <c r="A252" i="36"/>
  <c r="A251" i="36"/>
  <c r="A250" i="36"/>
  <c r="A249" i="36"/>
  <c r="A248" i="36"/>
  <c r="A247" i="36"/>
  <c r="A246" i="36"/>
  <c r="A245" i="36"/>
  <c r="A244" i="36"/>
  <c r="A243" i="36"/>
  <c r="A242" i="36"/>
  <c r="A241" i="36"/>
  <c r="A240" i="36"/>
  <c r="A239" i="36"/>
  <c r="A238" i="36"/>
  <c r="A237" i="36"/>
  <c r="A236" i="36"/>
  <c r="A235" i="36"/>
  <c r="A234" i="36"/>
  <c r="A233" i="36"/>
  <c r="A232" i="36"/>
  <c r="A231" i="36"/>
  <c r="A230" i="36"/>
  <c r="A229" i="36"/>
  <c r="A228" i="36"/>
  <c r="A227" i="36"/>
  <c r="A226" i="36"/>
  <c r="A225" i="36"/>
  <c r="A224" i="36"/>
  <c r="A223" i="36"/>
  <c r="A222" i="36"/>
  <c r="A221" i="36"/>
  <c r="A220" i="36"/>
  <c r="A219" i="36"/>
  <c r="A218" i="36"/>
  <c r="A217" i="36"/>
  <c r="A216" i="36"/>
  <c r="A215" i="36"/>
  <c r="A214" i="36"/>
  <c r="A213" i="36"/>
  <c r="A212" i="36"/>
  <c r="A211" i="36"/>
  <c r="A210" i="36"/>
  <c r="A209" i="36"/>
  <c r="A208" i="36"/>
  <c r="A207" i="36"/>
  <c r="A206" i="36"/>
  <c r="A205" i="36"/>
  <c r="A204" i="36"/>
  <c r="A203" i="36"/>
  <c r="A202" i="36"/>
  <c r="A201" i="36"/>
  <c r="A200" i="36"/>
  <c r="A199" i="36"/>
  <c r="A198" i="36"/>
  <c r="A197" i="36"/>
  <c r="A196" i="36"/>
  <c r="A195" i="36"/>
  <c r="A194" i="36"/>
  <c r="A193" i="36"/>
  <c r="A192" i="36"/>
  <c r="A191" i="36"/>
  <c r="A190" i="36"/>
  <c r="A189" i="36"/>
  <c r="A188" i="36"/>
  <c r="A187" i="36"/>
  <c r="A186" i="36"/>
  <c r="A185" i="36"/>
  <c r="A184" i="36"/>
  <c r="A183" i="36"/>
  <c r="A182" i="36"/>
  <c r="A181" i="36"/>
  <c r="A180" i="36"/>
  <c r="A179" i="36"/>
  <c r="A178" i="36"/>
  <c r="A177" i="36"/>
  <c r="A176" i="36"/>
  <c r="A175" i="36"/>
  <c r="A174" i="36"/>
  <c r="A173" i="36"/>
  <c r="A172" i="36"/>
  <c r="A171" i="36"/>
  <c r="A170" i="36"/>
  <c r="A169" i="36"/>
  <c r="A168" i="36"/>
  <c r="A167" i="36"/>
  <c r="A166" i="36"/>
  <c r="A165" i="36"/>
  <c r="A164" i="36"/>
  <c r="A163" i="36"/>
  <c r="A162" i="36"/>
  <c r="A161" i="36"/>
  <c r="A160" i="36"/>
  <c r="A159" i="36"/>
  <c r="A158" i="36"/>
  <c r="A157" i="36"/>
  <c r="A156" i="36"/>
  <c r="A155" i="36"/>
  <c r="A154" i="36"/>
  <c r="A153" i="36"/>
  <c r="A152" i="36"/>
  <c r="A151" i="36"/>
  <c r="A150" i="36"/>
  <c r="A149" i="36"/>
  <c r="A148" i="36"/>
  <c r="A147" i="36"/>
  <c r="A146" i="36"/>
  <c r="A145" i="36"/>
  <c r="A144" i="36"/>
  <c r="A143" i="36"/>
  <c r="A142" i="36"/>
  <c r="A141" i="36"/>
  <c r="A140" i="36"/>
  <c r="A139" i="36"/>
  <c r="A138" i="36"/>
  <c r="A137" i="36"/>
  <c r="A136" i="36"/>
  <c r="A135" i="36"/>
  <c r="A134" i="36"/>
  <c r="A133" i="36"/>
  <c r="A132" i="36"/>
  <c r="A131" i="36"/>
  <c r="A130" i="36"/>
  <c r="A129" i="36"/>
  <c r="A128" i="36"/>
  <c r="A127" i="36"/>
  <c r="A126" i="36"/>
  <c r="A125" i="36"/>
  <c r="A124" i="36"/>
  <c r="A123" i="36"/>
  <c r="A122" i="36"/>
  <c r="A121" i="36"/>
  <c r="A120" i="36"/>
  <c r="A119" i="36"/>
  <c r="A118" i="36"/>
  <c r="A117" i="36"/>
  <c r="A116" i="36"/>
  <c r="A115" i="36"/>
  <c r="A114" i="36"/>
  <c r="A113" i="36"/>
  <c r="A112" i="36"/>
  <c r="A111" i="36"/>
  <c r="A110" i="36"/>
  <c r="A109" i="36"/>
  <c r="A108" i="36"/>
  <c r="A107" i="36"/>
  <c r="A106" i="36"/>
  <c r="A105" i="36"/>
  <c r="A104" i="36"/>
  <c r="A103" i="36"/>
  <c r="A102" i="36"/>
  <c r="A101" i="36"/>
  <c r="A100" i="36"/>
  <c r="A99" i="36"/>
  <c r="A98" i="36"/>
  <c r="A97" i="36"/>
  <c r="A96" i="36"/>
  <c r="A95" i="36"/>
  <c r="A94" i="36"/>
  <c r="A93" i="36"/>
  <c r="A92" i="36"/>
  <c r="A91" i="36"/>
  <c r="A90" i="36"/>
  <c r="A89" i="36"/>
  <c r="A88" i="36"/>
  <c r="A87" i="36"/>
  <c r="A86" i="36"/>
  <c r="A85" i="36"/>
  <c r="A84" i="36"/>
  <c r="A83" i="36"/>
  <c r="A82" i="36"/>
  <c r="A81" i="36"/>
  <c r="A80" i="36"/>
  <c r="A79" i="36"/>
  <c r="A78" i="36"/>
  <c r="A77" i="36"/>
  <c r="A76" i="36"/>
  <c r="A75" i="36"/>
  <c r="A74" i="36"/>
  <c r="A73" i="36"/>
  <c r="A72" i="36"/>
  <c r="A71" i="36"/>
  <c r="A70" i="36"/>
  <c r="A69" i="36"/>
  <c r="A68" i="36"/>
  <c r="A67" i="36"/>
  <c r="A66" i="36"/>
  <c r="A65" i="36"/>
  <c r="A64" i="36"/>
  <c r="A63" i="36"/>
  <c r="A62" i="36"/>
  <c r="A61" i="36"/>
  <c r="A60" i="36"/>
  <c r="A59" i="36"/>
  <c r="A58" i="36"/>
  <c r="A57" i="36"/>
  <c r="A56" i="36"/>
  <c r="A55" i="36"/>
  <c r="A54" i="36"/>
  <c r="A53" i="36"/>
  <c r="A52" i="36"/>
  <c r="A51" i="36"/>
  <c r="A50" i="36"/>
  <c r="A49" i="36"/>
  <c r="A48" i="36"/>
  <c r="A47" i="36"/>
  <c r="A46" i="36"/>
  <c r="A45" i="36"/>
  <c r="A44" i="36"/>
  <c r="A43" i="36"/>
  <c r="A42" i="36"/>
  <c r="A41" i="36"/>
  <c r="A40" i="36"/>
  <c r="A39" i="36"/>
  <c r="A38" i="36"/>
  <c r="A37" i="36"/>
  <c r="A36" i="36"/>
  <c r="A35" i="36"/>
  <c r="A34" i="36"/>
  <c r="A33" i="36"/>
  <c r="A32" i="36"/>
  <c r="A31" i="36"/>
  <c r="A30" i="36"/>
  <c r="A29" i="36"/>
  <c r="A28" i="36"/>
  <c r="A27" i="36"/>
  <c r="A26" i="36"/>
  <c r="A25" i="36"/>
  <c r="A24" i="36"/>
  <c r="A23" i="36"/>
  <c r="A22" i="36"/>
  <c r="A21" i="36"/>
  <c r="A20" i="36"/>
  <c r="A19" i="36"/>
  <c r="A18" i="36"/>
  <c r="A17" i="36"/>
  <c r="A16" i="36"/>
  <c r="A15" i="36"/>
  <c r="A14" i="36"/>
  <c r="A13" i="36"/>
  <c r="A12" i="36"/>
  <c r="A11" i="36"/>
  <c r="A10" i="36"/>
  <c r="A9" i="36"/>
  <c r="A8" i="36"/>
  <c r="A7" i="36"/>
  <c r="AM988" i="36" l="1"/>
  <c r="AH988" i="36"/>
  <c r="AM987" i="36"/>
  <c r="AH987" i="36"/>
  <c r="AM986" i="36"/>
  <c r="AH986" i="36"/>
  <c r="AM985" i="36"/>
  <c r="AH985" i="36"/>
  <c r="AM984" i="36"/>
  <c r="AH984" i="36"/>
  <c r="AM983" i="36"/>
  <c r="AH983" i="36"/>
  <c r="A478" i="39" l="1"/>
  <c r="A477" i="39"/>
  <c r="A476" i="39"/>
  <c r="A475" i="39"/>
  <c r="A474" i="39"/>
  <c r="A473" i="39"/>
  <c r="A472" i="39"/>
  <c r="A471" i="39"/>
  <c r="A470" i="39"/>
  <c r="A469" i="39"/>
  <c r="A468" i="39"/>
  <c r="A467" i="39"/>
  <c r="A466" i="39"/>
  <c r="A465" i="39"/>
  <c r="A464" i="39"/>
  <c r="A463" i="39"/>
  <c r="A462" i="39"/>
  <c r="A461" i="39"/>
  <c r="A460" i="39"/>
  <c r="A459" i="39"/>
  <c r="A458" i="39"/>
  <c r="A457" i="39"/>
  <c r="A456" i="39"/>
  <c r="A455" i="39"/>
  <c r="A454" i="39"/>
  <c r="A453" i="39"/>
  <c r="A452" i="39"/>
  <c r="A451" i="39"/>
  <c r="A450" i="39"/>
  <c r="A449" i="39"/>
  <c r="A448" i="39"/>
  <c r="A447" i="39"/>
  <c r="A446" i="39"/>
  <c r="A445" i="39"/>
  <c r="A444" i="39"/>
  <c r="A443" i="39"/>
  <c r="A442" i="39"/>
  <c r="A441" i="39"/>
  <c r="A440" i="39"/>
  <c r="A439" i="39"/>
  <c r="A438" i="39"/>
  <c r="A437" i="39"/>
  <c r="A436" i="39"/>
  <c r="A435" i="39"/>
  <c r="A434" i="39"/>
  <c r="A433" i="39"/>
  <c r="A432" i="39"/>
  <c r="A431" i="39"/>
  <c r="A430" i="39"/>
  <c r="A429" i="39"/>
  <c r="A428" i="39"/>
  <c r="A427" i="39"/>
  <c r="A426" i="39"/>
  <c r="A425" i="39"/>
  <c r="A424" i="39"/>
  <c r="A423" i="39"/>
  <c r="A422" i="39"/>
  <c r="A421" i="39"/>
  <c r="A420" i="39"/>
  <c r="A419" i="39"/>
  <c r="A418" i="39"/>
  <c r="A417" i="39"/>
  <c r="A416" i="39"/>
  <c r="A415" i="39"/>
  <c r="A414" i="39"/>
  <c r="A413" i="39"/>
  <c r="A412" i="39"/>
  <c r="A411" i="39"/>
  <c r="A410" i="39"/>
  <c r="A409" i="39"/>
  <c r="A408" i="39"/>
  <c r="A407" i="39"/>
  <c r="A406" i="39"/>
  <c r="A405" i="39"/>
  <c r="A404" i="39"/>
  <c r="A403" i="39"/>
  <c r="A402" i="39"/>
  <c r="A401" i="39"/>
  <c r="A400" i="39"/>
  <c r="A399" i="39"/>
  <c r="A398" i="39"/>
  <c r="A397" i="39"/>
  <c r="A396" i="39"/>
  <c r="A395" i="39"/>
  <c r="A394" i="39"/>
  <c r="A393" i="39"/>
  <c r="A392" i="39"/>
  <c r="A391" i="39"/>
  <c r="A390" i="39"/>
  <c r="A389" i="39"/>
  <c r="A388" i="39"/>
  <c r="A387" i="39"/>
  <c r="A386" i="39"/>
  <c r="A385" i="39"/>
  <c r="A384" i="39"/>
  <c r="A383" i="39"/>
  <c r="A382" i="39"/>
  <c r="A381" i="39"/>
  <c r="A380" i="39"/>
  <c r="A379" i="39"/>
  <c r="A378" i="39"/>
  <c r="A377" i="39"/>
  <c r="A376" i="39"/>
  <c r="A375" i="39"/>
  <c r="A374" i="39"/>
  <c r="A373" i="39"/>
  <c r="A372" i="39"/>
  <c r="A371" i="39"/>
  <c r="A370" i="39"/>
  <c r="A369" i="39"/>
  <c r="A368" i="39"/>
  <c r="A367" i="39"/>
  <c r="A366" i="39"/>
  <c r="A365" i="39"/>
  <c r="A364" i="39"/>
  <c r="A363" i="39"/>
  <c r="A362" i="39"/>
  <c r="A361" i="39"/>
  <c r="A360" i="39"/>
  <c r="A359" i="39"/>
  <c r="A358" i="39"/>
  <c r="A357" i="39"/>
  <c r="A356" i="39"/>
  <c r="A355" i="39"/>
  <c r="A354" i="39"/>
  <c r="A353" i="39"/>
  <c r="A352" i="39"/>
  <c r="A351" i="39"/>
  <c r="A350" i="39"/>
  <c r="A349" i="39"/>
  <c r="A348" i="39"/>
  <c r="A347" i="39"/>
  <c r="A346" i="39"/>
  <c r="A345" i="39"/>
  <c r="A344" i="39"/>
  <c r="A343" i="39"/>
  <c r="A342" i="39"/>
  <c r="A341" i="39"/>
  <c r="A340" i="39"/>
  <c r="A339" i="39"/>
  <c r="A338" i="39"/>
  <c r="A337" i="39"/>
  <c r="A336" i="39"/>
  <c r="A335" i="39"/>
  <c r="A334" i="39"/>
  <c r="A333" i="39"/>
  <c r="A332" i="39"/>
  <c r="A331" i="39"/>
  <c r="A330" i="39"/>
  <c r="A329" i="39"/>
  <c r="A328" i="39"/>
  <c r="A327" i="39"/>
  <c r="A326" i="39"/>
  <c r="A325" i="39"/>
  <c r="A324" i="39"/>
  <c r="A323" i="39"/>
  <c r="A322" i="39"/>
  <c r="A321" i="39"/>
  <c r="A320" i="39"/>
  <c r="A319" i="39"/>
  <c r="A318" i="39"/>
  <c r="A317" i="39"/>
  <c r="A316" i="39"/>
  <c r="A315" i="39"/>
  <c r="A314" i="39"/>
  <c r="A313" i="39"/>
  <c r="A312" i="39"/>
  <c r="A311" i="39"/>
  <c r="A310" i="39"/>
  <c r="A309" i="39"/>
  <c r="A308" i="39"/>
  <c r="A307" i="39"/>
  <c r="A306" i="39"/>
  <c r="A305" i="39"/>
  <c r="A304" i="39"/>
  <c r="A303" i="39"/>
  <c r="A302" i="39"/>
  <c r="A301" i="39"/>
  <c r="A300" i="39"/>
  <c r="A299" i="39"/>
  <c r="A298" i="39"/>
  <c r="A297" i="39"/>
  <c r="A296" i="39"/>
  <c r="A295" i="39"/>
  <c r="A294" i="39"/>
  <c r="A293" i="39"/>
  <c r="A292" i="39"/>
  <c r="A291" i="39"/>
  <c r="A290" i="39"/>
  <c r="A289" i="39"/>
  <c r="A288" i="39"/>
  <c r="A287" i="39"/>
  <c r="A286" i="39"/>
  <c r="A285" i="39"/>
  <c r="A284" i="39"/>
  <c r="A283" i="39"/>
  <c r="A282" i="39"/>
  <c r="A281" i="39"/>
  <c r="A280" i="39"/>
  <c r="A279" i="39"/>
  <c r="A278" i="39"/>
  <c r="A277" i="39"/>
  <c r="A276" i="39"/>
  <c r="A275" i="39"/>
  <c r="A274" i="39"/>
  <c r="A273" i="39"/>
  <c r="A272" i="39"/>
  <c r="A271" i="39"/>
  <c r="A270" i="39"/>
  <c r="A269" i="39"/>
  <c r="A268" i="39"/>
  <c r="A267" i="39"/>
  <c r="A266" i="39"/>
  <c r="A265" i="39"/>
  <c r="A264" i="39"/>
  <c r="A263" i="39"/>
  <c r="A262" i="39"/>
  <c r="A261" i="39"/>
  <c r="A260" i="39"/>
  <c r="A259" i="39"/>
  <c r="A258" i="39"/>
  <c r="A257" i="39"/>
  <c r="A256" i="39"/>
  <c r="A255" i="39"/>
  <c r="A254" i="39"/>
  <c r="A253" i="39"/>
  <c r="A252" i="39"/>
  <c r="A251" i="39"/>
  <c r="A250" i="39"/>
  <c r="A249" i="39"/>
  <c r="A248" i="39"/>
  <c r="A247" i="39"/>
  <c r="A246" i="39"/>
  <c r="A245" i="39"/>
  <c r="A244" i="39"/>
  <c r="A243" i="39"/>
  <c r="A242" i="39"/>
  <c r="A241" i="39"/>
  <c r="A240" i="39"/>
  <c r="A239" i="39"/>
  <c r="A238" i="39"/>
  <c r="A237" i="39"/>
  <c r="A236" i="39"/>
  <c r="A235" i="39"/>
  <c r="A234" i="39"/>
  <c r="A233" i="39"/>
  <c r="A232" i="39"/>
  <c r="A231" i="39"/>
  <c r="A230" i="39"/>
  <c r="A229" i="39"/>
  <c r="A228" i="39"/>
  <c r="A227" i="39"/>
  <c r="A226" i="39"/>
  <c r="A225" i="39"/>
  <c r="A224" i="39"/>
  <c r="A223" i="39"/>
  <c r="A222" i="39"/>
  <c r="A221" i="39"/>
  <c r="A220" i="39"/>
  <c r="A219" i="39"/>
  <c r="A218" i="39"/>
  <c r="A217" i="39"/>
  <c r="A216" i="39"/>
  <c r="A215" i="39"/>
  <c r="A214" i="39"/>
  <c r="A213" i="39"/>
  <c r="A212" i="39"/>
  <c r="A211" i="39"/>
  <c r="A210" i="39"/>
  <c r="A209" i="39"/>
  <c r="A208" i="39"/>
  <c r="A207" i="39"/>
  <c r="A206" i="39"/>
  <c r="A205" i="39"/>
  <c r="A204" i="39"/>
  <c r="A203" i="39"/>
  <c r="A202" i="39"/>
  <c r="A201" i="39"/>
  <c r="A200" i="39"/>
  <c r="A199" i="39"/>
  <c r="A198" i="39"/>
  <c r="A197" i="39"/>
  <c r="A196" i="39"/>
  <c r="A195" i="39"/>
  <c r="A194" i="39"/>
  <c r="A193" i="39"/>
  <c r="A192" i="39"/>
  <c r="A191" i="39"/>
  <c r="A190" i="39"/>
  <c r="A189" i="39"/>
  <c r="A188" i="39"/>
  <c r="A187" i="39"/>
  <c r="A186" i="39"/>
  <c r="A185" i="39"/>
  <c r="A184" i="39"/>
  <c r="A183" i="39"/>
  <c r="A182" i="39"/>
  <c r="A181" i="39"/>
  <c r="A180" i="39"/>
  <c r="A179" i="39"/>
  <c r="A178" i="39"/>
  <c r="A177" i="39"/>
  <c r="A176" i="39"/>
  <c r="A175" i="39"/>
  <c r="A174" i="39"/>
  <c r="A173" i="39"/>
  <c r="A172" i="39"/>
  <c r="A171" i="39"/>
  <c r="A170" i="39"/>
  <c r="A169" i="39"/>
  <c r="A168" i="39"/>
  <c r="A167" i="39"/>
  <c r="A166" i="39"/>
  <c r="A165" i="39"/>
  <c r="A164" i="39"/>
  <c r="A163" i="39"/>
  <c r="A162" i="39"/>
  <c r="A161" i="39"/>
  <c r="A160" i="39"/>
  <c r="A159" i="39"/>
  <c r="A158" i="39"/>
  <c r="A157" i="39"/>
  <c r="A156" i="39"/>
  <c r="A155" i="39"/>
  <c r="A154" i="39"/>
  <c r="A153" i="39"/>
  <c r="A152" i="39"/>
  <c r="A151" i="39"/>
  <c r="A150" i="39"/>
  <c r="A149" i="39"/>
  <c r="A148" i="39"/>
  <c r="A147" i="39"/>
  <c r="A146" i="39"/>
  <c r="A145" i="39"/>
  <c r="A144" i="39"/>
  <c r="A143" i="39"/>
  <c r="A142" i="39"/>
  <c r="A141" i="39"/>
  <c r="A140" i="39"/>
  <c r="A139" i="39"/>
  <c r="A138" i="39"/>
  <c r="A137" i="39"/>
  <c r="A136" i="39"/>
  <c r="A135" i="39"/>
  <c r="A134" i="39"/>
  <c r="A133" i="39"/>
  <c r="A132" i="39"/>
  <c r="A131" i="39"/>
  <c r="A130" i="39"/>
  <c r="A129" i="39"/>
  <c r="A128" i="39"/>
  <c r="A127" i="39"/>
  <c r="A126" i="39"/>
  <c r="A125" i="39"/>
  <c r="A124" i="39"/>
  <c r="A123" i="39"/>
  <c r="A122" i="39"/>
  <c r="A121" i="39"/>
  <c r="A120" i="39"/>
  <c r="A119" i="39"/>
  <c r="A118" i="39"/>
  <c r="A117" i="39"/>
  <c r="A116" i="39"/>
  <c r="A115" i="39"/>
  <c r="A114" i="39"/>
  <c r="A113" i="39"/>
  <c r="A112" i="39"/>
  <c r="A111" i="39"/>
  <c r="A110" i="39"/>
  <c r="A109" i="39"/>
  <c r="A108" i="39"/>
  <c r="A107" i="39"/>
  <c r="A106" i="39"/>
  <c r="A105" i="39"/>
  <c r="A104" i="39"/>
  <c r="A103" i="39"/>
  <c r="A102" i="39"/>
  <c r="A101" i="39"/>
  <c r="A100" i="39"/>
  <c r="A99" i="39"/>
  <c r="A98" i="39"/>
  <c r="A97" i="39"/>
  <c r="A96" i="39"/>
  <c r="A95" i="39"/>
  <c r="A94" i="39"/>
  <c r="A93" i="39"/>
  <c r="A92" i="39"/>
  <c r="A91" i="39"/>
  <c r="A90" i="39"/>
  <c r="A89" i="39"/>
  <c r="A88" i="39"/>
  <c r="A87" i="39"/>
  <c r="A86" i="39"/>
  <c r="A85" i="39"/>
  <c r="A84" i="39"/>
  <c r="A83" i="39"/>
  <c r="A82" i="39"/>
  <c r="A81" i="39"/>
  <c r="A80" i="39"/>
  <c r="A79" i="39"/>
  <c r="A78" i="39"/>
  <c r="A77" i="39"/>
  <c r="A76" i="39"/>
  <c r="A75" i="39"/>
  <c r="A74" i="39"/>
  <c r="A73" i="39"/>
  <c r="A72" i="39"/>
  <c r="A71" i="39"/>
  <c r="A70" i="39"/>
  <c r="A69" i="39"/>
  <c r="A68" i="39"/>
  <c r="A67" i="39"/>
  <c r="A66" i="39"/>
  <c r="A65" i="39"/>
  <c r="A64" i="39"/>
  <c r="A63" i="39"/>
  <c r="A62" i="39"/>
  <c r="A61" i="39"/>
  <c r="A60" i="39"/>
  <c r="A59" i="39"/>
  <c r="A58" i="39"/>
  <c r="A57" i="39"/>
  <c r="A56" i="39"/>
  <c r="A55" i="39"/>
  <c r="A54" i="39"/>
  <c r="A53" i="39"/>
  <c r="A52" i="39"/>
  <c r="A51" i="39"/>
  <c r="A50" i="39"/>
  <c r="A49" i="39"/>
  <c r="A48" i="39"/>
  <c r="A47" i="39"/>
  <c r="A46" i="39"/>
  <c r="A45" i="39"/>
  <c r="A44" i="39"/>
  <c r="A43" i="39"/>
  <c r="A42" i="39"/>
  <c r="A41" i="39"/>
  <c r="A40" i="39"/>
  <c r="A39" i="39"/>
  <c r="A38" i="39"/>
  <c r="A37" i="39"/>
  <c r="A36" i="39"/>
  <c r="A35" i="39"/>
  <c r="A34" i="39"/>
  <c r="A33" i="39"/>
  <c r="A32" i="39"/>
  <c r="A31" i="39"/>
  <c r="A30" i="39"/>
  <c r="A29" i="39"/>
  <c r="A28" i="39"/>
  <c r="A27" i="39"/>
  <c r="A26" i="39"/>
  <c r="A25" i="39"/>
  <c r="A24" i="39"/>
  <c r="A23" i="39"/>
  <c r="A22" i="39"/>
  <c r="A21" i="39"/>
  <c r="A20" i="39"/>
  <c r="A19" i="39"/>
  <c r="A18" i="39"/>
  <c r="A17" i="39"/>
  <c r="A16" i="39"/>
  <c r="A15" i="39"/>
  <c r="A14" i="39"/>
  <c r="A13" i="39"/>
  <c r="A12" i="39"/>
  <c r="A11" i="39"/>
  <c r="A10" i="39"/>
  <c r="A9" i="39"/>
  <c r="A8" i="39"/>
  <c r="A7" i="39"/>
  <c r="A6" i="39"/>
  <c r="A5" i="39"/>
  <c r="BA3" i="39" l="1"/>
  <c r="AZ3" i="39"/>
  <c r="AY3" i="39"/>
  <c r="AX3" i="39"/>
  <c r="AW3" i="39"/>
  <c r="AV3" i="39"/>
  <c r="AU3" i="39" l="1"/>
  <c r="AT3" i="39"/>
  <c r="AS3" i="39"/>
  <c r="AR3" i="39"/>
  <c r="AQ3" i="39"/>
  <c r="AP3" i="39"/>
  <c r="AO3" i="39"/>
  <c r="AN3" i="39"/>
  <c r="AM3" i="39"/>
  <c r="AL3" i="39"/>
  <c r="AK3" i="39"/>
  <c r="AJ3" i="39"/>
  <c r="DO3" i="39"/>
  <c r="DN3" i="39"/>
  <c r="DM3" i="39"/>
  <c r="DL3" i="39"/>
  <c r="DK3" i="39"/>
  <c r="DI3" i="39"/>
  <c r="DH3" i="39"/>
  <c r="DG3" i="39"/>
  <c r="DF3" i="39"/>
  <c r="DE3" i="39"/>
  <c r="DD3" i="39" l="1"/>
  <c r="DJ3" i="39"/>
  <c r="CX3" i="39"/>
  <c r="DB3" i="39"/>
  <c r="DA3" i="39"/>
  <c r="CZ3" i="39"/>
  <c r="CY3" i="39"/>
  <c r="CS3" i="39"/>
  <c r="CT3" i="39"/>
  <c r="CV3" i="39"/>
  <c r="CI3" i="39"/>
  <c r="CH3" i="39"/>
  <c r="CN3" i="39" l="1"/>
  <c r="CW3" i="39"/>
  <c r="CL3" i="39"/>
  <c r="CM3" i="39"/>
  <c r="DC3" i="39"/>
  <c r="CQ3" i="39"/>
  <c r="CR3" i="39"/>
  <c r="CP3" i="39"/>
  <c r="CO3" i="39"/>
  <c r="CU3" i="39"/>
  <c r="CJ3" i="39"/>
  <c r="CK3" i="39"/>
  <c r="CF3" i="39"/>
  <c r="CG3" i="39"/>
  <c r="CC3" i="39"/>
  <c r="CA3" i="39"/>
  <c r="BZ3" i="39"/>
  <c r="BX3" i="39"/>
  <c r="BW3" i="39"/>
  <c r="BU3" i="39"/>
  <c r="BY3" i="39"/>
  <c r="CB3" i="39" l="1"/>
  <c r="BT3" i="39"/>
  <c r="CD3" i="39"/>
  <c r="CE3" i="39"/>
  <c r="BV3" i="39"/>
  <c r="BS3" i="39"/>
  <c r="BJ342" i="39"/>
  <c r="BK342" i="39"/>
  <c r="BK3" i="39" s="1"/>
  <c r="BE342" i="39"/>
  <c r="BD342" i="39"/>
  <c r="BM3" i="39"/>
  <c r="BL3" i="39"/>
  <c r="BJ3" i="39"/>
  <c r="BI3" i="39"/>
  <c r="BH3" i="39"/>
  <c r="BG3" i="39"/>
  <c r="BF3" i="39"/>
  <c r="BE3" i="39"/>
  <c r="BD3" i="39"/>
  <c r="BC3" i="39"/>
  <c r="BB3" i="39"/>
  <c r="BQ3" i="39" l="1"/>
  <c r="BN3" i="39"/>
  <c r="BP3" i="39"/>
  <c r="BO3" i="39"/>
  <c r="BR3" i="39"/>
  <c r="E113" i="65"/>
  <c r="A410" i="38" l="1"/>
  <c r="A409" i="38"/>
  <c r="A408" i="38"/>
  <c r="AJ5" i="38"/>
  <c r="AI5" i="38"/>
  <c r="AH5" i="38"/>
  <c r="AG5" i="38"/>
  <c r="AF5" i="38"/>
  <c r="AE5" i="38"/>
  <c r="AD5" i="38"/>
  <c r="AC5" i="38"/>
  <c r="AB5" i="38"/>
  <c r="AA5" i="38"/>
  <c r="Z5" i="38"/>
  <c r="Y5" i="38"/>
  <c r="X5" i="38"/>
  <c r="W5" i="38"/>
  <c r="V5" i="38"/>
  <c r="U5" i="38"/>
  <c r="A407" i="38" l="1"/>
  <c r="A406" i="38"/>
  <c r="A405" i="38"/>
  <c r="A404" i="38"/>
  <c r="A403" i="38"/>
  <c r="A402" i="38"/>
  <c r="A401" i="38" l="1"/>
  <c r="F26" i="24" l="1"/>
  <c r="F24" i="24"/>
  <c r="F21" i="24"/>
  <c r="F20" i="24"/>
  <c r="F19" i="24"/>
  <c r="F17" i="24"/>
  <c r="F16" i="24"/>
  <c r="F15" i="24"/>
  <c r="F13" i="24"/>
  <c r="F10" i="24"/>
  <c r="F8" i="24"/>
  <c r="F7" i="24"/>
  <c r="E26" i="24"/>
  <c r="G26" i="24" s="1"/>
  <c r="E24" i="24"/>
  <c r="G24" i="24" s="1"/>
  <c r="E23" i="24"/>
  <c r="E22" i="24"/>
  <c r="E21" i="24"/>
  <c r="G21" i="24" s="1"/>
  <c r="E20" i="24"/>
  <c r="G20" i="24" s="1"/>
  <c r="E19" i="24"/>
  <c r="G19" i="24" s="1"/>
  <c r="E18" i="24"/>
  <c r="E17" i="24"/>
  <c r="G17" i="24" s="1"/>
  <c r="E16" i="24"/>
  <c r="G16" i="24" s="1"/>
  <c r="E15" i="24"/>
  <c r="G15" i="24" s="1"/>
  <c r="E14" i="24"/>
  <c r="E13" i="24"/>
  <c r="G13" i="24" s="1"/>
  <c r="E12" i="24"/>
  <c r="E11" i="24"/>
  <c r="E10" i="24"/>
  <c r="G10" i="24" s="1"/>
  <c r="E9" i="24"/>
  <c r="E8" i="24"/>
  <c r="G8" i="24" s="1"/>
  <c r="E7" i="24"/>
  <c r="G7" i="24" s="1"/>
  <c r="AB38" i="50" l="1"/>
  <c r="F22" i="24" s="1"/>
  <c r="G22" i="24" s="1"/>
  <c r="AB35" i="50"/>
  <c r="F14" i="24" s="1"/>
  <c r="G14" i="24" s="1"/>
  <c r="AB34" i="50"/>
  <c r="F18" i="24" s="1"/>
  <c r="G18" i="24" s="1"/>
  <c r="AB31" i="50"/>
  <c r="F11" i="24" s="1"/>
  <c r="G11" i="24" s="1"/>
  <c r="AB30" i="50"/>
  <c r="F23" i="24" s="1"/>
  <c r="G23" i="24" s="1"/>
  <c r="AB25" i="50"/>
  <c r="F25" i="24" s="1"/>
  <c r="AB15" i="50"/>
  <c r="F12" i="24" s="1"/>
  <c r="G12" i="24" s="1"/>
  <c r="AB11" i="50"/>
  <c r="F9" i="24" s="1"/>
  <c r="G9" i="24" s="1"/>
  <c r="O8" i="50"/>
  <c r="E25" i="24" s="1"/>
  <c r="G25" i="24" s="1"/>
  <c r="H24" i="12" l="1"/>
  <c r="H23" i="12"/>
  <c r="H22" i="12"/>
  <c r="H21" i="12"/>
  <c r="H20" i="12"/>
  <c r="H19" i="12"/>
  <c r="H18" i="12"/>
  <c r="H17" i="12"/>
  <c r="H16" i="12"/>
  <c r="H15" i="12"/>
  <c r="H14" i="12"/>
  <c r="H13" i="12"/>
  <c r="H12" i="12"/>
  <c r="H11" i="12"/>
  <c r="H10" i="12"/>
  <c r="H9" i="12"/>
  <c r="H8" i="12"/>
  <c r="H7" i="12"/>
  <c r="H6" i="12"/>
  <c r="H5" i="12"/>
  <c r="AB362" i="39" l="1"/>
  <c r="AB51" i="39"/>
  <c r="AB37" i="39"/>
  <c r="AB77" i="39"/>
  <c r="AB41" i="39"/>
  <c r="AB189" i="39"/>
  <c r="AB107" i="39"/>
  <c r="AB113" i="39"/>
  <c r="AB50" i="39"/>
  <c r="AB166" i="39"/>
  <c r="AB80" i="39"/>
  <c r="AB203" i="39"/>
  <c r="AB242" i="39"/>
  <c r="AB424" i="39"/>
  <c r="AB392" i="39"/>
  <c r="AB374" i="39"/>
  <c r="AB13" i="39"/>
  <c r="AB18" i="39"/>
  <c r="AB292" i="39"/>
  <c r="AB461" i="39"/>
  <c r="AB370" i="39"/>
  <c r="AB261" i="39"/>
  <c r="AB372" i="39"/>
  <c r="AB272" i="39"/>
  <c r="AB422" i="39"/>
  <c r="AB397" i="39"/>
  <c r="AB384" i="39"/>
  <c r="AB299" i="39"/>
  <c r="AB339" i="39"/>
  <c r="AB366" i="39"/>
  <c r="AB137" i="39"/>
  <c r="AB89" i="39"/>
  <c r="AB145" i="39"/>
  <c r="AB26" i="39"/>
  <c r="AB102" i="39"/>
  <c r="AB109" i="39"/>
  <c r="AB39" i="39"/>
  <c r="AB341" i="39"/>
  <c r="AB402" i="39"/>
  <c r="AB17" i="39"/>
  <c r="AB200" i="39"/>
  <c r="AB281" i="39"/>
  <c r="AB389" i="39"/>
  <c r="AB303" i="39"/>
  <c r="AB290" i="39"/>
  <c r="AB382" i="39"/>
  <c r="AB460" i="39"/>
  <c r="AB289" i="39"/>
  <c r="AB390" i="39"/>
  <c r="AB459" i="39"/>
  <c r="AB458" i="39"/>
  <c r="AB300" i="39"/>
  <c r="AB457" i="39"/>
  <c r="AB297" i="39"/>
  <c r="AB275" i="39"/>
  <c r="AB273" i="39"/>
  <c r="AB357" i="39"/>
  <c r="AB426" i="39"/>
  <c r="AB425" i="39"/>
  <c r="AB263" i="39"/>
  <c r="AB245" i="39"/>
  <c r="AB302" i="39"/>
  <c r="AB383" i="39"/>
  <c r="AB354" i="39"/>
  <c r="AB160" i="39"/>
  <c r="AB98" i="39"/>
  <c r="AB217" i="39"/>
  <c r="AB360" i="39"/>
  <c r="AB478" i="39"/>
  <c r="AB185" i="39"/>
  <c r="AB477" i="39"/>
  <c r="AB335" i="39"/>
  <c r="AB343" i="39"/>
  <c r="AB373" i="39"/>
  <c r="AB59" i="39"/>
  <c r="AB158" i="39"/>
  <c r="AB146" i="39"/>
  <c r="AB476" i="39"/>
  <c r="AB122" i="39"/>
  <c r="AB148" i="39"/>
  <c r="AB224" i="39"/>
  <c r="AB92" i="39"/>
  <c r="AB36" i="39"/>
  <c r="AB81" i="39"/>
  <c r="AB132" i="39"/>
  <c r="AB120" i="39"/>
  <c r="AB97" i="39"/>
  <c r="AB157" i="39"/>
  <c r="AB65" i="39"/>
  <c r="AB27" i="39"/>
  <c r="AB112" i="39"/>
  <c r="AB76" i="39"/>
  <c r="AB331" i="39"/>
  <c r="AB21" i="39"/>
  <c r="AB193" i="39"/>
  <c r="AB167" i="39"/>
  <c r="AB231" i="39"/>
  <c r="AB35" i="39"/>
  <c r="AB163" i="39"/>
  <c r="AB403" i="39"/>
  <c r="AB15" i="39"/>
  <c r="AB394" i="39"/>
  <c r="AB258" i="39"/>
  <c r="AB356" i="39"/>
  <c r="AB12" i="39"/>
  <c r="AB456" i="39"/>
  <c r="AB455" i="39"/>
  <c r="AB279" i="39"/>
  <c r="AB454" i="39"/>
  <c r="AB393" i="39"/>
  <c r="AB291" i="39"/>
  <c r="AB5" i="39"/>
  <c r="AB406" i="39"/>
  <c r="AB453" i="39"/>
  <c r="AB320" i="39"/>
  <c r="AB262" i="39"/>
  <c r="AB405" i="39"/>
  <c r="AB430" i="39"/>
  <c r="AB452" i="39"/>
  <c r="AB451" i="39"/>
  <c r="AB415" i="39"/>
  <c r="AB450" i="39"/>
  <c r="AB369" i="39"/>
  <c r="AB385" i="39"/>
  <c r="AB449" i="39"/>
  <c r="AB336" i="39"/>
  <c r="AB475" i="39"/>
  <c r="AB151" i="39"/>
  <c r="AB345" i="39"/>
  <c r="AB474" i="39"/>
  <c r="AB307" i="39"/>
  <c r="AB473" i="39"/>
  <c r="AB472" i="39"/>
  <c r="AB172" i="39"/>
  <c r="AB328" i="39"/>
  <c r="AB365" i="39"/>
  <c r="AB471" i="39"/>
  <c r="AB42" i="39"/>
  <c r="AB404" i="39"/>
  <c r="AB391" i="39"/>
  <c r="AB470" i="39"/>
  <c r="AB469" i="39"/>
  <c r="AB468" i="39"/>
  <c r="AB75" i="39"/>
  <c r="AB270" i="39"/>
  <c r="AB337" i="39"/>
  <c r="AB338" i="39"/>
  <c r="AB283" i="39"/>
  <c r="AB276" i="39"/>
  <c r="AB410" i="39"/>
  <c r="AB416" i="39"/>
  <c r="AB123" i="39"/>
  <c r="AB182" i="39"/>
  <c r="AB162" i="39"/>
  <c r="AB131" i="39"/>
  <c r="AB105" i="39"/>
  <c r="AB25" i="39"/>
  <c r="AB208" i="39"/>
  <c r="AB61" i="39"/>
  <c r="AB211" i="39"/>
  <c r="AB111" i="39"/>
  <c r="AB153" i="39"/>
  <c r="AB56" i="39"/>
  <c r="AB355" i="39"/>
  <c r="AB125" i="39"/>
  <c r="AB348" i="39"/>
  <c r="AB139" i="39"/>
  <c r="AB69" i="39"/>
  <c r="AB85" i="39"/>
  <c r="AB305" i="39"/>
  <c r="AB68" i="39"/>
  <c r="AB181" i="39"/>
  <c r="AB371" i="39"/>
  <c r="AB358" i="39"/>
  <c r="AB190" i="39"/>
  <c r="AB268" i="39"/>
  <c r="AB78" i="39"/>
  <c r="AB179" i="39"/>
  <c r="AB115" i="39"/>
  <c r="AB207" i="39"/>
  <c r="AB117" i="39"/>
  <c r="AB43" i="39"/>
  <c r="AB116" i="39"/>
  <c r="AB63" i="39"/>
  <c r="AB267" i="39"/>
  <c r="AB104" i="39"/>
  <c r="AB318" i="39"/>
  <c r="AB240" i="39"/>
  <c r="AB144" i="39"/>
  <c r="AB237" i="39"/>
  <c r="AB246" i="39"/>
  <c r="AB308" i="39"/>
  <c r="AB380" i="39"/>
  <c r="AB220" i="39"/>
  <c r="AB101" i="39"/>
  <c r="AB159" i="39"/>
  <c r="AB67" i="39"/>
  <c r="AB235" i="39"/>
  <c r="AB29" i="39"/>
  <c r="AB257" i="39"/>
  <c r="AB155" i="39"/>
  <c r="AB467" i="39"/>
  <c r="AB49" i="39"/>
  <c r="AB260" i="39"/>
  <c r="AB168" i="39"/>
  <c r="AB24" i="39"/>
  <c r="AB244" i="39"/>
  <c r="AB466" i="39"/>
  <c r="AB304" i="39"/>
  <c r="AB165" i="39"/>
  <c r="AB249" i="39"/>
  <c r="AB64" i="39"/>
  <c r="AB309" i="39"/>
  <c r="AB247" i="39"/>
  <c r="AB186" i="39"/>
  <c r="AB141" i="39"/>
  <c r="AB88" i="39"/>
  <c r="AB221" i="39"/>
  <c r="AB344" i="39"/>
  <c r="AB22" i="39"/>
  <c r="AB228" i="39"/>
  <c r="AB225" i="39"/>
  <c r="AB255" i="39"/>
  <c r="AB45" i="39"/>
  <c r="AB150" i="39"/>
  <c r="AB103" i="39"/>
  <c r="AB254" i="39"/>
  <c r="AB219" i="39"/>
  <c r="AB234" i="39"/>
  <c r="AB409" i="39"/>
  <c r="AB347" i="39"/>
  <c r="AB184" i="39"/>
  <c r="AB196" i="39"/>
  <c r="AB277" i="39"/>
  <c r="AB99" i="39"/>
  <c r="AB329" i="39"/>
  <c r="AB311" i="39"/>
  <c r="AB53" i="39"/>
  <c r="AB223" i="39"/>
  <c r="AB180" i="39"/>
  <c r="AB364" i="39"/>
  <c r="AB140" i="39"/>
  <c r="AB30" i="39"/>
  <c r="AB286" i="39"/>
  <c r="AB351" i="39"/>
  <c r="AB350" i="39"/>
  <c r="AB127" i="39"/>
  <c r="AB60" i="39"/>
  <c r="AB265" i="39"/>
  <c r="AB423" i="39"/>
  <c r="AB143" i="39"/>
  <c r="AB96" i="39"/>
  <c r="AB183" i="39"/>
  <c r="AB177" i="39"/>
  <c r="AB264" i="39"/>
  <c r="AB202" i="39"/>
  <c r="AB128" i="39"/>
  <c r="AB327" i="39"/>
  <c r="AB209" i="39"/>
  <c r="AB361" i="39"/>
  <c r="AB84" i="39"/>
  <c r="AB212" i="39"/>
  <c r="AB192" i="39"/>
  <c r="AB248" i="39"/>
  <c r="AB86" i="39"/>
  <c r="AB66" i="39"/>
  <c r="AB90" i="39"/>
  <c r="AB71" i="39"/>
  <c r="AB178" i="39"/>
  <c r="AB114" i="39"/>
  <c r="AB239" i="39"/>
  <c r="AB74" i="39"/>
  <c r="AB412" i="39"/>
  <c r="AB134" i="39"/>
  <c r="AB52" i="39"/>
  <c r="AB32" i="39"/>
  <c r="AB280" i="39"/>
  <c r="AB83" i="39"/>
  <c r="AB332" i="39"/>
  <c r="AB149" i="39"/>
  <c r="AB205" i="39"/>
  <c r="AB110" i="39"/>
  <c r="AB243" i="39"/>
  <c r="AB418" i="39"/>
  <c r="AB95" i="39"/>
  <c r="AB118" i="39"/>
  <c r="AB47" i="39"/>
  <c r="AB326" i="39"/>
  <c r="AB377" i="39"/>
  <c r="AB271" i="39"/>
  <c r="AB333" i="39"/>
  <c r="AB152" i="39"/>
  <c r="AB465" i="39"/>
  <c r="AB28" i="39"/>
  <c r="AB194" i="39"/>
  <c r="AB135" i="39"/>
  <c r="AB313" i="39"/>
  <c r="AB298" i="39"/>
  <c r="AB188" i="39"/>
  <c r="AB227" i="39"/>
  <c r="AB321" i="39"/>
  <c r="AB136" i="39"/>
  <c r="AB232" i="39"/>
  <c r="AB359" i="39"/>
  <c r="AB323" i="39"/>
  <c r="AB236" i="39"/>
  <c r="AB31" i="39"/>
  <c r="AB206" i="39"/>
  <c r="AB251" i="39"/>
  <c r="AB82" i="39"/>
  <c r="AB288" i="39"/>
  <c r="AB310" i="39"/>
  <c r="AB464" i="39"/>
  <c r="AB296" i="39"/>
  <c r="AB195" i="39"/>
  <c r="AB187" i="39"/>
  <c r="AB191" i="39"/>
  <c r="AB171" i="39"/>
  <c r="AB142" i="39"/>
  <c r="AB463" i="39"/>
  <c r="AB130" i="39"/>
  <c r="AB124" i="39"/>
  <c r="AB226" i="39"/>
  <c r="AB462" i="39"/>
  <c r="AB241" i="39"/>
  <c r="AB164" i="39"/>
  <c r="AB199" i="39"/>
  <c r="AB161" i="39"/>
  <c r="AB119" i="39"/>
  <c r="AB213" i="39"/>
  <c r="AB121" i="39"/>
  <c r="AB204" i="39"/>
  <c r="AB176" i="39"/>
  <c r="AB169" i="39"/>
  <c r="AB238" i="39"/>
  <c r="AB340" i="39"/>
  <c r="AB215" i="39"/>
  <c r="AB274" i="39"/>
  <c r="AB216" i="39"/>
  <c r="AB214" i="39"/>
  <c r="AB173" i="39"/>
  <c r="AB413" i="39"/>
  <c r="AB222" i="39"/>
  <c r="AB10" i="39"/>
  <c r="AB210" i="39"/>
  <c r="AB322" i="39"/>
  <c r="AB72" i="39"/>
  <c r="AB79" i="39"/>
  <c r="AB156" i="39"/>
  <c r="AB129" i="39"/>
  <c r="AB34" i="39"/>
  <c r="AB55" i="39"/>
  <c r="AB319" i="39"/>
  <c r="AB367" i="39"/>
  <c r="AB388" i="39"/>
  <c r="AB218" i="39"/>
  <c r="AB414" i="39"/>
  <c r="AB100" i="39"/>
  <c r="AB154" i="39"/>
  <c r="AB170" i="39"/>
  <c r="AB33" i="39"/>
  <c r="AB62" i="39"/>
  <c r="AB138" i="39"/>
  <c r="AB91" i="39"/>
  <c r="AB94" i="39"/>
  <c r="AB70" i="39"/>
  <c r="AB198" i="39"/>
  <c r="AB230" i="39"/>
  <c r="AB23" i="39"/>
  <c r="AB58" i="39"/>
  <c r="AB133" i="39"/>
  <c r="AB174" i="39"/>
  <c r="AB40" i="39"/>
  <c r="AB57" i="39"/>
  <c r="AB87" i="39"/>
  <c r="AB54" i="39"/>
  <c r="AB175" i="39"/>
  <c r="AB46" i="39"/>
  <c r="AB44" i="39"/>
  <c r="AB106" i="39"/>
  <c r="AB73" i="39"/>
  <c r="AB108" i="39"/>
  <c r="AB398" i="39"/>
  <c r="AB396" i="39"/>
  <c r="AB278" i="39"/>
  <c r="AB287" i="39"/>
  <c r="AB395" i="39"/>
  <c r="AB368" i="39"/>
  <c r="AB375" i="39"/>
  <c r="AB38" i="39"/>
  <c r="AB20" i="39"/>
  <c r="AB282" i="39"/>
  <c r="AB147" i="39"/>
  <c r="AB48" i="39"/>
  <c r="AB126" i="39"/>
  <c r="AB448" i="39"/>
  <c r="AB197" i="39"/>
  <c r="AB93" i="39"/>
  <c r="AB229" i="39"/>
  <c r="AB314" i="39"/>
  <c r="AB325" i="39"/>
  <c r="AB16" i="39"/>
  <c r="AB407" i="39"/>
  <c r="AB419" i="39"/>
  <c r="AB427" i="39"/>
  <c r="AB8" i="39"/>
  <c r="AB201" i="39"/>
  <c r="AB429" i="39"/>
  <c r="AB447" i="39"/>
  <c r="AB446" i="39"/>
  <c r="AB14" i="39"/>
  <c r="AB6" i="39"/>
  <c r="AB445" i="39"/>
  <c r="AB349" i="39"/>
  <c r="AB417" i="39"/>
  <c r="AB444" i="39"/>
  <c r="AB443" i="39"/>
  <c r="AB442" i="39"/>
  <c r="AB9" i="39"/>
  <c r="AB432" i="39"/>
  <c r="AB7" i="39"/>
  <c r="AB431" i="39"/>
  <c r="AB11" i="39"/>
  <c r="AB428" i="39"/>
  <c r="AB411" i="39"/>
  <c r="AB400" i="39"/>
  <c r="AB233" i="39"/>
  <c r="AB433" i="39"/>
  <c r="AB342" i="39"/>
  <c r="AB312" i="39"/>
  <c r="AB315" i="39"/>
  <c r="AB317" i="39"/>
  <c r="AB301" i="39"/>
  <c r="AB441" i="39"/>
  <c r="AB399" i="39"/>
  <c r="AB440" i="39"/>
  <c r="AB387" i="39"/>
  <c r="AB334" i="39"/>
  <c r="AB316" i="39"/>
  <c r="AB295" i="39"/>
  <c r="AB439" i="39"/>
  <c r="AB438" i="39"/>
  <c r="AB401" i="39"/>
  <c r="AB437" i="39"/>
  <c r="AB386" i="39"/>
  <c r="AB436" i="39"/>
  <c r="AB250" i="39"/>
  <c r="AB252" i="39"/>
  <c r="AB19" i="39"/>
  <c r="AB256" i="39"/>
  <c r="AB376" i="39"/>
  <c r="AB352" i="39"/>
  <c r="AB381" i="39"/>
  <c r="AB420" i="39"/>
  <c r="AB284" i="39"/>
  <c r="AB306" i="39"/>
  <c r="AB363" i="39"/>
  <c r="AB435" i="39"/>
  <c r="AB266" i="39"/>
  <c r="AB293" i="39"/>
  <c r="AB434" i="39"/>
  <c r="AB408" i="39"/>
  <c r="AB353" i="39"/>
  <c r="AB421" i="39"/>
  <c r="AB330" i="39"/>
  <c r="AB346" i="39"/>
  <c r="AB294" i="39"/>
  <c r="AB269" i="39"/>
  <c r="AB379" i="39"/>
  <c r="AB253" i="39"/>
  <c r="AB259" i="39"/>
  <c r="AB285" i="39"/>
  <c r="AB324" i="39"/>
  <c r="AB378" i="39"/>
  <c r="D24" i="12"/>
  <c r="D23" i="12"/>
  <c r="D22" i="12"/>
  <c r="D21" i="12"/>
  <c r="D20" i="12"/>
  <c r="D19" i="12"/>
  <c r="D18" i="12"/>
  <c r="D17" i="12"/>
  <c r="D16" i="12"/>
  <c r="D15" i="12"/>
  <c r="D14" i="12"/>
  <c r="D13" i="12"/>
  <c r="D12" i="12"/>
  <c r="D11" i="12"/>
  <c r="D10" i="12"/>
  <c r="D9" i="12"/>
  <c r="D8" i="12"/>
  <c r="D7" i="12"/>
  <c r="D6" i="12"/>
  <c r="D5" i="12"/>
  <c r="F26" i="10"/>
  <c r="F25" i="10"/>
  <c r="F24" i="10"/>
  <c r="F23" i="10"/>
  <c r="F22" i="10"/>
  <c r="F21" i="10"/>
  <c r="F20" i="10"/>
  <c r="F19" i="10"/>
  <c r="F18" i="10"/>
  <c r="F17" i="10"/>
  <c r="F16" i="10"/>
  <c r="F15" i="10"/>
  <c r="F14" i="10"/>
  <c r="F13" i="10"/>
  <c r="F12" i="10"/>
  <c r="F11" i="10"/>
  <c r="F10" i="10"/>
  <c r="F9" i="10"/>
  <c r="F8" i="10"/>
  <c r="F7" i="10"/>
  <c r="E5" i="12" l="1"/>
  <c r="E24" i="12"/>
  <c r="E23" i="12"/>
  <c r="E22" i="12"/>
  <c r="E21" i="12"/>
  <c r="E20" i="12"/>
  <c r="E19" i="12"/>
  <c r="E18" i="12"/>
  <c r="E17" i="12"/>
  <c r="E16" i="12"/>
  <c r="E15" i="12"/>
  <c r="E14" i="12"/>
  <c r="E13" i="12"/>
  <c r="E12" i="12"/>
  <c r="E11" i="12"/>
  <c r="E10" i="12"/>
  <c r="E8" i="12"/>
  <c r="E7" i="12"/>
  <c r="E6" i="12"/>
  <c r="E9" i="12"/>
  <c r="N26" i="10"/>
  <c r="N25" i="10"/>
  <c r="N24" i="10"/>
  <c r="N23" i="10"/>
  <c r="N22" i="10"/>
  <c r="N21" i="10"/>
  <c r="N20" i="10"/>
  <c r="N19" i="10"/>
  <c r="N18" i="10"/>
  <c r="N17" i="10"/>
  <c r="N16" i="10"/>
  <c r="N15" i="10"/>
  <c r="N14" i="10"/>
  <c r="N13" i="10"/>
  <c r="N12" i="10"/>
  <c r="N11" i="10"/>
  <c r="N10" i="10"/>
  <c r="N9" i="10"/>
  <c r="N8" i="10"/>
  <c r="N7" i="10"/>
  <c r="O26" i="10"/>
  <c r="E26" i="10" s="1"/>
  <c r="O25" i="10"/>
  <c r="E25" i="10" s="1"/>
  <c r="O24" i="10"/>
  <c r="E24" i="10" s="1"/>
  <c r="O23" i="10"/>
  <c r="E23" i="10" s="1"/>
  <c r="E23" i="25" s="1"/>
  <c r="O22" i="10"/>
  <c r="E22" i="10" s="1"/>
  <c r="O21" i="10"/>
  <c r="E21" i="10" s="1"/>
  <c r="O20" i="10"/>
  <c r="E20" i="10" s="1"/>
  <c r="E20" i="25" s="1"/>
  <c r="O19" i="10"/>
  <c r="E19" i="10" s="1"/>
  <c r="O18" i="10"/>
  <c r="E18" i="10" s="1"/>
  <c r="O17" i="10"/>
  <c r="E17" i="10" s="1"/>
  <c r="O16" i="10"/>
  <c r="E16" i="10" s="1"/>
  <c r="O15" i="10"/>
  <c r="E15" i="10" s="1"/>
  <c r="E15" i="25" s="1"/>
  <c r="O14" i="10"/>
  <c r="E14" i="10" s="1"/>
  <c r="O13" i="10"/>
  <c r="E13" i="10" s="1"/>
  <c r="E13" i="25" s="1"/>
  <c r="O12" i="10"/>
  <c r="E12" i="10" s="1"/>
  <c r="O11" i="10"/>
  <c r="E11" i="10" s="1"/>
  <c r="O10" i="10"/>
  <c r="E10" i="10" s="1"/>
  <c r="O9" i="10"/>
  <c r="E9" i="10" s="1"/>
  <c r="O8" i="10"/>
  <c r="E8" i="10" s="1"/>
  <c r="O7" i="10"/>
  <c r="A400" i="38" l="1"/>
  <c r="A399" i="38" l="1"/>
  <c r="A398" i="38"/>
  <c r="A397" i="38"/>
  <c r="A396" i="38"/>
  <c r="A395" i="38"/>
  <c r="A394" i="38"/>
  <c r="A393" i="38"/>
  <c r="A392" i="38"/>
  <c r="A391" i="38"/>
  <c r="A390" i="38"/>
  <c r="A389" i="38"/>
  <c r="A388" i="38"/>
  <c r="A387" i="38"/>
  <c r="A386" i="38"/>
  <c r="A385" i="38"/>
  <c r="A384" i="38"/>
  <c r="A383" i="38"/>
  <c r="A382" i="38"/>
  <c r="A381" i="38"/>
  <c r="A380" i="38"/>
  <c r="A379" i="38"/>
  <c r="A378" i="38"/>
  <c r="A377" i="38"/>
  <c r="A376" i="38"/>
  <c r="A375" i="38"/>
  <c r="A374" i="38"/>
  <c r="A373" i="38"/>
  <c r="A372" i="38"/>
  <c r="A371" i="38"/>
  <c r="A370" i="38"/>
  <c r="A369" i="38"/>
  <c r="A368" i="38"/>
  <c r="A367" i="38"/>
  <c r="A366" i="38"/>
  <c r="A365" i="38"/>
  <c r="A364" i="38"/>
  <c r="A363" i="38"/>
  <c r="A362" i="38"/>
  <c r="A361" i="38"/>
  <c r="A360" i="38"/>
  <c r="A359" i="38"/>
  <c r="A358" i="38"/>
  <c r="A357" i="38"/>
  <c r="A356" i="38"/>
  <c r="A355" i="38"/>
  <c r="A354" i="38"/>
  <c r="A353" i="38"/>
  <c r="A352" i="38"/>
  <c r="A351" i="38"/>
  <c r="A350" i="38"/>
  <c r="A349" i="38"/>
  <c r="A348" i="38"/>
  <c r="A347" i="38"/>
  <c r="A346" i="38"/>
  <c r="A345" i="38"/>
  <c r="A344" i="38"/>
  <c r="A343" i="38"/>
  <c r="A342" i="38"/>
  <c r="A341" i="38"/>
  <c r="A340" i="38"/>
  <c r="A339" i="38"/>
  <c r="A338" i="38"/>
  <c r="A337" i="38"/>
  <c r="A336" i="38"/>
  <c r="A335" i="38"/>
  <c r="A334" i="38"/>
  <c r="A333" i="38"/>
  <c r="A332" i="38"/>
  <c r="A331" i="38"/>
  <c r="A330" i="38"/>
  <c r="A329" i="38"/>
  <c r="A328" i="38"/>
  <c r="A327" i="38"/>
  <c r="A326" i="38"/>
  <c r="A325" i="38"/>
  <c r="A324" i="38"/>
  <c r="A323" i="38"/>
  <c r="A322" i="38"/>
  <c r="A321" i="38"/>
  <c r="A320" i="38"/>
  <c r="A319" i="38"/>
  <c r="A318" i="38"/>
  <c r="A317" i="38"/>
  <c r="A316" i="38"/>
  <c r="A315" i="38"/>
  <c r="A314" i="38"/>
  <c r="A313" i="38"/>
  <c r="A312" i="38"/>
  <c r="A311" i="38"/>
  <c r="A310" i="38"/>
  <c r="A309" i="38"/>
  <c r="A308" i="38"/>
  <c r="A307" i="38"/>
  <c r="A306" i="38"/>
  <c r="A305" i="38"/>
  <c r="A304" i="38"/>
  <c r="A303" i="38"/>
  <c r="A302" i="38"/>
  <c r="A301" i="38"/>
  <c r="A300" i="38"/>
  <c r="A299" i="38"/>
  <c r="A298" i="38"/>
  <c r="A297" i="38"/>
  <c r="A296" i="38"/>
  <c r="A295" i="38"/>
  <c r="A294" i="38"/>
  <c r="A293" i="38"/>
  <c r="A292" i="38"/>
  <c r="A291" i="38"/>
  <c r="A290" i="38"/>
  <c r="A289" i="38"/>
  <c r="A288" i="38"/>
  <c r="A287" i="38"/>
  <c r="A286" i="38"/>
  <c r="A285" i="38"/>
  <c r="A284" i="38"/>
  <c r="A283" i="38"/>
  <c r="A282" i="38"/>
  <c r="A281" i="38"/>
  <c r="A280" i="38"/>
  <c r="A279" i="38"/>
  <c r="A278" i="38"/>
  <c r="A277" i="38"/>
  <c r="A276" i="38"/>
  <c r="A275" i="38"/>
  <c r="A274" i="38"/>
  <c r="A273" i="38"/>
  <c r="A272" i="38"/>
  <c r="A271" i="38"/>
  <c r="A270" i="38"/>
  <c r="A269" i="38"/>
  <c r="A268" i="38"/>
  <c r="A267" i="38"/>
  <c r="A266" i="38"/>
  <c r="A265" i="38"/>
  <c r="A264" i="38"/>
  <c r="A263" i="38"/>
  <c r="A262" i="38"/>
  <c r="A261" i="38"/>
  <c r="A260" i="38"/>
  <c r="A259" i="38"/>
  <c r="A258" i="38"/>
  <c r="A257" i="38"/>
  <c r="A256" i="38"/>
  <c r="A255" i="38"/>
  <c r="A254" i="38"/>
  <c r="A253" i="38"/>
  <c r="A252" i="38"/>
  <c r="A251" i="38"/>
  <c r="A250" i="38"/>
  <c r="A249" i="38"/>
  <c r="A248" i="38"/>
  <c r="A247" i="38"/>
  <c r="A246" i="38"/>
  <c r="A245" i="38"/>
  <c r="A244" i="38"/>
  <c r="A243" i="38"/>
  <c r="A242" i="38"/>
  <c r="A241" i="38"/>
  <c r="A240" i="38"/>
  <c r="A239" i="38"/>
  <c r="A238" i="38"/>
  <c r="A237" i="38"/>
  <c r="A236" i="38"/>
  <c r="A235" i="38"/>
  <c r="A234" i="38"/>
  <c r="A233" i="38"/>
  <c r="A232" i="38"/>
  <c r="A231" i="38"/>
  <c r="A230" i="38"/>
  <c r="A229" i="38"/>
  <c r="A228" i="38"/>
  <c r="A227" i="38"/>
  <c r="A226" i="38"/>
  <c r="A225" i="38"/>
  <c r="A224" i="38"/>
  <c r="A223" i="38"/>
  <c r="A222" i="38"/>
  <c r="A221" i="38"/>
  <c r="A220" i="38"/>
  <c r="A219" i="38"/>
  <c r="A218" i="38"/>
  <c r="A217" i="38"/>
  <c r="A216" i="38"/>
  <c r="A215" i="38"/>
  <c r="A214" i="38"/>
  <c r="A213" i="38"/>
  <c r="A212" i="38"/>
  <c r="A211" i="38"/>
  <c r="A210" i="38"/>
  <c r="A209" i="38"/>
  <c r="A208" i="38"/>
  <c r="A207" i="38"/>
  <c r="A206" i="38"/>
  <c r="A205" i="38"/>
  <c r="A204" i="38"/>
  <c r="A203" i="38"/>
  <c r="A202" i="38"/>
  <c r="A201" i="38"/>
  <c r="A200" i="38"/>
  <c r="A199" i="38"/>
  <c r="A198" i="38"/>
  <c r="A197" i="38"/>
  <c r="A196" i="38"/>
  <c r="A195" i="38"/>
  <c r="A194" i="38"/>
  <c r="A193" i="38"/>
  <c r="A192" i="38"/>
  <c r="A191" i="38"/>
  <c r="A190" i="38"/>
  <c r="A189" i="38"/>
  <c r="A188" i="38"/>
  <c r="A187" i="38"/>
  <c r="A186" i="38"/>
  <c r="A185" i="38"/>
  <c r="A184" i="38"/>
  <c r="A183" i="38"/>
  <c r="A182" i="38"/>
  <c r="A181" i="38"/>
  <c r="A180" i="38"/>
  <c r="A179" i="38"/>
  <c r="A178" i="38"/>
  <c r="A177" i="38"/>
  <c r="A176" i="38"/>
  <c r="A175" i="38"/>
  <c r="A174" i="38"/>
  <c r="A173" i="38"/>
  <c r="A172" i="38"/>
  <c r="A171" i="38"/>
  <c r="A170" i="38"/>
  <c r="A169" i="38"/>
  <c r="A168" i="38"/>
  <c r="A167" i="38"/>
  <c r="A166" i="38"/>
  <c r="A165" i="38"/>
  <c r="A164" i="38"/>
  <c r="A163" i="38"/>
  <c r="A162" i="38"/>
  <c r="A161" i="38"/>
  <c r="A160" i="38"/>
  <c r="A159" i="38"/>
  <c r="A158" i="38"/>
  <c r="A157" i="38"/>
  <c r="A156" i="38"/>
  <c r="A155" i="38"/>
  <c r="A154" i="38"/>
  <c r="A153" i="38"/>
  <c r="A152" i="38"/>
  <c r="A151" i="38"/>
  <c r="A150" i="38"/>
  <c r="A149" i="38"/>
  <c r="A148" i="38"/>
  <c r="A147" i="38"/>
  <c r="A146" i="38"/>
  <c r="A145" i="38"/>
  <c r="A144" i="38"/>
  <c r="A143" i="38"/>
  <c r="A142" i="38"/>
  <c r="A141" i="38"/>
  <c r="A140" i="38"/>
  <c r="A139" i="38"/>
  <c r="A138" i="38"/>
  <c r="A137" i="38"/>
  <c r="A136" i="38"/>
  <c r="A135" i="38"/>
  <c r="A134" i="38"/>
  <c r="A133" i="38"/>
  <c r="A132" i="38"/>
  <c r="A131" i="38"/>
  <c r="A130" i="38"/>
  <c r="A129" i="38"/>
  <c r="A128" i="38"/>
  <c r="A127" i="38"/>
  <c r="A126" i="38"/>
  <c r="A125" i="38"/>
  <c r="A124" i="38"/>
  <c r="A123" i="38"/>
  <c r="A122" i="38"/>
  <c r="A121" i="38"/>
  <c r="A120" i="38"/>
  <c r="A119" i="38"/>
  <c r="A118" i="38"/>
  <c r="A117" i="38"/>
  <c r="A116" i="38"/>
  <c r="A115" i="38"/>
  <c r="A114" i="38"/>
  <c r="A113" i="38"/>
  <c r="A112" i="38"/>
  <c r="A111" i="38"/>
  <c r="A110" i="38"/>
  <c r="A109" i="38"/>
  <c r="A108" i="38"/>
  <c r="A107" i="38"/>
  <c r="A106" i="38"/>
  <c r="A105" i="38"/>
  <c r="A104" i="38"/>
  <c r="A103" i="38"/>
  <c r="A102" i="38"/>
  <c r="A101" i="38"/>
  <c r="A100" i="38"/>
  <c r="A99" i="38"/>
  <c r="A98" i="38"/>
  <c r="A97" i="38"/>
  <c r="A96" i="38"/>
  <c r="A95" i="38"/>
  <c r="A94" i="38"/>
  <c r="A93" i="38"/>
  <c r="A92" i="38"/>
  <c r="A91" i="38"/>
  <c r="A90" i="38"/>
  <c r="A89" i="38"/>
  <c r="A88" i="38"/>
  <c r="A87" i="38"/>
  <c r="A86" i="38"/>
  <c r="A85" i="38"/>
  <c r="A84" i="38"/>
  <c r="A83" i="38"/>
  <c r="A82" i="38"/>
  <c r="A81" i="38"/>
  <c r="A80" i="38"/>
  <c r="A79" i="38"/>
  <c r="A78" i="38"/>
  <c r="A77" i="38"/>
  <c r="A76" i="38"/>
  <c r="A75" i="38"/>
  <c r="A74" i="38"/>
  <c r="A73" i="38"/>
  <c r="A72" i="38"/>
  <c r="A71" i="38"/>
  <c r="A70" i="38"/>
  <c r="A69" i="38"/>
  <c r="A68" i="38"/>
  <c r="A67" i="38"/>
  <c r="A66" i="38"/>
  <c r="A65" i="38"/>
  <c r="A64" i="38"/>
  <c r="A63" i="38"/>
  <c r="A62" i="38"/>
  <c r="A61" i="38"/>
  <c r="A60" i="38"/>
  <c r="A59" i="38"/>
  <c r="A58" i="38"/>
  <c r="A57" i="38"/>
  <c r="A56" i="38"/>
  <c r="A55" i="38"/>
  <c r="A54" i="38"/>
  <c r="A53" i="38"/>
  <c r="A52" i="38"/>
  <c r="A51" i="38"/>
  <c r="A50" i="38"/>
  <c r="A49" i="38"/>
  <c r="A48" i="38"/>
  <c r="A47" i="38"/>
  <c r="A46" i="38"/>
  <c r="A45" i="38"/>
  <c r="A44" i="38"/>
  <c r="A43" i="38"/>
  <c r="A42" i="38"/>
  <c r="A41" i="38"/>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A9" i="38"/>
  <c r="A8" i="38"/>
  <c r="A7" i="38"/>
  <c r="J25" i="2"/>
  <c r="J24" i="2"/>
  <c r="J23" i="2"/>
  <c r="J22" i="2"/>
  <c r="J21" i="2"/>
  <c r="J20" i="2"/>
  <c r="J19" i="2"/>
  <c r="J18" i="2"/>
  <c r="J17" i="2"/>
  <c r="J16" i="2"/>
  <c r="J15" i="2"/>
  <c r="J14" i="2"/>
  <c r="J13" i="2"/>
  <c r="J12" i="2"/>
  <c r="J11" i="2"/>
  <c r="J10" i="2"/>
  <c r="J9" i="2"/>
  <c r="J8" i="2"/>
  <c r="J7" i="2"/>
  <c r="J6" i="2"/>
  <c r="AG3" i="39" l="1"/>
  <c r="AF3" i="39"/>
  <c r="AE3" i="39"/>
  <c r="AR5" i="36" l="1"/>
  <c r="AQ5" i="36"/>
  <c r="AP5" i="36"/>
  <c r="AO5" i="36"/>
  <c r="AN5" i="36"/>
  <c r="AL5" i="36"/>
  <c r="AK5" i="36"/>
  <c r="AJ5" i="36"/>
  <c r="AI5" i="36"/>
  <c r="AB4" i="37" l="1"/>
  <c r="AA4" i="37"/>
  <c r="Z4" i="37"/>
  <c r="X4" i="37"/>
  <c r="AM981" i="36"/>
  <c r="AH981" i="36"/>
  <c r="AM980" i="36"/>
  <c r="AH980" i="36"/>
  <c r="AM979" i="36"/>
  <c r="AH979" i="36"/>
  <c r="AM978" i="36"/>
  <c r="AH978" i="36"/>
  <c r="AM977" i="36"/>
  <c r="AH977" i="36"/>
  <c r="AM976" i="36"/>
  <c r="AH976" i="36"/>
  <c r="AM975" i="36"/>
  <c r="AH975" i="36"/>
  <c r="AM974" i="36"/>
  <c r="AH974" i="36"/>
  <c r="AM862" i="36"/>
  <c r="AH862" i="36"/>
  <c r="AM745" i="36"/>
  <c r="AH745" i="36"/>
  <c r="AM719" i="36"/>
  <c r="AH719" i="36"/>
  <c r="AM713" i="36"/>
  <c r="AH713" i="36"/>
  <c r="AM705" i="36"/>
  <c r="AH705" i="36"/>
  <c r="AM701" i="36"/>
  <c r="AH701" i="36"/>
  <c r="AM691" i="36"/>
  <c r="AH691" i="36"/>
  <c r="AM689" i="36"/>
  <c r="AH689" i="36"/>
  <c r="AM684" i="36"/>
  <c r="AH684" i="36"/>
  <c r="AM679" i="36"/>
  <c r="AH679" i="36"/>
  <c r="AM678" i="36"/>
  <c r="AH678" i="36"/>
  <c r="AM676" i="36"/>
  <c r="AH676" i="36"/>
  <c r="AM668" i="36"/>
  <c r="AH668" i="36"/>
  <c r="AM663" i="36"/>
  <c r="AH663" i="36"/>
  <c r="AM662" i="36"/>
  <c r="AH662" i="36"/>
  <c r="AM659" i="36"/>
  <c r="AH659" i="36"/>
  <c r="AM655" i="36"/>
  <c r="AH655" i="36"/>
  <c r="AM654" i="36"/>
  <c r="AH654" i="36"/>
  <c r="AM647" i="36"/>
  <c r="AH647" i="36"/>
  <c r="AM645" i="36"/>
  <c r="AH645" i="36"/>
  <c r="AM643" i="36"/>
  <c r="AH643" i="36"/>
  <c r="AM639" i="36"/>
  <c r="AH639" i="36"/>
  <c r="AM638" i="36"/>
  <c r="AH638" i="36"/>
  <c r="AM631" i="36"/>
  <c r="AH631" i="36"/>
  <c r="AM621" i="36"/>
  <c r="AH621" i="36"/>
  <c r="AM617" i="36"/>
  <c r="AH617" i="36"/>
  <c r="AM614" i="36"/>
  <c r="AH614" i="36"/>
  <c r="AM612" i="36"/>
  <c r="AH612" i="36"/>
  <c r="AM608" i="36"/>
  <c r="AH608" i="36"/>
  <c r="AM605" i="36"/>
  <c r="AH605" i="36"/>
  <c r="AM603" i="36"/>
  <c r="AH603" i="36"/>
  <c r="AM601" i="36"/>
  <c r="AH601" i="36"/>
  <c r="AM597" i="36"/>
  <c r="AH597" i="36"/>
  <c r="AM589" i="36"/>
  <c r="AH589" i="36"/>
  <c r="AM588" i="36"/>
  <c r="AH588" i="36"/>
  <c r="AM587" i="36"/>
  <c r="AH587" i="36"/>
  <c r="AM584" i="36"/>
  <c r="AH584" i="36"/>
  <c r="AM822" i="36"/>
  <c r="AH822" i="36"/>
  <c r="AM594" i="36"/>
  <c r="AH594" i="36"/>
  <c r="AM973" i="36"/>
  <c r="AH973" i="36"/>
  <c r="AM972" i="36"/>
  <c r="AH972" i="36"/>
  <c r="AM971" i="36"/>
  <c r="AH971" i="36"/>
  <c r="AM970" i="36"/>
  <c r="AH970" i="36"/>
  <c r="AM969" i="36"/>
  <c r="AH969" i="36"/>
  <c r="AM968" i="36"/>
  <c r="AH968" i="36"/>
  <c r="AM967" i="36"/>
  <c r="AH967" i="36"/>
  <c r="AM966" i="36"/>
  <c r="AH966" i="36"/>
  <c r="AM965" i="36"/>
  <c r="AH965" i="36"/>
  <c r="AM964" i="36"/>
  <c r="AH964" i="36"/>
  <c r="AM963" i="36"/>
  <c r="AH963" i="36"/>
  <c r="AM962" i="36"/>
  <c r="AH962" i="36"/>
  <c r="AM961" i="36"/>
  <c r="AH961" i="36"/>
  <c r="AM960" i="36"/>
  <c r="AH960" i="36"/>
  <c r="AM959" i="36"/>
  <c r="AH959" i="36"/>
  <c r="AM958" i="36"/>
  <c r="AH958" i="36"/>
  <c r="AM957" i="36"/>
  <c r="AH957" i="36"/>
  <c r="AM956" i="36"/>
  <c r="AH956" i="36"/>
  <c r="AM955" i="36"/>
  <c r="AH955" i="36"/>
  <c r="AM954" i="36"/>
  <c r="AH954" i="36"/>
  <c r="AM953" i="36"/>
  <c r="AH953" i="36"/>
  <c r="AM853" i="36"/>
  <c r="AH853" i="36"/>
  <c r="AM802" i="36"/>
  <c r="AH802" i="36"/>
  <c r="AM820" i="36"/>
  <c r="AH820" i="36"/>
  <c r="AM794" i="36"/>
  <c r="AH794" i="36"/>
  <c r="AM801" i="36"/>
  <c r="AH801" i="36"/>
  <c r="AM759" i="36"/>
  <c r="AH759" i="36"/>
  <c r="AM747" i="36"/>
  <c r="AH747" i="36"/>
  <c r="AM735" i="36"/>
  <c r="AH735" i="36"/>
  <c r="AM755" i="36"/>
  <c r="AH755" i="36"/>
  <c r="AM699" i="36"/>
  <c r="AH699" i="36"/>
  <c r="AM697" i="36"/>
  <c r="AH697" i="36"/>
  <c r="AM694" i="36"/>
  <c r="AH694" i="36"/>
  <c r="AM666" i="36"/>
  <c r="AH666" i="36"/>
  <c r="AM952" i="36"/>
  <c r="AH952" i="36"/>
  <c r="AM661" i="36"/>
  <c r="AH661" i="36"/>
  <c r="AM951" i="36"/>
  <c r="AH951" i="36"/>
  <c r="AM711" i="36"/>
  <c r="AH711" i="36"/>
  <c r="AM950" i="36"/>
  <c r="AH950" i="36"/>
  <c r="AM949" i="36"/>
  <c r="AH949" i="36"/>
  <c r="AM948" i="36"/>
  <c r="AH948" i="36"/>
  <c r="AM947" i="36"/>
  <c r="AH947" i="36"/>
  <c r="AM946" i="36"/>
  <c r="AH946" i="36"/>
  <c r="AM945" i="36"/>
  <c r="AH945" i="36"/>
  <c r="AM944" i="36"/>
  <c r="AH944" i="36"/>
  <c r="AM943" i="36"/>
  <c r="AH943" i="36"/>
  <c r="AM942" i="36"/>
  <c r="AH942" i="36"/>
  <c r="AM941" i="36"/>
  <c r="AH941" i="36"/>
  <c r="AM940" i="36"/>
  <c r="AH940" i="36"/>
  <c r="AM939" i="36"/>
  <c r="AH939" i="36"/>
  <c r="AM938" i="36"/>
  <c r="AH938" i="36"/>
  <c r="AM937" i="36"/>
  <c r="AH937" i="36"/>
  <c r="AM936" i="36"/>
  <c r="AH936" i="36"/>
  <c r="AM935" i="36"/>
  <c r="AH935" i="36"/>
  <c r="AM934" i="36"/>
  <c r="AH934" i="36"/>
  <c r="AM933" i="36"/>
  <c r="AH933" i="36"/>
  <c r="AM932" i="36"/>
  <c r="AH932" i="36"/>
  <c r="AM931" i="36"/>
  <c r="AH931" i="36"/>
  <c r="AM930" i="36"/>
  <c r="AH930" i="36"/>
  <c r="AM929" i="36"/>
  <c r="AH929" i="36"/>
  <c r="AM928" i="36"/>
  <c r="AH928" i="36"/>
  <c r="AM927" i="36"/>
  <c r="AH927" i="36"/>
  <c r="AM926" i="36"/>
  <c r="AH926" i="36"/>
  <c r="AM925" i="36"/>
  <c r="AH925" i="36"/>
  <c r="AM924" i="36"/>
  <c r="AH924" i="36"/>
  <c r="AM923" i="36"/>
  <c r="AH923" i="36"/>
  <c r="AM922" i="36"/>
  <c r="AH922" i="36"/>
  <c r="AM921" i="36"/>
  <c r="AH921" i="36"/>
  <c r="AM920" i="36"/>
  <c r="AH920" i="36"/>
  <c r="AM919" i="36"/>
  <c r="AH919" i="36"/>
  <c r="AM918" i="36"/>
  <c r="AH918" i="36"/>
  <c r="AM917" i="36"/>
  <c r="AH917" i="36"/>
  <c r="AM916" i="36"/>
  <c r="AH916" i="36"/>
  <c r="AM915" i="36"/>
  <c r="AH915" i="36"/>
  <c r="AM914" i="36"/>
  <c r="AH914" i="36"/>
  <c r="AM913" i="36"/>
  <c r="AH913" i="36"/>
  <c r="AM912" i="36"/>
  <c r="AH912" i="36"/>
  <c r="AM911" i="36"/>
  <c r="AH911" i="36"/>
  <c r="AM709" i="36"/>
  <c r="AH709" i="36"/>
  <c r="AM707" i="36"/>
  <c r="AH707" i="36"/>
  <c r="AM611" i="36"/>
  <c r="AH611" i="36"/>
  <c r="AM688" i="36"/>
  <c r="AH688" i="36"/>
  <c r="AM682" i="36"/>
  <c r="AH682" i="36"/>
  <c r="AM656" i="36"/>
  <c r="AH656" i="36"/>
  <c r="AM653" i="36"/>
  <c r="AH653" i="36"/>
  <c r="AM629" i="36"/>
  <c r="AH629" i="36"/>
  <c r="AM625" i="36"/>
  <c r="AH625" i="36"/>
  <c r="AM609" i="36"/>
  <c r="AH609" i="36"/>
  <c r="AM910" i="36"/>
  <c r="AH910" i="36"/>
  <c r="AM909" i="36"/>
  <c r="AH909" i="36"/>
  <c r="AM908" i="36"/>
  <c r="AH908" i="36"/>
  <c r="AM907" i="36"/>
  <c r="AH907" i="36"/>
  <c r="AM906" i="36"/>
  <c r="AH906" i="36"/>
  <c r="AM905" i="36"/>
  <c r="AH905" i="36"/>
  <c r="AM904" i="36"/>
  <c r="AH904" i="36"/>
  <c r="AM903" i="36"/>
  <c r="AH903" i="36"/>
  <c r="AM902" i="36"/>
  <c r="AH902" i="36"/>
  <c r="AM901" i="36"/>
  <c r="AH901" i="36"/>
  <c r="AM900" i="36"/>
  <c r="AH900" i="36"/>
  <c r="AM899" i="36"/>
  <c r="AH899" i="36"/>
  <c r="AM898" i="36"/>
  <c r="AH898" i="36"/>
  <c r="AM897" i="36"/>
  <c r="AH897" i="36"/>
  <c r="AM896" i="36"/>
  <c r="AH896" i="36"/>
  <c r="AM895" i="36"/>
  <c r="AH895" i="36"/>
  <c r="AM894" i="36"/>
  <c r="AH894" i="36"/>
  <c r="AM893" i="36"/>
  <c r="AH893" i="36"/>
  <c r="AM892" i="36"/>
  <c r="AH892" i="36"/>
  <c r="AM891" i="36"/>
  <c r="AH891" i="36"/>
  <c r="AM890" i="36"/>
  <c r="AH890" i="36"/>
  <c r="AM889" i="36"/>
  <c r="AH889" i="36"/>
  <c r="AM888" i="36"/>
  <c r="AH888" i="36"/>
  <c r="AM887" i="36"/>
  <c r="AH887" i="36"/>
  <c r="AM886" i="36"/>
  <c r="AH886" i="36"/>
  <c r="AM885" i="36"/>
  <c r="AH885" i="36"/>
  <c r="AM884" i="36"/>
  <c r="AH884" i="36"/>
  <c r="AM883" i="36"/>
  <c r="AH883" i="36"/>
  <c r="AM882" i="36"/>
  <c r="AH882" i="36"/>
  <c r="AM881" i="36"/>
  <c r="AH881" i="36"/>
  <c r="AM880" i="36"/>
  <c r="AH880" i="36"/>
  <c r="AM879" i="36"/>
  <c r="AH879" i="36"/>
  <c r="AM878" i="36"/>
  <c r="AH878" i="36"/>
  <c r="AM877" i="36"/>
  <c r="AH877" i="36"/>
  <c r="AM876" i="36"/>
  <c r="AH876" i="36"/>
  <c r="AM875" i="36"/>
  <c r="AH875" i="36"/>
  <c r="AM874" i="36"/>
  <c r="AH874" i="36"/>
  <c r="AM873" i="36"/>
  <c r="AH873" i="36"/>
  <c r="AM872" i="36"/>
  <c r="AH872" i="36"/>
  <c r="AM871" i="36"/>
  <c r="AH871" i="36"/>
  <c r="AM870" i="36"/>
  <c r="AH870" i="36"/>
  <c r="AM869" i="36"/>
  <c r="AH869" i="36"/>
  <c r="AM868" i="36"/>
  <c r="AH868" i="36"/>
  <c r="AM867" i="36"/>
  <c r="AH867" i="36"/>
  <c r="AM866" i="36"/>
  <c r="AH866" i="36"/>
  <c r="AM865" i="36"/>
  <c r="AH865" i="36"/>
  <c r="AM858" i="36"/>
  <c r="AH858" i="36"/>
  <c r="AM857" i="36"/>
  <c r="AH857" i="36"/>
  <c r="AM860" i="36"/>
  <c r="AH860" i="36"/>
  <c r="AM859" i="36"/>
  <c r="AH859" i="36"/>
  <c r="AM856" i="36"/>
  <c r="AH856" i="36"/>
  <c r="AM855" i="36"/>
  <c r="AH855" i="36"/>
  <c r="AM861" i="36"/>
  <c r="AH861" i="36"/>
  <c r="AM840" i="36"/>
  <c r="AH840" i="36"/>
  <c r="AM836" i="36"/>
  <c r="AH836" i="36"/>
  <c r="AM839" i="36"/>
  <c r="AH839" i="36"/>
  <c r="AM852" i="36"/>
  <c r="AH852" i="36"/>
  <c r="AM851" i="36"/>
  <c r="AH851" i="36"/>
  <c r="AM850" i="36"/>
  <c r="AH850" i="36"/>
  <c r="AM846" i="36"/>
  <c r="AH846" i="36"/>
  <c r="AM844" i="36"/>
  <c r="AH844" i="36"/>
  <c r="AM843" i="36"/>
  <c r="AH843" i="36"/>
  <c r="AM842" i="36"/>
  <c r="AH842" i="36"/>
  <c r="AM841" i="36"/>
  <c r="AH841" i="36"/>
  <c r="AM824" i="36"/>
  <c r="AH824" i="36"/>
  <c r="AM823" i="36"/>
  <c r="AH823" i="36"/>
  <c r="AM834" i="36"/>
  <c r="AH834" i="36"/>
  <c r="AM837" i="36"/>
  <c r="AH837" i="36"/>
  <c r="AM833" i="36"/>
  <c r="AH833" i="36"/>
  <c r="AM832" i="36"/>
  <c r="AH832" i="36"/>
  <c r="AM831" i="36"/>
  <c r="AH831" i="36"/>
  <c r="AM812" i="36"/>
  <c r="AH812" i="36"/>
  <c r="AM811" i="36"/>
  <c r="AH811" i="36"/>
  <c r="AM830" i="36"/>
  <c r="AH830" i="36"/>
  <c r="AM829" i="36"/>
  <c r="AH829" i="36"/>
  <c r="AM828" i="36"/>
  <c r="AH828" i="36"/>
  <c r="AM827" i="36"/>
  <c r="AH827" i="36"/>
  <c r="AM804" i="36"/>
  <c r="AH804" i="36"/>
  <c r="AM826" i="36"/>
  <c r="AH826" i="36"/>
  <c r="AM825" i="36"/>
  <c r="AH825" i="36"/>
  <c r="AM818" i="36"/>
  <c r="AH818" i="36"/>
  <c r="AM854" i="36"/>
  <c r="AH854" i="36"/>
  <c r="AM816" i="36"/>
  <c r="AH816" i="36"/>
  <c r="AM795" i="36"/>
  <c r="AH795" i="36"/>
  <c r="AM814" i="36"/>
  <c r="AH814" i="36"/>
  <c r="AM792" i="36"/>
  <c r="AH792" i="36"/>
  <c r="AM791" i="36"/>
  <c r="AH791" i="36"/>
  <c r="AM790" i="36"/>
  <c r="AH790" i="36"/>
  <c r="AM813" i="36"/>
  <c r="AH813" i="36"/>
  <c r="AM788" i="36"/>
  <c r="AH788" i="36"/>
  <c r="AM787" i="36"/>
  <c r="AH787" i="36"/>
  <c r="AM786" i="36"/>
  <c r="AH786" i="36"/>
  <c r="AM785" i="36"/>
  <c r="AH785" i="36"/>
  <c r="AM784" i="36"/>
  <c r="AH784" i="36"/>
  <c r="AM819" i="36"/>
  <c r="AH819" i="36"/>
  <c r="AM817" i="36"/>
  <c r="AH817" i="36"/>
  <c r="AM808" i="36"/>
  <c r="AH808" i="36"/>
  <c r="AM780" i="36"/>
  <c r="AH780" i="36"/>
  <c r="AM779" i="36"/>
  <c r="AH779" i="36"/>
  <c r="AM778" i="36"/>
  <c r="AH778" i="36"/>
  <c r="AM777" i="36"/>
  <c r="AH777" i="36"/>
  <c r="AM807" i="36"/>
  <c r="AH807" i="36"/>
  <c r="AM805" i="36"/>
  <c r="AH805" i="36"/>
  <c r="AM803" i="36"/>
  <c r="AH803" i="36"/>
  <c r="AM772" i="36"/>
  <c r="AH772" i="36"/>
  <c r="AM800" i="36"/>
  <c r="AH800" i="36"/>
  <c r="AM770" i="36"/>
  <c r="AH770" i="36"/>
  <c r="AM799" i="36"/>
  <c r="AH799" i="36"/>
  <c r="AM768" i="36"/>
  <c r="AH768" i="36"/>
  <c r="AM767" i="36"/>
  <c r="AH767" i="36"/>
  <c r="AM766" i="36"/>
  <c r="AH766" i="36"/>
  <c r="AM798" i="36"/>
  <c r="AH798" i="36"/>
  <c r="AM796" i="36"/>
  <c r="AH796" i="36"/>
  <c r="AM762" i="36"/>
  <c r="AH762" i="36"/>
  <c r="AM761" i="36"/>
  <c r="AH761" i="36"/>
  <c r="AM810" i="36"/>
  <c r="AH810" i="36"/>
  <c r="AM793" i="36"/>
  <c r="AH793" i="36"/>
  <c r="AM758" i="36"/>
  <c r="AH758" i="36"/>
  <c r="AM757" i="36"/>
  <c r="AH757" i="36"/>
  <c r="AM756" i="36"/>
  <c r="AH756" i="36"/>
  <c r="AM789" i="36"/>
  <c r="AH789" i="36"/>
  <c r="AM754" i="36"/>
  <c r="AH754" i="36"/>
  <c r="AM783" i="36"/>
  <c r="AH783" i="36"/>
  <c r="AM781" i="36"/>
  <c r="AH781" i="36"/>
  <c r="AM749" i="36"/>
  <c r="AH749" i="36"/>
  <c r="AM776" i="36"/>
  <c r="AH776" i="36"/>
  <c r="AM744" i="36"/>
  <c r="AH744" i="36"/>
  <c r="AM775" i="36"/>
  <c r="AH775" i="36"/>
  <c r="AM774" i="36"/>
  <c r="AH774" i="36"/>
  <c r="AM773" i="36"/>
  <c r="AH773" i="36"/>
  <c r="AM741" i="36"/>
  <c r="AH741" i="36"/>
  <c r="AM739" i="36"/>
  <c r="AH739" i="36"/>
  <c r="AM738" i="36"/>
  <c r="AH738" i="36"/>
  <c r="AM737" i="36"/>
  <c r="AH737" i="36"/>
  <c r="AM736" i="36"/>
  <c r="AH736" i="36"/>
  <c r="AM771" i="36"/>
  <c r="AH771" i="36"/>
  <c r="AM769" i="36"/>
  <c r="AH769" i="36"/>
  <c r="AM728" i="36"/>
  <c r="AH728" i="36"/>
  <c r="AM765" i="36"/>
  <c r="AH765" i="36"/>
  <c r="AM726" i="36"/>
  <c r="AH726" i="36"/>
  <c r="AM725" i="36"/>
  <c r="AH725" i="36"/>
  <c r="AM724" i="36"/>
  <c r="AH724" i="36"/>
  <c r="AM764" i="36"/>
  <c r="AH764" i="36"/>
  <c r="AM722" i="36"/>
  <c r="AH722" i="36"/>
  <c r="AM721" i="36"/>
  <c r="AH721" i="36"/>
  <c r="AM720" i="36"/>
  <c r="AH720" i="36"/>
  <c r="AM763" i="36"/>
  <c r="AH763" i="36"/>
  <c r="AM849" i="36"/>
  <c r="AH849" i="36"/>
  <c r="AM714" i="36"/>
  <c r="AH714" i="36"/>
  <c r="AM848" i="36"/>
  <c r="AH848" i="36"/>
  <c r="AM712" i="36"/>
  <c r="AH712" i="36"/>
  <c r="AM753" i="36"/>
  <c r="AH753" i="36"/>
  <c r="AM752" i="36"/>
  <c r="AH752" i="36"/>
  <c r="AM809" i="36"/>
  <c r="AH809" i="36"/>
  <c r="AM750" i="36"/>
  <c r="AH750" i="36"/>
  <c r="AM748" i="36"/>
  <c r="AH748" i="36"/>
  <c r="AM746" i="36"/>
  <c r="AH746" i="36"/>
  <c r="AM704" i="36"/>
  <c r="AH704" i="36"/>
  <c r="AM743" i="36"/>
  <c r="AH743" i="36"/>
  <c r="AM742" i="36"/>
  <c r="AH742" i="36"/>
  <c r="AM847" i="36"/>
  <c r="AH847" i="36"/>
  <c r="AM700" i="36"/>
  <c r="AH700" i="36"/>
  <c r="AM740" i="36"/>
  <c r="AH740" i="36"/>
  <c r="AM693" i="36"/>
  <c r="AH693" i="36"/>
  <c r="AM782" i="36"/>
  <c r="AH782" i="36"/>
  <c r="AM690" i="36"/>
  <c r="AH690" i="36"/>
  <c r="AM732" i="36"/>
  <c r="AH732" i="36"/>
  <c r="AM730" i="36"/>
  <c r="AH730" i="36"/>
  <c r="AM729" i="36"/>
  <c r="AH729" i="36"/>
  <c r="AM727" i="36"/>
  <c r="AH727" i="36"/>
  <c r="AM680" i="36"/>
  <c r="AH680" i="36"/>
  <c r="AM723" i="36"/>
  <c r="AH723" i="36"/>
  <c r="AM677" i="36"/>
  <c r="AH677" i="36"/>
  <c r="AM718" i="36"/>
  <c r="AH718" i="36"/>
  <c r="AM717" i="36"/>
  <c r="AH717" i="36"/>
  <c r="AM716" i="36"/>
  <c r="AH716" i="36"/>
  <c r="AM671" i="36"/>
  <c r="AH671" i="36"/>
  <c r="AM670" i="36"/>
  <c r="AH670" i="36"/>
  <c r="AM715" i="36"/>
  <c r="AH715" i="36"/>
  <c r="AM664" i="36"/>
  <c r="AH664" i="36"/>
  <c r="AM660" i="36"/>
  <c r="AH660" i="36"/>
  <c r="AM845" i="36"/>
  <c r="AH845" i="36"/>
  <c r="AM657" i="36"/>
  <c r="AH657" i="36"/>
  <c r="AM838" i="36"/>
  <c r="AH838" i="36"/>
  <c r="AM708" i="36"/>
  <c r="AH708" i="36"/>
  <c r="AM652" i="36"/>
  <c r="AH652" i="36"/>
  <c r="AM650" i="36"/>
  <c r="AH650" i="36"/>
  <c r="AM649" i="36"/>
  <c r="AH649" i="36"/>
  <c r="AM710" i="36"/>
  <c r="AH710" i="36"/>
  <c r="AM644" i="36"/>
  <c r="AH644" i="36"/>
  <c r="AM641" i="36"/>
  <c r="AH641" i="36"/>
  <c r="AM706" i="36"/>
  <c r="AH706" i="36"/>
  <c r="AM635" i="36"/>
  <c r="AH635" i="36"/>
  <c r="AM703" i="36"/>
  <c r="AH703" i="36"/>
  <c r="AM632" i="36"/>
  <c r="AH632" i="36"/>
  <c r="AM835" i="36"/>
  <c r="AH835" i="36"/>
  <c r="AM628" i="36"/>
  <c r="AH628" i="36"/>
  <c r="AM702" i="36"/>
  <c r="AH702" i="36"/>
  <c r="AM626" i="36"/>
  <c r="AH626" i="36"/>
  <c r="AM624" i="36"/>
  <c r="AH624" i="36"/>
  <c r="AM623" i="36"/>
  <c r="AH623" i="36"/>
  <c r="AM698" i="36"/>
  <c r="AH698" i="36"/>
  <c r="AM620" i="36"/>
  <c r="AH620" i="36"/>
  <c r="AM619" i="36"/>
  <c r="AH619" i="36"/>
  <c r="AM616" i="36"/>
  <c r="AH616" i="36"/>
  <c r="AM696" i="36"/>
  <c r="AH696" i="36"/>
  <c r="AM613" i="36"/>
  <c r="AH613" i="36"/>
  <c r="AM610" i="36"/>
  <c r="AH610" i="36"/>
  <c r="AM607" i="36"/>
  <c r="AH607" i="36"/>
  <c r="AM695" i="36"/>
  <c r="AH695" i="36"/>
  <c r="AM604" i="36"/>
  <c r="AH604" i="36"/>
  <c r="AM598" i="36"/>
  <c r="AH598" i="36"/>
  <c r="AM596" i="36"/>
  <c r="AH596" i="36"/>
  <c r="AM595" i="36"/>
  <c r="AH595" i="36"/>
  <c r="AM592" i="36"/>
  <c r="AH592" i="36"/>
  <c r="AM692" i="36"/>
  <c r="AH692" i="36"/>
  <c r="AM687" i="36"/>
  <c r="AH687" i="36"/>
  <c r="AM821" i="36"/>
  <c r="AH821" i="36"/>
  <c r="AM685" i="36"/>
  <c r="AH685" i="36"/>
  <c r="AM683" i="36"/>
  <c r="AH683" i="36"/>
  <c r="AM681" i="36"/>
  <c r="AH681" i="36"/>
  <c r="AM815" i="36"/>
  <c r="AH815" i="36"/>
  <c r="AM760" i="36"/>
  <c r="AH760" i="36"/>
  <c r="AM731" i="36"/>
  <c r="AH731" i="36"/>
  <c r="AM806" i="36"/>
  <c r="AH806" i="36"/>
  <c r="AM675" i="36"/>
  <c r="AH675" i="36"/>
  <c r="AM674" i="36"/>
  <c r="AH674" i="36"/>
  <c r="AM686" i="36"/>
  <c r="AH686" i="36"/>
  <c r="AM672" i="36"/>
  <c r="AH672" i="36"/>
  <c r="AM669" i="36"/>
  <c r="AH669" i="36"/>
  <c r="AM751" i="36"/>
  <c r="AH751" i="36"/>
  <c r="AM667" i="36"/>
  <c r="AH667" i="36"/>
  <c r="AM665" i="36"/>
  <c r="AH665" i="36"/>
  <c r="AM797" i="36"/>
  <c r="AH797" i="36"/>
  <c r="AM673" i="36"/>
  <c r="AH673" i="36"/>
  <c r="AM142" i="36"/>
  <c r="AH142" i="36"/>
  <c r="AM658" i="36"/>
  <c r="AH658" i="36"/>
  <c r="AM651" i="36"/>
  <c r="AH651" i="36"/>
  <c r="AM648" i="36"/>
  <c r="AH648" i="36"/>
  <c r="AM35" i="36"/>
  <c r="AH35" i="36"/>
  <c r="AM642" i="36"/>
  <c r="AH642" i="36"/>
  <c r="AM640" i="36"/>
  <c r="AH640" i="36"/>
  <c r="AM646" i="36"/>
  <c r="AH646" i="36"/>
  <c r="AM637" i="36"/>
  <c r="AH637" i="36"/>
  <c r="AM636" i="36"/>
  <c r="AH636" i="36"/>
  <c r="AM982" i="36"/>
  <c r="AH982" i="36"/>
  <c r="AM634" i="36"/>
  <c r="AH634" i="36"/>
  <c r="AM633" i="36"/>
  <c r="AH633" i="36"/>
  <c r="AM630" i="36"/>
  <c r="AH630" i="36"/>
  <c r="AM627" i="36"/>
  <c r="AH627" i="36"/>
  <c r="AM622" i="36"/>
  <c r="AH622" i="36"/>
  <c r="AM734" i="36"/>
  <c r="AH734" i="36"/>
  <c r="AM733" i="36"/>
  <c r="AH733" i="36"/>
  <c r="AM618" i="36"/>
  <c r="AH618" i="36"/>
  <c r="K22" i="2" s="1"/>
  <c r="AM864" i="36"/>
  <c r="AH864" i="36"/>
  <c r="AM863" i="36"/>
  <c r="AH863" i="36"/>
  <c r="AM606" i="36"/>
  <c r="AH606" i="36"/>
  <c r="AM602" i="36"/>
  <c r="AH602" i="36"/>
  <c r="AM599" i="36"/>
  <c r="AH599" i="36"/>
  <c r="AM615" i="36"/>
  <c r="AH615" i="36"/>
  <c r="AM593" i="36"/>
  <c r="AH593" i="36"/>
  <c r="AM591" i="36"/>
  <c r="AH591" i="36"/>
  <c r="AM590" i="36"/>
  <c r="AH590" i="36"/>
  <c r="AM600" i="36"/>
  <c r="AH600" i="36"/>
  <c r="AM545" i="36"/>
  <c r="AH545" i="36"/>
  <c r="AM586" i="36"/>
  <c r="AH586" i="36"/>
  <c r="AM585" i="36"/>
  <c r="AH585" i="36"/>
  <c r="AM583" i="36"/>
  <c r="AH583" i="36"/>
  <c r="AM582" i="36"/>
  <c r="AH582" i="36"/>
  <c r="AM581" i="36"/>
  <c r="AH581" i="36"/>
  <c r="AM580" i="36"/>
  <c r="AH580" i="36"/>
  <c r="AM579" i="36"/>
  <c r="AH579" i="36"/>
  <c r="AM578" i="36"/>
  <c r="AH578" i="36"/>
  <c r="AM577" i="36"/>
  <c r="AH577" i="36"/>
  <c r="AM576" i="36"/>
  <c r="AH576" i="36"/>
  <c r="AM575" i="36"/>
  <c r="AH575" i="36"/>
  <c r="AM574" i="36"/>
  <c r="AH574" i="36"/>
  <c r="AM573" i="36"/>
  <c r="AH573" i="36"/>
  <c r="AM572" i="36"/>
  <c r="AH572" i="36"/>
  <c r="AM571" i="36"/>
  <c r="AH571" i="36"/>
  <c r="AM570" i="36"/>
  <c r="AH570" i="36"/>
  <c r="AM569" i="36"/>
  <c r="AH569" i="36"/>
  <c r="AM568" i="36"/>
  <c r="AH568" i="36"/>
  <c r="AM567" i="36"/>
  <c r="AH567" i="36"/>
  <c r="AM566" i="36"/>
  <c r="AH566" i="36"/>
  <c r="AM565" i="36"/>
  <c r="AH565" i="36"/>
  <c r="AM564" i="36"/>
  <c r="AH564" i="36"/>
  <c r="AM563" i="36"/>
  <c r="AH563" i="36"/>
  <c r="AM562" i="36"/>
  <c r="AH562" i="36"/>
  <c r="AM561" i="36"/>
  <c r="AH561" i="36"/>
  <c r="AM560" i="36"/>
  <c r="AH560" i="36"/>
  <c r="AM559" i="36"/>
  <c r="AH559" i="36"/>
  <c r="AM558" i="36"/>
  <c r="AH558" i="36"/>
  <c r="AM557" i="36"/>
  <c r="AH557" i="36"/>
  <c r="AM556" i="36"/>
  <c r="AH556" i="36"/>
  <c r="AM555" i="36"/>
  <c r="AH555" i="36"/>
  <c r="AM554" i="36"/>
  <c r="AH554" i="36"/>
  <c r="AM553" i="36"/>
  <c r="AH553" i="36"/>
  <c r="AM552" i="36"/>
  <c r="AH552" i="36"/>
  <c r="AM551" i="36"/>
  <c r="AH551" i="36"/>
  <c r="AM550" i="36"/>
  <c r="AH550" i="36"/>
  <c r="AM549" i="36"/>
  <c r="AH549" i="36"/>
  <c r="AM548" i="36"/>
  <c r="AH548" i="36"/>
  <c r="AM547" i="36"/>
  <c r="AH547" i="36"/>
  <c r="AM546" i="36"/>
  <c r="AH546" i="36"/>
  <c r="AM394" i="36"/>
  <c r="AH394" i="36"/>
  <c r="AM544" i="36"/>
  <c r="AH544" i="36"/>
  <c r="AM543" i="36"/>
  <c r="AH543" i="36"/>
  <c r="AM542" i="36"/>
  <c r="AH542" i="36"/>
  <c r="AM541" i="36"/>
  <c r="AH541" i="36"/>
  <c r="AM540" i="36"/>
  <c r="AH540" i="36"/>
  <c r="AM539" i="36"/>
  <c r="AH539" i="36"/>
  <c r="AM538" i="36"/>
  <c r="AH538" i="36"/>
  <c r="AM537" i="36"/>
  <c r="AH537" i="36"/>
  <c r="AM536" i="36"/>
  <c r="AH536" i="36"/>
  <c r="AM535" i="36"/>
  <c r="AH535" i="36"/>
  <c r="AM534" i="36"/>
  <c r="AH534" i="36"/>
  <c r="AM533" i="36"/>
  <c r="AH533" i="36"/>
  <c r="AM532" i="36"/>
  <c r="AH532" i="36"/>
  <c r="AM531" i="36"/>
  <c r="AH531" i="36"/>
  <c r="AM530" i="36"/>
  <c r="AH530" i="36"/>
  <c r="AM529" i="36"/>
  <c r="AH529" i="36"/>
  <c r="AM528" i="36"/>
  <c r="AH528" i="36"/>
  <c r="AM527" i="36"/>
  <c r="AH527" i="36"/>
  <c r="AM526" i="36"/>
  <c r="AH526" i="36"/>
  <c r="AM525" i="36"/>
  <c r="AH525" i="36"/>
  <c r="AM524" i="36"/>
  <c r="AH524" i="36"/>
  <c r="AM523" i="36"/>
  <c r="AH523" i="36"/>
  <c r="AM522" i="36"/>
  <c r="AH522" i="36"/>
  <c r="AM521" i="36"/>
  <c r="AH521" i="36"/>
  <c r="AM520" i="36"/>
  <c r="AH520" i="36"/>
  <c r="AM295" i="36"/>
  <c r="AH295" i="36"/>
  <c r="AM518" i="36"/>
  <c r="AH518" i="36"/>
  <c r="AM517" i="36"/>
  <c r="AH517" i="36"/>
  <c r="AM516" i="36"/>
  <c r="AH516" i="36"/>
  <c r="AM515" i="36"/>
  <c r="AH515" i="36"/>
  <c r="AM514" i="36"/>
  <c r="AH514" i="36"/>
  <c r="AM513" i="36"/>
  <c r="AH513" i="36"/>
  <c r="AM512" i="36"/>
  <c r="AH512" i="36"/>
  <c r="AM511" i="36"/>
  <c r="AH511" i="36"/>
  <c r="AM510" i="36"/>
  <c r="AH510" i="36"/>
  <c r="AM509" i="36"/>
  <c r="AH509" i="36"/>
  <c r="AM508" i="36"/>
  <c r="AH508" i="36"/>
  <c r="AM507" i="36"/>
  <c r="AH507" i="36"/>
  <c r="AM506" i="36"/>
  <c r="AH506" i="36"/>
  <c r="AM505" i="36"/>
  <c r="AH505" i="36"/>
  <c r="AM504" i="36"/>
  <c r="AH504" i="36"/>
  <c r="AM503" i="36"/>
  <c r="AH503" i="36"/>
  <c r="AM502" i="36"/>
  <c r="AH502" i="36"/>
  <c r="AM501" i="36"/>
  <c r="AH501" i="36"/>
  <c r="AM500" i="36"/>
  <c r="AH500" i="36"/>
  <c r="AM499" i="36"/>
  <c r="AH499" i="36"/>
  <c r="AM498" i="36"/>
  <c r="AH498" i="36"/>
  <c r="AM497" i="36"/>
  <c r="AH497" i="36"/>
  <c r="AM496" i="36"/>
  <c r="AH496" i="36"/>
  <c r="AM495" i="36"/>
  <c r="AH495" i="36"/>
  <c r="AM519" i="36"/>
  <c r="AH519" i="36"/>
  <c r="AM493" i="36"/>
  <c r="AH493" i="36"/>
  <c r="AM494" i="36"/>
  <c r="AH494" i="36"/>
  <c r="AM491" i="36"/>
  <c r="AH491" i="36"/>
  <c r="AM490" i="36"/>
  <c r="AH490" i="36"/>
  <c r="AM489" i="36"/>
  <c r="AH489" i="36"/>
  <c r="AM488" i="36"/>
  <c r="AH488" i="36"/>
  <c r="AM487" i="36"/>
  <c r="AH487" i="36"/>
  <c r="AM486" i="36"/>
  <c r="AH486" i="36"/>
  <c r="AM485" i="36"/>
  <c r="AH485" i="36"/>
  <c r="AM484" i="36"/>
  <c r="AH484" i="36"/>
  <c r="AM483" i="36"/>
  <c r="AH483" i="36"/>
  <c r="AM482" i="36"/>
  <c r="AH482" i="36"/>
  <c r="AM481" i="36"/>
  <c r="AH481" i="36"/>
  <c r="AM480" i="36"/>
  <c r="AH480" i="36"/>
  <c r="AM479" i="36"/>
  <c r="AH479" i="36"/>
  <c r="AM478" i="36"/>
  <c r="AH478" i="36"/>
  <c r="AM477" i="36"/>
  <c r="AH477" i="36"/>
  <c r="AM476" i="36"/>
  <c r="AH476" i="36"/>
  <c r="AM475" i="36"/>
  <c r="AH475" i="36"/>
  <c r="AM474" i="36"/>
  <c r="AH474" i="36"/>
  <c r="AM473" i="36"/>
  <c r="AH473" i="36"/>
  <c r="AM472" i="36"/>
  <c r="AH472" i="36"/>
  <c r="AM471" i="36"/>
  <c r="AH471" i="36"/>
  <c r="AM470" i="36"/>
  <c r="AH470" i="36"/>
  <c r="AM469" i="36"/>
  <c r="AH469" i="36"/>
  <c r="AM468" i="36"/>
  <c r="AH468" i="36"/>
  <c r="AM467" i="36"/>
  <c r="AH467" i="36"/>
  <c r="AM466" i="36"/>
  <c r="AH466" i="36"/>
  <c r="AM465" i="36"/>
  <c r="AH465" i="36"/>
  <c r="AM464" i="36"/>
  <c r="AH464" i="36"/>
  <c r="AM463" i="36"/>
  <c r="AH463" i="36"/>
  <c r="AM462" i="36"/>
  <c r="AH462" i="36"/>
  <c r="AM461" i="36"/>
  <c r="AH461" i="36"/>
  <c r="AM460" i="36"/>
  <c r="AH460" i="36"/>
  <c r="AN459" i="36"/>
  <c r="AM459" i="36"/>
  <c r="AH459" i="36"/>
  <c r="AM458" i="36"/>
  <c r="AH458" i="36"/>
  <c r="AM457" i="36"/>
  <c r="AH457" i="36"/>
  <c r="AM456" i="36"/>
  <c r="AH456" i="36"/>
  <c r="AM455" i="36"/>
  <c r="AH455" i="36"/>
  <c r="AM454" i="36"/>
  <c r="AH454" i="36"/>
  <c r="AM453" i="36"/>
  <c r="AH453" i="36"/>
  <c r="AM452" i="36"/>
  <c r="AH452" i="36"/>
  <c r="AM451" i="36"/>
  <c r="AH451" i="36"/>
  <c r="AM450" i="36"/>
  <c r="AH450" i="36"/>
  <c r="AM449" i="36"/>
  <c r="AH449" i="36"/>
  <c r="AM492" i="36"/>
  <c r="AH492" i="36"/>
  <c r="AM447" i="36"/>
  <c r="AH447" i="36"/>
  <c r="AM446" i="36"/>
  <c r="AH446" i="36"/>
  <c r="AM445" i="36"/>
  <c r="AH445" i="36"/>
  <c r="AM444" i="36"/>
  <c r="AH444" i="36"/>
  <c r="AM356" i="36"/>
  <c r="AH356" i="36"/>
  <c r="AM448" i="36"/>
  <c r="AH448" i="36"/>
  <c r="AM441" i="36"/>
  <c r="AH441" i="36"/>
  <c r="AM440" i="36"/>
  <c r="AH440" i="36"/>
  <c r="AM439" i="36"/>
  <c r="AH439" i="36"/>
  <c r="AM438" i="36"/>
  <c r="AH438" i="36"/>
  <c r="AM437" i="36"/>
  <c r="AH437" i="36"/>
  <c r="AM436" i="36"/>
  <c r="AH436" i="36"/>
  <c r="AM435" i="36"/>
  <c r="AH435" i="36"/>
  <c r="AM434" i="36"/>
  <c r="AH434" i="36"/>
  <c r="AM433" i="36"/>
  <c r="AH433" i="36"/>
  <c r="AM432" i="36"/>
  <c r="AH432" i="36"/>
  <c r="AM431" i="36"/>
  <c r="AH431" i="36"/>
  <c r="AM430" i="36"/>
  <c r="AH430" i="36"/>
  <c r="AM429" i="36"/>
  <c r="AH429" i="36"/>
  <c r="AM428" i="36"/>
  <c r="AH428" i="36"/>
  <c r="AM427" i="36"/>
  <c r="AH427" i="36"/>
  <c r="AM426" i="36"/>
  <c r="AH426" i="36"/>
  <c r="AM425" i="36"/>
  <c r="AH425" i="36"/>
  <c r="AM424" i="36"/>
  <c r="AH424" i="36"/>
  <c r="AM423" i="36"/>
  <c r="AH423" i="36"/>
  <c r="AM422" i="36"/>
  <c r="AH422" i="36"/>
  <c r="AM421" i="36"/>
  <c r="AH421" i="36"/>
  <c r="AM420" i="36"/>
  <c r="AH420" i="36"/>
  <c r="AM419" i="36"/>
  <c r="AH419" i="36"/>
  <c r="AM418" i="36"/>
  <c r="AH418" i="36"/>
  <c r="AM417" i="36"/>
  <c r="AH417" i="36"/>
  <c r="AM416" i="36"/>
  <c r="AH416" i="36"/>
  <c r="AM415" i="36"/>
  <c r="AH415" i="36"/>
  <c r="AM443" i="36"/>
  <c r="AH443" i="36"/>
  <c r="AM442" i="36"/>
  <c r="AH442" i="36"/>
  <c r="AM414" i="36"/>
  <c r="AH414" i="36"/>
  <c r="AM411" i="36"/>
  <c r="AH411" i="36"/>
  <c r="AM410" i="36"/>
  <c r="AH410" i="36"/>
  <c r="AM409" i="36"/>
  <c r="AH409" i="36"/>
  <c r="AM408" i="36"/>
  <c r="AH408" i="36"/>
  <c r="AM407" i="36"/>
  <c r="AH407" i="36"/>
  <c r="AM406" i="36"/>
  <c r="AH406" i="36"/>
  <c r="AM405" i="36"/>
  <c r="AH405" i="36"/>
  <c r="AM404" i="36"/>
  <c r="AH404" i="36"/>
  <c r="AM403" i="36"/>
  <c r="AH403" i="36"/>
  <c r="AM402" i="36"/>
  <c r="AH402" i="36"/>
  <c r="AM401" i="36"/>
  <c r="AH401" i="36"/>
  <c r="AM400" i="36"/>
  <c r="AH400" i="36"/>
  <c r="AM399" i="36"/>
  <c r="AH399" i="36"/>
  <c r="AM398" i="36"/>
  <c r="AH398" i="36"/>
  <c r="AM397" i="36"/>
  <c r="AH397" i="36"/>
  <c r="AM396" i="36"/>
  <c r="AH396" i="36"/>
  <c r="AM413" i="36"/>
  <c r="AH413" i="36"/>
  <c r="AM412" i="36"/>
  <c r="AH412" i="36"/>
  <c r="AM393" i="36"/>
  <c r="AH393" i="36"/>
  <c r="AM392" i="36"/>
  <c r="AH392" i="36"/>
  <c r="AM395" i="36"/>
  <c r="AH395" i="36"/>
  <c r="AM390" i="36"/>
  <c r="AH390" i="36"/>
  <c r="AM389" i="36"/>
  <c r="AH389" i="36"/>
  <c r="AM388" i="36"/>
  <c r="AH388" i="36"/>
  <c r="AM387" i="36"/>
  <c r="AH387" i="36"/>
  <c r="AM14" i="36"/>
  <c r="AH14" i="36"/>
  <c r="AM385" i="36"/>
  <c r="AH385" i="36"/>
  <c r="AM384" i="36"/>
  <c r="AH384" i="36"/>
  <c r="AM93" i="36"/>
  <c r="AH93" i="36"/>
  <c r="AM382" i="36"/>
  <c r="AH382" i="36"/>
  <c r="AM342" i="36"/>
  <c r="AH342" i="36"/>
  <c r="AM380" i="36"/>
  <c r="AH380" i="36"/>
  <c r="AM379" i="36"/>
  <c r="AH379" i="36"/>
  <c r="AM333" i="36"/>
  <c r="AH333" i="36"/>
  <c r="AM377" i="36"/>
  <c r="AH377" i="36"/>
  <c r="AM376" i="36"/>
  <c r="AH376" i="36"/>
  <c r="AM391" i="36"/>
  <c r="AH391" i="36"/>
  <c r="AM374" i="36"/>
  <c r="AH374" i="36"/>
  <c r="AM386" i="36"/>
  <c r="AH386" i="36"/>
  <c r="AM372" i="36"/>
  <c r="AH372" i="36"/>
  <c r="AM383" i="36"/>
  <c r="AH383" i="36"/>
  <c r="AM370" i="36"/>
  <c r="AH370" i="36"/>
  <c r="AM369" i="36"/>
  <c r="AH369" i="36"/>
  <c r="AM368" i="36"/>
  <c r="AH368" i="36"/>
  <c r="AM367" i="36"/>
  <c r="AH367" i="36"/>
  <c r="AM366" i="36"/>
  <c r="AH366" i="36"/>
  <c r="AM365" i="36"/>
  <c r="AH365" i="36"/>
  <c r="AM364" i="36"/>
  <c r="AH364" i="36"/>
  <c r="AM363" i="36"/>
  <c r="AH363" i="36"/>
  <c r="AM362" i="36"/>
  <c r="AH362" i="36"/>
  <c r="AM361" i="36"/>
  <c r="AH361" i="36"/>
  <c r="AM360" i="36"/>
  <c r="AH360" i="36"/>
  <c r="AM359" i="36"/>
  <c r="AH359" i="36"/>
  <c r="AM358" i="36"/>
  <c r="AH358" i="36"/>
  <c r="AM381" i="36"/>
  <c r="AH381" i="36"/>
  <c r="AM378" i="36"/>
  <c r="AH378" i="36"/>
  <c r="AM355" i="36"/>
  <c r="AH355" i="36"/>
  <c r="AM354" i="36"/>
  <c r="AH354" i="36"/>
  <c r="AM353" i="36"/>
  <c r="AH353" i="36"/>
  <c r="AM352" i="36"/>
  <c r="AH352" i="36"/>
  <c r="AM351" i="36"/>
  <c r="AH351" i="36"/>
  <c r="AM350" i="36"/>
  <c r="AH350" i="36"/>
  <c r="AM375" i="36"/>
  <c r="AH375" i="36"/>
  <c r="AM348" i="36"/>
  <c r="AH348" i="36"/>
  <c r="AM347" i="36"/>
  <c r="AH347" i="36"/>
  <c r="AM346" i="36"/>
  <c r="AH346" i="36"/>
  <c r="AM345" i="36"/>
  <c r="AH345" i="36"/>
  <c r="AM344" i="36"/>
  <c r="AH344" i="36"/>
  <c r="AM343" i="36"/>
  <c r="AH343" i="36"/>
  <c r="AM373" i="36"/>
  <c r="AH373" i="36"/>
  <c r="AM371" i="36"/>
  <c r="AH371" i="36"/>
  <c r="AM340" i="36"/>
  <c r="AH340" i="36"/>
  <c r="AM339" i="36"/>
  <c r="AH339" i="36"/>
  <c r="AM338" i="36"/>
  <c r="AH338" i="36"/>
  <c r="AM337" i="36"/>
  <c r="AH337" i="36"/>
  <c r="AM263" i="36"/>
  <c r="AH263" i="36"/>
  <c r="AM349" i="36"/>
  <c r="AH349" i="36"/>
  <c r="AM334" i="36"/>
  <c r="AH334" i="36"/>
  <c r="AM357" i="36"/>
  <c r="AH357" i="36"/>
  <c r="AM332" i="36"/>
  <c r="AH332" i="36"/>
  <c r="AM331" i="36"/>
  <c r="AH331" i="36"/>
  <c r="AM330" i="36"/>
  <c r="AH330" i="36"/>
  <c r="AM329" i="36"/>
  <c r="AH329" i="36"/>
  <c r="AM328" i="36"/>
  <c r="AH328" i="36"/>
  <c r="AM327" i="36"/>
  <c r="AH327" i="36"/>
  <c r="AM326" i="36"/>
  <c r="AH326" i="36"/>
  <c r="AM336" i="36"/>
  <c r="AH336" i="36"/>
  <c r="AM324" i="36"/>
  <c r="AH324" i="36"/>
  <c r="AM323" i="36"/>
  <c r="AH323" i="36"/>
  <c r="AN322" i="36"/>
  <c r="AM322" i="36"/>
  <c r="AH322" i="36"/>
  <c r="AM321" i="36"/>
  <c r="AH321" i="36"/>
  <c r="AM320" i="36"/>
  <c r="AH320" i="36"/>
  <c r="AM319" i="36"/>
  <c r="AH319" i="36"/>
  <c r="AM325" i="36"/>
  <c r="AH325" i="36"/>
  <c r="AM317" i="36"/>
  <c r="AH317" i="36"/>
  <c r="AM316" i="36"/>
  <c r="AH316" i="36"/>
  <c r="AM315" i="36"/>
  <c r="AH315" i="36"/>
  <c r="AM314" i="36"/>
  <c r="AH314" i="36"/>
  <c r="AM313" i="36"/>
  <c r="AH313" i="36"/>
  <c r="AM312" i="36"/>
  <c r="AH312" i="36"/>
  <c r="AM311" i="36"/>
  <c r="AH311" i="36"/>
  <c r="AM310" i="36"/>
  <c r="AH310" i="36"/>
  <c r="AM309" i="36"/>
  <c r="AH309" i="36"/>
  <c r="AM341" i="36"/>
  <c r="AH341" i="36"/>
  <c r="AM307" i="36"/>
  <c r="AH307" i="36"/>
  <c r="AM335" i="36"/>
  <c r="AH335" i="36"/>
  <c r="AM305" i="36"/>
  <c r="AH305" i="36"/>
  <c r="AM304" i="36"/>
  <c r="AH304" i="36"/>
  <c r="AM303" i="36"/>
  <c r="AH303" i="36"/>
  <c r="AM302" i="36"/>
  <c r="AH302" i="36"/>
  <c r="AM301" i="36"/>
  <c r="AH301" i="36"/>
  <c r="AM300" i="36"/>
  <c r="AH300" i="36"/>
  <c r="AM299" i="36"/>
  <c r="AH299" i="36"/>
  <c r="AM318" i="36"/>
  <c r="AH318" i="36"/>
  <c r="AM297" i="36"/>
  <c r="AH297" i="36"/>
  <c r="AM296" i="36"/>
  <c r="AH296" i="36"/>
  <c r="AM177" i="36"/>
  <c r="AH177" i="36"/>
  <c r="AM294" i="36"/>
  <c r="AH294" i="36"/>
  <c r="AN293" i="36"/>
  <c r="AM293" i="36"/>
  <c r="AH293" i="36"/>
  <c r="AM292" i="36"/>
  <c r="AH292" i="36"/>
  <c r="AM291" i="36"/>
  <c r="AH291" i="36"/>
  <c r="AM290" i="36"/>
  <c r="AH290" i="36"/>
  <c r="AM289" i="36"/>
  <c r="AH289" i="36"/>
  <c r="AM288" i="36"/>
  <c r="AH288" i="36"/>
  <c r="AM287" i="36"/>
  <c r="AH287" i="36"/>
  <c r="AM286" i="36"/>
  <c r="AH286" i="36"/>
  <c r="AM285" i="36"/>
  <c r="AH285" i="36"/>
  <c r="AM284" i="36"/>
  <c r="AH284" i="36"/>
  <c r="AM308" i="36"/>
  <c r="AH308" i="36"/>
  <c r="AM282" i="36"/>
  <c r="AH282" i="36"/>
  <c r="AM281" i="36"/>
  <c r="AH281" i="36"/>
  <c r="AM280" i="36"/>
  <c r="AH280" i="36"/>
  <c r="AM279" i="36"/>
  <c r="AH279" i="36"/>
  <c r="AM278" i="36"/>
  <c r="AH278" i="36"/>
  <c r="AM277" i="36"/>
  <c r="AH277" i="36"/>
  <c r="AM276" i="36"/>
  <c r="AH276" i="36"/>
  <c r="AM275" i="36"/>
  <c r="AH275" i="36"/>
  <c r="AM274" i="36"/>
  <c r="AH274" i="36"/>
  <c r="AM273" i="36"/>
  <c r="AH273" i="36"/>
  <c r="AM272" i="36"/>
  <c r="AH272" i="36"/>
  <c r="AN271" i="36"/>
  <c r="AM271" i="36"/>
  <c r="AH271" i="36"/>
  <c r="AM306" i="36"/>
  <c r="AH306" i="36"/>
  <c r="AM298" i="36"/>
  <c r="AH298" i="36"/>
  <c r="AM283" i="36"/>
  <c r="AH283" i="36"/>
  <c r="AM267" i="36"/>
  <c r="AH267" i="36"/>
  <c r="AM266" i="36"/>
  <c r="AH266" i="36"/>
  <c r="AM265" i="36"/>
  <c r="AH265" i="36"/>
  <c r="AM270" i="36"/>
  <c r="AH270" i="36"/>
  <c r="AM269" i="36"/>
  <c r="AH269" i="36"/>
  <c r="AM262" i="36"/>
  <c r="AH262" i="36"/>
  <c r="AM261" i="36"/>
  <c r="AH261" i="36"/>
  <c r="AM260" i="36"/>
  <c r="AH260" i="36"/>
  <c r="AM259" i="36"/>
  <c r="AH259" i="36"/>
  <c r="AM258" i="36"/>
  <c r="AH258" i="36"/>
  <c r="AM257" i="36"/>
  <c r="AH257" i="36"/>
  <c r="AM256" i="36"/>
  <c r="AH256" i="36"/>
  <c r="AM268" i="36"/>
  <c r="AH268" i="36"/>
  <c r="AM254" i="36"/>
  <c r="AH254" i="36"/>
  <c r="AM253" i="36"/>
  <c r="AH253" i="36"/>
  <c r="AM264" i="36"/>
  <c r="AH264" i="36"/>
  <c r="AM251" i="36"/>
  <c r="AH251" i="36"/>
  <c r="AM255" i="36"/>
  <c r="AH255" i="36"/>
  <c r="AM249" i="36"/>
  <c r="AH249" i="36"/>
  <c r="AM248" i="36"/>
  <c r="AH248" i="36"/>
  <c r="AM247" i="36"/>
  <c r="AH247" i="36"/>
  <c r="AM246" i="36"/>
  <c r="AH246" i="36"/>
  <c r="AM245" i="36"/>
  <c r="AH245" i="36"/>
  <c r="AM244" i="36"/>
  <c r="AH244" i="36"/>
  <c r="AM243" i="36"/>
  <c r="AH243" i="36"/>
  <c r="AN242" i="36"/>
  <c r="AM242" i="36"/>
  <c r="AH242" i="36"/>
  <c r="AM241" i="36"/>
  <c r="AH241" i="36"/>
  <c r="AM240" i="36"/>
  <c r="AH240" i="36"/>
  <c r="AM239" i="36"/>
  <c r="AH239" i="36"/>
  <c r="AM238" i="36"/>
  <c r="AH238" i="36"/>
  <c r="AM237" i="36"/>
  <c r="AH237" i="36"/>
  <c r="AM236" i="36"/>
  <c r="AH236" i="36"/>
  <c r="AM252" i="36"/>
  <c r="AH252" i="36"/>
  <c r="AM234" i="36"/>
  <c r="AH234" i="36"/>
  <c r="AM250" i="36"/>
  <c r="AH250" i="36"/>
  <c r="AM232" i="36"/>
  <c r="AH232" i="36"/>
  <c r="AM231" i="36"/>
  <c r="AH231" i="36"/>
  <c r="AM230" i="36"/>
  <c r="AH230" i="36"/>
  <c r="AM229" i="36"/>
  <c r="AH229" i="36"/>
  <c r="AM228" i="36"/>
  <c r="AH228" i="36"/>
  <c r="AM227" i="36"/>
  <c r="AH227" i="36"/>
  <c r="AM235" i="36"/>
  <c r="AH235" i="36"/>
  <c r="AM225" i="36"/>
  <c r="AH225" i="36"/>
  <c r="AM224" i="36"/>
  <c r="AH224" i="36"/>
  <c r="AN223" i="36"/>
  <c r="AH223" i="36"/>
  <c r="AM222" i="36"/>
  <c r="AH222" i="36"/>
  <c r="AM233" i="36"/>
  <c r="AH233" i="36"/>
  <c r="AM220" i="36"/>
  <c r="AH220" i="36"/>
  <c r="AM219" i="36"/>
  <c r="AH219" i="36"/>
  <c r="AM218" i="36"/>
  <c r="AH218" i="36"/>
  <c r="AM217" i="36"/>
  <c r="AH217" i="36"/>
  <c r="AM216" i="36"/>
  <c r="AH216" i="36"/>
  <c r="AM215" i="36"/>
  <c r="AH215" i="36"/>
  <c r="AM214" i="36"/>
  <c r="AH214" i="36"/>
  <c r="AM213" i="36"/>
  <c r="AH213" i="36"/>
  <c r="AM212" i="36"/>
  <c r="AH212" i="36"/>
  <c r="AM221" i="36"/>
  <c r="AH221" i="36"/>
  <c r="AM210" i="36"/>
  <c r="AH210" i="36"/>
  <c r="AM209" i="36"/>
  <c r="AH209" i="36"/>
  <c r="AM208" i="36"/>
  <c r="AH208" i="36"/>
  <c r="AM207" i="36"/>
  <c r="AH207" i="36"/>
  <c r="AM206" i="36"/>
  <c r="AH206" i="36"/>
  <c r="AM205" i="36"/>
  <c r="AH205" i="36"/>
  <c r="AM204" i="36"/>
  <c r="AH204" i="36"/>
  <c r="AM203" i="36"/>
  <c r="AH203" i="36"/>
  <c r="AM202" i="36"/>
  <c r="AH202" i="36"/>
  <c r="AM201" i="36"/>
  <c r="AH201" i="36"/>
  <c r="AM200" i="36"/>
  <c r="AH200" i="36"/>
  <c r="AM199" i="36"/>
  <c r="AH199" i="36"/>
  <c r="AN198" i="36"/>
  <c r="AM198" i="36" s="1"/>
  <c r="AH198" i="36"/>
  <c r="AM197" i="36"/>
  <c r="AH197" i="36"/>
  <c r="AM196" i="36"/>
  <c r="AH196" i="36"/>
  <c r="AM195" i="36"/>
  <c r="AH195" i="36"/>
  <c r="AM194" i="36"/>
  <c r="AH194" i="36"/>
  <c r="AM193" i="36"/>
  <c r="AH193" i="36"/>
  <c r="AM192" i="36"/>
  <c r="AH192" i="36"/>
  <c r="AM191" i="36"/>
  <c r="AH191" i="36"/>
  <c r="AM190" i="36"/>
  <c r="AH190" i="36"/>
  <c r="AM189" i="36"/>
  <c r="AH189" i="36"/>
  <c r="AM188" i="36"/>
  <c r="AH188" i="36"/>
  <c r="AM187" i="36"/>
  <c r="AH187" i="36"/>
  <c r="AM186" i="36"/>
  <c r="AH186" i="36"/>
  <c r="AM185" i="36"/>
  <c r="AH185" i="36"/>
  <c r="AN226" i="36"/>
  <c r="AM226" i="36"/>
  <c r="AH226" i="36"/>
  <c r="AM211" i="36"/>
  <c r="AH211" i="36"/>
  <c r="AM182" i="36"/>
  <c r="AH182" i="36"/>
  <c r="AM181" i="36"/>
  <c r="AH181" i="36"/>
  <c r="AM184" i="36"/>
  <c r="AH184" i="36"/>
  <c r="AM179" i="36"/>
  <c r="AH179" i="36"/>
  <c r="AM178" i="36"/>
  <c r="AH178" i="36"/>
  <c r="AM183" i="36"/>
  <c r="AH183" i="36"/>
  <c r="AM176" i="36"/>
  <c r="AH176" i="36"/>
  <c r="AM175" i="36"/>
  <c r="AH175" i="36"/>
  <c r="AM174" i="36"/>
  <c r="AH174" i="36"/>
  <c r="AM173" i="36"/>
  <c r="AH173" i="36"/>
  <c r="AM172" i="36"/>
  <c r="AH172" i="36"/>
  <c r="AM180" i="36"/>
  <c r="AH180" i="36"/>
  <c r="AM170" i="36"/>
  <c r="AH170" i="36"/>
  <c r="AM169" i="36"/>
  <c r="AH169" i="36"/>
  <c r="AM168" i="36"/>
  <c r="AH168" i="36"/>
  <c r="AM167" i="36"/>
  <c r="AH167" i="36"/>
  <c r="AM166" i="36"/>
  <c r="AH166" i="36"/>
  <c r="AM165" i="36"/>
  <c r="AH165" i="36"/>
  <c r="AM164" i="36"/>
  <c r="AH164" i="36"/>
  <c r="AM163" i="36"/>
  <c r="AH163" i="36"/>
  <c r="AM162" i="36"/>
  <c r="AH162" i="36"/>
  <c r="AM161" i="36"/>
  <c r="AH161" i="36"/>
  <c r="AM160" i="36"/>
  <c r="AH160" i="36"/>
  <c r="AM171" i="36"/>
  <c r="AH171" i="36"/>
  <c r="AM159" i="36"/>
  <c r="AH159" i="36"/>
  <c r="AM157" i="36"/>
  <c r="AH157" i="36"/>
  <c r="AM156" i="36"/>
  <c r="AH156" i="36"/>
  <c r="AM155" i="36"/>
  <c r="AH155" i="36"/>
  <c r="AM154" i="36"/>
  <c r="AH154" i="36"/>
  <c r="AM153" i="36"/>
  <c r="AH153" i="36"/>
  <c r="AM152" i="36"/>
  <c r="AH152" i="36"/>
  <c r="AM158" i="36"/>
  <c r="AH158" i="36"/>
  <c r="AM150" i="36"/>
  <c r="AH150" i="36"/>
  <c r="AM149" i="36"/>
  <c r="AH149" i="36"/>
  <c r="AM148" i="36"/>
  <c r="AH148" i="36"/>
  <c r="AM147" i="36"/>
  <c r="AH147" i="36"/>
  <c r="AM146" i="36"/>
  <c r="AH146" i="36"/>
  <c r="AM145" i="36"/>
  <c r="AH145" i="36"/>
  <c r="AM144" i="36"/>
  <c r="AH144" i="36"/>
  <c r="AM143" i="36"/>
  <c r="AH143" i="36"/>
  <c r="AM141" i="36"/>
  <c r="AH141" i="36"/>
  <c r="AM140" i="36"/>
  <c r="AH140" i="36"/>
  <c r="AM151" i="36"/>
  <c r="AH151" i="36"/>
  <c r="AM139" i="36"/>
  <c r="AH139" i="36"/>
  <c r="AM129" i="36"/>
  <c r="AH129" i="36"/>
  <c r="AM137" i="36"/>
  <c r="AH137" i="36"/>
  <c r="AM138" i="36"/>
  <c r="AH138" i="36"/>
  <c r="AP134" i="36"/>
  <c r="AM134" i="36"/>
  <c r="AH134" i="36"/>
  <c r="AM133" i="36"/>
  <c r="AH133" i="36"/>
  <c r="AM132" i="36"/>
  <c r="AH132" i="36"/>
  <c r="AM131" i="36"/>
  <c r="AH131" i="36"/>
  <c r="AM130" i="36"/>
  <c r="AH130" i="36"/>
  <c r="AM128" i="36"/>
  <c r="AH128" i="36"/>
  <c r="AM127" i="36"/>
  <c r="AH127" i="36"/>
  <c r="AM126" i="36"/>
  <c r="AH126" i="36"/>
  <c r="AM125" i="36"/>
  <c r="AH125" i="36"/>
  <c r="AM124" i="36"/>
  <c r="AH124" i="36"/>
  <c r="AM123" i="36"/>
  <c r="AH123" i="36"/>
  <c r="AM122" i="36"/>
  <c r="AH122" i="36"/>
  <c r="AM121" i="36"/>
  <c r="AH121" i="36"/>
  <c r="AM73" i="36"/>
  <c r="AH73" i="36"/>
  <c r="AM119" i="36"/>
  <c r="AH119" i="36"/>
  <c r="AM118" i="36"/>
  <c r="AH118" i="36"/>
  <c r="AM117" i="36"/>
  <c r="AH117" i="36"/>
  <c r="AM116" i="36"/>
  <c r="AH116" i="36"/>
  <c r="AM136" i="36"/>
  <c r="AH136" i="36"/>
  <c r="AM114" i="36"/>
  <c r="AH114" i="36"/>
  <c r="AM113" i="36"/>
  <c r="AH113" i="36"/>
  <c r="AM112" i="36"/>
  <c r="AH112" i="36"/>
  <c r="AM111" i="36"/>
  <c r="AH111" i="36"/>
  <c r="AM56" i="36"/>
  <c r="AH56" i="36"/>
  <c r="AM115" i="36"/>
  <c r="AH115" i="36"/>
  <c r="AM120" i="36"/>
  <c r="AH120" i="36"/>
  <c r="AM108" i="36"/>
  <c r="AH108" i="36"/>
  <c r="AM107" i="36"/>
  <c r="AH107" i="36"/>
  <c r="AM110" i="36"/>
  <c r="AH110" i="36"/>
  <c r="AM105" i="36"/>
  <c r="AH105" i="36"/>
  <c r="AM104" i="36"/>
  <c r="AH104" i="36"/>
  <c r="AM103" i="36"/>
  <c r="AH103" i="36"/>
  <c r="AM102" i="36"/>
  <c r="AH102" i="36"/>
  <c r="AM101" i="36"/>
  <c r="AH101" i="36"/>
  <c r="AM100" i="36"/>
  <c r="AH100" i="36"/>
  <c r="AM99" i="36"/>
  <c r="AH99" i="36"/>
  <c r="AM98" i="36"/>
  <c r="AH98" i="36"/>
  <c r="AM109" i="36"/>
  <c r="AH109" i="36"/>
  <c r="AM106" i="36"/>
  <c r="AH106" i="36"/>
  <c r="AM95" i="36"/>
  <c r="AH95" i="36"/>
  <c r="AM94" i="36"/>
  <c r="AH94" i="36"/>
  <c r="AM97" i="36"/>
  <c r="AH97" i="36"/>
  <c r="AM92" i="36"/>
  <c r="AH92" i="36"/>
  <c r="AM91" i="36"/>
  <c r="AH91" i="36"/>
  <c r="AM90" i="36"/>
  <c r="AH90" i="36"/>
  <c r="AM89" i="36"/>
  <c r="AH89" i="36"/>
  <c r="AM88" i="36"/>
  <c r="AH88" i="36"/>
  <c r="AM87" i="36"/>
  <c r="AH87" i="36"/>
  <c r="AM96" i="36"/>
  <c r="AH96" i="36"/>
  <c r="AM85" i="36"/>
  <c r="AH85" i="36"/>
  <c r="AM84" i="36"/>
  <c r="AH84" i="36"/>
  <c r="AM71" i="36"/>
  <c r="AH71" i="36"/>
  <c r="AM80" i="36"/>
  <c r="AH80" i="36"/>
  <c r="AM79" i="36"/>
  <c r="AH79" i="36"/>
  <c r="AM81" i="36"/>
  <c r="AH81" i="36"/>
  <c r="AP86" i="36"/>
  <c r="AM86" i="36" s="1"/>
  <c r="AH86" i="36"/>
  <c r="AM78" i="36"/>
  <c r="AH78" i="36"/>
  <c r="AM83" i="36"/>
  <c r="AH83" i="36"/>
  <c r="AM76" i="36"/>
  <c r="AH76" i="36"/>
  <c r="AM75" i="36"/>
  <c r="AH75" i="36"/>
  <c r="AM74" i="36"/>
  <c r="AH74" i="36"/>
  <c r="AM82" i="36"/>
  <c r="AH82" i="36"/>
  <c r="AM77" i="36"/>
  <c r="AH77" i="36"/>
  <c r="AM72" i="36"/>
  <c r="AH72" i="36"/>
  <c r="AM70" i="36"/>
  <c r="AH70" i="36"/>
  <c r="AM69" i="36"/>
  <c r="AH69" i="36"/>
  <c r="AM68" i="36"/>
  <c r="AH68" i="36"/>
  <c r="AM67" i="36"/>
  <c r="AH67" i="36"/>
  <c r="AM23" i="36"/>
  <c r="AH23" i="36"/>
  <c r="AM65" i="36"/>
  <c r="AH65" i="36"/>
  <c r="AM64" i="36"/>
  <c r="AH64" i="36"/>
  <c r="AM63" i="36"/>
  <c r="AH63" i="36"/>
  <c r="AM62" i="36"/>
  <c r="AH62" i="36"/>
  <c r="AM61" i="36"/>
  <c r="AH61" i="36"/>
  <c r="AM60" i="36"/>
  <c r="AH60" i="36"/>
  <c r="AP19" i="36"/>
  <c r="AM19" i="36" s="1"/>
  <c r="AH19" i="36"/>
  <c r="AM66" i="36"/>
  <c r="AH66" i="36"/>
  <c r="AM135" i="36"/>
  <c r="AH135" i="36"/>
  <c r="AM59" i="36"/>
  <c r="AH59" i="36"/>
  <c r="AM55" i="36"/>
  <c r="AH55" i="36"/>
  <c r="AM54" i="36"/>
  <c r="AH54" i="36"/>
  <c r="AM58" i="36"/>
  <c r="AH58" i="36"/>
  <c r="AM52" i="36"/>
  <c r="AH52" i="36"/>
  <c r="AM51" i="36"/>
  <c r="AH51" i="36"/>
  <c r="AM50" i="36"/>
  <c r="AH50" i="36"/>
  <c r="AM49" i="36"/>
  <c r="AH49" i="36"/>
  <c r="AM48" i="36"/>
  <c r="AH48" i="36"/>
  <c r="AM47" i="36"/>
  <c r="AH47" i="36"/>
  <c r="AM46" i="36"/>
  <c r="AH46" i="36"/>
  <c r="AM45" i="36"/>
  <c r="AH45" i="36"/>
  <c r="AM57" i="36"/>
  <c r="AH57" i="36"/>
  <c r="AM53" i="36"/>
  <c r="AH53" i="36"/>
  <c r="AM41" i="36"/>
  <c r="AH41" i="36"/>
  <c r="AM40" i="36"/>
  <c r="AH40" i="36"/>
  <c r="AM44" i="36"/>
  <c r="AH44" i="36"/>
  <c r="AM43" i="36"/>
  <c r="AH43" i="36"/>
  <c r="AM42" i="36"/>
  <c r="AH42" i="36"/>
  <c r="AM36" i="36"/>
  <c r="AJ36" i="36"/>
  <c r="AI36" i="36"/>
  <c r="AH36" i="36" s="1"/>
  <c r="AM34" i="36"/>
  <c r="AH34" i="36"/>
  <c r="AM33" i="36"/>
  <c r="AH33" i="36"/>
  <c r="AM32" i="36"/>
  <c r="AH32" i="36"/>
  <c r="AM31" i="36"/>
  <c r="AH31" i="36"/>
  <c r="AM30" i="36"/>
  <c r="AH30" i="36"/>
  <c r="AM29" i="36"/>
  <c r="AH29" i="36"/>
  <c r="AM28" i="36"/>
  <c r="AH28" i="36"/>
  <c r="AM27" i="36"/>
  <c r="AH27" i="36"/>
  <c r="AM26" i="36"/>
  <c r="AI26" i="36"/>
  <c r="AH26" i="36"/>
  <c r="AM39" i="36"/>
  <c r="AH39" i="36"/>
  <c r="AN38" i="36"/>
  <c r="AM38" i="36"/>
  <c r="AI38" i="36"/>
  <c r="AH38" i="36" s="1"/>
  <c r="AM37" i="36"/>
  <c r="AH37" i="36"/>
  <c r="AM25" i="36"/>
  <c r="AH25" i="36"/>
  <c r="AM21" i="36"/>
  <c r="AH21" i="36"/>
  <c r="AM24" i="36"/>
  <c r="AH24" i="36"/>
  <c r="AM22" i="36"/>
  <c r="AH22" i="36"/>
  <c r="AM18" i="36"/>
  <c r="AH18" i="36"/>
  <c r="AM17" i="36"/>
  <c r="AH17" i="36"/>
  <c r="AM20" i="36"/>
  <c r="AH20" i="36"/>
  <c r="AM15" i="36"/>
  <c r="AH15" i="36"/>
  <c r="AM16" i="36"/>
  <c r="AH16" i="36"/>
  <c r="AM13" i="36"/>
  <c r="AH13" i="36"/>
  <c r="AM12" i="36"/>
  <c r="AH12" i="36"/>
  <c r="AM11" i="36"/>
  <c r="AH11" i="36"/>
  <c r="AM10" i="36"/>
  <c r="AH10" i="36"/>
  <c r="AM9" i="36"/>
  <c r="AH9" i="36"/>
  <c r="AM8" i="36"/>
  <c r="AH8" i="36"/>
  <c r="AM7" i="36"/>
  <c r="AH7" i="36"/>
  <c r="I13" i="4" l="1"/>
  <c r="Q13" i="4" s="1"/>
  <c r="I12" i="4"/>
  <c r="Q12" i="4" s="1"/>
  <c r="I18" i="4"/>
  <c r="Q18" i="4" s="1"/>
  <c r="I22" i="4"/>
  <c r="Q22" i="4" s="1"/>
  <c r="I25" i="4"/>
  <c r="I20" i="4"/>
  <c r="Q20" i="4" s="1"/>
  <c r="K13" i="2"/>
  <c r="I15" i="4"/>
  <c r="Q15" i="4" s="1"/>
  <c r="I9" i="4"/>
  <c r="Q9" i="4" s="1"/>
  <c r="I24" i="4"/>
  <c r="Q24" i="4" s="1"/>
  <c r="I6" i="4"/>
  <c r="I19" i="4"/>
  <c r="Q19" i="4" s="1"/>
  <c r="I11" i="4"/>
  <c r="Q11" i="4" s="1"/>
  <c r="I14" i="4"/>
  <c r="Q14" i="4" s="1"/>
  <c r="I8" i="4"/>
  <c r="Q8" i="4" s="1"/>
  <c r="I10" i="4"/>
  <c r="Q10" i="4" s="1"/>
  <c r="I16" i="4"/>
  <c r="Q16" i="4" s="1"/>
  <c r="I23" i="4"/>
  <c r="Q23" i="4" s="1"/>
  <c r="I17" i="4"/>
  <c r="Q17" i="4" s="1"/>
  <c r="I21" i="4"/>
  <c r="Q21" i="4" s="1"/>
  <c r="K17" i="2"/>
  <c r="I17" i="2" s="1"/>
  <c r="T17" i="2" s="1"/>
  <c r="K18" i="2"/>
  <c r="K7" i="2"/>
  <c r="K24" i="2"/>
  <c r="K20" i="2"/>
  <c r="K21" i="2"/>
  <c r="K11" i="2"/>
  <c r="K16" i="2"/>
  <c r="K25" i="2"/>
  <c r="K9" i="2"/>
  <c r="K10" i="2"/>
  <c r="K19" i="2"/>
  <c r="K14" i="2"/>
  <c r="K8" i="2"/>
  <c r="K12" i="2"/>
  <c r="K23" i="2"/>
  <c r="K15" i="2"/>
  <c r="K6" i="2"/>
  <c r="AM223" i="36"/>
  <c r="AM5" i="36" s="1"/>
  <c r="AH5" i="36"/>
  <c r="C12" i="17"/>
  <c r="C11" i="17"/>
  <c r="F102" i="65" l="1"/>
  <c r="Q25" i="4"/>
  <c r="I7" i="4"/>
  <c r="Q7" i="4" s="1"/>
  <c r="C13" i="17"/>
  <c r="P26" i="4" l="1"/>
  <c r="S26" i="2" l="1"/>
  <c r="F7" i="2" l="1"/>
  <c r="F8" i="2"/>
  <c r="F9" i="2"/>
  <c r="F10" i="2"/>
  <c r="F11" i="2"/>
  <c r="F12" i="2"/>
  <c r="F13" i="2"/>
  <c r="F14" i="2"/>
  <c r="F15" i="2"/>
  <c r="F16" i="2"/>
  <c r="F17" i="2"/>
  <c r="F18" i="2"/>
  <c r="F19" i="2"/>
  <c r="F20" i="2"/>
  <c r="F21" i="2"/>
  <c r="F22" i="2"/>
  <c r="F23" i="2"/>
  <c r="F24" i="2"/>
  <c r="F25" i="2"/>
  <c r="I122" i="65" l="1"/>
  <c r="I116" i="65"/>
  <c r="I110" i="65"/>
  <c r="I104" i="65"/>
  <c r="I98" i="65"/>
  <c r="I92" i="65"/>
  <c r="I86" i="65"/>
  <c r="I80" i="65"/>
  <c r="I74" i="65"/>
  <c r="I68" i="65"/>
  <c r="I62" i="65"/>
  <c r="I56" i="65"/>
  <c r="I50" i="65"/>
  <c r="I44" i="65"/>
  <c r="I38" i="65"/>
  <c r="I32" i="65"/>
  <c r="I26" i="65"/>
  <c r="I20" i="65"/>
  <c r="I14" i="65"/>
  <c r="I8" i="65"/>
  <c r="E121" i="65" l="1"/>
  <c r="E115" i="65"/>
  <c r="E109" i="65"/>
  <c r="E103" i="65"/>
  <c r="E97" i="65"/>
  <c r="E91" i="65"/>
  <c r="E85" i="65"/>
  <c r="E79" i="65"/>
  <c r="E73" i="65"/>
  <c r="E67" i="65"/>
  <c r="E61" i="65"/>
  <c r="E55" i="65"/>
  <c r="E49" i="65"/>
  <c r="E43" i="65"/>
  <c r="E37" i="65"/>
  <c r="E31" i="65"/>
  <c r="E25" i="65"/>
  <c r="E19" i="65"/>
  <c r="E13" i="65"/>
  <c r="E7" i="65"/>
  <c r="E120" i="65"/>
  <c r="E114" i="65"/>
  <c r="E108" i="65"/>
  <c r="E102" i="65"/>
  <c r="E96" i="65"/>
  <c r="E90" i="65"/>
  <c r="E84" i="65"/>
  <c r="E78" i="65"/>
  <c r="E72" i="65"/>
  <c r="E66" i="65"/>
  <c r="E60" i="65"/>
  <c r="E54" i="65"/>
  <c r="E48" i="65"/>
  <c r="E42" i="65"/>
  <c r="E36" i="65"/>
  <c r="E30" i="65"/>
  <c r="E24" i="65"/>
  <c r="E18" i="65"/>
  <c r="E12" i="65"/>
  <c r="E6" i="65"/>
  <c r="E119" i="65"/>
  <c r="E107" i="65"/>
  <c r="E101" i="65"/>
  <c r="E95" i="65"/>
  <c r="E89" i="65"/>
  <c r="E83" i="65"/>
  <c r="E77" i="65"/>
  <c r="E71" i="65"/>
  <c r="E65" i="65"/>
  <c r="E59" i="65"/>
  <c r="E53" i="65"/>
  <c r="E47" i="65"/>
  <c r="E41" i="65"/>
  <c r="E35" i="65"/>
  <c r="E29" i="65"/>
  <c r="E23" i="65"/>
  <c r="E17" i="65"/>
  <c r="E11" i="65"/>
  <c r="E5" i="65"/>
  <c r="E7" i="10" l="1"/>
  <c r="E8" i="25" l="1"/>
  <c r="F8" i="25" s="1"/>
  <c r="G8" i="25" s="1"/>
  <c r="E22" i="25"/>
  <c r="F22" i="25" s="1"/>
  <c r="G22" i="25" s="1"/>
  <c r="I22" i="2" l="1"/>
  <c r="T22" i="2" s="1"/>
  <c r="I19" i="2"/>
  <c r="T19" i="2" s="1"/>
  <c r="I13" i="2"/>
  <c r="T13" i="2" s="1"/>
  <c r="I10" i="2"/>
  <c r="T10" i="2" s="1"/>
  <c r="F120" i="65" l="1"/>
  <c r="J120" i="65" s="1"/>
  <c r="F18" i="65"/>
  <c r="J18" i="65" s="1"/>
  <c r="I7" i="2"/>
  <c r="T7" i="2" s="1"/>
  <c r="I9" i="2"/>
  <c r="T9" i="2" s="1"/>
  <c r="I14" i="2"/>
  <c r="T14" i="2" s="1"/>
  <c r="I16" i="2"/>
  <c r="T16" i="2" s="1"/>
  <c r="I23" i="2"/>
  <c r="T23" i="2" s="1"/>
  <c r="I18" i="2"/>
  <c r="T18" i="2" s="1"/>
  <c r="I24" i="2"/>
  <c r="T24" i="2" s="1"/>
  <c r="I8" i="2"/>
  <c r="T8" i="2" s="1"/>
  <c r="I11" i="2"/>
  <c r="T11" i="2" s="1"/>
  <c r="I20" i="2"/>
  <c r="T20" i="2" s="1"/>
  <c r="I21" i="2"/>
  <c r="T21" i="2" s="1"/>
  <c r="I25" i="2"/>
  <c r="T25" i="2" s="1"/>
  <c r="I15" i="2"/>
  <c r="T15" i="2" s="1"/>
  <c r="I12" i="2"/>
  <c r="T12" i="2" s="1"/>
  <c r="D12" i="17" l="1"/>
  <c r="F42" i="65"/>
  <c r="J42" i="65" s="1"/>
  <c r="F24" i="65"/>
  <c r="J24" i="65" s="1"/>
  <c r="F84" i="65"/>
  <c r="J84" i="65" s="1"/>
  <c r="F30" i="65"/>
  <c r="J30" i="65" s="1"/>
  <c r="F60" i="65"/>
  <c r="J60" i="65" s="1"/>
  <c r="F12" i="65"/>
  <c r="J12" i="65" s="1"/>
  <c r="F66" i="65"/>
  <c r="J66" i="65" s="1"/>
  <c r="F108" i="65"/>
  <c r="J108" i="65" s="1"/>
  <c r="F72" i="65"/>
  <c r="J72" i="65" s="1"/>
  <c r="F96" i="65"/>
  <c r="J96" i="65" s="1"/>
  <c r="J102" i="65"/>
  <c r="F48" i="65"/>
  <c r="J48" i="65" s="1"/>
  <c r="Q6" i="4"/>
  <c r="F36" i="65"/>
  <c r="J36" i="65" s="1"/>
  <c r="F78" i="65"/>
  <c r="J78" i="65" s="1"/>
  <c r="F6" i="65"/>
  <c r="J6" i="65" s="1"/>
  <c r="F114" i="65"/>
  <c r="J114" i="65" s="1"/>
  <c r="F54" i="65"/>
  <c r="J54" i="65" s="1"/>
  <c r="F90" i="65"/>
  <c r="J90" i="65" s="1"/>
  <c r="F35" i="65"/>
  <c r="J35" i="65" s="1"/>
  <c r="F77" i="65"/>
  <c r="J77" i="65" s="1"/>
  <c r="F17" i="65"/>
  <c r="J17" i="65" s="1"/>
  <c r="F119" i="65"/>
  <c r="J119" i="65" s="1"/>
  <c r="I6" i="2"/>
  <c r="D11" i="17" s="1"/>
  <c r="J27" i="10"/>
  <c r="F41" i="65" l="1"/>
  <c r="J41" i="65" s="1"/>
  <c r="F89" i="65"/>
  <c r="J89" i="65" s="1"/>
  <c r="F29" i="65"/>
  <c r="J29" i="65" s="1"/>
  <c r="F101" i="65"/>
  <c r="J101" i="65" s="1"/>
  <c r="F59" i="65"/>
  <c r="J59" i="65" s="1"/>
  <c r="F23" i="65"/>
  <c r="J23" i="65" s="1"/>
  <c r="F83" i="65"/>
  <c r="J83" i="65" s="1"/>
  <c r="T6" i="2"/>
  <c r="F53" i="65"/>
  <c r="J53" i="65" s="1"/>
  <c r="F11" i="65"/>
  <c r="J11" i="65" s="1"/>
  <c r="F71" i="65"/>
  <c r="J71" i="65" s="1"/>
  <c r="F47" i="65"/>
  <c r="J47" i="65" s="1"/>
  <c r="F5" i="65"/>
  <c r="J5" i="65" s="1"/>
  <c r="F95" i="65"/>
  <c r="J95" i="65" s="1"/>
  <c r="F113" i="65"/>
  <c r="J113" i="65" s="1"/>
  <c r="F107" i="65"/>
  <c r="J107" i="65" s="1"/>
  <c r="F65" i="65"/>
  <c r="J65" i="65" s="1"/>
  <c r="Q27" i="10"/>
  <c r="M26" i="4" l="1"/>
  <c r="P26" i="2" l="1"/>
  <c r="O14" i="4" l="1"/>
  <c r="N14" i="4"/>
  <c r="O21" i="4"/>
  <c r="N21" i="4"/>
  <c r="O22" i="4"/>
  <c r="N22" i="4"/>
  <c r="Q20" i="2"/>
  <c r="R20" i="2"/>
  <c r="Q25" i="2"/>
  <c r="R25" i="2"/>
  <c r="Q6" i="2"/>
  <c r="R6" i="2"/>
  <c r="Q8" i="2"/>
  <c r="R8" i="2"/>
  <c r="Q9" i="2"/>
  <c r="R9" i="2"/>
  <c r="Q11" i="2"/>
  <c r="R11" i="2"/>
  <c r="R12" i="2"/>
  <c r="Q12" i="2"/>
  <c r="Q13" i="2"/>
  <c r="R13" i="2"/>
  <c r="Q16" i="2"/>
  <c r="R16" i="2"/>
  <c r="Q21" i="2"/>
  <c r="R21" i="2"/>
  <c r="Q22" i="2"/>
  <c r="R22" i="2"/>
  <c r="Q23" i="2"/>
  <c r="R23" i="2"/>
  <c r="Q24" i="2"/>
  <c r="R24" i="2"/>
  <c r="Q7" i="2"/>
  <c r="R7" i="2"/>
  <c r="Q10" i="2"/>
  <c r="R10" i="2"/>
  <c r="Q14" i="2"/>
  <c r="R14" i="2"/>
  <c r="Q15" i="2"/>
  <c r="R15" i="2"/>
  <c r="Q17" i="2"/>
  <c r="R17" i="2"/>
  <c r="Q18" i="2"/>
  <c r="R18" i="2"/>
  <c r="R19" i="2"/>
  <c r="Q19" i="2"/>
  <c r="G13" i="10"/>
  <c r="I13" i="10" s="1"/>
  <c r="G19" i="10"/>
  <c r="I19" i="10" s="1"/>
  <c r="G12" i="10"/>
  <c r="G23" i="10"/>
  <c r="I23" i="10" s="1"/>
  <c r="G10" i="10"/>
  <c r="I10" i="10" s="1"/>
  <c r="I12" i="10" l="1"/>
  <c r="F121" i="65" s="1"/>
  <c r="J121" i="65" s="1"/>
  <c r="F43" i="65"/>
  <c r="J43" i="65" s="1"/>
  <c r="R26" i="2"/>
  <c r="N23" i="2"/>
  <c r="O23" i="2" s="1"/>
  <c r="M22" i="2"/>
  <c r="N7" i="2"/>
  <c r="O7" i="2" s="1"/>
  <c r="M14" i="2"/>
  <c r="N22" i="2"/>
  <c r="O22" i="2" s="1"/>
  <c r="N14" i="2"/>
  <c r="O14" i="2" s="1"/>
  <c r="M10" i="2"/>
  <c r="M23" i="2"/>
  <c r="M7" i="2"/>
  <c r="N10" i="2"/>
  <c r="O10" i="2" s="1"/>
  <c r="K22" i="4" l="1"/>
  <c r="L22" i="4" s="1"/>
  <c r="K21" i="4"/>
  <c r="L21" i="4" s="1"/>
  <c r="K14" i="4"/>
  <c r="L14" i="4" s="1"/>
  <c r="H26" i="2"/>
  <c r="H26" i="4" l="1"/>
  <c r="J14" i="4"/>
  <c r="J21" i="4"/>
  <c r="J22" i="4"/>
  <c r="G18" i="10" l="1"/>
  <c r="I18" i="10" s="1"/>
  <c r="G9" i="10"/>
  <c r="I9" i="10" s="1"/>
  <c r="G25" i="10"/>
  <c r="I25" i="10" s="1"/>
  <c r="G8" i="10"/>
  <c r="I8" i="10" s="1"/>
  <c r="G21" i="10"/>
  <c r="I21" i="10" s="1"/>
  <c r="F115" i="65" l="1"/>
  <c r="J115" i="65" s="1"/>
  <c r="N6" i="4"/>
  <c r="O6" i="4"/>
  <c r="O24" i="4"/>
  <c r="N24" i="4"/>
  <c r="O13" i="4"/>
  <c r="N13" i="4"/>
  <c r="O11" i="4"/>
  <c r="N11" i="4"/>
  <c r="O16" i="4"/>
  <c r="N16" i="4"/>
  <c r="G24" i="10"/>
  <c r="I24" i="10" s="1"/>
  <c r="N6" i="2"/>
  <c r="M6" i="2"/>
  <c r="K16" i="4"/>
  <c r="L16" i="4" s="1"/>
  <c r="J16" i="4"/>
  <c r="M19" i="2"/>
  <c r="N19" i="2"/>
  <c r="O19" i="2" s="1"/>
  <c r="G15" i="10"/>
  <c r="I15" i="10" s="1"/>
  <c r="N24" i="2"/>
  <c r="O24" i="2" s="1"/>
  <c r="M24" i="2"/>
  <c r="G20" i="10"/>
  <c r="I20" i="10" s="1"/>
  <c r="G11" i="10"/>
  <c r="I11" i="10" s="1"/>
  <c r="K11" i="4"/>
  <c r="L11" i="4" s="1"/>
  <c r="J11" i="4"/>
  <c r="K13" i="4"/>
  <c r="L13" i="4" s="1"/>
  <c r="J13" i="4"/>
  <c r="N15" i="2"/>
  <c r="O15" i="2" s="1"/>
  <c r="M15" i="2"/>
  <c r="G14" i="10"/>
  <c r="I14" i="10" s="1"/>
  <c r="G16" i="10"/>
  <c r="I16" i="10" s="1"/>
  <c r="D13" i="17" s="1"/>
  <c r="G17" i="10"/>
  <c r="I17" i="10" s="1"/>
  <c r="G7" i="10"/>
  <c r="J6" i="4"/>
  <c r="K6" i="4"/>
  <c r="G22" i="10"/>
  <c r="I22" i="10" s="1"/>
  <c r="N9" i="2"/>
  <c r="O9" i="2" s="1"/>
  <c r="M9" i="2"/>
  <c r="K24" i="4"/>
  <c r="L24" i="4" s="1"/>
  <c r="J24" i="4"/>
  <c r="G26" i="10"/>
  <c r="I26" i="10" s="1"/>
  <c r="O7" i="4" l="1"/>
  <c r="N7" i="4"/>
  <c r="O9" i="4"/>
  <c r="N9" i="4"/>
  <c r="O17" i="4"/>
  <c r="N17" i="4"/>
  <c r="O12" i="4"/>
  <c r="N12" i="4"/>
  <c r="O10" i="4"/>
  <c r="N10" i="4"/>
  <c r="O20" i="4"/>
  <c r="N20" i="4"/>
  <c r="O19" i="4"/>
  <c r="N19" i="4"/>
  <c r="O15" i="4"/>
  <c r="N15" i="4"/>
  <c r="O23" i="4"/>
  <c r="N23" i="4"/>
  <c r="O25" i="4"/>
  <c r="N25" i="4"/>
  <c r="O18" i="4"/>
  <c r="N18" i="4"/>
  <c r="O8" i="4"/>
  <c r="N8" i="4"/>
  <c r="M12" i="2"/>
  <c r="N12" i="2"/>
  <c r="O12" i="2" s="1"/>
  <c r="K9" i="4"/>
  <c r="L9" i="4" s="1"/>
  <c r="J9" i="4"/>
  <c r="K8" i="4"/>
  <c r="L8" i="4" s="1"/>
  <c r="J8" i="4"/>
  <c r="N20" i="2"/>
  <c r="O20" i="2" s="1"/>
  <c r="M20" i="2"/>
  <c r="M17" i="2"/>
  <c r="N17" i="2"/>
  <c r="O17" i="2" s="1"/>
  <c r="K12" i="4"/>
  <c r="L12" i="4" s="1"/>
  <c r="J12" i="4"/>
  <c r="K15" i="4"/>
  <c r="L15" i="4" s="1"/>
  <c r="J15" i="4"/>
  <c r="N13" i="2"/>
  <c r="O13" i="2" s="1"/>
  <c r="M13" i="2"/>
  <c r="M18" i="2"/>
  <c r="N18" i="2"/>
  <c r="O18" i="2" s="1"/>
  <c r="K20" i="4"/>
  <c r="L20" i="4" s="1"/>
  <c r="J20" i="4"/>
  <c r="K25" i="4"/>
  <c r="L25" i="4" s="1"/>
  <c r="J25" i="4"/>
  <c r="J23" i="4"/>
  <c r="K23" i="4"/>
  <c r="L23" i="4" s="1"/>
  <c r="M16" i="2"/>
  <c r="N16" i="2"/>
  <c r="O16" i="2" s="1"/>
  <c r="K17" i="4"/>
  <c r="L17" i="4" s="1"/>
  <c r="J17" i="4"/>
  <c r="N21" i="2"/>
  <c r="O21" i="2" s="1"/>
  <c r="M21" i="2"/>
  <c r="N11" i="2"/>
  <c r="O11" i="2" s="1"/>
  <c r="M11" i="2"/>
  <c r="K7" i="4"/>
  <c r="L7" i="4" s="1"/>
  <c r="J7" i="4"/>
  <c r="N25" i="2"/>
  <c r="O25" i="2" s="1"/>
  <c r="M25" i="2"/>
  <c r="N8" i="2"/>
  <c r="O8" i="2" s="1"/>
  <c r="M8" i="2"/>
  <c r="K10" i="4"/>
  <c r="L10" i="4" s="1"/>
  <c r="J10" i="4"/>
  <c r="K18" i="4"/>
  <c r="L18" i="4" s="1"/>
  <c r="J18" i="4"/>
  <c r="K19" i="4"/>
  <c r="L19" i="4" s="1"/>
  <c r="J19" i="4"/>
  <c r="O26" i="4" l="1"/>
  <c r="I14" i="12"/>
  <c r="I24" i="12"/>
  <c r="I23" i="12"/>
  <c r="I22" i="12"/>
  <c r="I21" i="12"/>
  <c r="I20" i="12"/>
  <c r="I19" i="12"/>
  <c r="I18" i="12"/>
  <c r="I17" i="12"/>
  <c r="I16" i="12"/>
  <c r="I15" i="12"/>
  <c r="I13" i="12"/>
  <c r="I12" i="12"/>
  <c r="I11" i="12"/>
  <c r="I10" i="12"/>
  <c r="I9" i="12"/>
  <c r="I8" i="12"/>
  <c r="I7" i="12"/>
  <c r="I6" i="12"/>
  <c r="I5" i="12"/>
  <c r="C20" i="17" l="1"/>
  <c r="C16" i="17"/>
  <c r="C9" i="17"/>
  <c r="J24" i="12" l="1"/>
  <c r="J14" i="12"/>
  <c r="J15" i="12"/>
  <c r="J23" i="12"/>
  <c r="J16" i="12"/>
  <c r="J21" i="12"/>
  <c r="J6" i="12"/>
  <c r="J7" i="12"/>
  <c r="J10" i="12"/>
  <c r="J8" i="12"/>
  <c r="J11" i="12"/>
  <c r="J12" i="12"/>
  <c r="J17" i="12"/>
  <c r="J19" i="12"/>
  <c r="J22" i="12"/>
  <c r="J9" i="12"/>
  <c r="J13" i="12"/>
  <c r="J18" i="12"/>
  <c r="J20" i="12"/>
  <c r="J5" i="12"/>
  <c r="P24" i="10" l="1"/>
  <c r="P23" i="10"/>
  <c r="P22" i="10"/>
  <c r="P19" i="10"/>
  <c r="P18" i="10"/>
  <c r="R25" i="10" l="1"/>
  <c r="H25" i="12"/>
  <c r="R18" i="10"/>
  <c r="R22" i="10"/>
  <c r="R23" i="10"/>
  <c r="P25" i="10"/>
  <c r="R19" i="10"/>
  <c r="R24" i="10"/>
  <c r="N27" i="10"/>
  <c r="P21" i="10"/>
  <c r="P12" i="10"/>
  <c r="P11" i="10"/>
  <c r="P16" i="10"/>
  <c r="P17" i="10"/>
  <c r="P15" i="10"/>
  <c r="P7" i="10"/>
  <c r="P9" i="10"/>
  <c r="P10" i="10"/>
  <c r="P26" i="10"/>
  <c r="P8" i="10"/>
  <c r="P13" i="10"/>
  <c r="P14" i="10"/>
  <c r="P20" i="10"/>
  <c r="R15" i="10" l="1"/>
  <c r="R9" i="10"/>
  <c r="R26" i="10"/>
  <c r="R21" i="10"/>
  <c r="R7" i="10"/>
  <c r="R17" i="10"/>
  <c r="R20" i="10"/>
  <c r="R14" i="10"/>
  <c r="R16" i="10"/>
  <c r="R13" i="10"/>
  <c r="R11" i="10"/>
  <c r="R8" i="10"/>
  <c r="R12" i="10"/>
  <c r="R10" i="10"/>
  <c r="P27" i="10"/>
  <c r="R27" i="10" l="1"/>
  <c r="E11" i="25"/>
  <c r="F11" i="25" l="1"/>
  <c r="D8" i="24"/>
  <c r="D12" i="24"/>
  <c r="D15" i="24"/>
  <c r="D23" i="24"/>
  <c r="D16" i="24"/>
  <c r="D25" i="24"/>
  <c r="D10" i="24"/>
  <c r="D26" i="24"/>
  <c r="D9" i="24"/>
  <c r="D7" i="24"/>
  <c r="D14" i="24"/>
  <c r="D13" i="24"/>
  <c r="D21" i="24"/>
  <c r="D19" i="24"/>
  <c r="D20" i="24"/>
  <c r="D22" i="24"/>
  <c r="D18" i="24"/>
  <c r="D24" i="24"/>
  <c r="D17" i="24"/>
  <c r="F98" i="65" l="1"/>
  <c r="J98" i="65" s="1"/>
  <c r="G11" i="25"/>
  <c r="I18" i="24"/>
  <c r="J18" i="24" s="1"/>
  <c r="H18" i="24"/>
  <c r="I22" i="24"/>
  <c r="J22" i="24" s="1"/>
  <c r="H22" i="24"/>
  <c r="I20" i="24"/>
  <c r="J20" i="24" s="1"/>
  <c r="H20" i="24"/>
  <c r="I19" i="24"/>
  <c r="J19" i="24" s="1"/>
  <c r="H19" i="24"/>
  <c r="I21" i="24"/>
  <c r="J21" i="24" s="1"/>
  <c r="H21" i="24"/>
  <c r="I13" i="24"/>
  <c r="J13" i="24" s="1"/>
  <c r="H13" i="24"/>
  <c r="I14" i="24"/>
  <c r="J14" i="24" s="1"/>
  <c r="H14" i="24"/>
  <c r="I23" i="24"/>
  <c r="J23" i="24" s="1"/>
  <c r="H23" i="24"/>
  <c r="I24" i="24"/>
  <c r="J24" i="24" s="1"/>
  <c r="H24" i="24"/>
  <c r="I9" i="24"/>
  <c r="J9" i="24" s="1"/>
  <c r="H9" i="24"/>
  <c r="H26" i="24"/>
  <c r="I26" i="24"/>
  <c r="J26" i="24" s="1"/>
  <c r="I10" i="24"/>
  <c r="J10" i="24" s="1"/>
  <c r="H10" i="24"/>
  <c r="I25" i="24"/>
  <c r="J25" i="24" s="1"/>
  <c r="H25" i="24"/>
  <c r="H16" i="24"/>
  <c r="I16" i="24"/>
  <c r="J16" i="24" s="1"/>
  <c r="I15" i="24"/>
  <c r="J15" i="24" s="1"/>
  <c r="H15" i="24"/>
  <c r="I12" i="24"/>
  <c r="H12" i="24"/>
  <c r="I8" i="24"/>
  <c r="J8" i="24" s="1"/>
  <c r="H8" i="24"/>
  <c r="I17" i="24"/>
  <c r="J17" i="24" s="1"/>
  <c r="H17" i="24"/>
  <c r="D11" i="24"/>
  <c r="I26" i="2"/>
  <c r="T26" i="2" s="1"/>
  <c r="F124" i="65" l="1"/>
  <c r="J124" i="65" s="1"/>
  <c r="J12" i="24"/>
  <c r="I11" i="24"/>
  <c r="J11" i="24" s="1"/>
  <c r="H11" i="24"/>
  <c r="Q26" i="2"/>
  <c r="N26" i="2"/>
  <c r="O26" i="2" s="1"/>
  <c r="M26" i="2"/>
  <c r="H26" i="10"/>
  <c r="H25" i="10"/>
  <c r="H24" i="10"/>
  <c r="H23" i="10"/>
  <c r="H22" i="10"/>
  <c r="H21" i="10"/>
  <c r="H20" i="10"/>
  <c r="H19" i="10"/>
  <c r="H18" i="10"/>
  <c r="H17" i="10"/>
  <c r="H16" i="10"/>
  <c r="H15" i="10"/>
  <c r="H14" i="10"/>
  <c r="H13" i="10"/>
  <c r="H12" i="10"/>
  <c r="H11" i="10"/>
  <c r="H10" i="10"/>
  <c r="H9" i="10"/>
  <c r="H8" i="10"/>
  <c r="H7" i="10"/>
  <c r="E17" i="25" l="1"/>
  <c r="F17" i="25" l="1"/>
  <c r="E26" i="25"/>
  <c r="F74" i="65" l="1"/>
  <c r="J74" i="65" s="1"/>
  <c r="G17" i="25"/>
  <c r="F26" i="25"/>
  <c r="H74" i="65"/>
  <c r="G74" i="65" s="1"/>
  <c r="F8" i="65" l="1"/>
  <c r="J8" i="65" s="1"/>
  <c r="G26" i="25"/>
  <c r="E15" i="13"/>
  <c r="F27" i="10"/>
  <c r="F20" i="12" l="1"/>
  <c r="G20" i="12" s="1"/>
  <c r="E25" i="25"/>
  <c r="E24" i="25"/>
  <c r="F50" i="65"/>
  <c r="J50" i="65" s="1"/>
  <c r="E21" i="25"/>
  <c r="E19" i="25"/>
  <c r="E18" i="25"/>
  <c r="E16" i="25"/>
  <c r="E14" i="25"/>
  <c r="E12" i="25"/>
  <c r="E10" i="25"/>
  <c r="E9" i="25"/>
  <c r="F116" i="65"/>
  <c r="J116" i="65" s="1"/>
  <c r="E7" i="25"/>
  <c r="F10" i="25" l="1"/>
  <c r="F13" i="25"/>
  <c r="F15" i="25"/>
  <c r="F18" i="25"/>
  <c r="F20" i="25"/>
  <c r="F21" i="25"/>
  <c r="F24" i="25"/>
  <c r="F7" i="25"/>
  <c r="F14" i="65" s="1"/>
  <c r="J14" i="65" s="1"/>
  <c r="F9" i="25"/>
  <c r="F12" i="25"/>
  <c r="F14" i="25"/>
  <c r="F16" i="25"/>
  <c r="F19" i="25"/>
  <c r="F23" i="25"/>
  <c r="G23" i="25" s="1"/>
  <c r="F25" i="25"/>
  <c r="F27" i="65"/>
  <c r="J27" i="65" s="1"/>
  <c r="F44" i="65" l="1"/>
  <c r="J44" i="65" s="1"/>
  <c r="F68" i="65"/>
  <c r="J68" i="65" s="1"/>
  <c r="G19" i="25"/>
  <c r="H68" i="65" s="1"/>
  <c r="G68" i="65" s="1"/>
  <c r="F92" i="65"/>
  <c r="J92" i="65" s="1"/>
  <c r="G16" i="25"/>
  <c r="H92" i="65" s="1"/>
  <c r="G92" i="65" s="1"/>
  <c r="F26" i="65"/>
  <c r="J26" i="65" s="1"/>
  <c r="G14" i="25"/>
  <c r="H26" i="65" s="1"/>
  <c r="G26" i="65" s="1"/>
  <c r="F122" i="65"/>
  <c r="J122" i="65" s="1"/>
  <c r="G12" i="25"/>
  <c r="H122" i="65" s="1"/>
  <c r="G122" i="65" s="1"/>
  <c r="F86" i="65"/>
  <c r="J86" i="65" s="1"/>
  <c r="G9" i="25"/>
  <c r="H86" i="65" s="1"/>
  <c r="G86" i="65" s="1"/>
  <c r="F56" i="65"/>
  <c r="J56" i="65" s="1"/>
  <c r="G24" i="25"/>
  <c r="H56" i="65" s="1"/>
  <c r="G56" i="65" s="1"/>
  <c r="F32" i="65"/>
  <c r="J32" i="65" s="1"/>
  <c r="G25" i="25"/>
  <c r="H32" i="65" s="1"/>
  <c r="G32" i="65" s="1"/>
  <c r="F62" i="65"/>
  <c r="J62" i="65" s="1"/>
  <c r="G21" i="25"/>
  <c r="H62" i="65" s="1"/>
  <c r="G62" i="65" s="1"/>
  <c r="F80" i="65"/>
  <c r="J80" i="65" s="1"/>
  <c r="G20" i="25"/>
  <c r="H80" i="65" s="1"/>
  <c r="G80" i="65" s="1"/>
  <c r="F20" i="65"/>
  <c r="J20" i="65" s="1"/>
  <c r="G18" i="25"/>
  <c r="H20" i="65" s="1"/>
  <c r="G20" i="65" s="1"/>
  <c r="F104" i="65"/>
  <c r="J104" i="65" s="1"/>
  <c r="G15" i="25"/>
  <c r="H104" i="65" s="1"/>
  <c r="G104" i="65" s="1"/>
  <c r="F110" i="65"/>
  <c r="J110" i="65" s="1"/>
  <c r="G13" i="25"/>
  <c r="F38" i="65"/>
  <c r="J38" i="65" s="1"/>
  <c r="G10" i="25"/>
  <c r="H38" i="65" s="1"/>
  <c r="G38" i="65" s="1"/>
  <c r="H116" i="65"/>
  <c r="G116" i="65" s="1"/>
  <c r="H50" i="65"/>
  <c r="G50" i="65" s="1"/>
  <c r="H8" i="65"/>
  <c r="G8" i="65" s="1"/>
  <c r="H98" i="65"/>
  <c r="G98" i="65" s="1"/>
  <c r="H44" i="65"/>
  <c r="G44" i="65" s="1"/>
  <c r="G7" i="25"/>
  <c r="H14" i="65" s="1"/>
  <c r="G14" i="65" s="1"/>
  <c r="B15" i="25"/>
  <c r="B20" i="25"/>
  <c r="B11" i="25"/>
  <c r="B12" i="25"/>
  <c r="B9" i="25"/>
  <c r="B14" i="25"/>
  <c r="B19" i="25"/>
  <c r="B10" i="25"/>
  <c r="B17" i="25"/>
  <c r="B7" i="25"/>
  <c r="B22" i="25"/>
  <c r="B24" i="25"/>
  <c r="B21" i="25"/>
  <c r="B8" i="25"/>
  <c r="B26" i="25"/>
  <c r="B13" i="25"/>
  <c r="B18" i="25"/>
  <c r="B23" i="25"/>
  <c r="B25" i="25"/>
  <c r="B16" i="25"/>
  <c r="E6" i="13" l="1"/>
  <c r="E21" i="13"/>
  <c r="H110" i="65"/>
  <c r="G110" i="65" s="1"/>
  <c r="E22" i="13"/>
  <c r="E16" i="13"/>
  <c r="E5" i="13"/>
  <c r="E10" i="13"/>
  <c r="E9" i="13"/>
  <c r="E12" i="13"/>
  <c r="E17" i="13"/>
  <c r="E18" i="13"/>
  <c r="E8" i="13"/>
  <c r="E19" i="13"/>
  <c r="E20" i="13"/>
  <c r="E4" i="13"/>
  <c r="E13" i="13"/>
  <c r="E11" i="13"/>
  <c r="E7" i="13"/>
  <c r="E23" i="13"/>
  <c r="E14" i="13"/>
  <c r="D27" i="25"/>
  <c r="G27" i="24"/>
  <c r="D22" i="17" s="1"/>
  <c r="H14" i="17" l="1"/>
  <c r="F27" i="24"/>
  <c r="E27" i="25"/>
  <c r="F27" i="25" s="1"/>
  <c r="G27" i="25" s="1"/>
  <c r="E27" i="24"/>
  <c r="D14" i="17" l="1"/>
  <c r="K26" i="2"/>
  <c r="F23" i="12"/>
  <c r="G23" i="12" s="1"/>
  <c r="F11" i="12"/>
  <c r="G11" i="12" s="1"/>
  <c r="F19" i="12"/>
  <c r="G19" i="12" s="1"/>
  <c r="F13" i="12"/>
  <c r="G13" i="12" s="1"/>
  <c r="F10" i="12"/>
  <c r="G10" i="12" s="1"/>
  <c r="F24" i="12"/>
  <c r="G24" i="12" s="1"/>
  <c r="F22" i="12"/>
  <c r="G22" i="12" s="1"/>
  <c r="F21" i="12"/>
  <c r="G21" i="12" s="1"/>
  <c r="F18" i="12"/>
  <c r="G18" i="12" s="1"/>
  <c r="F17" i="12"/>
  <c r="G17" i="12" s="1"/>
  <c r="F16" i="12"/>
  <c r="G16" i="12" s="1"/>
  <c r="F15" i="12"/>
  <c r="G15" i="12" s="1"/>
  <c r="F14" i="12"/>
  <c r="G14" i="12" s="1"/>
  <c r="F9" i="12"/>
  <c r="G9" i="12" s="1"/>
  <c r="F45" i="65" l="1"/>
  <c r="J45" i="65" s="1"/>
  <c r="F117" i="65"/>
  <c r="J117" i="65" s="1"/>
  <c r="F105" i="65"/>
  <c r="J105" i="65" s="1"/>
  <c r="F69" i="65"/>
  <c r="J69" i="65" s="1"/>
  <c r="F75" i="65"/>
  <c r="J75" i="65" s="1"/>
  <c r="F21" i="65"/>
  <c r="J21" i="65" s="1"/>
  <c r="F123" i="65"/>
  <c r="J123" i="65" s="1"/>
  <c r="F99" i="65"/>
  <c r="J99" i="65" s="1"/>
  <c r="F39" i="65"/>
  <c r="J39" i="65" s="1"/>
  <c r="F93" i="65"/>
  <c r="J93" i="65" s="1"/>
  <c r="F111" i="65"/>
  <c r="J111" i="65" s="1"/>
  <c r="F9" i="65"/>
  <c r="J9" i="65" s="1"/>
  <c r="F57" i="65"/>
  <c r="J57" i="65" s="1"/>
  <c r="F63" i="65"/>
  <c r="J63" i="65" s="1"/>
  <c r="E24" i="13"/>
  <c r="H9" i="65"/>
  <c r="G9" i="65" s="1"/>
  <c r="F12" i="12"/>
  <c r="G12" i="12" s="1"/>
  <c r="F8" i="12"/>
  <c r="G8" i="12" s="1"/>
  <c r="F6" i="12"/>
  <c r="F7" i="12"/>
  <c r="G7" i="12" s="1"/>
  <c r="F5" i="12"/>
  <c r="F15" i="65" l="1"/>
  <c r="J15" i="65" s="1"/>
  <c r="G6" i="12"/>
  <c r="F81" i="65"/>
  <c r="J81" i="65" s="1"/>
  <c r="F51" i="65"/>
  <c r="J51" i="65" s="1"/>
  <c r="F33" i="65"/>
  <c r="J33" i="65" s="1"/>
  <c r="G5" i="12"/>
  <c r="F87" i="65"/>
  <c r="J87" i="65" s="1"/>
  <c r="F9" i="13"/>
  <c r="H39" i="65"/>
  <c r="G39" i="65" s="1"/>
  <c r="F18" i="13"/>
  <c r="H93" i="65"/>
  <c r="G93" i="65" s="1"/>
  <c r="F19" i="13"/>
  <c r="H99" i="65"/>
  <c r="G99" i="65" s="1"/>
  <c r="F15" i="13"/>
  <c r="H75" i="65"/>
  <c r="G75" i="65" s="1"/>
  <c r="F13" i="13"/>
  <c r="H63" i="65"/>
  <c r="G63" i="65" s="1"/>
  <c r="F23" i="13"/>
  <c r="H123" i="65"/>
  <c r="G123" i="65" s="1"/>
  <c r="F7" i="13"/>
  <c r="H27" i="65"/>
  <c r="G27" i="65" s="1"/>
  <c r="F20" i="13"/>
  <c r="H105" i="65"/>
  <c r="G105" i="65" s="1"/>
  <c r="F10" i="13"/>
  <c r="H45" i="65"/>
  <c r="G45" i="65" s="1"/>
  <c r="F14" i="13"/>
  <c r="H69" i="65"/>
  <c r="G69" i="65" s="1"/>
  <c r="F21" i="13"/>
  <c r="H111" i="65"/>
  <c r="G111" i="65" s="1"/>
  <c r="F12" i="13"/>
  <c r="H57" i="65"/>
  <c r="G57" i="65" s="1"/>
  <c r="F6" i="13"/>
  <c r="H21" i="65"/>
  <c r="G21" i="65" s="1"/>
  <c r="F22" i="13"/>
  <c r="H117" i="65"/>
  <c r="G117" i="65" s="1"/>
  <c r="I25" i="12"/>
  <c r="B24" i="12"/>
  <c r="B7" i="12"/>
  <c r="B6" i="12"/>
  <c r="B22" i="12"/>
  <c r="B21" i="12"/>
  <c r="B18" i="12"/>
  <c r="B10" i="12"/>
  <c r="B8" i="12"/>
  <c r="B15" i="12"/>
  <c r="B14" i="12"/>
  <c r="B9" i="12"/>
  <c r="B13" i="12"/>
  <c r="B16" i="12"/>
  <c r="B12" i="12"/>
  <c r="B5" i="12"/>
  <c r="B23" i="12"/>
  <c r="B11" i="12"/>
  <c r="B20" i="12"/>
  <c r="B19" i="12"/>
  <c r="B17" i="12"/>
  <c r="F94" i="65"/>
  <c r="J94" i="65" s="1"/>
  <c r="F76" i="65"/>
  <c r="J76" i="65" s="1"/>
  <c r="I7" i="10"/>
  <c r="F13" i="65" s="1"/>
  <c r="J13" i="65" s="1"/>
  <c r="L8" i="2"/>
  <c r="F67" i="65"/>
  <c r="J67" i="65" s="1"/>
  <c r="L14" i="2"/>
  <c r="F49" i="65"/>
  <c r="J49" i="65" s="1"/>
  <c r="L20" i="2"/>
  <c r="L9" i="2"/>
  <c r="F61" i="65"/>
  <c r="J61" i="65" s="1"/>
  <c r="L15" i="2"/>
  <c r="F103" i="65"/>
  <c r="J103" i="65" s="1"/>
  <c r="L21" i="2"/>
  <c r="F109" i="65"/>
  <c r="J109" i="65" s="1"/>
  <c r="L7" i="2"/>
  <c r="F37" i="65"/>
  <c r="J37" i="65" s="1"/>
  <c r="L10" i="2"/>
  <c r="F25" i="65"/>
  <c r="J25" i="65" s="1"/>
  <c r="L16" i="2"/>
  <c r="L22" i="2"/>
  <c r="F91" i="65"/>
  <c r="J91" i="65" s="1"/>
  <c r="L11" i="2"/>
  <c r="F97" i="65"/>
  <c r="J97" i="65" s="1"/>
  <c r="L17" i="2"/>
  <c r="L23" i="2"/>
  <c r="F55" i="65"/>
  <c r="J55" i="65" s="1"/>
  <c r="L12" i="2"/>
  <c r="F73" i="65"/>
  <c r="J73" i="65" s="1"/>
  <c r="L18" i="2"/>
  <c r="F31" i="65"/>
  <c r="J31" i="65" s="1"/>
  <c r="L24" i="2"/>
  <c r="F85" i="65"/>
  <c r="J85" i="65" s="1"/>
  <c r="L6" i="2"/>
  <c r="F79" i="65"/>
  <c r="J79" i="65" s="1"/>
  <c r="L13" i="2"/>
  <c r="F19" i="65"/>
  <c r="J19" i="65" s="1"/>
  <c r="L19" i="2"/>
  <c r="F7" i="65"/>
  <c r="J7" i="65" s="1"/>
  <c r="L25" i="2"/>
  <c r="F16" i="13" l="1"/>
  <c r="H81" i="65"/>
  <c r="G81" i="65" s="1"/>
  <c r="F5" i="13"/>
  <c r="H15" i="65"/>
  <c r="G15" i="65" s="1"/>
  <c r="F17" i="13"/>
  <c r="H87" i="65"/>
  <c r="G87" i="65" s="1"/>
  <c r="F8" i="13"/>
  <c r="H33" i="65"/>
  <c r="G33" i="65" s="1"/>
  <c r="F11" i="13"/>
  <c r="H51" i="65"/>
  <c r="G51" i="65" s="1"/>
  <c r="J25" i="12"/>
  <c r="H94" i="65"/>
  <c r="G94" i="65" s="1"/>
  <c r="H76" i="65"/>
  <c r="G76" i="65" s="1"/>
  <c r="F40" i="65"/>
  <c r="J40" i="65" s="1"/>
  <c r="F82" i="65"/>
  <c r="J82" i="65" s="1"/>
  <c r="F46" i="65"/>
  <c r="J46" i="65" s="1"/>
  <c r="I7" i="24"/>
  <c r="F16" i="65" s="1"/>
  <c r="J16" i="65" s="1"/>
  <c r="H7" i="24"/>
  <c r="D27" i="24"/>
  <c r="C22" i="17" s="1"/>
  <c r="F52" i="65"/>
  <c r="J52" i="65" s="1"/>
  <c r="F10" i="65"/>
  <c r="J10" i="65" s="1"/>
  <c r="F112" i="65"/>
  <c r="J112" i="65" s="1"/>
  <c r="F58" i="65"/>
  <c r="J58" i="65" s="1"/>
  <c r="F100" i="65"/>
  <c r="J100" i="65" s="1"/>
  <c r="H124" i="65"/>
  <c r="G124" i="65" s="1"/>
  <c r="F118" i="65"/>
  <c r="J118" i="65" s="1"/>
  <c r="F64" i="65"/>
  <c r="J64" i="65" s="1"/>
  <c r="F88" i="65"/>
  <c r="J88" i="65" s="1"/>
  <c r="F106" i="65"/>
  <c r="J106" i="65" s="1"/>
  <c r="F22" i="65"/>
  <c r="J22" i="65" s="1"/>
  <c r="F34" i="65"/>
  <c r="J34" i="65" s="1"/>
  <c r="F28" i="65"/>
  <c r="J28" i="65" s="1"/>
  <c r="F70" i="65"/>
  <c r="J70" i="65" s="1"/>
  <c r="G27" i="10"/>
  <c r="L26" i="2"/>
  <c r="H18" i="17" l="1"/>
  <c r="H106" i="65"/>
  <c r="G106" i="65" s="1"/>
  <c r="B15" i="24"/>
  <c r="H40" i="65"/>
  <c r="G40" i="65" s="1"/>
  <c r="B10" i="24"/>
  <c r="H22" i="65"/>
  <c r="G22" i="65" s="1"/>
  <c r="B18" i="24"/>
  <c r="H64" i="65"/>
  <c r="G64" i="65" s="1"/>
  <c r="B21" i="24"/>
  <c r="B20" i="24"/>
  <c r="H82" i="65"/>
  <c r="G82" i="65" s="1"/>
  <c r="B7" i="24"/>
  <c r="J7" i="24"/>
  <c r="H16" i="65" s="1"/>
  <c r="G16" i="65" s="1"/>
  <c r="B25" i="24"/>
  <c r="H34" i="65"/>
  <c r="G34" i="65" s="1"/>
  <c r="B8" i="24"/>
  <c r="H118" i="65"/>
  <c r="G118" i="65" s="1"/>
  <c r="H58" i="65"/>
  <c r="G58" i="65" s="1"/>
  <c r="B24" i="24"/>
  <c r="H52" i="65"/>
  <c r="G52" i="65" s="1"/>
  <c r="B22" i="24"/>
  <c r="H46" i="65"/>
  <c r="G46" i="65" s="1"/>
  <c r="B23" i="24"/>
  <c r="B17" i="24"/>
  <c r="B16" i="24"/>
  <c r="B14" i="24"/>
  <c r="H28" i="65"/>
  <c r="G28" i="65" s="1"/>
  <c r="H100" i="65"/>
  <c r="G100" i="65" s="1"/>
  <c r="B11" i="24"/>
  <c r="B26" i="24"/>
  <c r="H10" i="65"/>
  <c r="G10" i="65" s="1"/>
  <c r="B19" i="24"/>
  <c r="H70" i="65"/>
  <c r="G70" i="65" s="1"/>
  <c r="B13" i="24"/>
  <c r="H112" i="65"/>
  <c r="G112" i="65" s="1"/>
  <c r="H88" i="65"/>
  <c r="G88" i="65" s="1"/>
  <c r="B9" i="24"/>
  <c r="B12" i="24"/>
  <c r="G15" i="13"/>
  <c r="G18" i="13"/>
  <c r="F22" i="17"/>
  <c r="I22" i="17" s="1"/>
  <c r="E22" i="17"/>
  <c r="H27" i="24"/>
  <c r="I27" i="24"/>
  <c r="J27" i="24" s="1"/>
  <c r="E27" i="10"/>
  <c r="I27" i="10" s="1"/>
  <c r="D27" i="10"/>
  <c r="H27" i="10" s="1"/>
  <c r="G11" i="13" l="1"/>
  <c r="G23" i="13"/>
  <c r="G16" i="13"/>
  <c r="G12" i="13"/>
  <c r="G6" i="13"/>
  <c r="G22" i="13"/>
  <c r="G21" i="13"/>
  <c r="G4" i="13"/>
  <c r="G9" i="13"/>
  <c r="G5" i="13"/>
  <c r="G13" i="13"/>
  <c r="G17" i="13"/>
  <c r="G8" i="13"/>
  <c r="G14" i="13"/>
  <c r="G19" i="13"/>
  <c r="G7" i="13"/>
  <c r="G10" i="13"/>
  <c r="G20" i="13"/>
  <c r="L17" i="10"/>
  <c r="G24" i="13"/>
  <c r="M17" i="10" l="1"/>
  <c r="H73" i="65" s="1"/>
  <c r="G73" i="65" s="1"/>
  <c r="H22" i="17"/>
  <c r="F14" i="17"/>
  <c r="I14" i="17" s="1"/>
  <c r="E14" i="17"/>
  <c r="D26" i="4"/>
  <c r="F24" i="4" l="1"/>
  <c r="F23" i="4"/>
  <c r="F16" i="4"/>
  <c r="F13" i="4"/>
  <c r="F8" i="4"/>
  <c r="F7" i="4"/>
  <c r="F14" i="4"/>
  <c r="F19" i="4"/>
  <c r="F18" i="4"/>
  <c r="F15" i="4"/>
  <c r="F22" i="4"/>
  <c r="F25" i="4"/>
  <c r="F12" i="4"/>
  <c r="F20" i="4"/>
  <c r="F9" i="4"/>
  <c r="F10" i="4"/>
  <c r="F17" i="4"/>
  <c r="F11" i="4"/>
  <c r="F21" i="4"/>
  <c r="F6" i="2"/>
  <c r="D26" i="2"/>
  <c r="F26" i="2" l="1"/>
  <c r="G8" i="2" l="1"/>
  <c r="G10" i="2"/>
  <c r="G11" i="2"/>
  <c r="G12" i="2"/>
  <c r="G13" i="2"/>
  <c r="G14" i="2"/>
  <c r="G15" i="2"/>
  <c r="G21" i="2"/>
  <c r="G22" i="2"/>
  <c r="G23" i="2"/>
  <c r="G24" i="2"/>
  <c r="G9" i="2"/>
  <c r="G16" i="2"/>
  <c r="G17" i="2"/>
  <c r="G18" i="2"/>
  <c r="G19" i="2"/>
  <c r="G20" i="2"/>
  <c r="G25" i="2"/>
  <c r="G7" i="2"/>
  <c r="H59" i="65"/>
  <c r="G59" i="65" s="1"/>
  <c r="G6" i="2"/>
  <c r="H95" i="65"/>
  <c r="G95" i="65" s="1"/>
  <c r="H53" i="65" l="1"/>
  <c r="G53" i="65" s="1"/>
  <c r="H17" i="65"/>
  <c r="G17" i="65" s="1"/>
  <c r="H113" i="65"/>
  <c r="G113" i="65" s="1"/>
  <c r="H65" i="65"/>
  <c r="G65" i="65" s="1"/>
  <c r="H11" i="65"/>
  <c r="G11" i="65" s="1"/>
  <c r="H23" i="65"/>
  <c r="G23" i="65" s="1"/>
  <c r="H47" i="65"/>
  <c r="G47" i="65" s="1"/>
  <c r="H89" i="65"/>
  <c r="G89" i="65" s="1"/>
  <c r="H5" i="65"/>
  <c r="G5" i="65" s="1"/>
  <c r="O6" i="2"/>
  <c r="H83" i="65" s="1"/>
  <c r="G83" i="65" s="1"/>
  <c r="H107" i="65"/>
  <c r="G107" i="65" s="1"/>
  <c r="H71" i="65"/>
  <c r="G71" i="65" s="1"/>
  <c r="H35" i="65"/>
  <c r="G35" i="65" s="1"/>
  <c r="H77" i="65"/>
  <c r="G77" i="65" s="1"/>
  <c r="H29" i="65"/>
  <c r="G29" i="65" s="1"/>
  <c r="H119" i="65"/>
  <c r="G119" i="65" s="1"/>
  <c r="H41" i="65"/>
  <c r="G41" i="65" s="1"/>
  <c r="H101" i="65"/>
  <c r="G101" i="65" s="1"/>
  <c r="G26" i="2"/>
  <c r="B13" i="13" l="1"/>
  <c r="B15" i="2"/>
  <c r="B20" i="2"/>
  <c r="B13" i="2"/>
  <c r="B19" i="2"/>
  <c r="B8" i="2"/>
  <c r="B18" i="2"/>
  <c r="B14" i="2"/>
  <c r="B17" i="2"/>
  <c r="B10" i="2"/>
  <c r="B25" i="2"/>
  <c r="B9" i="2"/>
  <c r="B16" i="2"/>
  <c r="B23" i="2"/>
  <c r="B21" i="2"/>
  <c r="B12" i="2"/>
  <c r="B24" i="2"/>
  <c r="B6" i="2"/>
  <c r="B22" i="2"/>
  <c r="B7" i="2"/>
  <c r="B11" i="2"/>
  <c r="B11" i="13" l="1"/>
  <c r="B22" i="13"/>
  <c r="B18" i="13"/>
  <c r="B21" i="13"/>
  <c r="B23" i="13"/>
  <c r="B17" i="13"/>
  <c r="B14" i="13"/>
  <c r="B8" i="13"/>
  <c r="B15" i="13"/>
  <c r="B6" i="13"/>
  <c r="B7" i="13"/>
  <c r="B12" i="13"/>
  <c r="B5" i="13"/>
  <c r="B10" i="13"/>
  <c r="B16" i="13"/>
  <c r="B4" i="13"/>
  <c r="B9" i="13"/>
  <c r="B19" i="13"/>
  <c r="B20" i="13"/>
  <c r="H11" i="17" l="1"/>
  <c r="I26" i="4"/>
  <c r="N26" i="4" l="1"/>
  <c r="Q26" i="4"/>
  <c r="K26" i="4"/>
  <c r="L26" i="4" s="1"/>
  <c r="J26" i="4"/>
  <c r="F4" i="13"/>
  <c r="D25" i="12" l="1"/>
  <c r="C18" i="17" s="1"/>
  <c r="E25" i="12" l="1"/>
  <c r="D18" i="17" s="1"/>
  <c r="F18" i="17" s="1"/>
  <c r="I18" i="17" s="1"/>
  <c r="E18" i="17" l="1"/>
  <c r="F25" i="12"/>
  <c r="G25" i="12" s="1"/>
  <c r="L26" i="10"/>
  <c r="L23" i="10"/>
  <c r="L24" i="10"/>
  <c r="L25" i="10"/>
  <c r="L21" i="10"/>
  <c r="L19" i="10"/>
  <c r="L18" i="10"/>
  <c r="L11" i="10"/>
  <c r="L12" i="10"/>
  <c r="L10" i="10"/>
  <c r="L8" i="10"/>
  <c r="L7" i="10"/>
  <c r="M7" i="10" s="1"/>
  <c r="H13" i="65" s="1"/>
  <c r="G13" i="65" s="1"/>
  <c r="M12" i="10" l="1"/>
  <c r="H121" i="65" s="1"/>
  <c r="G121" i="65" s="1"/>
  <c r="M25" i="10"/>
  <c r="H31" i="65" s="1"/>
  <c r="G31" i="65" s="1"/>
  <c r="M8" i="10"/>
  <c r="H115" i="65" s="1"/>
  <c r="G115" i="65" s="1"/>
  <c r="M10" i="10"/>
  <c r="H37" i="65" s="1"/>
  <c r="G37" i="65" s="1"/>
  <c r="M11" i="10"/>
  <c r="H97" i="65" s="1"/>
  <c r="G97" i="65" s="1"/>
  <c r="M18" i="10"/>
  <c r="D6" i="13" s="1"/>
  <c r="M19" i="10"/>
  <c r="H67" i="65" s="1"/>
  <c r="G67" i="65" s="1"/>
  <c r="M21" i="10"/>
  <c r="D13" i="13" s="1"/>
  <c r="M24" i="10"/>
  <c r="D12" i="13" s="1"/>
  <c r="M23" i="10"/>
  <c r="D10" i="13" s="1"/>
  <c r="M26" i="10"/>
  <c r="H7" i="65" s="1"/>
  <c r="G7" i="65" s="1"/>
  <c r="F24" i="13"/>
  <c r="L9" i="10"/>
  <c r="M9" i="10" s="1"/>
  <c r="D15" i="13"/>
  <c r="D5" i="13"/>
  <c r="L16" i="10"/>
  <c r="L13" i="10"/>
  <c r="K24" i="10"/>
  <c r="K8" i="10"/>
  <c r="K18" i="10"/>
  <c r="K26" i="10"/>
  <c r="K12" i="10"/>
  <c r="K9" i="10"/>
  <c r="K17" i="10"/>
  <c r="K21" i="10"/>
  <c r="K10" i="10"/>
  <c r="K23" i="10"/>
  <c r="K7" i="10"/>
  <c r="K25" i="10"/>
  <c r="K11" i="10"/>
  <c r="K16" i="10"/>
  <c r="K19" i="10"/>
  <c r="K13" i="10"/>
  <c r="D19" i="13" l="1"/>
  <c r="D8" i="13"/>
  <c r="D23" i="13"/>
  <c r="H43" i="65"/>
  <c r="G43" i="65" s="1"/>
  <c r="H55" i="65"/>
  <c r="G55" i="65" s="1"/>
  <c r="H19" i="65"/>
  <c r="G19" i="65" s="1"/>
  <c r="D9" i="13"/>
  <c r="D14" i="13"/>
  <c r="D22" i="13"/>
  <c r="M13" i="10"/>
  <c r="H109" i="65" s="1"/>
  <c r="G109" i="65" s="1"/>
  <c r="M16" i="10"/>
  <c r="H91" i="65" s="1"/>
  <c r="G91" i="65" s="1"/>
  <c r="H61" i="65"/>
  <c r="G61" i="65" s="1"/>
  <c r="H85" i="65"/>
  <c r="G85" i="65" s="1"/>
  <c r="D4" i="13"/>
  <c r="O27" i="10"/>
  <c r="L22" i="10"/>
  <c r="K14" i="10"/>
  <c r="L14" i="10"/>
  <c r="L20" i="10"/>
  <c r="F13" i="17"/>
  <c r="I13" i="17" s="1"/>
  <c r="E13" i="17"/>
  <c r="K20" i="10"/>
  <c r="K22" i="10"/>
  <c r="L15" i="10"/>
  <c r="D18" i="13" l="1"/>
  <c r="D21" i="13"/>
  <c r="M15" i="10"/>
  <c r="H103" i="65" s="1"/>
  <c r="G103" i="65" s="1"/>
  <c r="M20" i="10"/>
  <c r="H79" i="65" s="1"/>
  <c r="G79" i="65" s="1"/>
  <c r="M14" i="10"/>
  <c r="H25" i="65" s="1"/>
  <c r="G25" i="65" s="1"/>
  <c r="M22" i="10"/>
  <c r="H49" i="65" s="1"/>
  <c r="G49" i="65" s="1"/>
  <c r="D17" i="13"/>
  <c r="B8" i="10"/>
  <c r="B24" i="10"/>
  <c r="B22" i="10"/>
  <c r="B10" i="10"/>
  <c r="B23" i="10"/>
  <c r="B26" i="10"/>
  <c r="B12" i="10"/>
  <c r="B19" i="10"/>
  <c r="B21" i="10"/>
  <c r="D16" i="13"/>
  <c r="B20" i="10"/>
  <c r="B25" i="10"/>
  <c r="B16" i="10"/>
  <c r="B9" i="10"/>
  <c r="B11" i="10"/>
  <c r="D20" i="13"/>
  <c r="B15" i="10"/>
  <c r="B14" i="10"/>
  <c r="B18" i="10"/>
  <c r="B7" i="10"/>
  <c r="B17" i="10"/>
  <c r="B13" i="10"/>
  <c r="K15" i="10"/>
  <c r="L27" i="10"/>
  <c r="M27" i="10" s="1"/>
  <c r="D7" i="13" l="1"/>
  <c r="D11" i="13"/>
  <c r="K27" i="10"/>
  <c r="H13" i="17" l="1"/>
  <c r="D24" i="13"/>
  <c r="E26" i="2" l="1"/>
  <c r="J26" i="2" l="1"/>
  <c r="B24" i="13" l="1"/>
  <c r="E11" i="17"/>
  <c r="F11" i="17"/>
  <c r="I11" i="17" s="1"/>
  <c r="E26" i="4"/>
  <c r="F6" i="4"/>
  <c r="F26" i="4" s="1"/>
  <c r="G11" i="4" l="1"/>
  <c r="G12" i="4"/>
  <c r="G21" i="4"/>
  <c r="G20" i="4"/>
  <c r="G13" i="4"/>
  <c r="G10" i="4"/>
  <c r="G22" i="4"/>
  <c r="G8" i="4"/>
  <c r="G6" i="4"/>
  <c r="G16" i="4"/>
  <c r="L6" i="4"/>
  <c r="G25" i="4"/>
  <c r="G18" i="4"/>
  <c r="G15" i="4"/>
  <c r="G14" i="4"/>
  <c r="G9" i="4"/>
  <c r="G17" i="4"/>
  <c r="G7" i="4"/>
  <c r="G24" i="4"/>
  <c r="G19" i="4"/>
  <c r="G23" i="4"/>
  <c r="C9" i="13" l="1"/>
  <c r="H9" i="13" s="1"/>
  <c r="H36" i="65"/>
  <c r="G36" i="65" s="1"/>
  <c r="G26" i="4"/>
  <c r="F12" i="17"/>
  <c r="I12" i="17" s="1"/>
  <c r="E12" i="17"/>
  <c r="C5" i="13" l="1"/>
  <c r="H5" i="13" s="1"/>
  <c r="H12" i="65"/>
  <c r="G12" i="65" s="1"/>
  <c r="C6" i="13"/>
  <c r="H6" i="13" s="1"/>
  <c r="H18" i="65"/>
  <c r="G18" i="65" s="1"/>
  <c r="C13" i="13"/>
  <c r="H13" i="13" s="1"/>
  <c r="H60" i="65"/>
  <c r="G60" i="65" s="1"/>
  <c r="C4" i="13"/>
  <c r="H4" i="13" s="1"/>
  <c r="H6" i="65"/>
  <c r="G6" i="65" s="1"/>
  <c r="C22" i="13"/>
  <c r="H22" i="13" s="1"/>
  <c r="H114" i="65"/>
  <c r="G114" i="65" s="1"/>
  <c r="C8" i="13"/>
  <c r="H8" i="13" s="1"/>
  <c r="H30" i="65"/>
  <c r="G30" i="65" s="1"/>
  <c r="C21" i="13"/>
  <c r="H21" i="13" s="1"/>
  <c r="H108" i="65"/>
  <c r="G108" i="65" s="1"/>
  <c r="C23" i="13"/>
  <c r="H23" i="13" s="1"/>
  <c r="H120" i="65"/>
  <c r="G120" i="65" s="1"/>
  <c r="C12" i="13"/>
  <c r="H12" i="13" s="1"/>
  <c r="H54" i="65"/>
  <c r="G54" i="65" s="1"/>
  <c r="B14" i="4"/>
  <c r="B9" i="4"/>
  <c r="B7" i="4"/>
  <c r="B8" i="4"/>
  <c r="B6" i="4"/>
  <c r="B22" i="4"/>
  <c r="B20" i="4"/>
  <c r="B21" i="4"/>
  <c r="B12" i="4"/>
  <c r="B16" i="4"/>
  <c r="B13" i="4"/>
  <c r="B24" i="4"/>
  <c r="C24" i="13"/>
  <c r="H24" i="13" s="1"/>
  <c r="B17" i="4"/>
  <c r="B19" i="4"/>
  <c r="B18" i="4"/>
  <c r="B11" i="4"/>
  <c r="B23" i="4"/>
  <c r="B15" i="4"/>
  <c r="B25" i="4"/>
  <c r="H102" i="65"/>
  <c r="B10" i="4"/>
  <c r="C16" i="13" l="1"/>
  <c r="H16" i="13" s="1"/>
  <c r="H78" i="65"/>
  <c r="G78" i="65" s="1"/>
  <c r="C11" i="13"/>
  <c r="H11" i="13" s="1"/>
  <c r="H48" i="65"/>
  <c r="G48" i="65" s="1"/>
  <c r="C7" i="13"/>
  <c r="H7" i="13" s="1"/>
  <c r="H24" i="65"/>
  <c r="G24" i="65" s="1"/>
  <c r="C18" i="13"/>
  <c r="H18" i="13" s="1"/>
  <c r="H90" i="65"/>
  <c r="G90" i="65" s="1"/>
  <c r="C20" i="13"/>
  <c r="H20" i="13" s="1"/>
  <c r="G102" i="65"/>
  <c r="C15" i="13"/>
  <c r="H15" i="13" s="1"/>
  <c r="H72" i="65"/>
  <c r="G72" i="65" s="1"/>
  <c r="C10" i="13"/>
  <c r="H10" i="13" s="1"/>
  <c r="H42" i="65"/>
  <c r="G42" i="65" s="1"/>
  <c r="C14" i="13"/>
  <c r="H14" i="13" s="1"/>
  <c r="H66" i="65"/>
  <c r="G66" i="65" s="1"/>
  <c r="C19" i="13"/>
  <c r="H19" i="13" s="1"/>
  <c r="H96" i="65"/>
  <c r="G96" i="65" s="1"/>
  <c r="C17" i="13"/>
  <c r="H84" i="65"/>
  <c r="G84" i="65" s="1"/>
  <c r="H17" i="13" l="1"/>
  <c r="F6" i="17" s="1"/>
  <c r="H12" i="17"/>
  <c r="I7" i="13" l="1"/>
  <c r="I22" i="13"/>
  <c r="I23" i="13"/>
  <c r="I6" i="13"/>
  <c r="I4" i="13"/>
  <c r="I9" i="13"/>
  <c r="I10" i="13"/>
  <c r="I13" i="13"/>
  <c r="I12" i="13"/>
  <c r="I11" i="13"/>
  <c r="I17" i="13"/>
  <c r="I8" i="13"/>
  <c r="I21" i="13"/>
  <c r="I14" i="13"/>
  <c r="I16" i="13"/>
  <c r="I5" i="13"/>
  <c r="I19" i="13"/>
  <c r="I18" i="13"/>
  <c r="I15" i="13"/>
  <c r="I20" i="13"/>
  <c r="D6" i="17" l="1"/>
</calcChain>
</file>

<file path=xl/sharedStrings.xml><?xml version="1.0" encoding="utf-8"?>
<sst xmlns="http://schemas.openxmlformats.org/spreadsheetml/2006/main" count="37504" uniqueCount="5759">
  <si>
    <t>дата обновления информации</t>
  </si>
  <si>
    <t>Код ДГД</t>
  </si>
  <si>
    <t>Департамент</t>
  </si>
  <si>
    <t>БИН/ИИН проверяемого НП</t>
  </si>
  <si>
    <t>Наименование  НП</t>
  </si>
  <si>
    <t>Дата открытия дела</t>
  </si>
  <si>
    <t>Дата вручения предписания</t>
  </si>
  <si>
    <t>Вид проверки</t>
  </si>
  <si>
    <t>Проверяемый период</t>
  </si>
  <si>
    <t>Ф.И.О. ответственного исполнителя</t>
  </si>
  <si>
    <t xml:space="preserve">Мониторинг/Недрапользователь </t>
  </si>
  <si>
    <t>Приказ КГД МФ РК</t>
  </si>
  <si>
    <t>СГД общее за проверяемый период, в тенге</t>
  </si>
  <si>
    <t>КНН средний</t>
  </si>
  <si>
    <t xml:space="preserve">Дата </t>
  </si>
  <si>
    <t>дата</t>
  </si>
  <si>
    <t>налог</t>
  </si>
  <si>
    <t>пеня</t>
  </si>
  <si>
    <t>Пеня</t>
  </si>
  <si>
    <t>Налог</t>
  </si>
  <si>
    <t>Акмолинская</t>
  </si>
  <si>
    <t>Комплексная</t>
  </si>
  <si>
    <t>Приостановлено</t>
  </si>
  <si>
    <t>1. СМП</t>
  </si>
  <si>
    <t>Тематическая</t>
  </si>
  <si>
    <t xml:space="preserve"> 31.12.2022</t>
  </si>
  <si>
    <t>Отт И.А.</t>
  </si>
  <si>
    <t>3. СКП</t>
  </si>
  <si>
    <t>КГД МФ РК</t>
  </si>
  <si>
    <t>Ертаев Е.А.</t>
  </si>
  <si>
    <t xml:space="preserve">Оптовая торговля зерном, семенами и кормами для животных </t>
  </si>
  <si>
    <t>Исполняется</t>
  </si>
  <si>
    <t xml:space="preserve">Прочие электромонтажные работы </t>
  </si>
  <si>
    <t>Решение органа государственных доходов</t>
  </si>
  <si>
    <t>Жангожин А.Ж.</t>
  </si>
  <si>
    <t>Выращивание зерновых и зернобобовых культур, включая семеноводство</t>
  </si>
  <si>
    <t>Заявление НП</t>
  </si>
  <si>
    <t>Прочие строительно-монтажные работы, не включенные в другие группировки</t>
  </si>
  <si>
    <t>Производство сборных железобетонных и бетонных конструкций и изделий</t>
  </si>
  <si>
    <t xml:space="preserve"> 31.12.2024</t>
  </si>
  <si>
    <t xml:space="preserve">Оптовая торговля широким ассортиментом товаров без какой-либо конкретизации </t>
  </si>
  <si>
    <t xml:space="preserve">ДЕЯТЕЛЬНОСТЬ ГРУЗОВОГО АВТОМОБИЛЬНОГО ТРАНСПОРТА </t>
  </si>
  <si>
    <t>Органы внутренних дел</t>
  </si>
  <si>
    <t xml:space="preserve">ПРОЧАЯ ДЕЯТЕЛЬНОСТЬ ПО ОБЕСПЕЧЕНИЮ ПИТАНИЕМ, НЕ ВКЛЮЧЕННАЯ В ДРУГИЕ ГРУППИРОВКИ </t>
  </si>
  <si>
    <t xml:space="preserve"> 31.12.2023</t>
  </si>
  <si>
    <t>Деятельность грузового автомобильного транспорта</t>
  </si>
  <si>
    <t xml:space="preserve">ПРОЧАЯ РОЗНИЧНАЯ ТОРГОВЛЯ ВНЕ МАГАЗИНОВ </t>
  </si>
  <si>
    <t>2. ССП</t>
  </si>
  <si>
    <t>Разведение прочих пород крупного рогатого скота для получения мяса</t>
  </si>
  <si>
    <t>Актюбинская</t>
  </si>
  <si>
    <t>Строительство нежилых зданий, за исключением стационарных торговых объектов категорий 1, 2</t>
  </si>
  <si>
    <t>Кукеева К.</t>
  </si>
  <si>
    <t xml:space="preserve">Прочие строительно-монтажные работы </t>
  </si>
  <si>
    <t>Нуртаева А.</t>
  </si>
  <si>
    <t xml:space="preserve">Строительство жилых зданий </t>
  </si>
  <si>
    <t xml:space="preserve">Аренда и управление собственной недвижимостью </t>
  </si>
  <si>
    <t xml:space="preserve">Разведение прочего крупного рогатого скота и буйволов </t>
  </si>
  <si>
    <t>-</t>
  </si>
  <si>
    <t>Жумашева Г.</t>
  </si>
  <si>
    <t>Абуова А.</t>
  </si>
  <si>
    <t>Жанасова Б.</t>
  </si>
  <si>
    <t>ОПТОВАЯ ТОРГОВЛЯ ШИРОКИМ АССОРТИМЕНТОМ ТОВАРОВ БЕЗ КАКОЙ-ЛИБО КОНКРЕТИЗАЦИИ</t>
  </si>
  <si>
    <t>Жанасова Б.М.</t>
  </si>
  <si>
    <t>Умарова М.</t>
  </si>
  <si>
    <t>Бактиярова Г.</t>
  </si>
  <si>
    <t>ДЕЯТЕЛЬНОСТЬ ГРУЗОВОГО АВТОМОБИЛЬНОГО ТРАНСПОРТА</t>
  </si>
  <si>
    <t>Оптовая торговля широким ассортиментом товаров без какой-либо конкретизации</t>
  </si>
  <si>
    <t>Мулькаева А.</t>
  </si>
  <si>
    <t>Табылдин Н.</t>
  </si>
  <si>
    <t>Сагинаева А.</t>
  </si>
  <si>
    <t>Ильясов А.</t>
  </si>
  <si>
    <t xml:space="preserve">Производство сборных железобетонных и бетонных конструкций и изделий </t>
  </si>
  <si>
    <t>Асылбаев Н.</t>
  </si>
  <si>
    <t xml:space="preserve">ОПТОВАЯ ТОРГОВЛЯ ШИРОКИМ АССОРТИМЕНТОМ ТОВАРОВ БЕЗ КАКОЙ-ЛИБО КОНКРЕТИЗАЦИИ </t>
  </si>
  <si>
    <t>Койшина М.</t>
  </si>
  <si>
    <t xml:space="preserve">Предоставление прочих индивидуальных услуг, не включенных в другие группировки </t>
  </si>
  <si>
    <t>Набиева А.</t>
  </si>
  <si>
    <t xml:space="preserve">СТРОИТЕЛЬСТВО ДОРОГ И АВТОМАГИСТРАЛЕЙ </t>
  </si>
  <si>
    <t>тематическая</t>
  </si>
  <si>
    <t xml:space="preserve">Прочие строительные работы, требующие специальных профессий </t>
  </si>
  <si>
    <t>Жумашева</t>
  </si>
  <si>
    <t xml:space="preserve">Производство воздушных летательных аппаратов </t>
  </si>
  <si>
    <t>комплексная</t>
  </si>
  <si>
    <t>ТОО Казпромстройгрупп</t>
  </si>
  <si>
    <t xml:space="preserve">ОБРАБОТКА И УДАЛЕНИЕ ОПАСНЫХ ОТХОДОВ </t>
  </si>
  <si>
    <t xml:space="preserve">Прочие строительно-монтажные работы, не включенные в другие группировки </t>
  </si>
  <si>
    <t xml:space="preserve"> </t>
  </si>
  <si>
    <t>Нукетаева С.Ж.</t>
  </si>
  <si>
    <t>Серикбайкызы Л.</t>
  </si>
  <si>
    <t>АО Колеса</t>
  </si>
  <si>
    <t>Тынымбаев М.А.</t>
  </si>
  <si>
    <t>Особый порядок</t>
  </si>
  <si>
    <t>Рамазанова А.К.</t>
  </si>
  <si>
    <t>Калекенова К.М.</t>
  </si>
  <si>
    <t>Ажимуратова Ж.Д.</t>
  </si>
  <si>
    <t>Шарен А.Е.</t>
  </si>
  <si>
    <t>Органы прокуратуры</t>
  </si>
  <si>
    <t>Ахметова О.Р.</t>
  </si>
  <si>
    <t>Мамырбаева К.Б.</t>
  </si>
  <si>
    <t>Кайырхан М.К.</t>
  </si>
  <si>
    <t>ТОО "MX Credit Systems (ЭМЭКС Кредит Системс)"</t>
  </si>
  <si>
    <t>Кулбаев А.Б.</t>
  </si>
  <si>
    <t>В рамках ВУД</t>
  </si>
  <si>
    <t>Куришбаева Ж.Т.</t>
  </si>
  <si>
    <t>ТОО "TURONE"</t>
  </si>
  <si>
    <t>Митаева Б.Т.</t>
  </si>
  <si>
    <t>ТОО "Sun май"</t>
  </si>
  <si>
    <t>Жилисбаев М.М.</t>
  </si>
  <si>
    <t>Сатиев Ж.</t>
  </si>
  <si>
    <t>ТОО "ГСК Казахстан"</t>
  </si>
  <si>
    <t>ТОО "ARK СO" (АРК КО)</t>
  </si>
  <si>
    <t>ТОО "Joint Technologies"</t>
  </si>
  <si>
    <t>ТОО «RepSample»</t>
  </si>
  <si>
    <t>Сабитова А.С.</t>
  </si>
  <si>
    <t>ТОО "Art Building Group" "Арт Билдинг Групп"</t>
  </si>
  <si>
    <t>ТОО "Куверт Казахстан"</t>
  </si>
  <si>
    <t>ТОО "РАМС-КАЗАХСТАН"</t>
  </si>
  <si>
    <t>Жапарова Г.О.</t>
  </si>
  <si>
    <t>нет</t>
  </si>
  <si>
    <t>Хинизов Э.К.</t>
  </si>
  <si>
    <t>ТОО "АТРИКС-СТРОЙ"</t>
  </si>
  <si>
    <t>Мониторинг</t>
  </si>
  <si>
    <t>Омаргалиев А.Т.</t>
  </si>
  <si>
    <t>АО "ASTEL" (АСТЕЛ)</t>
  </si>
  <si>
    <t>ТОО "ТЕХНОБЕЛ"</t>
  </si>
  <si>
    <t>ТОО "СИГМА"</t>
  </si>
  <si>
    <t>Утегенов А.Б.</t>
  </si>
  <si>
    <t>ТОО "Vidara Kazakhstan" (Видара Казахстан)</t>
  </si>
  <si>
    <t xml:space="preserve"> 31.12.2021</t>
  </si>
  <si>
    <t>Сейдахметов Н.Б.</t>
  </si>
  <si>
    <t>Список проверок, проводимых по особому порядку на основе оценки степени риска</t>
  </si>
  <si>
    <t>Другие заявления налогоплательщика</t>
  </si>
  <si>
    <t>Заявление налогоплательщика на ликвидацию</t>
  </si>
  <si>
    <t>Список выборочных проверок</t>
  </si>
  <si>
    <t>Журсин А.С.</t>
  </si>
  <si>
    <t>Канафина Ж.А.</t>
  </si>
  <si>
    <t>Касимов М.Е.</t>
  </si>
  <si>
    <t>Муратов М.Ж.</t>
  </si>
  <si>
    <t>Турымканова Л.Ж.</t>
  </si>
  <si>
    <t>Джаканов Н.М.</t>
  </si>
  <si>
    <t>Омарова Ж.Е.</t>
  </si>
  <si>
    <t>Несипбай Ж.М.</t>
  </si>
  <si>
    <t>Прочее</t>
  </si>
  <si>
    <t>ТОО "АстанаСтройДом"</t>
  </si>
  <si>
    <t>Частный фонд "Елбасы Фонд"</t>
  </si>
  <si>
    <t>Список периодических налоговых проверок</t>
  </si>
  <si>
    <t>ТОО "Сатурн-Строй"</t>
  </si>
  <si>
    <t xml:space="preserve"> 30.09.2024</t>
  </si>
  <si>
    <t>ВКО</t>
  </si>
  <si>
    <t>СМП</t>
  </si>
  <si>
    <t>СКП</t>
  </si>
  <si>
    <t xml:space="preserve">Производство электрораспределительной и регулирующей аппаратуры </t>
  </si>
  <si>
    <t>ССП</t>
  </si>
  <si>
    <t xml:space="preserve">Строительство нежилых зданий </t>
  </si>
  <si>
    <t>Сажина Ж.П.</t>
  </si>
  <si>
    <t>Оптовая торговля</t>
  </si>
  <si>
    <t>Ханжин В.А.</t>
  </si>
  <si>
    <t>Жуманов М.Т.</t>
  </si>
  <si>
    <t>Строительство дорог и автомагистралей</t>
  </si>
  <si>
    <t>Аренда и управление собственной недвижимостью</t>
  </si>
  <si>
    <t>ТОО "КОЛЛИЗЕЯ"</t>
  </si>
  <si>
    <t>Поворотова И.Л.</t>
  </si>
  <si>
    <t xml:space="preserve">Строительство </t>
  </si>
  <si>
    <t>ТОО "BUILDER GOLD"</t>
  </si>
  <si>
    <t>Абугалий Ж</t>
  </si>
  <si>
    <t>ВУД</t>
  </si>
  <si>
    <t>б/н</t>
  </si>
  <si>
    <t>Органы национальной безопасности</t>
  </si>
  <si>
    <t xml:space="preserve">Перевозки автобусами </t>
  </si>
  <si>
    <t>Крупное предпринимательство</t>
  </si>
  <si>
    <t>ТОО "AsiaAgroTrade"</t>
  </si>
  <si>
    <t>Решение налогового органа</t>
  </si>
  <si>
    <t>ТОО "СМУ ШЫҒЫС"</t>
  </si>
  <si>
    <t xml:space="preserve">Строительство дорог и автомагистралей </t>
  </si>
  <si>
    <t>По возбужденному уголовному делу</t>
  </si>
  <si>
    <t xml:space="preserve">Деятельность прочих учреждений, осуществляющих технические испытания и анализы </t>
  </si>
  <si>
    <t>крупный</t>
  </si>
  <si>
    <t>Жамбылская</t>
  </si>
  <si>
    <t>Субъекты микро предпринимательства</t>
  </si>
  <si>
    <t>Субъекты среднего предпринимательства</t>
  </si>
  <si>
    <t>Прочие строительно-монтажные работы</t>
  </si>
  <si>
    <t>Субъекты крупного предпринимательства</t>
  </si>
  <si>
    <t>Исатов Т.М.</t>
  </si>
  <si>
    <t>ТОО "KORDAY FISH"</t>
  </si>
  <si>
    <t>ТОО "ТАРАЗСТРОЙ-2004"</t>
  </si>
  <si>
    <t>АО "Таразэнергоцентр"</t>
  </si>
  <si>
    <t>ТОО "АрсикоСтройИнвест"</t>
  </si>
  <si>
    <t>область Жетісу</t>
  </si>
  <si>
    <t>Прочие электромонтажные работы</t>
  </si>
  <si>
    <t>Производство товарного бетона</t>
  </si>
  <si>
    <t>Оптовая торговля зерном, семенами и кормами для животных</t>
  </si>
  <si>
    <t>строительство дорог и автомагистралей</t>
  </si>
  <si>
    <t>Переработка и консервирование рыбы, ракообразных и моллюсков</t>
  </si>
  <si>
    <t>27xx</t>
  </si>
  <si>
    <t>ЗКО</t>
  </si>
  <si>
    <t>Любавина О.В.</t>
  </si>
  <si>
    <t>Мураткалиева С.Т.</t>
  </si>
  <si>
    <t>Султанова Н.К.</t>
  </si>
  <si>
    <t>Жуматаева С.С.</t>
  </si>
  <si>
    <t>деятельность грузового автомобильного транспорта</t>
  </si>
  <si>
    <t>Прочая розничная торговля в специализированных магазинах</t>
  </si>
  <si>
    <t xml:space="preserve">ТОО "West Alliance Procurement (Вест Альянс Прокьюрмент)" </t>
  </si>
  <si>
    <t>Оптовая торговля прочей техникой и оборудованием</t>
  </si>
  <si>
    <t>СТРОИТЕЛЬСТВО ПРОЧИХ ИНЖЕНЕРНЫХ СООРУЖЕНИЙ, НЕ ВКЛЮЧЕННЫХ В ДРУГИЕ ГРУППИРОВКИ</t>
  </si>
  <si>
    <t>ТОО "Строй-Проф"</t>
  </si>
  <si>
    <t>Латыпов А.А.</t>
  </si>
  <si>
    <t>Деятельность прочих учреждений осуществляющих технисческие испытанияи анализы</t>
  </si>
  <si>
    <t>Строительство жилых зданий</t>
  </si>
  <si>
    <t>Кульбабаева Л.Б.</t>
  </si>
  <si>
    <t xml:space="preserve">Разработка гравийных и песчаных карьеров </t>
  </si>
  <si>
    <t xml:space="preserve">Розничная торговля автомобилями и легкими автотранспортными средствами в торговых объектах с торговой площадью менее 2000 кв.м </t>
  </si>
  <si>
    <t>ТОО "КаНур Строй Сервис"</t>
  </si>
  <si>
    <t xml:space="preserve">Прочие строительные работы, требующие специальной квалификации </t>
  </si>
  <si>
    <t xml:space="preserve">Приказ КГД МФ РК </t>
  </si>
  <si>
    <t>Ткенбаев Тимур Ербулатович</t>
  </si>
  <si>
    <t xml:space="preserve">Аренда прочих машин, оборудования и материальных средств, не включенных в другие категории </t>
  </si>
  <si>
    <t xml:space="preserve">Строительство нежилых зданий, за исключением стационарных торговых объектов категорий 1, 2 </t>
  </si>
  <si>
    <t>30xx</t>
  </si>
  <si>
    <t>Алибекова А.А.</t>
  </si>
  <si>
    <t>периодическая проверка</t>
  </si>
  <si>
    <t>Конурбаева Б.С.</t>
  </si>
  <si>
    <t>Шалбаева М.Ш.</t>
  </si>
  <si>
    <t>Раисова К.К.</t>
  </si>
  <si>
    <t>Койшибаева Б.Т.</t>
  </si>
  <si>
    <t>Казначеева Е.А.</t>
  </si>
  <si>
    <t>Досжанова Л.Г.</t>
  </si>
  <si>
    <t xml:space="preserve">46909 Оптовая торговля широким ассортиментом товаров без какой-либо конкретизации </t>
  </si>
  <si>
    <t>Рахимберлин У.А.</t>
  </si>
  <si>
    <t>Абдуахасова С.К.</t>
  </si>
  <si>
    <t>Кайроллаев Р.А.</t>
  </si>
  <si>
    <t xml:space="preserve">46909 ОПТОВАЯ ТОРГОВЛЯ ШИРОКИМ АССОРТИМЕНТОМ ТОВАРОВ БЕЗ КАКОЙ-ЛИБО КОНКРЕТИЗАЦИИ </t>
  </si>
  <si>
    <t xml:space="preserve">49410 ДЕЯТЕЛЬНОСТЬ ГРУЗОВОГО АВТОМОБИЛЬНОГО ТРАНСПОРТА </t>
  </si>
  <si>
    <t>ТОО "HL Trade Company"</t>
  </si>
  <si>
    <t xml:space="preserve">77290 Аренда и лизинг прочих предметов личного потребления и бытовых товаров </t>
  </si>
  <si>
    <t xml:space="preserve">43298 Прочие строительно-монтажные работы, не включенные в другие группировки </t>
  </si>
  <si>
    <t xml:space="preserve">41202 Строительство нежилых зданий, за исключением стационарных торговых объектов категорий 1, 2 </t>
  </si>
  <si>
    <t>Оспанова А.С.</t>
  </si>
  <si>
    <t xml:space="preserve">85421 Высшее образование </t>
  </si>
  <si>
    <t>Максутов А.Р.</t>
  </si>
  <si>
    <t xml:space="preserve">46320 ОПТОВАЯ ТОРГОВЛЯ МЯСОМ И МЯСНЫМИ ПРОДУКТАМИ </t>
  </si>
  <si>
    <t>43999 Прочие строительные работы, требующие специальной квалификации</t>
  </si>
  <si>
    <t>Тулегенова М.</t>
  </si>
  <si>
    <t xml:space="preserve">45310 Оптовая торговля автомобильными деталями, узлами и принадлежностями </t>
  </si>
  <si>
    <t xml:space="preserve">80101 Деятельность частных охранных служб </t>
  </si>
  <si>
    <t>46909 ОПТОВАЯ ТОРГОВЛЯ ШИРОКИМ АССОРТИМЕНТОМ ТОВАРОВ БЕЗ КАКОЙ-ЛИБО КОНКРЕТИЗАЦИИ</t>
  </si>
  <si>
    <t>Костанайская</t>
  </si>
  <si>
    <t>Шейко Д.Е.</t>
  </si>
  <si>
    <t>ТОО "ВАРВАРИНСКОЕ"</t>
  </si>
  <si>
    <t>Амергалиева С.Е.</t>
  </si>
  <si>
    <t>Деятельность по проведению геологической разведки и изысканий (без научных исследований и разработок</t>
  </si>
  <si>
    <t>Жумашев Б.Б.</t>
  </si>
  <si>
    <t>Оралова К.Д.</t>
  </si>
  <si>
    <t>заявление  на ликвидацию</t>
  </si>
  <si>
    <t>Каримов С.А.</t>
  </si>
  <si>
    <t>Тимирбекова Г.М.</t>
  </si>
  <si>
    <t xml:space="preserve">Розничная торговля автомобильными деталями, узлами и принадлежностями в торговых объектах с торговой площадью менее 2000 кв.м </t>
  </si>
  <si>
    <t>71xx</t>
  </si>
  <si>
    <t xml:space="preserve">Оптовая торговля строительными металлическими конструкциями </t>
  </si>
  <si>
    <t>Департамент экономических расследований КФМ РК</t>
  </si>
  <si>
    <t>Павлодарская</t>
  </si>
  <si>
    <t>среднее</t>
  </si>
  <si>
    <t>Билялова З.К.</t>
  </si>
  <si>
    <t>список периодических налоговых проверок</t>
  </si>
  <si>
    <t>Шотова К.М.</t>
  </si>
  <si>
    <t>малый</t>
  </si>
  <si>
    <t>Ахметова З.А.</t>
  </si>
  <si>
    <t>01.01.2021</t>
  </si>
  <si>
    <t>31.12.2023</t>
  </si>
  <si>
    <t>микро</t>
  </si>
  <si>
    <t>Айдарова А.Т.</t>
  </si>
  <si>
    <t xml:space="preserve">ТОО "3D Flowers KZ" </t>
  </si>
  <si>
    <t xml:space="preserve">тематическая </t>
  </si>
  <si>
    <t xml:space="preserve">приказ КГД </t>
  </si>
  <si>
    <t xml:space="preserve">микро </t>
  </si>
  <si>
    <t>ТОО "FoodStart"</t>
  </si>
  <si>
    <t>Сарсенбинова Г.И.</t>
  </si>
  <si>
    <t>СКО</t>
  </si>
  <si>
    <t>Сосновская Н.М.</t>
  </si>
  <si>
    <t>Шакенов Б.К.</t>
  </si>
  <si>
    <t xml:space="preserve">Грузовые перевозки автомобильным транспортом </t>
  </si>
  <si>
    <t xml:space="preserve">Розничная торговля путем заказа товаров по почте или через сеть интернет </t>
  </si>
  <si>
    <t>ТОО "Trans Motors Group"</t>
  </si>
  <si>
    <t>58xx</t>
  </si>
  <si>
    <t>Туркестанская</t>
  </si>
  <si>
    <t xml:space="preserve">42111 Строительство дорог и автомагистралей </t>
  </si>
  <si>
    <t>Другие заявления НП</t>
  </si>
  <si>
    <t>Средний</t>
  </si>
  <si>
    <t>Рахымбай И.С.</t>
  </si>
  <si>
    <t>41201 Строительство жилых зданий</t>
  </si>
  <si>
    <t>72xx</t>
  </si>
  <si>
    <t>15xx</t>
  </si>
  <si>
    <t>Атырауская</t>
  </si>
  <si>
    <t>Султанбеков Б</t>
  </si>
  <si>
    <t>средний</t>
  </si>
  <si>
    <t>Ерниязов А.</t>
  </si>
  <si>
    <t>Нурлыбай М.Н.</t>
  </si>
  <si>
    <t>Прочая розничная торговля</t>
  </si>
  <si>
    <t>Малый</t>
  </si>
  <si>
    <t>Строительство нежилых зданий</t>
  </si>
  <si>
    <t>Ерниязов А.А</t>
  </si>
  <si>
    <t>Байсалбаев М</t>
  </si>
  <si>
    <t xml:space="preserve">ТОО "АтырауНомадАвто" </t>
  </si>
  <si>
    <t>Игамбердиев Н.</t>
  </si>
  <si>
    <t xml:space="preserve">Аренда грузовых автомобилей </t>
  </si>
  <si>
    <t>33xx</t>
  </si>
  <si>
    <t>Кызылординская</t>
  </si>
  <si>
    <t>Нуртазаева Г.</t>
  </si>
  <si>
    <t>Оспанова Ш.</t>
  </si>
  <si>
    <t>Жапбасбаева А.</t>
  </si>
  <si>
    <t>41202 Строительство нежилых зданий, за исключением стационарных торговых объектов категорий 1, 2</t>
  </si>
  <si>
    <t xml:space="preserve">47301 Розничная торговля моторным топливом в специализированных магазинах </t>
  </si>
  <si>
    <t>Узакбаев С.</t>
  </si>
  <si>
    <t xml:space="preserve">47999 ПРОЧАЯ РОЗНИЧНАЯ ТОРГОВЛЯ ВНЕ МАГАЗИНОВ </t>
  </si>
  <si>
    <t>Оспанова Ш.
Алпысбайулы К.</t>
  </si>
  <si>
    <t>Байтурганова А.</t>
  </si>
  <si>
    <t>Пакуадинова А.</t>
  </si>
  <si>
    <t>Жапбасбаева А.
Узакбаев С.</t>
  </si>
  <si>
    <t>Садыкова М.</t>
  </si>
  <si>
    <t>Жумамуратов Т.</t>
  </si>
  <si>
    <t>ТОО "SEKSEN GAZ"</t>
  </si>
  <si>
    <t>Оралбаев А.
Тайгараев Ж.</t>
  </si>
  <si>
    <t xml:space="preserve">47301 Розничная торговля моторным топливом в специализированных магазинах, за исключением находящихся на придорожной полосе </t>
  </si>
  <si>
    <t>ТОО "Транс-Сервис"</t>
  </si>
  <si>
    <t xml:space="preserve">43298 Прочие строительно-монтажные работы </t>
  </si>
  <si>
    <t>ТОО "Ахат+ГС"</t>
  </si>
  <si>
    <t>Алпысбайулы К.</t>
  </si>
  <si>
    <t xml:space="preserve">01120 Выращивание риса </t>
  </si>
  <si>
    <t>Оралбаев А.</t>
  </si>
  <si>
    <t>43xx</t>
  </si>
  <si>
    <t>Мангистауская</t>
  </si>
  <si>
    <t>Мыктыбаев Б.</t>
  </si>
  <si>
    <t>Маратов Д.</t>
  </si>
  <si>
    <t>Кадырова Д.</t>
  </si>
  <si>
    <t>Суюндуков А.</t>
  </si>
  <si>
    <t>Утепов Е.</t>
  </si>
  <si>
    <t>ТОО "Кен-Курылыс-Сервис"</t>
  </si>
  <si>
    <t>ТОО "Прикаспийская Нефтяная Инжиниринговая Компания"</t>
  </si>
  <si>
    <t>59xx</t>
  </si>
  <si>
    <t>Мирзабеков А</t>
  </si>
  <si>
    <t>ТОО "Мастер Строй"</t>
  </si>
  <si>
    <t>Зияев Я.Р.</t>
  </si>
  <si>
    <t>Мирзабеков А.А.</t>
  </si>
  <si>
    <t>Артыкбаев С.Н.</t>
  </si>
  <si>
    <t>Ержигитов М.А.</t>
  </si>
  <si>
    <t>млн.тг.</t>
  </si>
  <si>
    <t>ДГД</t>
  </si>
  <si>
    <t>Кол-во проверок</t>
  </si>
  <si>
    <t>в сумме</t>
  </si>
  <si>
    <t>06xx</t>
  </si>
  <si>
    <t>Область Ұлытау</t>
  </si>
  <si>
    <t>Область Абай</t>
  </si>
  <si>
    <t>21xx</t>
  </si>
  <si>
    <t>48xx</t>
  </si>
  <si>
    <t>г.Шымкент</t>
  </si>
  <si>
    <t>70xx</t>
  </si>
  <si>
    <t>18xx</t>
  </si>
  <si>
    <t>09xx</t>
  </si>
  <si>
    <t>Алматинская</t>
  </si>
  <si>
    <t>39xx</t>
  </si>
  <si>
    <t>45xx</t>
  </si>
  <si>
    <t>Карагандинская</t>
  </si>
  <si>
    <t>62xx</t>
  </si>
  <si>
    <t>г.Астана</t>
  </si>
  <si>
    <t>60xx</t>
  </si>
  <si>
    <t>г.Алматы</t>
  </si>
  <si>
    <t>03xx</t>
  </si>
  <si>
    <t>Итого</t>
  </si>
  <si>
    <t>фыв</t>
  </si>
  <si>
    <t>область Ұлытау</t>
  </si>
  <si>
    <t>область Абай</t>
  </si>
  <si>
    <t>ТОО  "Қазақ жолы 2050"</t>
  </si>
  <si>
    <t xml:space="preserve">Адилова Г.Д. </t>
  </si>
  <si>
    <t xml:space="preserve">ТОО  "Монолит Строй Байтерек" </t>
  </si>
  <si>
    <t>Алиева А.Е.</t>
  </si>
  <si>
    <t>Касенжарова Ж.А.</t>
  </si>
  <si>
    <t>Раушанов Ж.Е.</t>
  </si>
  <si>
    <t>Атырауский Филиал компании "Алтиес Петролеум Интернэшнл Б.В."</t>
  </si>
  <si>
    <t>МФ РК</t>
  </si>
  <si>
    <t>Субъекты малого предпринимательства</t>
  </si>
  <si>
    <t>Пресноводное рыбоводство</t>
  </si>
  <si>
    <t xml:space="preserve">46716 ОПТОВАЯ ТОРГОВЛЯ АВТОМОБИЛЬНЫМ БЕНЗИНОМ </t>
  </si>
  <si>
    <t xml:space="preserve">Аренда автомобилей и легковых автомобилей </t>
  </si>
  <si>
    <t xml:space="preserve">ТОО "ДИМ Строй". </t>
  </si>
  <si>
    <t>Жусупбеков Б.</t>
  </si>
  <si>
    <t>ТОО "Orda Glass Ltd" (Орда Гласс Лтд)</t>
  </si>
  <si>
    <t>Байтурганова А.
Нуртазаева Г.</t>
  </si>
  <si>
    <t>Бекенов Д.</t>
  </si>
  <si>
    <t>Косекеев Н.</t>
  </si>
  <si>
    <t>Оптовая торговля молочными продуктами, яйцами и пищевыми маслами и жирами</t>
  </si>
  <si>
    <t>ТОО "Қостанай жолдары"</t>
  </si>
  <si>
    <t>Калжанов Ч.М.</t>
  </si>
  <si>
    <t>Айдарұлы Ж</t>
  </si>
  <si>
    <t xml:space="preserve">Консультирование по вопросам коммерческой деятельности и управления </t>
  </si>
  <si>
    <t>Оптовая торговля прочими непродовольственными товарами потребительского назначения</t>
  </si>
  <si>
    <t>Әбей Д.</t>
  </si>
  <si>
    <t>ПК "Дисконт"</t>
  </si>
  <si>
    <t>Айтыбаев М.К.</t>
  </si>
  <si>
    <t>ТОО "ДАНЕКЕР"</t>
  </si>
  <si>
    <t>Сарина Ш.</t>
  </si>
  <si>
    <t xml:space="preserve">Строительство водных сооружений </t>
  </si>
  <si>
    <t>приказ КГД МФ РК</t>
  </si>
  <si>
    <t>ТОО "Теплоснабторг-Сервис"</t>
  </si>
  <si>
    <t>Деятельность по проведению геологической разведки и изысканий (без научных исследований и разработок)</t>
  </si>
  <si>
    <t>ТОО "Аксай - Проминвест"</t>
  </si>
  <si>
    <t>Жилищно-строительный кооператив "Verona KRG"</t>
  </si>
  <si>
    <t xml:space="preserve">68321 Управление недвижимостью за вознаграждение или на договорной основе </t>
  </si>
  <si>
    <t>ТОО "ТУР-ХАН"</t>
  </si>
  <si>
    <t>ТОО "Euroasia Transit Group" ("Евразия Транзит Груп")</t>
  </si>
  <si>
    <t>Фазылова Р.А.</t>
  </si>
  <si>
    <t>ТОО "Карбион"</t>
  </si>
  <si>
    <t>ТОО "Antarium Group"</t>
  </si>
  <si>
    <t>ТОО "СӘТ 888"</t>
  </si>
  <si>
    <t>ТОО "ASIAN BEVERAGE COMPANY"</t>
  </si>
  <si>
    <t>УПК</t>
  </si>
  <si>
    <t xml:space="preserve">46751 Оптовая торговля химическими веществами и химическими продуктами </t>
  </si>
  <si>
    <t>ТОО "МФО "Credit365 Kazakhstan" (Кредит 365 Казахстан)"</t>
  </si>
  <si>
    <t xml:space="preserve">Прочие электротехнические и монтажные работы </t>
  </si>
  <si>
    <t>ТОО "GruzGarant"</t>
  </si>
  <si>
    <t>ТОО "Nur Build Company"</t>
  </si>
  <si>
    <t xml:space="preserve">33122 РЕМОНТ И ТЕХНИЧЕСКОЕ ОБСЛУЖИВАНИЕ ПРОЧЕГО ОБОРУДОВАНИЯ ОБЩЕГО НАЗНАЧЕНИЯ </t>
  </si>
  <si>
    <t>АНУАР ЕРБОЛАТ</t>
  </si>
  <si>
    <t xml:space="preserve">46771 ОПТОВАЯ ТОРГОВЛЯ ЛОМОМ И ОТХОДАМИ ЧЕРНЫХ И ЦВЕТНЫХ МЕТАЛЛОВ </t>
  </si>
  <si>
    <t>Сабдикенова С.С.</t>
  </si>
  <si>
    <t>Косдаулетов К.</t>
  </si>
  <si>
    <t xml:space="preserve">ТОО "Петрострой" </t>
  </si>
  <si>
    <t>ТОО "Жаик - Бетон"</t>
  </si>
  <si>
    <t>ТОО "АРМУ"</t>
  </si>
  <si>
    <t>АО "Авиаремонтный завод №406 гражданской авиации"</t>
  </si>
  <si>
    <t xml:space="preserve">Строительство прочих объектов гражданского строительства, не включенных в другие группировки </t>
  </si>
  <si>
    <t xml:space="preserve">ТОО "Бекет Сат Жол" </t>
  </si>
  <si>
    <t xml:space="preserve">Строительство дорог, аэродромов и спортивных сооружений </t>
  </si>
  <si>
    <t xml:space="preserve">ТОО "KMG Automation" </t>
  </si>
  <si>
    <t xml:space="preserve">Производство приборов для измерения механических величин </t>
  </si>
  <si>
    <t>Заявление нерезидента на применение положений международного договора об избежании двойного налогообложения (102.01)</t>
  </si>
  <si>
    <t>Молдабекова М.Ш.</t>
  </si>
  <si>
    <t>ТОО"АвтоТехЦентр-Азия"</t>
  </si>
  <si>
    <t>ТОО"Темирвторресурсы"</t>
  </si>
  <si>
    <t xml:space="preserve">43220 МОНТАЖ СИСТЕМ ВОДОСНАБЖЕНИЯ, ОТОПЛЕНИЯ И КОНДИЦИОНИРОВАНИЯ ВОЗДУХА </t>
  </si>
  <si>
    <t>ТОО "ТИМ и К"</t>
  </si>
  <si>
    <t>ТОО "Бастау S"</t>
  </si>
  <si>
    <t xml:space="preserve">43999 Прочие строительные работы, требующие специальных профессий  42111 Строительство дорог и автомагистралей </t>
  </si>
  <si>
    <t>ТОО "ВикСер1"</t>
  </si>
  <si>
    <t>по основаниям, предусмотренным Уголовно-процессуальным кодексом Республики Казахстан</t>
  </si>
  <si>
    <t xml:space="preserve">среднее </t>
  </si>
  <si>
    <t>ТОО "Механизированная колонна № 49"</t>
  </si>
  <si>
    <t>ТОО "МТС-ТОРГ"</t>
  </si>
  <si>
    <t>ТОО "Sabiland"</t>
  </si>
  <si>
    <t>ТОО "Berykqara"</t>
  </si>
  <si>
    <t>ТОО "Ferrum Compass-N""</t>
  </si>
  <si>
    <t>Тлеубаева Ж.Р.</t>
  </si>
  <si>
    <t>ТОО "Болашақ - Т"</t>
  </si>
  <si>
    <t>АО "Уральскводстрой"</t>
  </si>
  <si>
    <t>2025г.</t>
  </si>
  <si>
    <t>2024г.</t>
  </si>
  <si>
    <t>№</t>
  </si>
  <si>
    <t>Показатель</t>
  </si>
  <si>
    <t>Разница</t>
  </si>
  <si>
    <t>KPI</t>
  </si>
  <si>
    <t>Достигнут да/ нет</t>
  </si>
  <si>
    <t>Доля проверок &gt; 6 мес, %</t>
  </si>
  <si>
    <t>КНД</t>
  </si>
  <si>
    <t>кол-во</t>
  </si>
  <si>
    <t>Проверки более 6 месяцев (не более 20%)</t>
  </si>
  <si>
    <t>Удельный вес, %</t>
  </si>
  <si>
    <t>Область Жетісу</t>
  </si>
  <si>
    <t>КГД</t>
  </si>
  <si>
    <t>Доначисление</t>
  </si>
  <si>
    <t>Взыскание</t>
  </si>
  <si>
    <t>Доначисление на 1 проверку</t>
  </si>
  <si>
    <t>ТОО "West Alliance Procurement (Вест Альянс Прокьюрмент)"</t>
  </si>
  <si>
    <t>46690 Оптовая торговля прочими машинами и оборудованием</t>
  </si>
  <si>
    <t>46909 Оптовая торговля широким ассортиментом товаров без какой-либо конкретизации</t>
  </si>
  <si>
    <t xml:space="preserve">Аренда и сдача в аренду строительной техники и оборудования для строительства гражданских объектов </t>
  </si>
  <si>
    <t>ТОО "М-АРИАСТРОЙ"</t>
  </si>
  <si>
    <t>030120250722TAC0003</t>
  </si>
  <si>
    <t>ТОО "Актобе-Саулет"</t>
  </si>
  <si>
    <t xml:space="preserve">Ремонт и техническое обслуживание прочих машин и оборудования специального назначения </t>
  </si>
  <si>
    <t>ТОО "Sport Plus (Спорт Плюс)"</t>
  </si>
  <si>
    <t>090120250717TAC0001</t>
  </si>
  <si>
    <t>Комплексная проверка</t>
  </si>
  <si>
    <t>Приостановлен</t>
  </si>
  <si>
    <t>Касимов Максат Есенович</t>
  </si>
  <si>
    <t>620120250530TAC0009</t>
  </si>
  <si>
    <t>Омарбекова Диляра Асхатқызы</t>
  </si>
  <si>
    <t>Мирас Батырхан Сабитович</t>
  </si>
  <si>
    <t>Амангельдинова Надира Мұратқызы</t>
  </si>
  <si>
    <t>Елбергенов Саттар Ғабитұлы</t>
  </si>
  <si>
    <t>Тематическая проверка</t>
  </si>
  <si>
    <t>Муканова Асель Днесламовна</t>
  </si>
  <si>
    <t>Ермагамбетов Тамерлан Тлекович</t>
  </si>
  <si>
    <t>Қазбек Дамет</t>
  </si>
  <si>
    <t>Илгельдин Куат Курмашевич</t>
  </si>
  <si>
    <t>Джаканов Нуржан Манапович</t>
  </si>
  <si>
    <t>Жайлауов Дулат Байжанұлы</t>
  </si>
  <si>
    <t xml:space="preserve"> 29.07.2025</t>
  </si>
  <si>
    <t>Серікова Аида Райбекқызы</t>
  </si>
  <si>
    <t>ТОО "Saranda Building" (Саранда Билдинг)</t>
  </si>
  <si>
    <t>620120250801TAC0005</t>
  </si>
  <si>
    <t>Кеншімқызы Гүлнара</t>
  </si>
  <si>
    <t>Муфтиева Шынар Муратовна</t>
  </si>
  <si>
    <t xml:space="preserve">ТОО "Мунай Сервис,ЛТД" </t>
  </si>
  <si>
    <t xml:space="preserve">Услуги, связанные с добычей нефти и газа </t>
  </si>
  <si>
    <t>Даулбаев Б.</t>
  </si>
  <si>
    <t>ТОО "VK INVEST COMPANY</t>
  </si>
  <si>
    <t>180120250724TAC0001</t>
  </si>
  <si>
    <t>Сажина Жанна Павловна</t>
  </si>
  <si>
    <t xml:space="preserve">ТОО "Service СМУ" </t>
  </si>
  <si>
    <t>180120250728TAC0007</t>
  </si>
  <si>
    <t>Алиева Айгуль Есмуратовна</t>
  </si>
  <si>
    <t>180120250807TAC0005</t>
  </si>
  <si>
    <t>Сабитов Асет Солтанханович</t>
  </si>
  <si>
    <t>Оптовая торговля скобяными изделиями, водопроводным и отопительным оборудованием и инвентарем</t>
  </si>
  <si>
    <t>ТОО "ДНК ТИМ"</t>
  </si>
  <si>
    <t>300120250725TAC0002</t>
  </si>
  <si>
    <t xml:space="preserve">73110 ДЕЯТЕЛЬНОСТЬ РЕКЛАМНЫХ АГЕНТСТВ </t>
  </si>
  <si>
    <t>300120250714TAC0001</t>
  </si>
  <si>
    <t>ТОО"Great industry"</t>
  </si>
  <si>
    <t>300120250730TAC0001</t>
  </si>
  <si>
    <t>ТОО"AMANAT-LOMBARD-D"</t>
  </si>
  <si>
    <t>300120250711TAC0001</t>
  </si>
  <si>
    <t xml:space="preserve">64921 Деятельность ломбардов </t>
  </si>
  <si>
    <t>ТОО "БК-Инвест 14"</t>
  </si>
  <si>
    <t>390120250730TAC0006</t>
  </si>
  <si>
    <t>430120250714TAC0001</t>
  </si>
  <si>
    <t>Ашыкбаева Алина Альфарабиқызы</t>
  </si>
  <si>
    <t>ТОО "Сарыой-Строй"</t>
  </si>
  <si>
    <t>430120250714TAC0004</t>
  </si>
  <si>
    <t>ТОО "Каспий Монтаж Сервис"</t>
  </si>
  <si>
    <t>430120250722TAC0007</t>
  </si>
  <si>
    <t>42111 СТРОИТЕЛЬСТВО ДОРОГ И АВТОМАГИСТРАЛЕЙ</t>
  </si>
  <si>
    <t>Доля в % по 4 КБК</t>
  </si>
  <si>
    <t>Темп роста +120%</t>
  </si>
  <si>
    <t>Факт</t>
  </si>
  <si>
    <t>Отклонение</t>
  </si>
  <si>
    <t>удельный вес, %</t>
  </si>
  <si>
    <t>Исполнение, %</t>
  </si>
  <si>
    <t>Сумма доначислений</t>
  </si>
  <si>
    <t>Сумма взысканий</t>
  </si>
  <si>
    <t>Позиция</t>
  </si>
  <si>
    <t>&gt; 6 мес.</t>
  </si>
  <si>
    <t xml:space="preserve">Итоговый KPI </t>
  </si>
  <si>
    <t>Отдел ответственного исполнителя</t>
  </si>
  <si>
    <t>№ дела</t>
  </si>
  <si>
    <t>Дата окончания проверки</t>
  </si>
  <si>
    <t>Проверка косвенным методом</t>
  </si>
  <si>
    <t>Орган инициирования</t>
  </si>
  <si>
    <t>РНН проверяемого н/п</t>
  </si>
  <si>
    <t>ИИН/БИН проверяемого н/п</t>
  </si>
  <si>
    <t>Наименование проверяемого н/п</t>
  </si>
  <si>
    <t>ОКЭД проверяемого н/п</t>
  </si>
  <si>
    <t>Субъект предпринимательства</t>
  </si>
  <si>
    <t>Доначислено</t>
  </si>
  <si>
    <t>Штраф по КоАП</t>
  </si>
  <si>
    <t>Уменьшено</t>
  </si>
  <si>
    <t>Уменьшенный убыток</t>
  </si>
  <si>
    <t>Всего</t>
  </si>
  <si>
    <t>в том числе:</t>
  </si>
  <si>
    <t>с</t>
  </si>
  <si>
    <t>по</t>
  </si>
  <si>
    <t>Взыскано</t>
  </si>
  <si>
    <t>% взыскания</t>
  </si>
  <si>
    <t>601 ДГД по Актюбинской области</t>
  </si>
  <si>
    <t>Отдел аудита</t>
  </si>
  <si>
    <t>Нет</t>
  </si>
  <si>
    <t>УНА</t>
  </si>
  <si>
    <t>5801 ДГД по Туркестанской области</t>
  </si>
  <si>
    <t>6001 ДГД по г.Алматы</t>
  </si>
  <si>
    <t>Отдел аудита №2</t>
  </si>
  <si>
    <t>&lt;нет данных&gt;</t>
  </si>
  <si>
    <t>Управление аудита</t>
  </si>
  <si>
    <t>5901 ДГД по г. Шымкент</t>
  </si>
  <si>
    <t>7001 ДГД по области Жетысу</t>
  </si>
  <si>
    <t>Отдел ЭКНА</t>
  </si>
  <si>
    <t>1501 ДГД по Атырауской области</t>
  </si>
  <si>
    <t>Да</t>
  </si>
  <si>
    <t>N46909</t>
  </si>
  <si>
    <t>6201 ДГД по г. Астана</t>
  </si>
  <si>
    <t>отдел аудита №6</t>
  </si>
  <si>
    <t>Отдел аудита №3</t>
  </si>
  <si>
    <t>Отдел аудита №1</t>
  </si>
  <si>
    <t>7101 ДГД по области Абай</t>
  </si>
  <si>
    <t>N41202</t>
  </si>
  <si>
    <t>2101 ДГД по Жамбылской области</t>
  </si>
  <si>
    <t>N43298</t>
  </si>
  <si>
    <t>4301 ДГД по Мангистауской области</t>
  </si>
  <si>
    <t>Изтурганов А.А.</t>
  </si>
  <si>
    <t>N46461</t>
  </si>
  <si>
    <t>4801 ДГД по Северо-Казахстанской области</t>
  </si>
  <si>
    <t>901 ДГД по Алматинской области</t>
  </si>
  <si>
    <t>N41201</t>
  </si>
  <si>
    <t>отдел аудита № 1</t>
  </si>
  <si>
    <t>4501 ДГД по Павлодарской области</t>
  </si>
  <si>
    <t>Тилеков Ж.С.</t>
  </si>
  <si>
    <t>3901 ДГД по Костанайской области</t>
  </si>
  <si>
    <t>Отдел аудита №4</t>
  </si>
  <si>
    <t>3001 ДГД по Карагандинской области</t>
  </si>
  <si>
    <t>Управление аудита Отдел аудита №1</t>
  </si>
  <si>
    <t>Отдел электронного контроля налогового аудита</t>
  </si>
  <si>
    <t>3301 ДГД по Кызылординской области</t>
  </si>
  <si>
    <t>Управление крупных налогоплательщиков и международного налогообложение</t>
  </si>
  <si>
    <t>N78301</t>
  </si>
  <si>
    <t>7201 ДГД по области Улытау</t>
  </si>
  <si>
    <t>2701 ДГД по Западно-Казахстанской области</t>
  </si>
  <si>
    <t>N46690</t>
  </si>
  <si>
    <t>1801 ДГД по Восточно-Казахстанской области</t>
  </si>
  <si>
    <t>отдел аудита №5</t>
  </si>
  <si>
    <t>N49410</t>
  </si>
  <si>
    <t>Жумашева Г.Г.</t>
  </si>
  <si>
    <t>301 ДГД по Акмолинской области</t>
  </si>
  <si>
    <t>ТОО "NORD Production Group"</t>
  </si>
  <si>
    <t>N61209</t>
  </si>
  <si>
    <t>N64200</t>
  </si>
  <si>
    <t>N07292</t>
  </si>
  <si>
    <t>N46341</t>
  </si>
  <si>
    <t>Отдел крупных налогоплательщиков</t>
  </si>
  <si>
    <t>N96090</t>
  </si>
  <si>
    <t>Ашыкбаева А.А.</t>
  </si>
  <si>
    <t>N71121</t>
  </si>
  <si>
    <t>N24100</t>
  </si>
  <si>
    <t>N46499</t>
  </si>
  <si>
    <t>N46762</t>
  </si>
  <si>
    <t>N33125</t>
  </si>
  <si>
    <t>N47789</t>
  </si>
  <si>
    <t>N47910</t>
  </si>
  <si>
    <t>N46330</t>
  </si>
  <si>
    <t>N46491</t>
  </si>
  <si>
    <t>N77391</t>
  </si>
  <si>
    <t>Койшина М.К.</t>
  </si>
  <si>
    <t>N19201</t>
  </si>
  <si>
    <t>N49420</t>
  </si>
  <si>
    <t>N72199</t>
  </si>
  <si>
    <t>ТОО "Смагулов М"</t>
  </si>
  <si>
    <t>N63999</t>
  </si>
  <si>
    <t>Койлыбайаулети Б.А.</t>
  </si>
  <si>
    <t>Утепов Е.А.</t>
  </si>
  <si>
    <t>Доначислено на 1 проверку</t>
  </si>
  <si>
    <t>Номер дела</t>
  </si>
  <si>
    <t>Форма проверки</t>
  </si>
  <si>
    <t>Дата открытия</t>
  </si>
  <si>
    <t>ИИН/БИН</t>
  </si>
  <si>
    <t>ФИО/Наименование налогоплательщика</t>
  </si>
  <si>
    <t>Статус дела</t>
  </si>
  <si>
    <t>Создатель дела</t>
  </si>
  <si>
    <t>Отдел создателя</t>
  </si>
  <si>
    <t>Ответственный исполнитель</t>
  </si>
  <si>
    <t>Вопросы проведения проверок</t>
  </si>
  <si>
    <t>Источник инициирования налоговой проверки</t>
  </si>
  <si>
    <t>Период проверки</t>
  </si>
  <si>
    <t>Срок проведения проверки</t>
  </si>
  <si>
    <t>Дата вручения предписания/решения</t>
  </si>
  <si>
    <t>Примечание</t>
  </si>
  <si>
    <t>030120250715TAC0002</t>
  </si>
  <si>
    <t>0301 ДГД по Акмолинской области</t>
  </si>
  <si>
    <t>Ертаев Ербол Арыстанбекович</t>
  </si>
  <si>
    <t>Отт Ирина Анатольевна</t>
  </si>
  <si>
    <t>по вопросам исполнения налогового обязательства по отдельным видам налогов и (или) других обязательных платежей в бюджет, по вопросам исполнения налогового обязательства по отдельным видам налогов и (или) других обязательных платежей в бюджет</t>
  </si>
  <si>
    <t>Зинуллин Мейрхан Нұрланұлы</t>
  </si>
  <si>
    <t>Ерниязов Абил Ахметжанович</t>
  </si>
  <si>
    <t>по вопросу исполнения налогового обязательства по всем видам налогов и других обязательных платежей в бюджет, полноты и своевременности исчисления, удержания и перечисления обязательных пенсионных взносов, полноты и своевременности исчисления и уплаты социальных отчислений</t>
  </si>
  <si>
    <t>Любавина Ольга Викторовна</t>
  </si>
  <si>
    <t>Адилова Гульжан Давлетовна</t>
  </si>
  <si>
    <t>0601 ДГД по Актюбинской области</t>
  </si>
  <si>
    <t>Кашкенова Анара Турегалиевна</t>
  </si>
  <si>
    <t>Джумабеков Серик Джумабаевич</t>
  </si>
  <si>
    <t>Аблаева Айша Муратовна</t>
  </si>
  <si>
    <t>Абенов Арслан Ахайевич</t>
  </si>
  <si>
    <t>Серкеев Нурлан Есенкулович</t>
  </si>
  <si>
    <t>600120250808TAC0065</t>
  </si>
  <si>
    <t>ТОО "КазТехноСтеп"</t>
  </si>
  <si>
    <t>Айтжанова Алмагуль Айткурмановна</t>
  </si>
  <si>
    <t>600120250718TAC0005</t>
  </si>
  <si>
    <t>ТОО "Kaz Cordyceps"</t>
  </si>
  <si>
    <t>Дарибаев Даурен Тлеуханович</t>
  </si>
  <si>
    <t>600120250725TAC0001</t>
  </si>
  <si>
    <t>ТОО "Технологичные сервисы"</t>
  </si>
  <si>
    <t>Куанышбеков Дулат Талгатович</t>
  </si>
  <si>
    <t>Шоланова Мира Секеновна</t>
  </si>
  <si>
    <t>0901 ДГД по Алматинской области</t>
  </si>
  <si>
    <t>Саутбеков Самажан Бакытжанович</t>
  </si>
  <si>
    <t>Ағалиев Еламан Серікұлы</t>
  </si>
  <si>
    <t>Майлыбайұлы Алишер</t>
  </si>
  <si>
    <t>Қайырхан Мухаммед Қайырханұлы</t>
  </si>
  <si>
    <t>Базарбекова Айжан Касымхановна</t>
  </si>
  <si>
    <t>Калекенова Куралай Мухамбеталиевна</t>
  </si>
  <si>
    <t>Базарбаев Асланбек Сейтбаткалович</t>
  </si>
  <si>
    <t>Мукина Екатерина Олеговна</t>
  </si>
  <si>
    <t>Несіпбай Жалғас Маратұлы</t>
  </si>
  <si>
    <t>Карсыбеков Ержан Амелович</t>
  </si>
  <si>
    <t>Даулбаев Бакберген Жанбирович</t>
  </si>
  <si>
    <t>по вопросам исполнения налогового обязательства по отдельным видам налогов и (или) других обязательных платежей в бюджет</t>
  </si>
  <si>
    <t>Кулпейсов Шаттык Алпамысович</t>
  </si>
  <si>
    <t>Малаева Зауре Бодесовна</t>
  </si>
  <si>
    <t>ТОО "Service СМУ"</t>
  </si>
  <si>
    <t>ТОО "VK INVEST COMPANY"</t>
  </si>
  <si>
    <t>210120250721TAC0001</t>
  </si>
  <si>
    <t>ТОО "АПРИОРИ-ТАРАЗ"</t>
  </si>
  <si>
    <t>Кожабекова Раушан Сатыбалдиевна</t>
  </si>
  <si>
    <t>Искакова Динара Тураровна</t>
  </si>
  <si>
    <t>по вопросам исполнения налогового обязательства по отдельным видам налогов и (или) других обязательных платежей в бюджет, по вопросам исполнения налогового обязательства по отдельным видам налогов и (или) других обязательных платежей в бюджет, по вопросам исполнения налогового обязательства по отдельным видам налогов и (или) других обязательных платежей в бюджет</t>
  </si>
  <si>
    <t>Умирбаев Арсен Армандиевич</t>
  </si>
  <si>
    <t>270120250731TAC0007</t>
  </si>
  <si>
    <t>Сельскохозяйственный производственный кооператив "Нұрасыл-Ж"</t>
  </si>
  <si>
    <t>Кульбабаева Ляззат Болатовна</t>
  </si>
  <si>
    <t>270120250731TAC0009</t>
  </si>
  <si>
    <t>ИП Стекло плюс</t>
  </si>
  <si>
    <t>270120250731TAC0010</t>
  </si>
  <si>
    <t>ИП Архитек</t>
  </si>
  <si>
    <t>270120250731TAC0008</t>
  </si>
  <si>
    <t>Ұзақбаев Сұлтан Жеңісұлы</t>
  </si>
  <si>
    <t>Нұртазаева Гүлнұр Мақсұтқызы</t>
  </si>
  <si>
    <t>Ақылбек Асылбек Аманбекұлы</t>
  </si>
  <si>
    <t>Оразбекова Назерке Ерғалықызы</t>
  </si>
  <si>
    <t>Оспанова Айнагуль Сейтпаевна</t>
  </si>
  <si>
    <t>620120250819TAC0015</t>
  </si>
  <si>
    <t>Uspech</t>
  </si>
  <si>
    <t>Каликбаев Ермек Макулбекович</t>
  </si>
  <si>
    <t>Ахметов Жандос Муфтахадинович</t>
  </si>
  <si>
    <t>Абдуахасова Сауле Канатовна</t>
  </si>
  <si>
    <t>Ержепбаева Шолпан Жумахановна</t>
  </si>
  <si>
    <t>Максутов Айназар Рахымжанулы</t>
  </si>
  <si>
    <t>ТОО "AMANAT-LOMBARD-D"</t>
  </si>
  <si>
    <t>Рахимберлин Улан Амантайулы</t>
  </si>
  <si>
    <t>ТОО "Great industry"</t>
  </si>
  <si>
    <t>Әбей Дәуіржан Жомартұлы</t>
  </si>
  <si>
    <t>Қосекеев Нұржігіт Асылбекұлы</t>
  </si>
  <si>
    <t>Байтурганова Айнур Болатбековна</t>
  </si>
  <si>
    <t>Оралова Кымбат Дюсюмбаевна</t>
  </si>
  <si>
    <t>Калжанов Чингиз Муратович</t>
  </si>
  <si>
    <t>060120250813TAC0003</t>
  </si>
  <si>
    <t>ТОО "RAMCO Refinery"</t>
  </si>
  <si>
    <t>Сагинаева Анар Мурзамадиновна</t>
  </si>
  <si>
    <t>Бөлтек Елдар Кенжеғалиұлы</t>
  </si>
  <si>
    <t>Суюндуков Азамат Ахмедович</t>
  </si>
  <si>
    <t>по вопросам трансфертного ценообразования</t>
  </si>
  <si>
    <t>Кирьяков Александр Павлович</t>
  </si>
  <si>
    <t>480120250728TAC0015</t>
  </si>
  <si>
    <t>ТОО "Основание"</t>
  </si>
  <si>
    <t>Шакенов Бахтияр Кабдуллаевич</t>
  </si>
  <si>
    <t>590120250730TAC0012</t>
  </si>
  <si>
    <t>ТОО "Управляющая компания "Shymkent Bus"</t>
  </si>
  <si>
    <t>Серғұлыұлы Ақынжан</t>
  </si>
  <si>
    <t>Лим Ольга Петровна</t>
  </si>
  <si>
    <t>590120250731TAC0002</t>
  </si>
  <si>
    <t>ТОО "Group Construction 77"</t>
  </si>
  <si>
    <t>Мирзабеков Алтынбек Амандыкович</t>
  </si>
  <si>
    <t>590120250728TAC0001</t>
  </si>
  <si>
    <t>ТОО "Shymkent Group Строй"</t>
  </si>
  <si>
    <t>Ержигитов Марат Аскарович</t>
  </si>
  <si>
    <t>Молдакалыков Аян Шопенович</t>
  </si>
  <si>
    <t>Нуржигитов Нурбакыт Сейткулулы</t>
  </si>
  <si>
    <t>600120250821TAC0001</t>
  </si>
  <si>
    <t>ИП БАТЫР</t>
  </si>
  <si>
    <t>Базилова Жанаркул Зиядилдаевна</t>
  </si>
  <si>
    <t>590120250820TAC0002</t>
  </si>
  <si>
    <t>ИП Нур</t>
  </si>
  <si>
    <t>Хайтметов Бабур Авазханович</t>
  </si>
  <si>
    <t>600120250728TAC0037</t>
  </si>
  <si>
    <t>ТОО "Elif Construction"</t>
  </si>
  <si>
    <t>Оспанова Салтанат Муратбековна</t>
  </si>
  <si>
    <t>Отдел аудита №5</t>
  </si>
  <si>
    <t>Есимханов Ержан Алтаевич</t>
  </si>
  <si>
    <t>600120250804TAC0037</t>
  </si>
  <si>
    <t>ТОО "Компания "Құрылысшы-Проект"</t>
  </si>
  <si>
    <t>600120250811TAC0089</t>
  </si>
  <si>
    <t>ТОО "TWO-AGroup"</t>
  </si>
  <si>
    <t>Таукенұлы Алмат</t>
  </si>
  <si>
    <t>600120250811TAC0088</t>
  </si>
  <si>
    <t>ИП АШИМХАНОВА</t>
  </si>
  <si>
    <t>Валиев Жандос Джамбулович</t>
  </si>
  <si>
    <t>Оразалиев Максат Умитханович</t>
  </si>
  <si>
    <t>Ажимуратова Жанар Дуйсенбековна</t>
  </si>
  <si>
    <t>Койшина Молдир Кайратовна</t>
  </si>
  <si>
    <t>600120250731TAC0022</t>
  </si>
  <si>
    <t>ТОО "АЛСТРОНТЕЛЕКОМ"</t>
  </si>
  <si>
    <t>Мухамедьяров Дулат Алимуратович</t>
  </si>
  <si>
    <t>600120250807TAC0004</t>
  </si>
  <si>
    <t>ТОО "Родос Ltd"</t>
  </si>
  <si>
    <t>Якияев Нуржан Панабергенович</t>
  </si>
  <si>
    <t>600120250721TAC0047</t>
  </si>
  <si>
    <t>ТОО "TIMWE Telecommunication Limited company" ("ТИМВЕ Телекоммуникейшн Лимитед Компани")</t>
  </si>
  <si>
    <t>Шәрен Әлішер Ерболұлы</t>
  </si>
  <si>
    <t>600120250723TAC0037</t>
  </si>
  <si>
    <t>ТОО "Presto"</t>
  </si>
  <si>
    <t>Ахметова Орынкуль Рашитовна</t>
  </si>
  <si>
    <t>600120250721TAC0020</t>
  </si>
  <si>
    <t>ТОО "Freedom Design Group" (Фридом Дизайн Групп)</t>
  </si>
  <si>
    <t>Сегизбаева Айзада Арыстановна</t>
  </si>
  <si>
    <t>Кулбаев Алмат Байбатырович</t>
  </si>
  <si>
    <t>Садыков Бекжан Аскарович</t>
  </si>
  <si>
    <t>Естаев Нуртай Куанышбекұлы</t>
  </si>
  <si>
    <t>600120250718TAC0011</t>
  </si>
  <si>
    <t>600120250722TAC0085</t>
  </si>
  <si>
    <t>ТОО "PARASAT CAPITAL"</t>
  </si>
  <si>
    <t>Байтемиров Жандос Нурланович</t>
  </si>
  <si>
    <t>600120250808TAC0066</t>
  </si>
  <si>
    <t>Ассистент</t>
  </si>
  <si>
    <t>Серікбайқызы Лаура</t>
  </si>
  <si>
    <t>600120250721TAC0019</t>
  </si>
  <si>
    <t>ТОО "Коллекторское агентство "Казахстан коллект"</t>
  </si>
  <si>
    <t>Мамырбаева Куралай Батырхановна</t>
  </si>
  <si>
    <t>600120250717TAC0020</t>
  </si>
  <si>
    <t>Сарсенкулов Бекбол Асанбайулы</t>
  </si>
  <si>
    <t>600120250820TAC0005</t>
  </si>
  <si>
    <t>600120250811TAC0087</t>
  </si>
  <si>
    <t>ТОО "RNVEA SPP I"</t>
  </si>
  <si>
    <t>Митаева Бакыт Токеновна</t>
  </si>
  <si>
    <t>600120250811TAC0003</t>
  </si>
  <si>
    <t>ТОО "Специализированный рынок "Жібек жолы"</t>
  </si>
  <si>
    <t>Нукетаева Сауле Жусуппековна</t>
  </si>
  <si>
    <t>600120250808TAC0051</t>
  </si>
  <si>
    <t>ТОО "NSS Group"</t>
  </si>
  <si>
    <t>060120250814TAC0001</t>
  </si>
  <si>
    <t>ТОО "Актобе мунай маш комплект"</t>
  </si>
  <si>
    <t>Жумашева Галия Габдувалиевна</t>
  </si>
  <si>
    <t>060120250813TAC0002</t>
  </si>
  <si>
    <t>450120250819TAC0001</t>
  </si>
  <si>
    <t>ТОО "ГСУ "Курылыс"</t>
  </si>
  <si>
    <t>Сарсенбинова Гульмира Иркеновна</t>
  </si>
  <si>
    <t>600120250722TAC0039</t>
  </si>
  <si>
    <t>ИП Лю Елена</t>
  </si>
  <si>
    <t>600120250813TAC0056</t>
  </si>
  <si>
    <t>ТОО "Shark Union"</t>
  </si>
  <si>
    <t>060120250825TAC0030</t>
  </si>
  <si>
    <t>ТОО "Кентавр"</t>
  </si>
  <si>
    <t>Кукеева Кляш Байдуловна</t>
  </si>
  <si>
    <t>180120250822TAC0011</t>
  </si>
  <si>
    <t>ТОО "Ostara Group"</t>
  </si>
  <si>
    <t>Ильяшенко Жанна Евгеньевна</t>
  </si>
  <si>
    <t>Шайхыспарова Багила Асангазыевна</t>
  </si>
  <si>
    <t>600120250805TAC0108</t>
  </si>
  <si>
    <t>ТОО "АСТАНАВОДСЕРВИС"</t>
  </si>
  <si>
    <t>Жүрсін Айдана Сейітқалиқызы</t>
  </si>
  <si>
    <t>Қалыбай Ердәулет Оңғарұлы</t>
  </si>
  <si>
    <t>Рамазанова Самал Набихановна</t>
  </si>
  <si>
    <t>620120250709TAC0001</t>
  </si>
  <si>
    <t>Филиал Компании «DONGIL CONSTRUCTION CO. LTD» в городе Астана</t>
  </si>
  <si>
    <t>300120250807TAC0011</t>
  </si>
  <si>
    <t>ТОО "ТехнологияСтройGroup"</t>
  </si>
  <si>
    <t>300120250807TAC0010</t>
  </si>
  <si>
    <t>ТОО "Казстроймонтаж 2009"</t>
  </si>
  <si>
    <t>Тулегенова Маржан Бакытжановна</t>
  </si>
  <si>
    <t>300120250807TAC0014</t>
  </si>
  <si>
    <t>ТОО "Ғимарат KZ"</t>
  </si>
  <si>
    <t>Иманкулова Гаухар Сеитовна</t>
  </si>
  <si>
    <t>600120250808TAC0064</t>
  </si>
  <si>
    <t>ТОО "Steel Wheels"</t>
  </si>
  <si>
    <t>Асхамбаева Галия Хасеновна</t>
  </si>
  <si>
    <t>Омарова Жамила Ерназаровна</t>
  </si>
  <si>
    <t>600120250819TAC0005</t>
  </si>
  <si>
    <t>Нсанова Казима Сундетовна</t>
  </si>
  <si>
    <t>Отдел аудита №6</t>
  </si>
  <si>
    <t>Тынымбаев Мухит Абдикасымович</t>
  </si>
  <si>
    <t>600120250822TAC0043</t>
  </si>
  <si>
    <t>ИП "СпецТехника"</t>
  </si>
  <si>
    <t>Управление аудита (ДГД по Карагандинской области)</t>
  </si>
  <si>
    <t>060120250806TAC0004</t>
  </si>
  <si>
    <t>Отдел аудита (ДГД по Актюбинской области)</t>
  </si>
  <si>
    <t>отдел аудита №6 (ДГД по г.Алматы)</t>
  </si>
  <si>
    <t>Отдел электронного контроля налогового аудита (ДГД по г. Шымкент)</t>
  </si>
  <si>
    <t>Отдел аудита (ДГД по Жамбылской области)</t>
  </si>
  <si>
    <t>300120250807TAC0013</t>
  </si>
  <si>
    <t>ТОО «REFRACON INSTALLATIONS ASIA» (РЕФРАКОН ИНСТАЛЕЙШНЗ АЗИЯ)</t>
  </si>
  <si>
    <t>Отдел аудита №1 (ДГД по г.Алматы)</t>
  </si>
  <si>
    <t>Алдарбергенов Алмат Талгатович</t>
  </si>
  <si>
    <t>ХАЙРУЛЛИН ЕСЕН</t>
  </si>
  <si>
    <t>МАНСУРОВ АРБАЙ КАРОМХАНОВИЧ</t>
  </si>
  <si>
    <t>ТОО "Идеалстройинвест"</t>
  </si>
  <si>
    <t>060120250808TAC0006</t>
  </si>
  <si>
    <t>Табылдин Нурлан Жалгасбаевич</t>
  </si>
  <si>
    <t>ТОО "Silk Road KazTrans logistics"</t>
  </si>
  <si>
    <t>Руководитель управления Муналбаев Р.Ж.</t>
  </si>
  <si>
    <t>Управление камерального мониторинга (ДГД по Мангистауской области)</t>
  </si>
  <si>
    <t>Жексенов Руслан Шакенович</t>
  </si>
  <si>
    <t>ТОО "Актобе Прилад"</t>
  </si>
  <si>
    <t>ТОО "TALIP QURYLYS"</t>
  </si>
  <si>
    <t>ТОО "Алтын-Кум"</t>
  </si>
  <si>
    <t>Келменбетова Карлыгаш Алтынбековна</t>
  </si>
  <si>
    <t>ТОО "СтройДеЛюкс"</t>
  </si>
  <si>
    <t>ТОО "Stanco engineering"</t>
  </si>
  <si>
    <t>Казахстанский филиал "ТОО Корпорация Луцяо провинции Шаньдун"</t>
  </si>
  <si>
    <t>Найманбаев Олжас Болатулы</t>
  </si>
  <si>
    <t>ТОО "Табыс Актобе"</t>
  </si>
  <si>
    <t>ТОО "Корпорация Бастау"</t>
  </si>
  <si>
    <t>ТОО "Сарыагаш-Аман"</t>
  </si>
  <si>
    <t>ТОО "Амангельдинский ГПЗ"</t>
  </si>
  <si>
    <t>ТОО  "Кокшеэлектромонтаж"</t>
  </si>
  <si>
    <t xml:space="preserve"> 30.07.2025</t>
  </si>
  <si>
    <t>ТОО  "Ostara Group"</t>
  </si>
  <si>
    <t>Розничная торговля прочими товарами на рынках</t>
  </si>
  <si>
    <t>ТОО "СКФ "Жаиксельстрой"</t>
  </si>
  <si>
    <t>Формирование и обработка листового стекла</t>
  </si>
  <si>
    <t>СПК "Нұрасыл-Ж"</t>
  </si>
  <si>
    <t>64929 Прочие виды кредитования</t>
  </si>
  <si>
    <t>85130 Стоматологическая деятельность</t>
  </si>
  <si>
    <t>52240 ТРАНСПОРТНАЯ ОБРАБОТКА ГРУЗОВ</t>
  </si>
  <si>
    <t>ТОО  "ГСУ "Курылыс"</t>
  </si>
  <si>
    <t>2024-2025гг.</t>
  </si>
  <si>
    <t>Исполнение KPI</t>
  </si>
  <si>
    <t>в %</t>
  </si>
  <si>
    <t>Баллы</t>
  </si>
  <si>
    <t>Кол-во сотрудников</t>
  </si>
  <si>
    <t>БИН/ИИН</t>
  </si>
  <si>
    <t>ТОО "ВостокСтройГрупп"</t>
  </si>
  <si>
    <t>Строительство</t>
  </si>
  <si>
    <t>да</t>
  </si>
  <si>
    <t>Всего обжаловано</t>
  </si>
  <si>
    <t>Оставлено без изменения</t>
  </si>
  <si>
    <t>Отмененная сумма</t>
  </si>
  <si>
    <t>Удельный вес отмененных сумм доначислений</t>
  </si>
  <si>
    <t>Среднее доначисление</t>
  </si>
  <si>
    <t>Коэффициент занятости</t>
  </si>
  <si>
    <t>Кол-во завершенных проверок</t>
  </si>
  <si>
    <t>Всего доначислено</t>
  </si>
  <si>
    <t>Всего проверок</t>
  </si>
  <si>
    <t>Управление крупных налогоплательщиков и международного налогообложения</t>
  </si>
  <si>
    <t>Джусупова М.С.</t>
  </si>
  <si>
    <t>Управление крупных налогоплательщиков Управление крупных налогоплательщиков</t>
  </si>
  <si>
    <t>Усимбекова А.У.</t>
  </si>
  <si>
    <t>Управление крупных налогоплательщиков</t>
  </si>
  <si>
    <t>Жуматаев С.А.</t>
  </si>
  <si>
    <t>N64191</t>
  </si>
  <si>
    <t>Отдел непроизводственных платежей</t>
  </si>
  <si>
    <t>Другие органы государственных доходов</t>
  </si>
  <si>
    <t>ТОО "ВЕЛЛЕТ"</t>
  </si>
  <si>
    <t>ТОО "НДФЗ"</t>
  </si>
  <si>
    <t>Отдел администрирования косвенных налогов</t>
  </si>
  <si>
    <t>Управление камерального мониторинга отдел камерального мониторинга по администрированию физических лиц и индивидуальных</t>
  </si>
  <si>
    <t>904 УГД по Илийскому району</t>
  </si>
  <si>
    <t>6202 УГД по Алматинскому району</t>
  </si>
  <si>
    <t>ТОО "M-HARTEK (М-ХАРТЕК)"</t>
  </si>
  <si>
    <t>6003 УГД по Ауэзовскому району</t>
  </si>
  <si>
    <t>Управление камерального мониторинга</t>
  </si>
  <si>
    <t>Отдел по работе с налогоплательщиками</t>
  </si>
  <si>
    <t>4306 УГД по г. Актау</t>
  </si>
  <si>
    <t>Отдел администрирования индивидуальных предпринимателей</t>
  </si>
  <si>
    <t>N46220</t>
  </si>
  <si>
    <t>Шамшидин Б.М.</t>
  </si>
  <si>
    <t>ТОО "Астана-Трейд-Агро"</t>
  </si>
  <si>
    <t>N46410</t>
  </si>
  <si>
    <t>ТОО "Ulytau Gold Processing"</t>
  </si>
  <si>
    <t>Тематическая по отдельным вопросам</t>
  </si>
  <si>
    <t>Хронометражное обследование</t>
  </si>
  <si>
    <t>ХО</t>
  </si>
  <si>
    <t>N29101</t>
  </si>
  <si>
    <t>Умурзаков С.А.</t>
  </si>
  <si>
    <t>ТОО "Алтем-2020"</t>
  </si>
  <si>
    <t>УНН</t>
  </si>
  <si>
    <t>ТОО "Актюбинская медная компания"</t>
  </si>
  <si>
    <t>Адамбеков Д.Т.</t>
  </si>
  <si>
    <t>N68203</t>
  </si>
  <si>
    <t>Кененбаев Е.А.</t>
  </si>
  <si>
    <t>Жалоба на уведомление по результатам проверки и (или) решение вышестоящего органа налоговой службы</t>
  </si>
  <si>
    <t>ТОО "ЕМЕХ"</t>
  </si>
  <si>
    <t>ТОО "Арал Петролеум Кэпитал"</t>
  </si>
  <si>
    <t>N63114</t>
  </si>
  <si>
    <t>АО "Bereke Bank" (дочерний банк Lesha Bank LLC (Public))</t>
  </si>
  <si>
    <t>ТОО "KAUSAR BUILDING"</t>
  </si>
  <si>
    <t>ТОО "Royal Rent"</t>
  </si>
  <si>
    <t>N07210</t>
  </si>
  <si>
    <t>ТОО "ADAP Export"</t>
  </si>
  <si>
    <t>ТОО "KAZ REAGENT. KZ"</t>
  </si>
  <si>
    <t>Управление налогообложения нерезидентов</t>
  </si>
  <si>
    <t>Жакупова Ш.С.</t>
  </si>
  <si>
    <t>Тажиева Ж.</t>
  </si>
  <si>
    <t>Суйеугалиев С.М.</t>
  </si>
  <si>
    <t>ТОО "Камышинское 2"</t>
  </si>
  <si>
    <t>ТОО "Первомайское"</t>
  </si>
  <si>
    <t>ТОО "Нурсай Энерджи"</t>
  </si>
  <si>
    <t>ТОО "Орал Полимер"</t>
  </si>
  <si>
    <t>ТОО "Байбатыр Б"</t>
  </si>
  <si>
    <t>ТОО "Domplast"</t>
  </si>
  <si>
    <t>ТОО "Saryarka Resources Capital"</t>
  </si>
  <si>
    <t>ТОО "Grand Construction LTD"</t>
  </si>
  <si>
    <t>N28302</t>
  </si>
  <si>
    <t>АО "Качары руда"</t>
  </si>
  <si>
    <t>ТОО "Компания Гежуба Шиели Цемент"</t>
  </si>
  <si>
    <t>Нурмуханов Ж.Ж.</t>
  </si>
  <si>
    <t>ТОО "Алтын Астык Pvl"</t>
  </si>
  <si>
    <t>ТОО "Asyl Farms"</t>
  </si>
  <si>
    <t>ТОО "Шұғыла-2002"</t>
  </si>
  <si>
    <t>ТОО "Global Fruits KZ"</t>
  </si>
  <si>
    <t>ТОО "Pro Service 2023"</t>
  </si>
  <si>
    <t>ТОО "Республиканский центр "Казимпэкс"</t>
  </si>
  <si>
    <t>620120250801TAC0015</t>
  </si>
  <si>
    <t>ТОО "Аргон Строй"</t>
  </si>
  <si>
    <t>Умурзаков Сагдат Аманбаевич</t>
  </si>
  <si>
    <t>620120250812TAC0004</t>
  </si>
  <si>
    <t>ТОО "GIZ KAPITAL" (ГИЗ КАПИТАЛ)</t>
  </si>
  <si>
    <t>600120250801TAC0022</t>
  </si>
  <si>
    <t>ТОО "SMARTfacade"</t>
  </si>
  <si>
    <t>030120250815TAC0014</t>
  </si>
  <si>
    <t>ТОО "Техпромресурс"</t>
  </si>
  <si>
    <t>Бекмаганбетов Толеубек Тулегенович</t>
  </si>
  <si>
    <t>300120250714TAC0002</t>
  </si>
  <si>
    <t>ТОО "Темиртауский КазМеханоМонтаж №1 KZ"</t>
  </si>
  <si>
    <t>Шалбаева Майнур Шакратовна</t>
  </si>
  <si>
    <t>Товарищество с ограниченным ответственностью "Каспий Монтаж Сервис"</t>
  </si>
  <si>
    <t>Кайроллаев Раимбек Аскарович</t>
  </si>
  <si>
    <t>Умарова Маржан</t>
  </si>
  <si>
    <t>060120250820TAC0002</t>
  </si>
  <si>
    <t>ТОО "СМП Групп"</t>
  </si>
  <si>
    <t>430120250812TAC0005</t>
  </si>
  <si>
    <t>ТОО "Маяк ЛТД"</t>
  </si>
  <si>
    <t>Изтурганов Алмас Амирович</t>
  </si>
  <si>
    <t>Жамбаев Жандос Бакытович</t>
  </si>
  <si>
    <t>Сапарбеков Ерлан Кабилбекович</t>
  </si>
  <si>
    <t>620120250812TAC0002</t>
  </si>
  <si>
    <t>ТОО "Альянс Авто Лайн"</t>
  </si>
  <si>
    <t>Кабиев Жандос Талғатұлы</t>
  </si>
  <si>
    <t>600120250806TAC0001</t>
  </si>
  <si>
    <t>ТОО "Construction Build KZ"</t>
  </si>
  <si>
    <t>Абуова Айнур Сулейменовна</t>
  </si>
  <si>
    <t>Наурзбаев Аян Ғалымжанұлы</t>
  </si>
  <si>
    <t>Филиал компании Fujifilm Dis Ticaret Anonim Sirketi (Фуджифильм Дыш Тиджарет Аноним Ширкети) в Республике Казахстан</t>
  </si>
  <si>
    <t>Алпысбайұлы Кенжебек</t>
  </si>
  <si>
    <t>Қойлыбайәулеті Бибігүл Ағытайқызы</t>
  </si>
  <si>
    <t>Шораев Еділбай Рамазанұлы</t>
  </si>
  <si>
    <t>Раушанов Жанарыс Есентайұлы</t>
  </si>
  <si>
    <t>600120250822TAC0061</t>
  </si>
  <si>
    <t>LED Афиша</t>
  </si>
  <si>
    <t>600120250825TAC0005</t>
  </si>
  <si>
    <t>ТОО "Эксперт Медиа Групп"</t>
  </si>
  <si>
    <t>Аманжолова Гульнар Ыдырысовна</t>
  </si>
  <si>
    <t>Отдела аудита №1</t>
  </si>
  <si>
    <t>590120250827TAC0002</t>
  </si>
  <si>
    <t>ИП Рызметов Бахтияр Октамбекович</t>
  </si>
  <si>
    <t>Игамбердиев Нурсултон Абдуллаевич</t>
  </si>
  <si>
    <t>Нұрлыбай Мейрамбек Нұрлыбайұлы</t>
  </si>
  <si>
    <t>590120250908TAC0006</t>
  </si>
  <si>
    <t>600120250905TAC0006</t>
  </si>
  <si>
    <t>ТОО "Борусан Логистикс Интернэшнл Казахстан"</t>
  </si>
  <si>
    <t>Купешов Серик Альжанович</t>
  </si>
  <si>
    <t>430120250801TAC0015</t>
  </si>
  <si>
    <t>ТОО "БозашыТрансҚұрылыс"</t>
  </si>
  <si>
    <t>Бакитова Маншук Унерхановна</t>
  </si>
  <si>
    <t>Турешбаева Гульмира Абдировна</t>
  </si>
  <si>
    <t>Башанова Жанна Сыдыковна</t>
  </si>
  <si>
    <t>Алибекова Гульшат Аширбековна</t>
  </si>
  <si>
    <t>580120250812TAC0001</t>
  </si>
  <si>
    <t>ТОО "Түркістан жарық-тазалық"</t>
  </si>
  <si>
    <t>Байдарбеков Бекболат Калиевич</t>
  </si>
  <si>
    <t>580120250902TAC0001</t>
  </si>
  <si>
    <t>ТОО "Оңтүстік-құрылыс-сервис"</t>
  </si>
  <si>
    <t>Елібай Рафаэль Сәуірбекұлы</t>
  </si>
  <si>
    <t>Куришбаева Жанар Турсынхановна</t>
  </si>
  <si>
    <t>430120250812TAC0007</t>
  </si>
  <si>
    <t>ТОО "Модерн Констракшн Груп - Казахстан"</t>
  </si>
  <si>
    <t>Шотова Карина Маратовна</t>
  </si>
  <si>
    <t>480120250827TAC0001</t>
  </si>
  <si>
    <t>ТОО "Стройкомпания"</t>
  </si>
  <si>
    <t>Сосновская Наталья Михайловна</t>
  </si>
  <si>
    <t>Байсанова Кәмшат Заузатқызы</t>
  </si>
  <si>
    <t>150120250903TAC0002</t>
  </si>
  <si>
    <t>ТОО "East West Atyrau"</t>
  </si>
  <si>
    <t>Султанбеков Бектурган Гайнеденович</t>
  </si>
  <si>
    <t>600120250827TAC0002</t>
  </si>
  <si>
    <t>АНДРЕЕВА ЛАРИСА ПЕТРОВНА</t>
  </si>
  <si>
    <t xml:space="preserve">Производство продуктов нефтепереработки </t>
  </si>
  <si>
    <t>переплата</t>
  </si>
  <si>
    <t>Кулпейсов Ш.</t>
  </si>
  <si>
    <t>ТОО "Құрылыс ТЭД"</t>
  </si>
  <si>
    <t>заявление НП</t>
  </si>
  <si>
    <t>Заявление НП на ликв</t>
  </si>
  <si>
    <t>Наурзбаев А.Ғ.</t>
  </si>
  <si>
    <t xml:space="preserve">Комплексная </t>
  </si>
  <si>
    <t xml:space="preserve">Тематическая </t>
  </si>
  <si>
    <t>ТОО "Мунайтелеком"</t>
  </si>
  <si>
    <t>430120250804TAC0002</t>
  </si>
  <si>
    <t>ТОО "Қанағат Тағам"</t>
  </si>
  <si>
    <t>430120250801TAC0005</t>
  </si>
  <si>
    <t>430120250801TAC0001</t>
  </si>
  <si>
    <t>710120250805TAC0001</t>
  </si>
  <si>
    <t>Доля влияния</t>
  </si>
  <si>
    <t>Кол-во актов в месяц</t>
  </si>
  <si>
    <t xml:space="preserve">ТОО "КаспийМегаСтрой" </t>
  </si>
  <si>
    <t>ТОО "ШЫҒЫС-ЖОЛ"</t>
  </si>
  <si>
    <t>180120250807TAC0004</t>
  </si>
  <si>
    <t>Фазылова Раушан Амангельдиновна</t>
  </si>
  <si>
    <t>ТОО "Батысгазстрой"</t>
  </si>
  <si>
    <t>270120250826TAC0002</t>
  </si>
  <si>
    <t xml:space="preserve">Строительство нефтяных и газовых магистральных трубопроводов </t>
  </si>
  <si>
    <t>270120250904TAC0003</t>
  </si>
  <si>
    <t>Серажим Н.Ю.
Адилова Г.Д.</t>
  </si>
  <si>
    <t xml:space="preserve">Монтаж, установка промышленных машин и оборудования </t>
  </si>
  <si>
    <t>620120250725TAC0002</t>
  </si>
  <si>
    <t>Строительство прочих инженерных сооружений, не включенных в другие группировки</t>
  </si>
  <si>
    <t>25111 Производство строительных стальных конструкций</t>
  </si>
  <si>
    <t>ТОО "Eight"</t>
  </si>
  <si>
    <t>430120250714TAC0003</t>
  </si>
  <si>
    <t>Мукушева С.Ж.</t>
  </si>
  <si>
    <t>ТОО  "Торговый Дом «Сарыкөл көмір»"</t>
  </si>
  <si>
    <t>450120250909TAC0001</t>
  </si>
  <si>
    <t>Шайхыспарова Б.А.</t>
  </si>
  <si>
    <t>210120250811TAC0001</t>
  </si>
  <si>
    <t>060120250806TAC0002</t>
  </si>
  <si>
    <t>ТОО "МИЗАМ"</t>
  </si>
  <si>
    <t>090120250826TAC0003</t>
  </si>
  <si>
    <t>ТОО "Realbet"</t>
  </si>
  <si>
    <t>Тилеков Жасулан Сисенбаевич</t>
  </si>
  <si>
    <t>Сагидуллаев Азамат Жангабаевич</t>
  </si>
  <si>
    <t>Досжанова Людмила Сабыровна</t>
  </si>
  <si>
    <t>150120250807TAC0011</t>
  </si>
  <si>
    <t>ТОО "КаспийМегаСтрой"</t>
  </si>
  <si>
    <t>590120250903TAC0010</t>
  </si>
  <si>
    <t>ТОО "Дидар Инжиниринг"</t>
  </si>
  <si>
    <t>Абилдаев Али Жанабайұлы</t>
  </si>
  <si>
    <t>Мукушева Сагым Жолдасбаевна</t>
  </si>
  <si>
    <t>600120250721TAC0060</t>
  </si>
  <si>
    <t>ТОО "IQID"</t>
  </si>
  <si>
    <t>600120250918TAC0007</t>
  </si>
  <si>
    <t>ИП «ЧИСТАЯ ПОЛЬЗА АЗИЯ»</t>
  </si>
  <si>
    <t>600120250917TAC0146</t>
  </si>
  <si>
    <t>ИП Kazfood</t>
  </si>
  <si>
    <t>Маратов Дәулет Дәуренұлы</t>
  </si>
  <si>
    <t>Орган гос. доходов</t>
  </si>
  <si>
    <t>ТОО "Бейбит Групп"</t>
  </si>
  <si>
    <t>Дата обновления информации</t>
  </si>
  <si>
    <t>№ предписания</t>
  </si>
  <si>
    <t>№ акта</t>
  </si>
  <si>
    <t>Дата окон-о акта</t>
  </si>
  <si>
    <r>
      <t xml:space="preserve">Субъектность  </t>
    </r>
    <r>
      <rPr>
        <b/>
        <i/>
        <sz val="11"/>
        <rFont val="Arial"/>
        <family val="2"/>
        <charset val="204"/>
      </rPr>
      <t>(по данным МНЭ РК)</t>
    </r>
  </si>
  <si>
    <r>
      <t xml:space="preserve">Фактический вид деятельности </t>
    </r>
    <r>
      <rPr>
        <b/>
        <i/>
        <sz val="11"/>
        <rFont val="Arial"/>
        <family val="2"/>
        <charset val="204"/>
      </rPr>
      <t>(не по ИНИС)</t>
    </r>
  </si>
  <si>
    <t>Орган инициирования (заявление НП/Приказ КГД МФ РК/ Список выборочных проверок/в рамках ВУД/требование Прокуратуры и т.д.)</t>
  </si>
  <si>
    <t>Другие органы</t>
  </si>
  <si>
    <t>Результаты КЭР</t>
  </si>
  <si>
    <t>С (ДД.ММ.ГГГГ)</t>
  </si>
  <si>
    <t>По (ДД.ММ.ГГГГ)</t>
  </si>
  <si>
    <t>Номер</t>
  </si>
  <si>
    <t>Наименование органа</t>
  </si>
  <si>
    <t>КБК</t>
  </si>
  <si>
    <t>доначислено всего</t>
  </si>
  <si>
    <t>доначислено</t>
  </si>
  <si>
    <t>уменьшенный убыток</t>
  </si>
  <si>
    <t>штраф</t>
  </si>
  <si>
    <t>взыскано всего</t>
  </si>
  <si>
    <t>взыскано</t>
  </si>
  <si>
    <t>ПП</t>
  </si>
  <si>
    <t xml:space="preserve"> СКП</t>
  </si>
  <si>
    <t>Список проверок, проводимых по особому порядку</t>
  </si>
  <si>
    <t>в рамках ВУД</t>
  </si>
  <si>
    <t>Торговля</t>
  </si>
  <si>
    <t>Комитет национальный безопасности Кызылординской области</t>
  </si>
  <si>
    <t>31.12.2024</t>
  </si>
  <si>
    <t>Абай</t>
  </si>
  <si>
    <t>Ұлытау</t>
  </si>
  <si>
    <t>Кожабекова Р.С.</t>
  </si>
  <si>
    <t>Производство и реализация электроэнергии</t>
  </si>
  <si>
    <t>СУ ДЭР по жамбылской области</t>
  </si>
  <si>
    <t xml:space="preserve"> Список выборочных проверок</t>
  </si>
  <si>
    <t>ОПТОВАЯ И РОЗНИЧНАЯ ТОРГОВЛЯ; РЕМОНТ АВТОМОБИЛЕЙ И МОТОЦИКЛОВ</t>
  </si>
  <si>
    <t>Сажина Ж.П</t>
  </si>
  <si>
    <t>СТРОИТЕЛЬСТВО</t>
  </si>
  <si>
    <t xml:space="preserve">крупный </t>
  </si>
  <si>
    <t>СТРОИТЕЛЬСТВО ДОРОГ И АВТОМАГИСТРАЛЕЙ</t>
  </si>
  <si>
    <t>ОБРАБАТЫВАЮЩАЯ ПРОМЫШЛЕННОСТЬ</t>
  </si>
  <si>
    <t xml:space="preserve"> Алиева А.Е.</t>
  </si>
  <si>
    <t>Производство цемента</t>
  </si>
  <si>
    <t>Рагызбаев Н.А</t>
  </si>
  <si>
    <t>ПРЕДОСТАВЛЕНИЕ ПРОЧИХ ВИДОВ УСЛУГ</t>
  </si>
  <si>
    <t>2022-17,8%; 2023-9%; 2024-0%.</t>
  </si>
  <si>
    <t>ПРОЧАЯ РОЗНИЧНАЯ ТОРГОВЛЯ В НЕСПЕЦИАЛИЗИРОВАННЫХ МАГАЗИНАХ, ЯВЛЯЮЩИХСЯ ТОРГОВЫМИ ОБЪЕКТАМИ, С ТОРГОВОЙ ПЛОЩАДЬЮ МЕНЕЕ 2000 КВ.М</t>
  </si>
  <si>
    <t>Ханжин В.А</t>
  </si>
  <si>
    <t>Департамент экономических расследований Кызылординской области</t>
  </si>
  <si>
    <t xml:space="preserve">Грузовые перевозки </t>
  </si>
  <si>
    <t>ПРОФЕССИОНАЛЬНАЯ, НАУЧНАЯ И ТЕХНИЧЕСКАЯ ДЕЯТЕЛЬНОСТЬ</t>
  </si>
  <si>
    <t>ИНФОРМАЦИЯ И СВЯЗЬ</t>
  </si>
  <si>
    <t>ДЕЯТЕЛЬНОСТЬ В ОБЛАСТИ АДМИНИСТРАТИВНОГО И ВСПОМОГАТЕЛЬНОГО ОБСЛУЖИВАНИЯ</t>
  </si>
  <si>
    <t>Профессиональная, научная и техническая деятельность</t>
  </si>
  <si>
    <t>Предоставление прочих индивидуальных услуг, не включенных в другие группировки</t>
  </si>
  <si>
    <t>транспортные услуги</t>
  </si>
  <si>
    <t xml:space="preserve">Предоставление услуг, способствующих добыче нефти и природного газа </t>
  </si>
  <si>
    <t>Предполагаемая сумма доначисления</t>
  </si>
  <si>
    <t>Дата предварительного акта (в случае превышения суммы доначисления 20 000 МРП)</t>
  </si>
  <si>
    <t>Всего доначислено (по предварительному акту)</t>
  </si>
  <si>
    <t>в т.ч.</t>
  </si>
  <si>
    <t>ТОО "Жана-Алтай GROUP"</t>
  </si>
  <si>
    <t>030120250926TAC0001</t>
  </si>
  <si>
    <t>ТОО "Seta Company"</t>
  </si>
  <si>
    <t>030120250918TAC0002</t>
  </si>
  <si>
    <t>ТОО "ВТК-СтройМонтаж"</t>
  </si>
  <si>
    <t>030120250925TAC0003</t>
  </si>
  <si>
    <t>Производство биоэтанола, Строительство</t>
  </si>
  <si>
    <t>ТОО  "TigerStroy company"</t>
  </si>
  <si>
    <t>ТОО Мизам</t>
  </si>
  <si>
    <t xml:space="preserve">Деятельность в области инженерно-технического проектирования, за исключением объектов атомной промышленности и атомной энергетики </t>
  </si>
  <si>
    <t>ДОБЫЧА СЫРОЙ НЕФТИ И ПОПУТНОГО ГАЗА</t>
  </si>
  <si>
    <t xml:space="preserve">ПК "Нектар" </t>
  </si>
  <si>
    <t>ЖК Колохов Сергей Иванович</t>
  </si>
  <si>
    <t>060120250912TAC0013</t>
  </si>
  <si>
    <t xml:space="preserve">Производство хлебобулочных и мучных кондитерских изделий недлительного хранения </t>
  </si>
  <si>
    <t>Филиал ООО "СМС груп" в городе Актобе РК</t>
  </si>
  <si>
    <t>"Build Metal Export" ИП</t>
  </si>
  <si>
    <t>060120251001TAC0023</t>
  </si>
  <si>
    <t>01.01.2022</t>
  </si>
  <si>
    <t>01.01.2023</t>
  </si>
  <si>
    <t>Деятельность по организации азартных игр и заключению пари</t>
  </si>
  <si>
    <t>01.01.2024</t>
  </si>
  <si>
    <t>ТОО "BI Astana Roads"</t>
  </si>
  <si>
    <t>090120251009TAC0002</t>
  </si>
  <si>
    <t>ТОО "ПерспективаСтрой"</t>
  </si>
  <si>
    <t>090120251016TAC0011</t>
  </si>
  <si>
    <t xml:space="preserve">ТОО "Байтау Партнерс" </t>
  </si>
  <si>
    <t xml:space="preserve">ТОО "APEX Solutions" </t>
  </si>
  <si>
    <t xml:space="preserve">МАҒЗОМОВ АЛТЫНБЕК ЖҰМАГЕРЕЙҰЛЫ </t>
  </si>
  <si>
    <t xml:space="preserve">ХАЛИДОЛЛАЕВА МӨЛДІР БАУЫРЖАНҚЫЗЫ </t>
  </si>
  <si>
    <t xml:space="preserve">Розничная торговля прочими товарами на рынке </t>
  </si>
  <si>
    <t xml:space="preserve">ТОО "Nur-El Group Qazaqstan" </t>
  </si>
  <si>
    <t xml:space="preserve">СТРОИТЕЛЬСТВО ПРОЧИХ ИНЖЕНЕРНЫХ СООРУЖЕНИЙ, НЕ ВКЛЮЧЕННЫХ В ДРУГИЕ ГРУППИРОВКИ </t>
  </si>
  <si>
    <t>ИП Айбулатова нургул Айангалиевна</t>
  </si>
  <si>
    <t>ТОО "ОблШығысЖол"</t>
  </si>
  <si>
    <t>180120250814TAC0001</t>
  </si>
  <si>
    <t>Деятельность по организации строительства</t>
  </si>
  <si>
    <t>Ильяшенко Ж.Е</t>
  </si>
  <si>
    <t>Касенжарова Ж.А</t>
  </si>
  <si>
    <t>Алиева А.Е</t>
  </si>
  <si>
    <t>ТОО "Априори-Тараз"</t>
  </si>
  <si>
    <t>Искакова Д.Т.  Керимкулова А.А.</t>
  </si>
  <si>
    <t>СУ ДЭР по Жамбылской области</t>
  </si>
  <si>
    <t>ТОО "Таразстрой 2004"</t>
  </si>
  <si>
    <t>ИП "Абырой", БАЙУЗАКОВ САКЕН КАМБАРОВИЧ</t>
  </si>
  <si>
    <t>Тажибаев Д.</t>
  </si>
  <si>
    <t>Заявление на ликвидацию</t>
  </si>
  <si>
    <t>ТОО "Центр сертификации "Национальный стандарт"</t>
  </si>
  <si>
    <t>270120251023TAC0098</t>
  </si>
  <si>
    <t>300120250911TAC0001</t>
  </si>
  <si>
    <t>09900 Предоставление услуг, способствующих добыче других полезных ископаемых</t>
  </si>
  <si>
    <t>ТОО "Ботақара Құрылыс"</t>
  </si>
  <si>
    <t>300120250930TAC0001</t>
  </si>
  <si>
    <t>68101 Купля и продажа многоквартирных и жилых домов (особняков)</t>
  </si>
  <si>
    <t xml:space="preserve">727 624 007 </t>
  </si>
  <si>
    <t>УП г. Шахтинска</t>
  </si>
  <si>
    <t>ТОО "Вертикаль SZ"</t>
  </si>
  <si>
    <t>300120250926TAC0002</t>
  </si>
  <si>
    <t>43999 Прочие строительные работы, требующие специальных профессий</t>
  </si>
  <si>
    <t>ТОО "Наладочный центр Темиртау"</t>
  </si>
  <si>
    <t>300120250919TAC0024</t>
  </si>
  <si>
    <t>43110 РАЗБОРКА И СНОС ЗДАНИЙ И СООРУЖЕНИЙ</t>
  </si>
  <si>
    <t>ТОО "Элит Промстрой Групп"</t>
  </si>
  <si>
    <t>300120250917TAC0009</t>
  </si>
  <si>
    <t>ТОО  "Империя Т.М."</t>
  </si>
  <si>
    <t>300120250930TAC0026</t>
  </si>
  <si>
    <t>ТОО "Механомонтаж-2004"</t>
  </si>
  <si>
    <t>300120251010TAC0002</t>
  </si>
  <si>
    <t>300120250929TAC0011</t>
  </si>
  <si>
    <t>07292 Добыча и обогащение медной руды</t>
  </si>
  <si>
    <t>ИП "Сауран"</t>
  </si>
  <si>
    <t>300120250926TAC0005</t>
  </si>
  <si>
    <t>РОЗНИЧНАЯ ТОРГОВЛЯ ОБУВЬЮ В СПЕЦИАЛИЗИРОВАННЫХ МАГАЗИНАХ, ЯВЛЯЮЩИХСЯ ТОРГОВЫМИ ОБЪЕКТАМИ, С ТОРГОВОЙ ПЛОЩАДЬЮ МЕНЕЕ 2000 КВ.М</t>
  </si>
  <si>
    <t>ТОО "СТРОИТЕЛЬНАЯ КОМПАНИЯ АРМАН ҚАЛА"</t>
  </si>
  <si>
    <t>300120250930TAC0037</t>
  </si>
  <si>
    <t>42212 Строительство трубопроводов для систем водоснабжения и канализации</t>
  </si>
  <si>
    <t>300120250911TAC0002</t>
  </si>
  <si>
    <t>47999 ПРОЧАЯ РОЗНИЧНАЯ ТОРГОВЛЯ ВНЕ МАГАЗИНОВ47999 ПРОЧАЯ РОЗНИЧНАЯ ТОРГОВЛЯ ВНЕ МАГАЗИНОВ47999 ПРОЧАЯ РОЗНИЧНАЯ ТОРГОВЛЯ ВНЕ МАГАЗИНОВ47999 ПРОЧАЯ РОЗНИЧНАЯ ТОРГОВЛЯ ВНЕ МАГАЗИНОВ47999 ПРОЧАЯ РОЗНИЧНАЯ ТОРГОВЛЯ ВНЕ МАГАЗИНОВ47999 ПРОЧАЯ РОЗНИЧНАЯ ТОРГОВЛЯ ВНЕ МАГАЗИНОВ47999 ПРОЧАЯ РОЗНИЧНАЯ ТОРГОВЛЯ ВНЕ МАГАЗИНОВ</t>
  </si>
  <si>
    <t>ЖСК "Jana Sary-Arqa"</t>
  </si>
  <si>
    <t>300120250807TAC0015</t>
  </si>
  <si>
    <t>ТОО "Нефтьтранс-Кызылорда"</t>
  </si>
  <si>
    <t>330120250930TAC0014</t>
  </si>
  <si>
    <t xml:space="preserve">46717 ОПТОВАЯ ТОРГОВЛЯ ДИЗЕЛЬНЫМ ТОПЛИВОМ; 46716 ОПТОВАЯ ТОРГОВЛЯ АВТОМОБИЛЬНЫМ БЕНЗИНОМ; 49410 ДЕЯТЕЛЬНОСТЬ ГРУЗОВОГО АВТОМОБИЛЬНОГО ТРАНСПОРТА  </t>
  </si>
  <si>
    <t>ДК Дауренбеков</t>
  </si>
  <si>
    <t>330120251008TAC0002</t>
  </si>
  <si>
    <t xml:space="preserve">47789 ПРОЧАЯ РОЗНИЧНАЯ ТОРГОВЛЯ В СПЕЦИАЛИЗИРОВАННЫХ МАГАЗИНАХ, ЯВЛЯЮЩИХСЯ ТОРГОВЫМИ ОБЪЕКТАМИ, С ТОРГОВОЙ ПЛОЩАДЬЮ МЕНЕЕ 2000 КВ.М; 66111 ДЕЯТЕЛЬНОСТЬ ТОВАРНЫХ БИРЖ; 56299 ПРОЧАЯ ДЕЯТЕЛЬНОСТЬ ПО ОБЕСПЕЧЕНИЮ ПИТАНИЕМ, НЕ ВКЛЮЧЕННАЯ В ДРУГИЕ ГРУППИРОВКИ  </t>
  </si>
  <si>
    <t>ИП Акбергенов</t>
  </si>
  <si>
    <t>330120251008TAC0003</t>
  </si>
  <si>
    <t>ИП Жанерке</t>
  </si>
  <si>
    <t>330120251008TAC0004</t>
  </si>
  <si>
    <t>46190 Деятельность агентов по оптовой торговле товарами широкого ассортимента</t>
  </si>
  <si>
    <t>ТОО Дорстрой</t>
  </si>
  <si>
    <t>330120251021TAC0002</t>
  </si>
  <si>
    <t>ТОО "МАРАЛ-НУР"</t>
  </si>
  <si>
    <t>330120251023TAC0004</t>
  </si>
  <si>
    <t>33171 Ремонт подвижного состава железных дорог 
41202 Строительство нежилых зданий, за исключением стационарных торговых объектов категорий 1, 2</t>
  </si>
  <si>
    <t>Тайгараев Ж.</t>
  </si>
  <si>
    <t>ТОО "RInna"</t>
  </si>
  <si>
    <t>390120251030TAC0004</t>
  </si>
  <si>
    <t xml:space="preserve">Производство смешанное, мясояичное.Разведение лошадей. Производство готовых кормов для сельскохозяйственных животных </t>
  </si>
  <si>
    <t>390120250916TAC0004</t>
  </si>
  <si>
    <t xml:space="preserve">Добыча железных руд открытым способом </t>
  </si>
  <si>
    <t xml:space="preserve">Деятельность по ликвидации загрязнений и прочие услуги в области удаления отходов </t>
  </si>
  <si>
    <t xml:space="preserve">Купля и продажа многоквартирных и жилых домов (особняков) </t>
  </si>
  <si>
    <t>9 459 924 612‬</t>
  </si>
  <si>
    <t>430120251002TAC0099</t>
  </si>
  <si>
    <t>Тәңірберген Ә.</t>
  </si>
  <si>
    <t>ТОО  "Digital performance group"</t>
  </si>
  <si>
    <t>450120250929TAC0015</t>
  </si>
  <si>
    <t>ТОО  "Ultra-Bike"</t>
  </si>
  <si>
    <t>450120251021TAC0074</t>
  </si>
  <si>
    <t>Прочая деятельность по уборке</t>
  </si>
  <si>
    <t>ТОО "HILL"</t>
  </si>
  <si>
    <t>Зияев Я.Р., Серғұлыұлы А.</t>
  </si>
  <si>
    <t>Артыкбаев С.</t>
  </si>
  <si>
    <t>ТОО «Group Construction 77»</t>
  </si>
  <si>
    <t xml:space="preserve">ТОО "Управляющая компания "Shymkent Bus" </t>
  </si>
  <si>
    <t>Лим О.П, Мирзабеков А.А.</t>
  </si>
  <si>
    <t>заявления НП</t>
  </si>
  <si>
    <t xml:space="preserve">ТОО "Корпорация Бастау" </t>
  </si>
  <si>
    <t>Серғұлыұлы А.</t>
  </si>
  <si>
    <t xml:space="preserve">Купля и продажа многоквартирных и жилых домов </t>
  </si>
  <si>
    <t xml:space="preserve">ТОО "CITY-17" </t>
  </si>
  <si>
    <t>Серғұлыұлы А., Зияев Я.Р.</t>
  </si>
  <si>
    <t xml:space="preserve">ТОО "Адал Арна" </t>
  </si>
  <si>
    <t>Айдарулы Ж.,           Зияев Я.</t>
  </si>
  <si>
    <t>Джумабаев С.Т., Рысбеков К.</t>
  </si>
  <si>
    <t>Айдарулы Ж</t>
  </si>
  <si>
    <t xml:space="preserve">ТОО "Алем Ст" </t>
  </si>
  <si>
    <t>590120251008TAC0316</t>
  </si>
  <si>
    <t xml:space="preserve">Рысбеков К., Джумабаев С.Т. </t>
  </si>
  <si>
    <t>Хайруллин Е</t>
  </si>
  <si>
    <t>Ержигитов М</t>
  </si>
  <si>
    <t xml:space="preserve">Норматова Э </t>
  </si>
  <si>
    <t xml:space="preserve">ИП Рызметов </t>
  </si>
  <si>
    <t>Акжан А</t>
  </si>
  <si>
    <t>Хайтметов Б.</t>
  </si>
  <si>
    <t xml:space="preserve">ИП CROWN </t>
  </si>
  <si>
    <t>590120250905TAC0003</t>
  </si>
  <si>
    <t>ип ҚУАНДЫҚ</t>
  </si>
  <si>
    <t>590120251009TAC0055</t>
  </si>
  <si>
    <t xml:space="preserve">ТОО "ТСК СНАБ" </t>
  </si>
  <si>
    <t>590120250918TAC0007</t>
  </si>
  <si>
    <t>Ақжан А. М</t>
  </si>
  <si>
    <t>590120250912TAC0005</t>
  </si>
  <si>
    <t>Среднее предпринимательство</t>
  </si>
  <si>
    <t>ТОО "DAMU CONSTRUTION"</t>
  </si>
  <si>
    <t>600120250904TAC0003</t>
  </si>
  <si>
    <t>Малое предпринимательство</t>
  </si>
  <si>
    <t>ТОО "ИнКомЭнерго"</t>
  </si>
  <si>
    <t>600120250917TAC0154</t>
  </si>
  <si>
    <t>600120250717TAC0017</t>
  </si>
  <si>
    <t>Брокерская деятельность по сделкам с ценными бумагами и товарами, за исключением деятельности, связанной с управлением активами национального фонда, золотовалютными активами национального банка, пенсионными активами</t>
  </si>
  <si>
    <t>ТОО "Коллекторское агентство ФА Альянс Финанс"</t>
  </si>
  <si>
    <t>600120250905TAC0045</t>
  </si>
  <si>
    <t>Микро предпринимательство</t>
  </si>
  <si>
    <t>ТОО "Право Республика"</t>
  </si>
  <si>
    <t>600120250929TAC0023</t>
  </si>
  <si>
    <t>Оптовая торговля прочими машинами и оборудованием</t>
  </si>
  <si>
    <t>Неспециализированная оптовая торговля продуктами питания, напитками и табачными изделиями</t>
  </si>
  <si>
    <t>Консультирование по вопросам коммерческой деятельности и управления</t>
  </si>
  <si>
    <t>Аренда прочих машин, оборудования и материальных активов, не включенных в другие группировки</t>
  </si>
  <si>
    <t>ИП "Bon Мяссон"</t>
  </si>
  <si>
    <t>600120250915TAC0009</t>
  </si>
  <si>
    <t>600120251002TAC0249</t>
  </si>
  <si>
    <t>ТОО "Казэкопродукт лтд"</t>
  </si>
  <si>
    <t>АО "Кристалл Менеджмент"</t>
  </si>
  <si>
    <t>600120250717TAC0004</t>
  </si>
  <si>
    <t>ТОО "Қазаншы"</t>
  </si>
  <si>
    <t>600120251002TAC0088</t>
  </si>
  <si>
    <t>ИП Кривцов</t>
  </si>
  <si>
    <t>600120251017TAC0024</t>
  </si>
  <si>
    <t>Сатиев Жанат Акимбекович</t>
  </si>
  <si>
    <t>ТОО "Коллекторское агентство "М.Б.А. Финансы"</t>
  </si>
  <si>
    <t>600120250905TAC0044</t>
  </si>
  <si>
    <t>Жилисбаев Мухтар Мамирбекович</t>
  </si>
  <si>
    <t xml:space="preserve">ТОО "Art logistik group" </t>
  </si>
  <si>
    <t xml:space="preserve">ТОО "Бағалы - Алакөл" </t>
  </si>
  <si>
    <t>ТОО "Alacem" (Алацем)</t>
  </si>
  <si>
    <t>700120251009TAC0001</t>
  </si>
  <si>
    <t>ТОО "Каз Бетон Компани"</t>
  </si>
  <si>
    <t>620120250808TAC0047</t>
  </si>
  <si>
    <t>ТОО "Digital Future"</t>
  </si>
  <si>
    <t>620120250530TAC0010</t>
  </si>
  <si>
    <t>Филиал корпорации "Тетра Тек И-Эс, Инк" в Республике Казахстан</t>
  </si>
  <si>
    <t>620120251006TAC0006</t>
  </si>
  <si>
    <t xml:space="preserve"> 18.09.2025</t>
  </si>
  <si>
    <t>ТОО "M50 Consulting Group" ( М50 Консалтинг Групп)</t>
  </si>
  <si>
    <t>620120250929TAC0017</t>
  </si>
  <si>
    <t>ТОО "Gefest Consortium"</t>
  </si>
  <si>
    <t>620120250910TAC0001</t>
  </si>
  <si>
    <t>ТОО "AP Company"</t>
  </si>
  <si>
    <t>620120251016TAC0359</t>
  </si>
  <si>
    <t>Суйеугалиев Сисенгали Мырзагулович</t>
  </si>
  <si>
    <t>620120250911TAC0026</t>
  </si>
  <si>
    <t>Ф</t>
  </si>
  <si>
    <t>ПРОЧАЯ ДЕЯТЕЛЬНОСТЬ В ОБЛАСТИ ЗДРАВООХРАНЕНИЯ, НЕ ВКЛЮЧЕННАЯ В ДРУГИЕ ГРУППИРОВКИ</t>
  </si>
  <si>
    <t>ДНА</t>
  </si>
  <si>
    <t>Аренда (субаренда) и управление собственными или арендованными бизнес-центром, офисными помещениями, административным зданием</t>
  </si>
  <si>
    <t>Деятельность прочих общественных организаций, не включенных в другие группировки</t>
  </si>
  <si>
    <t>Оптовая торговля автомобильными деталями, узлами и принадлежностями</t>
  </si>
  <si>
    <t>Производство прочих пластмассовых изделий</t>
  </si>
  <si>
    <t>Аренда (субаренда) и управление собственной или арендованной жилой недвижимостью</t>
  </si>
  <si>
    <t>Ремонт подвижного состава железных дорог</t>
  </si>
  <si>
    <t>Другие государственные органы</t>
  </si>
  <si>
    <t>Мулькаева Айымгуль Бахитжановна</t>
  </si>
  <si>
    <t>Ильясов Айбек Дүйсенбайұлы</t>
  </si>
  <si>
    <t>Нуртаева Аксауле Тагибергеновна</t>
  </si>
  <si>
    <t>Бактиярова Гульжахан Максатовна</t>
  </si>
  <si>
    <t>Рагызбаев Ныгымет Алтынбекович</t>
  </si>
  <si>
    <t>Койшибаева Бакыт Токеновна</t>
  </si>
  <si>
    <t>Казначеева Елена Александровна</t>
  </si>
  <si>
    <t>Каримов Самат Аделканович</t>
  </si>
  <si>
    <t>Мықтыбаев Бибарс</t>
  </si>
  <si>
    <t>Эбелов Руслан Маратович</t>
  </si>
  <si>
    <t>ТОО "КазЭлитСтрой 2050"</t>
  </si>
  <si>
    <t>Техническая поддержка при добыче нефти и природного газа</t>
  </si>
  <si>
    <t>Турымканова Лязат Жумадиловна</t>
  </si>
  <si>
    <t>Буркутбаева Марьяш Мурунбаевна</t>
  </si>
  <si>
    <t>ТОО "BERTYS CONSTRUCTION"</t>
  </si>
  <si>
    <t>КХ "Береке"</t>
  </si>
  <si>
    <t>Тілеубек Әлішер Қуандыкұлы</t>
  </si>
  <si>
    <t>Ханжин Владимир Андреевич</t>
  </si>
  <si>
    <t>600120250929TAC0037</t>
  </si>
  <si>
    <t>ТОО "Union Solution"</t>
  </si>
  <si>
    <t>Айдарова Айнур Темиржановна</t>
  </si>
  <si>
    <t>Ахметова Зарина Ахметжановна</t>
  </si>
  <si>
    <t>Жумамуратов Темиржан Улыкбанович</t>
  </si>
  <si>
    <t>Жумабаева Диана Бакауовна</t>
  </si>
  <si>
    <t>Жилищно-строительный кооператив "Jana Sary-Arqa"</t>
  </si>
  <si>
    <t>150120250930TAC0002</t>
  </si>
  <si>
    <t>150120250919TAC0002</t>
  </si>
  <si>
    <t>ИП "Койлыбаева"</t>
  </si>
  <si>
    <t>ТОО "Империя Т.М."</t>
  </si>
  <si>
    <t>Конурбаева Бакытгул Сеилхановна</t>
  </si>
  <si>
    <t>150120251006TAC0051</t>
  </si>
  <si>
    <t>ТОО "Байтау Партнерс"</t>
  </si>
  <si>
    <t>Байсалбаев Мурат</t>
  </si>
  <si>
    <t>ТОО "Digital performance group"</t>
  </si>
  <si>
    <t>Билялова Зарина Кильденовна</t>
  </si>
  <si>
    <t>ТОО "Алем Ст"</t>
  </si>
  <si>
    <t>Рысбеков Канат Сембекович</t>
  </si>
  <si>
    <t>430120251016TAC0005</t>
  </si>
  <si>
    <t>600120251016TAC0081</t>
  </si>
  <si>
    <t>ТОО "Бизнес-инкубатор MOST"</t>
  </si>
  <si>
    <t>Алибекова Алтынай Актаевна</t>
  </si>
  <si>
    <t>ИП CROWN</t>
  </si>
  <si>
    <t>210120251023TAC0003</t>
  </si>
  <si>
    <t>ТОО "ATLAS ESTATE"</t>
  </si>
  <si>
    <t>Джумабеков Толеубек Карибекович</t>
  </si>
  <si>
    <t>210120251010TAC0001</t>
  </si>
  <si>
    <t>ИП "Абырой"</t>
  </si>
  <si>
    <t>Тажибаев Даурен Айтбаевич</t>
  </si>
  <si>
    <t>600120251006TAC0070</t>
  </si>
  <si>
    <t>Кижимбаев</t>
  </si>
  <si>
    <t>150120250917TAC0016</t>
  </si>
  <si>
    <t>АҚБЕРГЕНОВ</t>
  </si>
  <si>
    <t>Бекенов Данияр Болатұлы</t>
  </si>
  <si>
    <t>НОРМАТОВА ЭВЕЛИНА РУСЛАНОВНА</t>
  </si>
  <si>
    <t>150120250917TAC0014</t>
  </si>
  <si>
    <t>Баймурат</t>
  </si>
  <si>
    <t>600120251006TAC0341</t>
  </si>
  <si>
    <t>ТОО "Brave Soul"</t>
  </si>
  <si>
    <t>150120250904TAC0001</t>
  </si>
  <si>
    <t>ИП "SOUTH WEST"</t>
  </si>
  <si>
    <t>Айдарұлы Жәнібек</t>
  </si>
  <si>
    <t>ИП Рыскулбеков</t>
  </si>
  <si>
    <t>150120250918TAC0001</t>
  </si>
  <si>
    <t>Жусупбеков Багдат Койшибаевич</t>
  </si>
  <si>
    <t>ТОО "ТСК СНАБ""</t>
  </si>
  <si>
    <t>150120250722TAC0003</t>
  </si>
  <si>
    <t>ИП "Халидоллаева М.Б"</t>
  </si>
  <si>
    <t>150120250918TAC0006</t>
  </si>
  <si>
    <t>по вопросам исполнения налогового обязательства по отдельным видам налогов и (или) других обязательных платежей в бюджет, по вопросам исполнения налогового обязательства по отдельным видам налогов и (или) других обязательных платежей в бюджет, по вопросам исполнения налогового обязательства по отдельным видам налогов и (или) других обязательных платежей в бюджет, по вопросам исполнения налогового обязательства по отдельным видам налогов и (или) других обязательных платежей в бюджет, по вопросам исполнения налогового обязательства по отдельным видам налогов и (или) других обязательных платежей в бюджет, по вопросам исполнения налогового обязательства по отдельным видам налогов и (или) других обязательных платежей в бюджет</t>
  </si>
  <si>
    <t>600120251016TAC0082</t>
  </si>
  <si>
    <t>Представительство ООО "ДиЭйАй Глобал" в Казахстане</t>
  </si>
  <si>
    <t>150120250930TAC0020</t>
  </si>
  <si>
    <t>ТОО "Nur-El Group Qazaqstan"</t>
  </si>
  <si>
    <t>600120251008TAC0164</t>
  </si>
  <si>
    <t>Представительство Компании с ограниченной ответственностью "Palladium International" в Республике Казахстан</t>
  </si>
  <si>
    <t>Исмаилов Мурат Тултайулы</t>
  </si>
  <si>
    <t>ТОО "Ultra-Bike"</t>
  </si>
  <si>
    <t>Калыкулов Ерсин Аскербекович</t>
  </si>
  <si>
    <t>ТОО "АвтоТехЦентр-Азия"</t>
  </si>
  <si>
    <t>Откл.</t>
  </si>
  <si>
    <t>ТОО "Карагандинский машиностроительный завод имени Пархоменко"</t>
  </si>
  <si>
    <t>ТОО "Строй Энерджи 2030"</t>
  </si>
  <si>
    <t>Проводимые ДГД</t>
  </si>
  <si>
    <t>Проводимые КГД</t>
  </si>
  <si>
    <t>Приказ УНА</t>
  </si>
  <si>
    <t>600120251014TAC0002</t>
  </si>
  <si>
    <t>ТОО "Perfect Way"</t>
  </si>
  <si>
    <t>600120251013TAC0074</t>
  </si>
  <si>
    <t>ТОО "Кредит24"</t>
  </si>
  <si>
    <t>600120251023TAC0024</t>
  </si>
  <si>
    <t>ТОО "Global IT Distribution (Глобал Ай-Ти Дистрибьюшн)"</t>
  </si>
  <si>
    <t>ТОО "Дорстрой"</t>
  </si>
  <si>
    <t>600120250804TAC0005</t>
  </si>
  <si>
    <t>Представительство Общества с ограниченной ответственностью "КОТТОН КЛАБ" в городе Алматы</t>
  </si>
  <si>
    <t>Жумашев Берик Болатович</t>
  </si>
  <si>
    <t>060120251014TAC0003</t>
  </si>
  <si>
    <t>Демеугалиев Думан Сабыржанович</t>
  </si>
  <si>
    <t>600120251030TAC0206</t>
  </si>
  <si>
    <t>ТОО "Портал - Инфо"</t>
  </si>
  <si>
    <t>600120251030TAC0207</t>
  </si>
  <si>
    <t>ТОО "ПОЛЕКАТ"</t>
  </si>
  <si>
    <t>620120250930TAC0003</t>
  </si>
  <si>
    <t>Частная компания Canaan Creative Kazakhstan Limited</t>
  </si>
  <si>
    <t>480120251105TAC0025</t>
  </si>
  <si>
    <t>ТОО "Микрофинансовая организация "Lending and Finance technologies"</t>
  </si>
  <si>
    <t>580120251016TAC0001</t>
  </si>
  <si>
    <t>ТОО "Алматинский электромеханический завод"</t>
  </si>
  <si>
    <t>Карибай Ғани Жұмаханұлы</t>
  </si>
  <si>
    <t>060120251020TAC0069</t>
  </si>
  <si>
    <t>ТОО "TemirWire"</t>
  </si>
  <si>
    <t>330120251031TAC0001</t>
  </si>
  <si>
    <t>ТОО "Шиелі Тас-Оңтүстік"</t>
  </si>
  <si>
    <t>Тайгараев Жантуре Балабиевич</t>
  </si>
  <si>
    <t>060120251016TAC0002</t>
  </si>
  <si>
    <t>ТОО "Golden Oiltech Service"</t>
  </si>
  <si>
    <t>580120250929TAC0006</t>
  </si>
  <si>
    <t>ИП Қалтаев</t>
  </si>
  <si>
    <t>600120251030TAC0343</t>
  </si>
  <si>
    <t>ТОО "АЛИ-ШАХНУР"</t>
  </si>
  <si>
    <t>Муханбеталиев Казбек Маратович</t>
  </si>
  <si>
    <t>Тлеубаева Жанаргуль Рысбековна</t>
  </si>
  <si>
    <t>620120251030TAC0380</t>
  </si>
  <si>
    <t>АО "Товарная биржа "ЭСТАУ"</t>
  </si>
  <si>
    <t>300120250807TAC0028</t>
  </si>
  <si>
    <t>Исатов Талғат Маратұлы</t>
  </si>
  <si>
    <t>060120251022TAC0053</t>
  </si>
  <si>
    <t>ИП КАБДЫГАЛИЕВ ТАМИРЛАН РУСТАМОВИЧ</t>
  </si>
  <si>
    <t>620120250801TAC0008</t>
  </si>
  <si>
    <t>Астанинский Филиал Компании "B &amp; A Contractors SA" (Би &amp; Эй Контракторс СА)</t>
  </si>
  <si>
    <t>620120251106TAC0088</t>
  </si>
  <si>
    <t>ТОО "КДЛ ОЛИМП"</t>
  </si>
  <si>
    <t>Канафина Жана Аманбаевна</t>
  </si>
  <si>
    <t>600120251030TAC0345</t>
  </si>
  <si>
    <t>ТОО "NEWTECH DISTRIBUTION"</t>
  </si>
  <si>
    <t>620120251024TAC0179</t>
  </si>
  <si>
    <t>600120251029TAC0378</t>
  </si>
  <si>
    <t>600120251103TAC0039</t>
  </si>
  <si>
    <t>ТОО "Cert Co"</t>
  </si>
  <si>
    <t>060120251022TAC0043</t>
  </si>
  <si>
    <t>ТОО "ЭКО-Транс23"</t>
  </si>
  <si>
    <t>330120251022TAC0008</t>
  </si>
  <si>
    <t>ТОО "KZО Металл"</t>
  </si>
  <si>
    <t>Оралбаев Абзал Калмаганбетович</t>
  </si>
  <si>
    <t>600120250904TAC0028</t>
  </si>
  <si>
    <t>ТОО "Коллекторское агентство "СПЕКТР Финанс"</t>
  </si>
  <si>
    <t>180120251106TAC0109</t>
  </si>
  <si>
    <t>Общественный Фонд "Восточно-Казахстанский областной благотворительный фонд "Парыз"</t>
  </si>
  <si>
    <t>Тауасарова Жулдыз Ержанкызы</t>
  </si>
  <si>
    <t>330120251112TAC0004</t>
  </si>
  <si>
    <t>ТОО "Galaxy Oil"</t>
  </si>
  <si>
    <t>710120250918TAC0001</t>
  </si>
  <si>
    <t>Тлеубеков Арман Касенбекович</t>
  </si>
  <si>
    <t>600120251013TAC0084</t>
  </si>
  <si>
    <t>ТОО "Коллекторское агентство Legal Finance"</t>
  </si>
  <si>
    <t>600120251104TAC0124</t>
  </si>
  <si>
    <t>ТОО "KLM Trade Solutions"</t>
  </si>
  <si>
    <t>450120251110TAC0001</t>
  </si>
  <si>
    <t>ТОО "Шығыс-МакДи"</t>
  </si>
  <si>
    <t>600120251106TAC0081</t>
  </si>
  <si>
    <t>ТОО "Бат-Сат-1"</t>
  </si>
  <si>
    <t>600120251107TAC0003</t>
  </si>
  <si>
    <t>ТОО "Green Building Solutions"</t>
  </si>
  <si>
    <t>600120251113TAC0081</t>
  </si>
  <si>
    <t>ТОО "Медико-Инновационные Технологии"</t>
  </si>
  <si>
    <t>Жапарова Гульжан Ораловна</t>
  </si>
  <si>
    <t>580120251104TAC0001</t>
  </si>
  <si>
    <t>ТОО "PNP Group" (ПиЭнПи Гроуп)</t>
  </si>
  <si>
    <t>Ескеров Ер-таргын Серикович</t>
  </si>
  <si>
    <t>Лесхан Мейірбек Лесханұлы</t>
  </si>
  <si>
    <t>180120251106TAC0108</t>
  </si>
  <si>
    <t>ТОО "ЭЛХОН"</t>
  </si>
  <si>
    <t>150120250916TAC0004</t>
  </si>
  <si>
    <t>ТОО "АтырауНефтеМаш"</t>
  </si>
  <si>
    <t>600120251107TAC0008</t>
  </si>
  <si>
    <t>ТОО "Коллекторское агентство "Первое Коллекторское Бюро"</t>
  </si>
  <si>
    <t>390120251111TAC0001</t>
  </si>
  <si>
    <t>270120251110TAC0062</t>
  </si>
  <si>
    <t>ИП "Cana Safety"</t>
  </si>
  <si>
    <t>Сауранбаев Дінислам Асқарұлы</t>
  </si>
  <si>
    <t>270120251112TAC0006</t>
  </si>
  <si>
    <t>060120251030TAC0155</t>
  </si>
  <si>
    <t>ТОО "Акшатау ПромСнабСтрой"</t>
  </si>
  <si>
    <t>330120251017TAC0001</t>
  </si>
  <si>
    <t>ТОО "Оңтүстік Мұнай Сервис"</t>
  </si>
  <si>
    <t>Садыкова Майра Коканбаевна</t>
  </si>
  <si>
    <t>330120251113TAC0003</t>
  </si>
  <si>
    <t>ТОО "Келешек Б"</t>
  </si>
  <si>
    <t>330120251114TAC0003</t>
  </si>
  <si>
    <t>ТОО "Құрық-1"</t>
  </si>
  <si>
    <t>030120251023TAC0017</t>
  </si>
  <si>
    <t>ТОО "Profit Plus Company"</t>
  </si>
  <si>
    <t>600120251112TAC0011</t>
  </si>
  <si>
    <t>ТОО "СтальPower Kazakhstan"</t>
  </si>
  <si>
    <t>600120251103TAC0040</t>
  </si>
  <si>
    <t>600120251031TAC0042</t>
  </si>
  <si>
    <t>ТОО "RuSino"</t>
  </si>
  <si>
    <t>720120251113TAC0003</t>
  </si>
  <si>
    <t>ТОО "Tranco Industrial Railways Transportation"</t>
  </si>
  <si>
    <t>620120251111TAC0081</t>
  </si>
  <si>
    <t>ТОО "ЦентрЭнергоАльянс"</t>
  </si>
  <si>
    <t>Джандильдинова Гаухар Мухангалиевна</t>
  </si>
  <si>
    <t>720120251113TAC0002</t>
  </si>
  <si>
    <t>ТОО "А COMPANY"</t>
  </si>
  <si>
    <t>270120251112TAC0004</t>
  </si>
  <si>
    <t>ТОО "W-Group Platina"</t>
  </si>
  <si>
    <t>450120251112TAC0001</t>
  </si>
  <si>
    <t>270120251110TAC0061</t>
  </si>
  <si>
    <t>КХ "ХАМИТ"</t>
  </si>
  <si>
    <t>430120251017TAC0001</t>
  </si>
  <si>
    <t>ТОО "ALIAS STROY GROUP"</t>
  </si>
  <si>
    <t>180120251031TAC0132</t>
  </si>
  <si>
    <t>ТОО "Kurylys Group RK"</t>
  </si>
  <si>
    <t>620120251030TAC0001</t>
  </si>
  <si>
    <t>Частная компания Bitmain Kazakhstan Limited</t>
  </si>
  <si>
    <t>090120251112TAC0006</t>
  </si>
  <si>
    <t>ТОО "Шалкар 17"</t>
  </si>
  <si>
    <t>300120251112TAC0044</t>
  </si>
  <si>
    <t>ТОО "Бетон Строй Инвест"</t>
  </si>
  <si>
    <t>580120251110TAC0001</t>
  </si>
  <si>
    <t>270120251114TAC0001</t>
  </si>
  <si>
    <t>ТОО "Строй Техно Групп"</t>
  </si>
  <si>
    <t>620120251105TAC0648</t>
  </si>
  <si>
    <t>ТОО "СМ Брокер"</t>
  </si>
  <si>
    <t>450120251112TAC0002</t>
  </si>
  <si>
    <t>ИП СПЕЦТЕХМОНТАЖ</t>
  </si>
  <si>
    <t>600120251112TAC0004</t>
  </si>
  <si>
    <t>ИП Bake</t>
  </si>
  <si>
    <t>Муратова Анара Айсаевна</t>
  </si>
  <si>
    <t>580120251110TAC0002</t>
  </si>
  <si>
    <t>Дүйсекенов Жасұлан Сейлханұлы</t>
  </si>
  <si>
    <t>600120251112TAC0005</t>
  </si>
  <si>
    <t>090120251112TAC0007</t>
  </si>
  <si>
    <t>150120251111TAC0500</t>
  </si>
  <si>
    <t>ТОО "Модернстрой-Атырау"</t>
  </si>
  <si>
    <t>090120251104TAC0040</t>
  </si>
  <si>
    <t>ИП "KANAT"</t>
  </si>
  <si>
    <t>600120251112TAC0016</t>
  </si>
  <si>
    <t>ТОО "Коллекторское агентство "Департамент взыскания долгов"</t>
  </si>
  <si>
    <t>030120251107TAC0047</t>
  </si>
  <si>
    <t>ТОО "АРАСАН Кокшетау"</t>
  </si>
  <si>
    <t>Жангожин Айтуар Жанатович</t>
  </si>
  <si>
    <t>330120251113TAC0002</t>
  </si>
  <si>
    <t>ТОО "Намыс - Құрылыс"</t>
  </si>
  <si>
    <t>710120251110TAC0011</t>
  </si>
  <si>
    <t>ВАЛИУЛИНА ГУЛДАНА СЕРИКЖАНОВНА</t>
  </si>
  <si>
    <t>Ахметова Гульнар Ришатовна</t>
  </si>
  <si>
    <t>030120251114TAC0001</t>
  </si>
  <si>
    <t>ИП САПА</t>
  </si>
  <si>
    <t>150120251010TAC0016</t>
  </si>
  <si>
    <t>ИП "АтырауОйлСервис"</t>
  </si>
  <si>
    <t>300120251106TAC0001</t>
  </si>
  <si>
    <t>ТОО "MK-Construction Group"</t>
  </si>
  <si>
    <t>620120251105TAC0019</t>
  </si>
  <si>
    <t>600120251112TAC0012</t>
  </si>
  <si>
    <t>ТОО "Коллекторское агентство "ПОЗИТИВ Securities"</t>
  </si>
  <si>
    <t>330120251114TAC0002</t>
  </si>
  <si>
    <t>ТОО "Каз Элит Строй Сервис"</t>
  </si>
  <si>
    <t>Жапбасбаева Айнур Кожабековна</t>
  </si>
  <si>
    <t>620120251015TAC0184</t>
  </si>
  <si>
    <t>ТОО "BTS Impact LAB"</t>
  </si>
  <si>
    <t>300120251020TAC0077</t>
  </si>
  <si>
    <t>300120251111TAC0023</t>
  </si>
  <si>
    <t>Жилищно-строительный кооператив "ЖК Metropole"</t>
  </si>
  <si>
    <t>430120250801TAC0003</t>
  </si>
  <si>
    <t>ТОО "МИРАЛ-Проект М"</t>
  </si>
  <si>
    <t>Утепов Еркебулан Арысбайұлы</t>
  </si>
  <si>
    <t>600120251110TAC0027</t>
  </si>
  <si>
    <t>ТОО "Коллекторское агентство "ID Collect (АйДи Коллект)"</t>
  </si>
  <si>
    <t>060120251113TAC0025</t>
  </si>
  <si>
    <t>ТОО "KES Trade"</t>
  </si>
  <si>
    <t>300120251112TAC0046</t>
  </si>
  <si>
    <t>ТОО "Микрофинансовая организация "Дом кредитов"</t>
  </si>
  <si>
    <t>430120251104TAC0022</t>
  </si>
  <si>
    <t>ТОО "Атамекен"</t>
  </si>
  <si>
    <t>300120251112TAC0054</t>
  </si>
  <si>
    <t>ТОО "LUMUS MAXIMA"</t>
  </si>
  <si>
    <t>300120251111TAC0019</t>
  </si>
  <si>
    <t>ТОО фирма "ЭЛЬБОР"</t>
  </si>
  <si>
    <t>090120251114TAC0005</t>
  </si>
  <si>
    <t>ТОО "Cargo_Jetysu"</t>
  </si>
  <si>
    <t>710120251125TAC0001</t>
  </si>
  <si>
    <t>ИП КОЛЕСНИКОВА</t>
  </si>
  <si>
    <t>Алимбакирова Ильмира Жексенгалиевна</t>
  </si>
  <si>
    <t>600120251113TAC0037</t>
  </si>
  <si>
    <t>300120251117TAC0057</t>
  </si>
  <si>
    <t>ИП "ELDAN"</t>
  </si>
  <si>
    <t>060120251107TAC0013</t>
  </si>
  <si>
    <t>ТОО "AiAmi Company"</t>
  </si>
  <si>
    <t>Розничная торговля напитками в специализированных магазинах</t>
  </si>
  <si>
    <t>Тауасарова Ж.Е.</t>
  </si>
  <si>
    <t>Предоставление прочих социальных услуг без обеспечения проживания</t>
  </si>
  <si>
    <t> ПРОИЗВОДСТВО КИРПИЧА, ЧЕРЕПИЦЫ И ПРОЧИХ СТРОИТЕЛЬНЫХ ИЗДЕЛИЙ ИЗ ОБОЖЖЕННОЙ ГЛИНЫ</t>
  </si>
  <si>
    <t>АО "УМЗ"</t>
  </si>
  <si>
    <t>180120250916TAC0006</t>
  </si>
  <si>
    <t>Переработка ядерного топлива</t>
  </si>
  <si>
    <t>ИП Демеугалиев Думан Сабыржанович</t>
  </si>
  <si>
    <t>Транспортные услуги</t>
  </si>
  <si>
    <t>ТОО  "Рудненское ремонтное депо"</t>
  </si>
  <si>
    <t xml:space="preserve">23521 Производство извести; 08112 Добыча известняка, гипса и мела; 08121 Разработка гравийных и песчаных карьеров </t>
  </si>
  <si>
    <t xml:space="preserve">09100 Предоставление услуг, способствующих добыче нефти и природного газа </t>
  </si>
  <si>
    <t>Разведение лошадей</t>
  </si>
  <si>
    <t>ТОО  "Шығыс-МакДи"</t>
  </si>
  <si>
    <t>ТОО "ТемирКан"</t>
  </si>
  <si>
    <t>Оразбекова Н.Е.</t>
  </si>
  <si>
    <t>ТОО  "Бетон Строй Инвест"</t>
  </si>
  <si>
    <t>23611 Производство сборных железобетонных и бетонных конструкций и изделий</t>
  </si>
  <si>
    <t>ЖСК "ЖК Metropole"</t>
  </si>
  <si>
    <t>68321 Управление недвижимостью за вознаграждение или на договорной основе</t>
  </si>
  <si>
    <t>77391 Аренда прочих машин, оборудования и материальных активов, не включенных в другие группировки</t>
  </si>
  <si>
    <t>46462 Оптовая реализация фармацевтических и медицинских товаров в рамках гарантированного объема бесплатной медицинской помощи</t>
  </si>
  <si>
    <t>77290 Прокат и аренда прочих предметов личного потребления и бытовых товаров</t>
  </si>
  <si>
    <t xml:space="preserve">Прочие виды кредитования </t>
  </si>
  <si>
    <t xml:space="preserve">Оптовая торговля фруктами и овощами </t>
  </si>
  <si>
    <t xml:space="preserve">Складирование и хранение продовольственных товаров, кроме овощей и фруктов </t>
  </si>
  <si>
    <t>ТОО «Tranco Industrial Railways Transportation»</t>
  </si>
  <si>
    <t>Техническое обслуживание ЖД путей</t>
  </si>
  <si>
    <t>Реконструкция и модернизация тепловых сетей</t>
  </si>
  <si>
    <t>АО "Товарнаябиржа"ЭСТАУ"</t>
  </si>
  <si>
    <t>ЕсеркеповаАйгульРыскалиевна</t>
  </si>
  <si>
    <t>Деятельность товарных бирж</t>
  </si>
  <si>
    <t xml:space="preserve"> 28.10.2025</t>
  </si>
  <si>
    <t xml:space="preserve"> 29.10.2025</t>
  </si>
  <si>
    <t>Деятельность по предоставлению в пользование серверных помещений (центров обработки данных)</t>
  </si>
  <si>
    <t xml:space="preserve"> 09.10.2025</t>
  </si>
  <si>
    <t>Малое</t>
  </si>
  <si>
    <t>смр</t>
  </si>
  <si>
    <t>услуги по предоставлению персонала</t>
  </si>
  <si>
    <t xml:space="preserve">Электромонтажные работы по прокладке телекоммуникационных, компьютерных и телевизионных сетей </t>
  </si>
  <si>
    <t xml:space="preserve">МОНТАЖ СИСТЕМ ВОДОСНАБЖЕНИЯ, ОТОПЛЕНИЯ И КОНДИЦИОНИРОВАНИЯ ВОЗДУХА </t>
  </si>
  <si>
    <t xml:space="preserve">Добыча декоративного и строительного камня </t>
  </si>
  <si>
    <t>ТОО "ПЗТМ LTD"</t>
  </si>
  <si>
    <t>ТОО "Буратас"</t>
  </si>
  <si>
    <t>ТОО "NaBee"</t>
  </si>
  <si>
    <t>ТОО "Мелиоратор"</t>
  </si>
  <si>
    <t>Кадырова Динар Лесбаевна</t>
  </si>
  <si>
    <t>430120250919TAC0007</t>
  </si>
  <si>
    <t>Жуматаева Салтанат Самигуллиевна</t>
  </si>
  <si>
    <t>Утебаев Сеил Абдыхалыкулы</t>
  </si>
  <si>
    <t>180120250925TAC0001</t>
  </si>
  <si>
    <t>ТОО "Проект Студия"</t>
  </si>
  <si>
    <t>180120250717TAC0002</t>
  </si>
  <si>
    <t>300120250807TAC0017</t>
  </si>
  <si>
    <t>Байбусинова Дильназ Есентаевна</t>
  </si>
  <si>
    <t>300120250807TAC0024</t>
  </si>
  <si>
    <t>ТОО "СТК-М"</t>
  </si>
  <si>
    <t>Оспанова Шолпан Муратовна</t>
  </si>
  <si>
    <t>смп</t>
  </si>
  <si>
    <t xml:space="preserve">ТОО "Казинфосервис" </t>
  </si>
  <si>
    <t>180120250805OAP0003 </t>
  </si>
  <si>
    <t xml:space="preserve">Деятельность агентов, специализирующихся на оптовой торговле отдельными видами товаров </t>
  </si>
  <si>
    <t xml:space="preserve">ТОО "Nurs LTD" </t>
  </si>
  <si>
    <t>Деятельность ресторанов и предоставление услуг по доставке продуктов питания, за исключением деятельности объектов</t>
  </si>
  <si>
    <t>430120251006OAP0019</t>
  </si>
  <si>
    <t>Строительство прочих инженерных сооружений</t>
  </si>
  <si>
    <t>2022 - 13 483 659, 2023 - 4 748 469, 2024 - 0</t>
  </si>
  <si>
    <t>ТОО "Алга Проф Строй "</t>
  </si>
  <si>
    <t xml:space="preserve">Прочая деятельность по обеспечению трудовыми ресурсами (персоналом), кроме деятельности организаций, учрежденных национальными компаниями </t>
  </si>
  <si>
    <t>430120251016OAP0006</t>
  </si>
  <si>
    <t xml:space="preserve">Деятельность грузового автомобильного  транспорта </t>
  </si>
  <si>
    <t>Деятельность в области архитектуры</t>
  </si>
  <si>
    <t>180120251007OAP0004</t>
  </si>
  <si>
    <t>700 639 876</t>
  </si>
  <si>
    <t xml:space="preserve">ВЗРЫВНЫЕ РАБОТЫ </t>
  </si>
  <si>
    <t>33125 РЕМОНТ И ТЕХНИЧЕСКОЕ ОБСЛУЖИВАНИЕ ПРОЧИХ МАШИН И ОБОРУДОВАНИЯ СПЕЦИАЛЬНОГО НАЗНАЧЕНИЯ</t>
  </si>
  <si>
    <t>430120251006OAP0020</t>
  </si>
  <si>
    <t>Байбусинова Д.Е.</t>
  </si>
  <si>
    <t>49410 ДЕЯТЕЛЬНОСТЬ ГРУЗОВОГО АВТОМОБИЛЬНОГО ТРАНСПОРТА</t>
  </si>
  <si>
    <t>ТОО "2GIS-Astana (2ГИС-Астана)"</t>
  </si>
  <si>
    <t>Шегенова К.</t>
  </si>
  <si>
    <t>ТОО  "АРАСАН Кокшетау"</t>
  </si>
  <si>
    <t xml:space="preserve">ОПТОВАЯ ТОРГОВЛЯ НАПИТКАМИ В МАГАЗИНАХ, ЯВЛЯЮЩИХСЯ ТОРГОВЫМИ ОБЪЕКТАМИ, С ТОРГОВОЙ ПЛОЩАДЬЮ БОЛЕЕ 2000 КВ.М (2000 КВ.М И ВЫШЕ), ВКЛЮЧАЯ ОПТОВО-ПРОДОВОЛЬСТВЕННЫЕ РАСПРЕДЕЛИТЕЛЬНЫЕ ЦЕНТРЫ </t>
  </si>
  <si>
    <t>ИП "Сапа" (Елеманов Серик Аубакирович)</t>
  </si>
  <si>
    <t>Тажиев А.</t>
  </si>
  <si>
    <t xml:space="preserve">Прочие индивидуальные </t>
  </si>
  <si>
    <t>ТОО "Актобе Инерт Снаб"</t>
  </si>
  <si>
    <t>060120251117TAC0005</t>
  </si>
  <si>
    <t>ТОО "Компания "Каз Техно ГИС"</t>
  </si>
  <si>
    <t>060120251119TAC0001</t>
  </si>
  <si>
    <t>ТОО "КаИс Инвест"</t>
  </si>
  <si>
    <t>060120251209TAC0011</t>
  </si>
  <si>
    <t>ИП Arena C</t>
  </si>
  <si>
    <t>060120251125TAC0005</t>
  </si>
  <si>
    <t>620120250910OAP0038</t>
  </si>
  <si>
    <t>ТОО "РемонтСтройCompany"</t>
  </si>
  <si>
    <t>620120251017TAC0276</t>
  </si>
  <si>
    <t>2-17-25-37612</t>
  </si>
  <si>
    <t>ТОО "X-Diag"</t>
  </si>
  <si>
    <t>620120251105TAC0620</t>
  </si>
  <si>
    <t xml:space="preserve"> 22.10.2025</t>
  </si>
  <si>
    <t>Мадиева Бекзат Сайлауовна</t>
  </si>
  <si>
    <t>Розничная торговля путем заказа товаров по почте или через сеть интернет</t>
  </si>
  <si>
    <t xml:space="preserve"> 05.11.2025</t>
  </si>
  <si>
    <t>СтройПроф</t>
  </si>
  <si>
    <t>620120251117TAC0001</t>
  </si>
  <si>
    <t xml:space="preserve"> 11.11.2025</t>
  </si>
  <si>
    <t>Атамбекова Диана Ержановна</t>
  </si>
  <si>
    <t>ТОО "Gold Herbs KZ"</t>
  </si>
  <si>
    <t>620120251119TAC0001</t>
  </si>
  <si>
    <t xml:space="preserve"> 14.11.2025</t>
  </si>
  <si>
    <t>Производство прочих изделий</t>
  </si>
  <si>
    <t>ИП Айкумбеков Адамбек Ниспекович</t>
  </si>
  <si>
    <t>620120251120TAC0002</t>
  </si>
  <si>
    <t xml:space="preserve"> 17.11.2025</t>
  </si>
  <si>
    <t>ТОО "AFK Leader (АФК Лидер)"</t>
  </si>
  <si>
    <t>620120251124TAC0025</t>
  </si>
  <si>
    <t>Производство легких металлических конструкций</t>
  </si>
  <si>
    <t>Муратов Мейрбек Жанатович</t>
  </si>
  <si>
    <t>ТОО "Orda Construction Co."</t>
  </si>
  <si>
    <t>620120251125TAC0006</t>
  </si>
  <si>
    <t>ТОО "SAROS"</t>
  </si>
  <si>
    <t>620120251125TAC0009</t>
  </si>
  <si>
    <t>Манатов Айбек Абзалұлы</t>
  </si>
  <si>
    <t>ТОО "Akbarys Construction"</t>
  </si>
  <si>
    <t>620120251125TAC0013</t>
  </si>
  <si>
    <t>620120251125TAC0005</t>
  </si>
  <si>
    <t>Деятельность информационно-справочных служб</t>
  </si>
  <si>
    <t>ТОО "Al-Mahdi (Аль-Махди)"</t>
  </si>
  <si>
    <t>620120251201TAC0028</t>
  </si>
  <si>
    <t xml:space="preserve"> 25.11.2025</t>
  </si>
  <si>
    <t>Частная компания Trianon Limited</t>
  </si>
  <si>
    <t>620120251203TAC0021</t>
  </si>
  <si>
    <t>ДЕЯТЕЛЬНОСТЬ ХОЛДИНГОВЫХ КОМПАНИЙ</t>
  </si>
  <si>
    <t>Производство нефтепромыслового и бурового геологоразведочного оборудования</t>
  </si>
  <si>
    <t>2022-675 914 367;       2023-2 076 193 152</t>
  </si>
  <si>
    <t>180120250919OAP0002</t>
  </si>
  <si>
    <t>180120250929OAP0001 </t>
  </si>
  <si>
    <t>180120251202TAC0001</t>
  </si>
  <si>
    <t>180120251121TAC0024</t>
  </si>
  <si>
    <t>180120251121TAC0023</t>
  </si>
  <si>
    <t>Калыкулов Е.,Тажибаев Д.</t>
  </si>
  <si>
    <t>700120251127TAC0001</t>
  </si>
  <si>
    <t>ТОО "TasUn"</t>
  </si>
  <si>
    <t>700120251124TAC0001</t>
  </si>
  <si>
    <t>Резка, обработка и отделка камня</t>
  </si>
  <si>
    <t>270120251209TAC0002</t>
  </si>
  <si>
    <t>270120251209TAC0003</t>
  </si>
  <si>
    <t>46211 Оптовая торговля зерном, семенами и кормами для животных</t>
  </si>
  <si>
    <t>ТОО "Микрофинансовая организация "Экспресс Займ"</t>
  </si>
  <si>
    <t>300120251125TAC0034</t>
  </si>
  <si>
    <t>ТОО "АВТОТЕХИНМАШ"</t>
  </si>
  <si>
    <t>300120251113TAC0011</t>
  </si>
  <si>
    <t>Жилищно-строительный кооператив "ЖК Орбита"</t>
  </si>
  <si>
    <t>300120251104TAC0045</t>
  </si>
  <si>
    <t>ТОО "АҚТОҒАЙ МЫС"</t>
  </si>
  <si>
    <t>300120250929TAC0018</t>
  </si>
  <si>
    <t>07298 Добыча драгоценных металлов и руд редких металлов</t>
  </si>
  <si>
    <t>ИП Omiko</t>
  </si>
  <si>
    <t>300120251120TAC0001</t>
  </si>
  <si>
    <t>ТОО "Elion Technology"</t>
  </si>
  <si>
    <t>300120251117TAC0062</t>
  </si>
  <si>
    <t>300120251010TAC0003</t>
  </si>
  <si>
    <t>ТОО "2Lead"</t>
  </si>
  <si>
    <t>300120250922TAC0002</t>
  </si>
  <si>
    <t>73120 Размещение рекламы в средствах массовой информации</t>
  </si>
  <si>
    <t>ТОО "Талап Строй Групп"</t>
  </si>
  <si>
    <t>300120251125TAC0019</t>
  </si>
  <si>
    <t>ТОО "ЭНЕРГОЦЕНТР СЕРВИС"</t>
  </si>
  <si>
    <t>300120251125TAC0018</t>
  </si>
  <si>
    <t>55902 Предоставление услуг студенческими общежитиями</t>
  </si>
  <si>
    <t>ТОО "Светотехника - 1"</t>
  </si>
  <si>
    <t>390120251209TAC0007</t>
  </si>
  <si>
    <t xml:space="preserve"> 330120251113OAP0004</t>
  </si>
  <si>
    <t>№31/4/1-2623</t>
  </si>
  <si>
    <t>№31/4/1-2653</t>
  </si>
  <si>
    <t>330120251120TAC0002</t>
  </si>
  <si>
    <t>330120251120TAC0001</t>
  </si>
  <si>
    <t xml:space="preserve">23110 Производство листового стекла </t>
  </si>
  <si>
    <t>№31/4/1-3118</t>
  </si>
  <si>
    <t>КХ "БЕКАРЫС-С"</t>
  </si>
  <si>
    <t>330120251120TAC0006</t>
  </si>
  <si>
    <t>Алпысбайулы К.
Оспанова Ш.</t>
  </si>
  <si>
    <t xml:space="preserve">01111 Выращивание зерновых и зернобобовых культур, включая семеноводство </t>
  </si>
  <si>
    <t>№31/9-3051</t>
  </si>
  <si>
    <t>330120251120TAC0008</t>
  </si>
  <si>
    <t>330120251120TAC0003</t>
  </si>
  <si>
    <t xml:space="preserve">23510 Производство цемента, включая клинкеры; 46732 Оптовая торговля цементом, песком и гравием </t>
  </si>
  <si>
    <t>ФҚ "ШАКИЗАД"</t>
  </si>
  <si>
    <t>330120251120TAC0007</t>
  </si>
  <si>
    <t>ТОО "Берекелі ақ отау"</t>
  </si>
  <si>
    <t>330120251204TAC0004</t>
  </si>
  <si>
    <t>Оралбаев А.
Бодыков С.</t>
  </si>
  <si>
    <t>Департамент полиции Кызылординской области</t>
  </si>
  <si>
    <t>№1-4-6/8076-И</t>
  </si>
  <si>
    <t>430120251030OAP0057</t>
  </si>
  <si>
    <t>430120251002OAP0001</t>
  </si>
  <si>
    <t>430120251201TAC0001</t>
  </si>
  <si>
    <t>430120251126TAC0010</t>
  </si>
  <si>
    <t>ТОО  "СТК-М"</t>
  </si>
  <si>
    <t>450120250909TAC0002</t>
  </si>
  <si>
    <t>ТОО  "Голден Азия КЗ"</t>
  </si>
  <si>
    <t>450120251120TAC0023</t>
  </si>
  <si>
    <t>ТОО  "Курс-Инвест kz"</t>
  </si>
  <si>
    <t>450120251128TAC0035</t>
  </si>
  <si>
    <t>ТОО "Снаб-Ресурс"</t>
  </si>
  <si>
    <t>450120251128TAC0036</t>
  </si>
  <si>
    <t>Auto master</t>
  </si>
  <si>
    <t>450120251204TAC0001</t>
  </si>
  <si>
    <t xml:space="preserve">ТОО  "КГМ трейд" </t>
  </si>
  <si>
    <t>450120251209TAC0005</t>
  </si>
  <si>
    <t>ТОО "Avis Group"</t>
  </si>
  <si>
    <t>480120251125TAC0035</t>
  </si>
  <si>
    <t xml:space="preserve">Оптовая торговля медицинской техникой и ортопедическими изделиями </t>
  </si>
  <si>
    <t>480120251209TAC0003</t>
  </si>
  <si>
    <t>Байбусинова Валентина Александровна</t>
  </si>
  <si>
    <t>Прочие виды кредитования, не включенные в другие группировки</t>
  </si>
  <si>
    <t>ТОО "QAZAQ BITUM Processing"</t>
  </si>
  <si>
    <t>580120251126TAC0001</t>
  </si>
  <si>
    <t>ПРОИЗВОДСТВО ПРОДУКТОВ НЕФТЕПЕРЕРАБОТКИ</t>
  </si>
  <si>
    <t>ТОО "Жаңа Арна Құрылыс"</t>
  </si>
  <si>
    <t>580120251209TAC0008</t>
  </si>
  <si>
    <t>ТОО "Locoservice"</t>
  </si>
  <si>
    <t>580120251209TAC0006</t>
  </si>
  <si>
    <t>ТОО "Микрофинансовая организация "AUTO SIYLIQ FINANCE"</t>
  </si>
  <si>
    <t>580120251209TAC0004</t>
  </si>
  <si>
    <t>Рысбаева Эльмира Султанбековна</t>
  </si>
  <si>
    <t xml:space="preserve">Колесникова Алина Борисовна </t>
  </si>
  <si>
    <t xml:space="preserve">РОЗНИЧНАЯ ТОРГОВЛЯ ПРОЧИМИ ТОВАРАМИ НА РЫНКАХ </t>
  </si>
  <si>
    <t>по заявлению НП</t>
  </si>
  <si>
    <t xml:space="preserve">01.01.2023 - </t>
  </si>
  <si>
    <t>Тлеубеков А</t>
  </si>
  <si>
    <t>СТРОИТЕЛЬСТВО ТРУБОПРОВОДОВ ДЛЯ СИСТЕМ ВОДОСНАБЖЕНИЯ И КАНАЛИ</t>
  </si>
  <si>
    <t>Розничная торговля преимущественно продуктами питания</t>
  </si>
  <si>
    <t>710120251205TAC0001</t>
  </si>
  <si>
    <t>Ержепбаева Ш. Ж.</t>
  </si>
  <si>
    <t>600120251215TAC0060</t>
  </si>
  <si>
    <t>ТОО "Insulator International (Инсулэйтр Интернэшнл)"</t>
  </si>
  <si>
    <t>600120251212TAC0068</t>
  </si>
  <si>
    <t>ТОО "Ренко Проперти"</t>
  </si>
  <si>
    <t>600120251211TAC0001</t>
  </si>
  <si>
    <t>АЛИН АЛИБЕК КАНАПЬЯНОВИЧ</t>
  </si>
  <si>
    <t>600120251210TAC0062</t>
  </si>
  <si>
    <t>АО "Казтелерадио"</t>
  </si>
  <si>
    <t>600120251210TAC0023</t>
  </si>
  <si>
    <t>ТОО "Crystallis"</t>
  </si>
  <si>
    <t>600120251210TAC0021</t>
  </si>
  <si>
    <t>ТОО "Норт Каспиан Сервис Компани"</t>
  </si>
  <si>
    <t>600120251209TAC0065</t>
  </si>
  <si>
    <t>Товарищество с дополнительной ответственностью "Интросервис"</t>
  </si>
  <si>
    <t>600120251203TAC0077</t>
  </si>
  <si>
    <t>ИП "Баймурат"</t>
  </si>
  <si>
    <t>600120251203TAC0069</t>
  </si>
  <si>
    <t>ТОО "ОКЖЕТПЕС I"</t>
  </si>
  <si>
    <t>600120251203TAC0068</t>
  </si>
  <si>
    <t>ЖУМАБАЕВА РЫС АТАГУЛОВНА</t>
  </si>
  <si>
    <t>600120251203TAC0067</t>
  </si>
  <si>
    <t>ТОО "Научно-производственное предприятие "НЕФТЕГАЗИНЖИНИРИНГ"</t>
  </si>
  <si>
    <t>600120251202TAC0026</t>
  </si>
  <si>
    <t>ИП Orda Trade Almaty</t>
  </si>
  <si>
    <t>600120251201TAC0005</t>
  </si>
  <si>
    <t>ИП САЛМИН ВП</t>
  </si>
  <si>
    <t>600120251127TAC0014</t>
  </si>
  <si>
    <t>ТОО "Alatau Construction Group"</t>
  </si>
  <si>
    <t>600120251126TAC0022</t>
  </si>
  <si>
    <t>ТОО "Dostar Лифт"</t>
  </si>
  <si>
    <t>600120251125TAC0064</t>
  </si>
  <si>
    <t>ТОО "Микрофинансовая организация "Шинхан Финанс"</t>
  </si>
  <si>
    <t>600120251125TAC0063</t>
  </si>
  <si>
    <t>ТОО "РИКАЗ"</t>
  </si>
  <si>
    <t>600120251125TAC0060</t>
  </si>
  <si>
    <t>ТОО "Алматинская монтажная фирма 1-Имсталькон"</t>
  </si>
  <si>
    <t>600120251125TAC0012</t>
  </si>
  <si>
    <t>Филиал "Сайпем Казахстан Филиал" акционерного общества "Сайпем S.p.A"</t>
  </si>
  <si>
    <t>600120251125TAC0002</t>
  </si>
  <si>
    <t>ТОО "EcoMixPro"</t>
  </si>
  <si>
    <t>600120251125TAC0001</t>
  </si>
  <si>
    <t>ТОО "Tunahan Construction" (Тунахан Конструктион)</t>
  </si>
  <si>
    <t>600120251124TAC0024</t>
  </si>
  <si>
    <t>ТОО "ANILMANTRA-KZ(АНИЛМАНТРА-КЗ)"</t>
  </si>
  <si>
    <t>600120251124TAC0022</t>
  </si>
  <si>
    <t>ИП Акватех Плюс</t>
  </si>
  <si>
    <t>600120251121TAC0024</t>
  </si>
  <si>
    <t>ТОО "Qazaq Metall Group"</t>
  </si>
  <si>
    <t>600120251121TAC0023</t>
  </si>
  <si>
    <t>ТОО "А.Дана"</t>
  </si>
  <si>
    <t>600120251120TAC0073</t>
  </si>
  <si>
    <t>ТОО "Ренко-Кат"</t>
  </si>
  <si>
    <t>600120251119TAC0003</t>
  </si>
  <si>
    <t>ТОО "Ай-Га"</t>
  </si>
  <si>
    <t>600120251117TAC0045</t>
  </si>
  <si>
    <t>ТОО "Коллекторское агентство "Агентство по работе с дебиторами"</t>
  </si>
  <si>
    <t>600120251110TAC0029</t>
  </si>
  <si>
    <t>ТОО "Микрофинансовая организация "Express Аванс"</t>
  </si>
  <si>
    <t>600120251110TAC0028</t>
  </si>
  <si>
    <t>Орган государственных доходов</t>
  </si>
  <si>
    <t>РНН</t>
  </si>
  <si>
    <t>060120251203TAC0001</t>
  </si>
  <si>
    <t>XAH GROUP</t>
  </si>
  <si>
    <t>Пернебаев Куаныш Муханович</t>
  </si>
  <si>
    <t>Касенжарова Жанна Амангельдыевна</t>
  </si>
  <si>
    <t>300120251209TAC0038</t>
  </si>
  <si>
    <t>АО "Акционерный инвестиционный фонд недвижимости "ЦУМ"</t>
  </si>
  <si>
    <t>150120251020TAC0001</t>
  </si>
  <si>
    <t>Представительство "Энце ГмбХ" (Ence GmbH) в Республике Казахстан</t>
  </si>
  <si>
    <t>620120251209TAC0082</t>
  </si>
  <si>
    <t>ТОО "БЕРТ"</t>
  </si>
  <si>
    <t>ТОО "NBC-Group" (НБС груп)</t>
  </si>
  <si>
    <t>ИП  КазТехАвто</t>
  </si>
  <si>
    <t>Шенкнехт Олеся Владимировна</t>
  </si>
  <si>
    <t>700120251125TAC0001</t>
  </si>
  <si>
    <t>ТОО "Alfa Power"</t>
  </si>
  <si>
    <t>430120251209TAC0099</t>
  </si>
  <si>
    <t>АО "Социально-предпринимательская корпорация "Каспий"</t>
  </si>
  <si>
    <t>300120251202TAC0006</t>
  </si>
  <si>
    <t>ТОО "New live in Kazakhstan"</t>
  </si>
  <si>
    <t>590120251210TAC0027</t>
  </si>
  <si>
    <t>ТОО "Mega Pharma"</t>
  </si>
  <si>
    <t>030120251128TAC0063</t>
  </si>
  <si>
    <t>Сельскохозяйственный производственный кооператив "АМАЛИЯ"</t>
  </si>
  <si>
    <t>ТОО "Курс-Инвест kz"</t>
  </si>
  <si>
    <t>Сабдикенова Салтанат Семейхановна</t>
  </si>
  <si>
    <t>ТОО "КГМ трейд"</t>
  </si>
  <si>
    <t>600120251030TAC0493</t>
  </si>
  <si>
    <t>ТОО "Union Productions (Юнион Продакшнс)"</t>
  </si>
  <si>
    <t>ТОО "Голден Азия КЗ"</t>
  </si>
  <si>
    <t>620120251206TAC0001</t>
  </si>
  <si>
    <t>Филиал Anotech Energy Services Limited (Анотек Энерджи Сервисез Лимитед)</t>
  </si>
  <si>
    <t>620120251105TAC0094</t>
  </si>
  <si>
    <t>ТОО "KREPTO&amp;MONOLIT"</t>
  </si>
  <si>
    <t>300120251112TAC0049</t>
  </si>
  <si>
    <t>620120251124TAC0003</t>
  </si>
  <si>
    <t>Крестьянское хозяйсто "Береке"</t>
  </si>
  <si>
    <t>030120251112TAC0266</t>
  </si>
  <si>
    <t>ТОО "ЭлитСтройКомплект"</t>
  </si>
  <si>
    <t>Шегенова Қымбат Махметқызы</t>
  </si>
  <si>
    <t>330120251120TAC0005</t>
  </si>
  <si>
    <t>КХ  "ЖАННҰР"</t>
  </si>
  <si>
    <t>300120251121TAC0004</t>
  </si>
  <si>
    <t>ТОО "Supplier Group"</t>
  </si>
  <si>
    <t>090120251113TAC0004</t>
  </si>
  <si>
    <t>ТОО "ГЛАВСТРОЙ-2000"</t>
  </si>
  <si>
    <t>450120251211TAC0002</t>
  </si>
  <si>
    <t>ТОО "РЕСУРС ИНВЕСТ ПАВЛОДАР"</t>
  </si>
  <si>
    <t>270120251209TAC0004</t>
  </si>
  <si>
    <t>BGI_Transport</t>
  </si>
  <si>
    <t>150120251117TAC0001</t>
  </si>
  <si>
    <t>Мистер-Газ Атырау</t>
  </si>
  <si>
    <t>150120251126TAC0002</t>
  </si>
  <si>
    <t>ИП "Сапарова Г.К."</t>
  </si>
  <si>
    <t>480120251125TAC0018</t>
  </si>
  <si>
    <t>ТОО "ЗИКСТО"</t>
  </si>
  <si>
    <t>030120251205TAC0001</t>
  </si>
  <si>
    <t>ИП New Technics</t>
  </si>
  <si>
    <t>590120251107TAC0046</t>
  </si>
  <si>
    <t>ИП Даниярова</t>
  </si>
  <si>
    <t>480120251209TAC0002</t>
  </si>
  <si>
    <t>ТОО "Единство"</t>
  </si>
  <si>
    <t>Руководитель отдела Кашкенова А.Т.</t>
  </si>
  <si>
    <t>Главный специалист Кукеева К.Б., Отдел аудита</t>
  </si>
  <si>
    <t>Руководитель отдела Ержигитов М.А.</t>
  </si>
  <si>
    <t>Руководитель отдела Ахметов Ж.М.</t>
  </si>
  <si>
    <t>Главный специалист Артыкбаев С.Н., Отдел электронного контроля налогового аудита</t>
  </si>
  <si>
    <t>Главный специалист Кайроллаев Р.А., Управление аудита</t>
  </si>
  <si>
    <t>Руководитель отдела Джумабеков С.Д.</t>
  </si>
  <si>
    <t>Главный специалист Утепов Е.А., Отдел аудита</t>
  </si>
  <si>
    <t>ТОО "Mustang service 2030"</t>
  </si>
  <si>
    <t>Главный специалист Куришбаева Ж.Т., Отдел аудита №1</t>
  </si>
  <si>
    <t>Руководитель отдела А?ылбек А.А.</t>
  </si>
  <si>
    <t>Главный специалист Раисова К.К., Управление аудита</t>
  </si>
  <si>
    <t>Главный специалист Суюндуков А.А., Отдел аудита</t>
  </si>
  <si>
    <t>Руководитель отдела Нсанова К.С.</t>
  </si>
  <si>
    <t>Главный специалист Сабитова А.С., отдел аудита №6</t>
  </si>
  <si>
    <t>Главный специалист Жапарова Г.О., отдел аудита №6</t>
  </si>
  <si>
    <t>Главный специалист Кадырова Д.Л., Управление аудита</t>
  </si>
  <si>
    <t>Главный специалист Джумабеков Т.К.</t>
  </si>
  <si>
    <t>Руководитель отдела Кожабекова Р.С., Отдел аудита</t>
  </si>
  <si>
    <t>620120250701OAP0001</t>
  </si>
  <si>
    <t>620120251009OAP0235</t>
  </si>
  <si>
    <t>620120251028OAP0577</t>
  </si>
  <si>
    <t>620120250826OAP0001</t>
  </si>
  <si>
    <t>ТОО"Sezim Arena"</t>
  </si>
  <si>
    <t>620120251212OAP0010</t>
  </si>
  <si>
    <t>620120251022OAP0287</t>
  </si>
  <si>
    <t>620120250915OAP0008</t>
  </si>
  <si>
    <t>620120251008OAP0042</t>
  </si>
  <si>
    <t>480120250912OAP0001</t>
  </si>
  <si>
    <t>ТОО Ақ жол құрылыс</t>
  </si>
  <si>
    <t>ТОО ОЙЛ СНАБ ЛТД</t>
  </si>
  <si>
    <t>ТОО НурасСтройТранспорт</t>
  </si>
  <si>
    <t>430120251215OAP0001</t>
  </si>
  <si>
    <t>ТОО Stroy Alem KZ</t>
  </si>
  <si>
    <t>ТОО СК НШТ</t>
  </si>
  <si>
    <t>430120250805OAP0004</t>
  </si>
  <si>
    <t>ТОО СМК-Атамекен</t>
  </si>
  <si>
    <t>430120251125OAP0052</t>
  </si>
  <si>
    <t>430120250804OAP0003</t>
  </si>
  <si>
    <t>430120251203OAP0019</t>
  </si>
  <si>
    <t>ТОО Пром Строй Гарант</t>
  </si>
  <si>
    <t>ТОО Ханкелді &amp; К</t>
  </si>
  <si>
    <t>ТОО КОМПАНИЯ СТРОЙ ИНВЕСТ 2020</t>
  </si>
  <si>
    <t>ТОО AISAR STROI</t>
  </si>
  <si>
    <t>Строительство нежилых зданий, за исключением стационарных торговых объектов категорий 1, 3</t>
  </si>
  <si>
    <t>330120251107OAP0013</t>
  </si>
  <si>
    <t>330120251118OAP0001</t>
  </si>
  <si>
    <t>330120251124OAP0001</t>
  </si>
  <si>
    <t>300120250924OAP0040</t>
  </si>
  <si>
    <t>270120250917ОАР0005</t>
  </si>
  <si>
    <t>270120250811ОАР0010</t>
  </si>
  <si>
    <t>270120251119ОАР0003</t>
  </si>
  <si>
    <t>270120250916ОАР0039</t>
  </si>
  <si>
    <t>270120251110ОАР0057</t>
  </si>
  <si>
    <t>270120251120ОАР0001</t>
  </si>
  <si>
    <t>270120250811ОАР0001</t>
  </si>
  <si>
    <t>270120251117ОАР0002</t>
  </si>
  <si>
    <t>ТОО "Golden Compass Capital"</t>
  </si>
  <si>
    <t>Производство благородных (драгоценных) металлов</t>
  </si>
  <si>
    <t>Представление прокуратуры</t>
  </si>
  <si>
    <t>02-07-23-09120</t>
  </si>
  <si>
    <t>Амирова Ж.К</t>
  </si>
  <si>
    <t>180120250924OAP0002</t>
  </si>
  <si>
    <t>180120251119OAP0001 </t>
  </si>
  <si>
    <t>180120250818OAP0001</t>
  </si>
  <si>
    <t>ТОО "ТРАНСПРОМ ВК"</t>
  </si>
  <si>
    <t>Сулейменова М.Т</t>
  </si>
  <si>
    <t xml:space="preserve">Услуги по перевозкам </t>
  </si>
  <si>
    <t xml:space="preserve">ИП Азат, САРБАСОВА АЙЫМЖАН ШАРХАНҚЫЗЫ </t>
  </si>
  <si>
    <t>ТОО  "Единство"</t>
  </si>
  <si>
    <t>ТОО "Клиника Талгата"</t>
  </si>
  <si>
    <t>580120251203TAC0001</t>
  </si>
  <si>
    <t>Деятельность больниц широкого профиля и специализированных больниц</t>
  </si>
  <si>
    <t>ИП Лидер-Трэйд</t>
  </si>
  <si>
    <t>150120251124TAC0010</t>
  </si>
  <si>
    <t>Қойлыбайәулеті Б.</t>
  </si>
  <si>
    <t>Аренда автомобилей и легковых автомобилей</t>
  </si>
  <si>
    <t>ИП Мистер-Газ Атырау</t>
  </si>
  <si>
    <t>ИП Филин</t>
  </si>
  <si>
    <t>150120251212TAC0001</t>
  </si>
  <si>
    <t>ТОО "SUPER MARCO (СУПЕР МАРКО)"</t>
  </si>
  <si>
    <t>150120251215TAC0002</t>
  </si>
  <si>
    <t>ТОО "MARCO (МАРКО)"</t>
  </si>
  <si>
    <t>150120251215TAC0001</t>
  </si>
  <si>
    <t>ТОО "Глобал Энерджи Сервис Индастри"</t>
  </si>
  <si>
    <t>150120251229TAC0004</t>
  </si>
  <si>
    <t xml:space="preserve">Деятельность профессиональных организаций </t>
  </si>
  <si>
    <t>ТОО "Нүрі-Л-Жетісай"</t>
  </si>
  <si>
    <t>580120251205TAC0001</t>
  </si>
  <si>
    <t>580120251222TAC0004</t>
  </si>
  <si>
    <t>ТОО "УМР-6"</t>
  </si>
  <si>
    <t>600120251218TAC0063</t>
  </si>
  <si>
    <t>ИП AST FOOD</t>
  </si>
  <si>
    <t>620120251201TAC0026</t>
  </si>
  <si>
    <t xml:space="preserve"> 27.11.2025</t>
  </si>
  <si>
    <t>Есеркепова Айгуль Рыскалиевна</t>
  </si>
  <si>
    <t>ОПТОВАЯ ТОРГОВЛЯ ПРОЧИМИ ПРОМЕЖУТОЧНЫМИ ПРОДУКТАМИ</t>
  </si>
  <si>
    <t>180120251219TAC0002</t>
  </si>
  <si>
    <t>ТОО "ASHTAR"</t>
  </si>
  <si>
    <t>600120251211TAC0021</t>
  </si>
  <si>
    <t>ИП "New Technics" (Сембі Әділет Полатұлы)</t>
  </si>
  <si>
    <t>Розничная торговля прочими автотранспортными средствами в торговых объектах с торговой площадью менее 2000 кв.м</t>
  </si>
  <si>
    <t>ТОО "Атырауколик"</t>
  </si>
  <si>
    <t>15.10.2025</t>
  </si>
  <si>
    <t>ИП Аубакирова</t>
  </si>
  <si>
    <t>620120251208TAC0008</t>
  </si>
  <si>
    <t xml:space="preserve"> 18.11.2025</t>
  </si>
  <si>
    <t>РОЗНИЧНАЯ ТОРГОВЛЯ ПРОЧИМИ ТОВАРАМИ НА РЫНКАХ</t>
  </si>
  <si>
    <t>NAMU</t>
  </si>
  <si>
    <t>600120251225TAC0106</t>
  </si>
  <si>
    <t>ИП IDEAL</t>
  </si>
  <si>
    <t>600120251215TAC0018</t>
  </si>
  <si>
    <t>ИП Кантлинг Анатолий Владимирович</t>
  </si>
  <si>
    <t>620120251218TAC0060</t>
  </si>
  <si>
    <t xml:space="preserve"> 08.12.2025</t>
  </si>
  <si>
    <t>Предоставление услуг по переезду</t>
  </si>
  <si>
    <t>ИП АЛИБАЕВ УСЕН</t>
  </si>
  <si>
    <t>330120251222TAC0016</t>
  </si>
  <si>
    <t>ИП "Жаркешев А.Е"</t>
  </si>
  <si>
    <t>600120251218TAC0040</t>
  </si>
  <si>
    <t>ИП NcA Power Service</t>
  </si>
  <si>
    <t>330120251217TAC0007</t>
  </si>
  <si>
    <t xml:space="preserve">33141 Ремонт и техническое обслуживание электродвигателей, генераторов и трансформаторов </t>
  </si>
  <si>
    <t>ДК ЖАЛГАСБАЕВ ДАЙРАБАЙ</t>
  </si>
  <si>
    <t>330120251224TAC0001</t>
  </si>
  <si>
    <t>ИП BGI_Transport</t>
  </si>
  <si>
    <t>НАСИБ</t>
  </si>
  <si>
    <t>600120251224TAC0084</t>
  </si>
  <si>
    <t>ТОО "Commerce Development Group"</t>
  </si>
  <si>
    <t>620120251217TAC0012</t>
  </si>
  <si>
    <t xml:space="preserve"> 31.12.2025</t>
  </si>
  <si>
    <t>Покупка и продажа прочей недвижимости</t>
  </si>
  <si>
    <t>ТОО "ТАБЫС 1974"</t>
  </si>
  <si>
    <t>300120251205TAC0001</t>
  </si>
  <si>
    <t>46713 Оптовая торговля каменным углем</t>
  </si>
  <si>
    <t>Филиал Синьцзянской международной торговой компании с ограниченной ответственностью «Айка» (Xinjiang Aiyika International Trading Co.,Ltd) в городе Алматы</t>
  </si>
  <si>
    <t>600120251105TAC0143</t>
  </si>
  <si>
    <t>ТОО "КАЗРЕНТ24"</t>
  </si>
  <si>
    <t>600120251222TAC0012</t>
  </si>
  <si>
    <t>Публичная компания Fix Price Group Plc</t>
  </si>
  <si>
    <t>620120251208TAC0004</t>
  </si>
  <si>
    <t>Деятельность холдинговых компаний</t>
  </si>
  <si>
    <t>31.03.2025</t>
  </si>
  <si>
    <t>Публичная компания Solidcore Resources plc</t>
  </si>
  <si>
    <t>620120251202TAC0009</t>
  </si>
  <si>
    <t xml:space="preserve"> Деятельность холдинговых компаний</t>
  </si>
  <si>
    <t>ТОО "PROF KRG"</t>
  </si>
  <si>
    <t>300120251211TAC0002</t>
  </si>
  <si>
    <t>25112 Производство легких металлических конструкций</t>
  </si>
  <si>
    <t>16.05.2023</t>
  </si>
  <si>
    <t>Оптовая торговля широким ассортиментом товаров без какой-либо конкретизации в торговых объектах</t>
  </si>
  <si>
    <t>450120251219TAC0001</t>
  </si>
  <si>
    <t>ТОО "KORT QZ"</t>
  </si>
  <si>
    <t>600120251210TAC0060</t>
  </si>
  <si>
    <t>ТОО "Packpro"</t>
  </si>
  <si>
    <t>600120251210TAC0061</t>
  </si>
  <si>
    <t>ТОО "Eurasian Certification Company LLP (Евразиан Сертификейшн Компани ЛЛП)"</t>
  </si>
  <si>
    <t>600120251215TAC0016</t>
  </si>
  <si>
    <t>ТОО "Diamond Winner"</t>
  </si>
  <si>
    <t>090120251230TAC0001</t>
  </si>
  <si>
    <t>ТОО "Baiterek-2022"</t>
  </si>
  <si>
    <t>300120250903TAC0001</t>
  </si>
  <si>
    <t>ТОО "Caravan Biday LTD"</t>
  </si>
  <si>
    <t>600120251219TAC0064</t>
  </si>
  <si>
    <t>ТОО "KZ LOGISTICS TERMINAL"</t>
  </si>
  <si>
    <t>600120251225TAC0102</t>
  </si>
  <si>
    <t>ТОО "Trade standart 888"</t>
  </si>
  <si>
    <t>620120251203TAC0002</t>
  </si>
  <si>
    <t xml:space="preserve"> 01.12.2025</t>
  </si>
  <si>
    <t>РОЗНИЧНАЯ ТОРГОВЛЯ ПОДЕРЖАННЫМИ ТОВАРАМИ В МАГАЗИНАХ, ЯВЛЯЮЩИХСЯ ТОРГОВЫМИ ОБЪЕКТАМИ, С ТОРГОВОЙ ПЛОЩАДЬЮ МЕНЕЕ 2000 КВ.М</t>
  </si>
  <si>
    <t>ТОО "Reframet KZ"</t>
  </si>
  <si>
    <t>300120251215TAC0001</t>
  </si>
  <si>
    <t>ТОО "NEO-Klimat"</t>
  </si>
  <si>
    <t>590120251222TAC0091</t>
  </si>
  <si>
    <t>Лим О</t>
  </si>
  <si>
    <t>ТОО  "ЭлитСтройКомплект"</t>
  </si>
  <si>
    <t>ТОО "Азия Гео Минералс"</t>
  </si>
  <si>
    <t>620120251202TAC0041</t>
  </si>
  <si>
    <t xml:space="preserve"> 28.11.2025</t>
  </si>
  <si>
    <t>ТОО "Коллекторское агентство "FD Collection"</t>
  </si>
  <si>
    <t>600120251204TAC0083</t>
  </si>
  <si>
    <t xml:space="preserve"> 21.11.2025</t>
  </si>
  <si>
    <t>филиал АО "KLV İNŞAAT ANONİM ŞİRKETI (КЛВ ИНШААТ АНОНИМ ШИРКЕТИ)" в городе Алматы</t>
  </si>
  <si>
    <t>ТОО "Организация по Управлению Стрессовыми Активами Казахстан-Зираат Интернешнл-2"</t>
  </si>
  <si>
    <t>600120251215TAC0029</t>
  </si>
  <si>
    <t>090120251225TAC0045</t>
  </si>
  <si>
    <t>Прочие виды кредитования</t>
  </si>
  <si>
    <t>42220 Строительство линий электропередач и телекоммуникаций</t>
  </si>
  <si>
    <t>ТОО "Бетон Алем"</t>
  </si>
  <si>
    <t>590120251219TAC0033</t>
  </si>
  <si>
    <t>Производство бетона</t>
  </si>
  <si>
    <t>ТОО "Qazaqstroy KZ"</t>
  </si>
  <si>
    <t>300120251125TAC0020</t>
  </si>
  <si>
    <t>ТОО "Лавгуд"</t>
  </si>
  <si>
    <t>600120251219TAC0019</t>
  </si>
  <si>
    <t>Деятельность в области инженерных изысканий и предоставление технических консультаций в этой области, за исключением объектов атомной промышленности и атомной энергетики</t>
  </si>
  <si>
    <t>ТОО "UNIDO Payments"</t>
  </si>
  <si>
    <t>600120251222TAC0013</t>
  </si>
  <si>
    <t>ТОО "Гарант НД"</t>
  </si>
  <si>
    <t>ТОО "ASTER AUTO ASTANA (АСТЭР АВТО АСТАНА)"</t>
  </si>
  <si>
    <t>090120251210TAC0003</t>
  </si>
  <si>
    <t>Розничная продажа автомобилей и легковых автотранспортных средств</t>
  </si>
  <si>
    <t>ТОО "Asyll Dala"</t>
  </si>
  <si>
    <t>620120251211TAC0017</t>
  </si>
  <si>
    <t>ТОО "Aktogay Smelter" (Актогай Смелтер)</t>
  </si>
  <si>
    <t>600120251217TAC0018</t>
  </si>
  <si>
    <t>ТОО "InterSound (ИнтерСаунд)"</t>
  </si>
  <si>
    <t>590120251231TAC0011</t>
  </si>
  <si>
    <t>Филиал "NUSSLI Adunic AG" в Республике Казахстан</t>
  </si>
  <si>
    <t>600120251210TAC0059</t>
  </si>
  <si>
    <t>ТОО  "Астана-Трейд-Агро"</t>
  </si>
  <si>
    <t>590120251231TAC0033</t>
  </si>
  <si>
    <t>ТОО "Innovative Solutions for Networking and Business"</t>
  </si>
  <si>
    <t>600120251224TAC0082</t>
  </si>
  <si>
    <t>СПК "АМАЛИЯ"</t>
  </si>
  <si>
    <t>ТОО "Eurasia Motor Shymkent"</t>
  </si>
  <si>
    <t>590120251231TAC0032</t>
  </si>
  <si>
    <t>ТОО "VIP Клиника" (ВИП Клиника)</t>
  </si>
  <si>
    <t>620120251209TAC0083</t>
  </si>
  <si>
    <t>Предоставление гостиничных услуг с ресторанами для официальных мероприятий</t>
  </si>
  <si>
    <t>ТОО "Eridan Trade"</t>
  </si>
  <si>
    <t>330120251218TAC0004</t>
  </si>
  <si>
    <t>Жапбасбаева А.
Алиева Д.</t>
  </si>
  <si>
    <t xml:space="preserve">46341 Оптовая торговля напитками </t>
  </si>
  <si>
    <t>ТОО "СберВосток"</t>
  </si>
  <si>
    <t>600120251110TAC0043</t>
  </si>
  <si>
    <t>ТОО "АлматыСтекло"</t>
  </si>
  <si>
    <t>090120251210TAC0002</t>
  </si>
  <si>
    <t>Производство стеклянной тары</t>
  </si>
  <si>
    <t>ТОО "Line-technology company"</t>
  </si>
  <si>
    <t>620120251219TAC0001</t>
  </si>
  <si>
    <t xml:space="preserve"> Оптовая торговля широким ассортиментом товаров без какой-либо конкретизации</t>
  </si>
  <si>
    <t>Представительство "Актавис Интернешнл Лтд." в Алматы, Казахстан</t>
  </si>
  <si>
    <t>600120251204TAC0088</t>
  </si>
  <si>
    <t>ТОО "Эко-Техникс"</t>
  </si>
  <si>
    <t>150120251225TAC0003</t>
  </si>
  <si>
    <t>ТОО "GP BUILDING"</t>
  </si>
  <si>
    <t>620120251210TAC0015</t>
  </si>
  <si>
    <t>ТОО "Атыраугидрогеология"</t>
  </si>
  <si>
    <t>46630 Оптовая торговля машинами и оборудованием для горнодобывающей промышленности и строительства</t>
  </si>
  <si>
    <t>Производство вина из винограда несобственного производства</t>
  </si>
  <si>
    <t>ТОО "Г.С.Г. Высотник"</t>
  </si>
  <si>
    <t>600120251215TAC0052</t>
  </si>
  <si>
    <t>ТОО "Big House (Биг Хауз)"</t>
  </si>
  <si>
    <t>590120251226TAC0226</t>
  </si>
  <si>
    <t>Айдарулы Ж, Зияев Я</t>
  </si>
  <si>
    <t>ТОО "Ана Жер Құрылыс"</t>
  </si>
  <si>
    <t>600120251212TAC0039</t>
  </si>
  <si>
    <t xml:space="preserve">Продажа электроэнергии </t>
  </si>
  <si>
    <t>ТОО "Коллекторское агентство "ТАЙМ ИНВЕСТ"</t>
  </si>
  <si>
    <t>600120251127TAC0002</t>
  </si>
  <si>
    <t>АО "Батыс Транзит"</t>
  </si>
  <si>
    <t>600120251215TAC0001</t>
  </si>
  <si>
    <t>Казахстанский филиал компании "ЮрАзия Энерджи Холдингс Лтд."</t>
  </si>
  <si>
    <t>600120251110TAC0034</t>
  </si>
  <si>
    <t>ТОО "Микрофинансовая организация "Азиатский Кредитный Фонд"</t>
  </si>
  <si>
    <t>600120251124TAC0007</t>
  </si>
  <si>
    <t>ТОО "West Dala" "Вест Дала"</t>
  </si>
  <si>
    <t>590120251225TAC0121</t>
  </si>
  <si>
    <t>180120251219TAC0001</t>
  </si>
  <si>
    <t>Фазылова Р.А</t>
  </si>
  <si>
    <t>Производство кирпича, черепицы и прочих  строительных изделий из  обожженной глины</t>
  </si>
  <si>
    <t>600120251219TAC0001</t>
  </si>
  <si>
    <t>Хайтметов Б</t>
  </si>
  <si>
    <t>64300 Деятельность трастовых компаний, инвестиционных фондов и аналогичных финансовых организаций</t>
  </si>
  <si>
    <t>ТОО "Алем ТАТ"</t>
  </si>
  <si>
    <t>600120251212TAC0061</t>
  </si>
  <si>
    <t>ТОО "BaqBi"</t>
  </si>
  <si>
    <t>090120251125TAC0002</t>
  </si>
  <si>
    <t>Корпоративный фонд "Международный фонд "Евразийский Медиа Форум"</t>
  </si>
  <si>
    <t>600120251117TAC0017</t>
  </si>
  <si>
    <t>ТОО "Терра Компани"</t>
  </si>
  <si>
    <t>600120251218TAC0058</t>
  </si>
  <si>
    <t>ТОО "Газовое хозяйство "Шымкентгаз"</t>
  </si>
  <si>
    <t>590120251223TAC0332</t>
  </si>
  <si>
    <t>Распределение газообразного топлива</t>
  </si>
  <si>
    <t>ЧФ</t>
  </si>
  <si>
    <t>01xx</t>
  </si>
  <si>
    <t>ТОО "Базис Ойл"</t>
  </si>
  <si>
    <t>580120251209TAC0007</t>
  </si>
  <si>
    <t>ТОО "Зираш"</t>
  </si>
  <si>
    <t>210120251211TAC0001</t>
  </si>
  <si>
    <t>ИП Olimp Trans Kazahstan</t>
  </si>
  <si>
    <t>150120251208TAC0001</t>
  </si>
  <si>
    <t>600120251029TAC0371</t>
  </si>
  <si>
    <t>ТОО "FLAMMA"</t>
  </si>
  <si>
    <t>300120251112TAC0050</t>
  </si>
  <si>
    <t>ТОО "DAN TRADING"</t>
  </si>
  <si>
    <t>по вопросам исполнения налогового обязательства по отдельным видам налогов и (или) других обязательных платежей в бюджет, по вопросам определения взаиморасчетов между налогоплательщиком (налоговым агентом) и его дебиторами</t>
  </si>
  <si>
    <t>710120251209TAC0001</t>
  </si>
  <si>
    <t>ТОО "OLJA &amp; Co"</t>
  </si>
  <si>
    <t>390120251204TAC0001</t>
  </si>
  <si>
    <t>ТОО "Парус СП"</t>
  </si>
  <si>
    <t>330120251217TAC0006</t>
  </si>
  <si>
    <t>ИП Калимбетова Жанат Муслимбековна</t>
  </si>
  <si>
    <t>390120251204TAC0002</t>
  </si>
  <si>
    <t>ИП "Печной Стандарт"</t>
  </si>
  <si>
    <t>390120251209TAC0001</t>
  </si>
  <si>
    <t>ИП Линник Оксана Геннадьевна</t>
  </si>
  <si>
    <t>330120251120TAC0009</t>
  </si>
  <si>
    <t>ТОО "Строй модуль-Астана"</t>
  </si>
  <si>
    <t>Учитывается да/нет</t>
  </si>
  <si>
    <t>ЧО запрещено проведение проверки</t>
  </si>
  <si>
    <t>примечание</t>
  </si>
  <si>
    <t>Артықбаев Сүндетжан Нариманұлы</t>
  </si>
  <si>
    <t>отменен решением суда</t>
  </si>
  <si>
    <t>Доначислено  на 01.01.2026</t>
  </si>
  <si>
    <t>KPI на 01.01.2027</t>
  </si>
  <si>
    <t>Взыскано на 01.01.2026</t>
  </si>
  <si>
    <t>ТОО "AктобеНефтегазстрой"</t>
  </si>
  <si>
    <t xml:space="preserve">300120251202OAP0024 </t>
  </si>
  <si>
    <t>Оптовая торговля прочими машинами и оборудованиями</t>
  </si>
  <si>
    <t>ТОО  "Каз Строй АкЖол Курылыс"</t>
  </si>
  <si>
    <t>300120250805OAP0001</t>
  </si>
  <si>
    <t>Фазылханов Д.</t>
  </si>
  <si>
    <t>330120251029OAP0036</t>
  </si>
  <si>
    <t>ТОО  "Элит Строй СК"</t>
  </si>
  <si>
    <t>Периодическая</t>
  </si>
  <si>
    <t>ТОО  "GLOBALSNAB NUR KZ"</t>
  </si>
  <si>
    <t>ТОО  ""Kosta&amp;K""</t>
  </si>
  <si>
    <t>ТОО  "СК Промтех"</t>
  </si>
  <si>
    <t>450120250929OAP0016</t>
  </si>
  <si>
    <t>590120250925OAP0011</t>
  </si>
  <si>
    <t>ТОО "New Capital Investment"</t>
  </si>
  <si>
    <t>Управление недвижмостью</t>
  </si>
  <si>
    <t>450120251113OAP0122</t>
  </si>
  <si>
    <t xml:space="preserve">Жумабаева Д.Б. </t>
  </si>
  <si>
    <t>ТОО  "ТД Промышленные ресурсы"</t>
  </si>
  <si>
    <t>ТОО  "ЮТЭКС"</t>
  </si>
  <si>
    <t>300120251111OAP0011</t>
  </si>
  <si>
    <t>450120251218OAP0026</t>
  </si>
  <si>
    <t xml:space="preserve">ТОО "Build Metal Export" </t>
  </si>
  <si>
    <t>450120251215OAP0009</t>
  </si>
  <si>
    <t>ТОО "Эмир Commerce"</t>
  </si>
  <si>
    <t>620120251219TAC0002</t>
  </si>
  <si>
    <t>620120260112OAP0001</t>
  </si>
  <si>
    <t xml:space="preserve"> 18.12.2025</t>
  </si>
  <si>
    <t>Купля и продажа прочей недвижимости</t>
  </si>
  <si>
    <t>ТОО  "TAZA QALA IJF"</t>
  </si>
  <si>
    <t>450120251119OAP0026</t>
  </si>
  <si>
    <t>ТОО "DonaldЭко"</t>
  </si>
  <si>
    <t>620120251218TAC0058</t>
  </si>
  <si>
    <t>620120260108OAP0035</t>
  </si>
  <si>
    <t xml:space="preserve"> 15.12.2025</t>
  </si>
  <si>
    <t>МИКРО</t>
  </si>
  <si>
    <t>Прочая профессиональная, научная и техническая деятельность, не включенная в другие категории</t>
  </si>
  <si>
    <t>620120251212OAP0028</t>
  </si>
  <si>
    <t xml:space="preserve">300120251008OAP0015  </t>
  </si>
  <si>
    <t xml:space="preserve">620120251230OAP0004 </t>
  </si>
  <si>
    <t>330120251229OAP0022</t>
  </si>
  <si>
    <t>227 424 107</t>
  </si>
  <si>
    <t>450120251204OAP0002</t>
  </si>
  <si>
    <t xml:space="preserve">300120250815OAP0017 </t>
  </si>
  <si>
    <t>030120251210OAP0001</t>
  </si>
  <si>
    <t>ТОО Кентавр</t>
  </si>
  <si>
    <t>180120251119OAP0015 </t>
  </si>
  <si>
    <t>300120251203OAP0020</t>
  </si>
  <si>
    <t>300120251224OAP0011</t>
  </si>
  <si>
    <t>300120251126OAP0018</t>
  </si>
  <si>
    <t>300120251204OAP0003</t>
  </si>
  <si>
    <t>300120251217OAP0001</t>
  </si>
  <si>
    <t>300120250808OAP0005</t>
  </si>
  <si>
    <t>300120251224OAP0005</t>
  </si>
  <si>
    <t>300120251023OAP0333</t>
  </si>
  <si>
    <t>300120251124OAP0001</t>
  </si>
  <si>
    <t>300120251219OAP0005</t>
  </si>
  <si>
    <t>300120251223OAP0001</t>
  </si>
  <si>
    <t> 330120251124OAP0020</t>
  </si>
  <si>
    <t>430120250805OAP0016</t>
  </si>
  <si>
    <t xml:space="preserve"> Билялова З.К.</t>
  </si>
  <si>
    <t>450120251209OAP0001</t>
  </si>
  <si>
    <t>450120251120OAP0011</t>
  </si>
  <si>
    <t>450120251205OAP0001</t>
  </si>
  <si>
    <t>480120251204OAP0006</t>
  </si>
  <si>
    <t>Эбелов Р. М.</t>
  </si>
  <si>
    <t>480120250801OAP0004</t>
  </si>
  <si>
    <t>620120251215OAP0052</t>
  </si>
  <si>
    <t>620120251209OAP0052</t>
  </si>
  <si>
    <t>620120251210OAP0011</t>
  </si>
  <si>
    <t>620120251212OAP0030</t>
  </si>
  <si>
    <t>620120251212OAP0036</t>
  </si>
  <si>
    <t>620120251217OAP0026</t>
  </si>
  <si>
    <t>ТОО "SCS Solutions"</t>
  </si>
  <si>
    <t>620120251208TAC0007</t>
  </si>
  <si>
    <t>620120260113OAP0006</t>
  </si>
  <si>
    <t>620120251218OAP0004</t>
  </si>
  <si>
    <t>620120251208TAC0003</t>
  </si>
  <si>
    <t>620120260108OAP0012</t>
  </si>
  <si>
    <t>ПРОИЗВОДСТВО СТЕНОВЫХ БЛОКОВ</t>
  </si>
  <si>
    <t>ТОО "Ханхи"</t>
  </si>
  <si>
    <t>620120251218TAC0061</t>
  </si>
  <si>
    <t>620120260105OAP0007</t>
  </si>
  <si>
    <t>ИП ТехСтрой-2024</t>
  </si>
  <si>
    <t>620120251218TAC0062</t>
  </si>
  <si>
    <t>620120260105OAP0013</t>
  </si>
  <si>
    <t>620120251120OAP0025</t>
  </si>
  <si>
    <t>Сейдахметов Нурберген Буребаевич</t>
  </si>
  <si>
    <t xml:space="preserve">590120250826OAP0001 </t>
  </si>
  <si>
    <t>590120250912OAP0003</t>
  </si>
  <si>
    <t>Приказ УДМ</t>
  </si>
  <si>
    <t>ТОО "Болашак-Атырау"</t>
  </si>
  <si>
    <t>ТОО "Проммашкомплект"</t>
  </si>
  <si>
    <t>ТОО "Ритейл Групп Казахстан"</t>
  </si>
  <si>
    <t>N47713</t>
  </si>
  <si>
    <t>ТОО "Казахстанская Агро Инновационная Корпорация"</t>
  </si>
  <si>
    <t>ТОО "МК-Ломбард"</t>
  </si>
  <si>
    <t>N64921</t>
  </si>
  <si>
    <t>ТОО "3D Flowers KZ"</t>
  </si>
  <si>
    <t>ТОО "QazTehna"</t>
  </si>
  <si>
    <t>ОРАЗИМБЕТОВ КАЛИ САПАРХАНОВИЧ</t>
  </si>
  <si>
    <t>Айтжанова Д.Т.</t>
  </si>
  <si>
    <t>САБИЕВ КАЙРАТ КАПЕЗОВИЧ</t>
  </si>
  <si>
    <t>ТОО "Верность Качеству-А"</t>
  </si>
  <si>
    <t>БУЛЕТАЙУЛЫ МАЛИК</t>
  </si>
  <si>
    <t>Каирова А.С.</t>
  </si>
  <si>
    <t>ТОО "КМГ Инжиниринг"</t>
  </si>
  <si>
    <t>ТОО "Научно-исследовательский инжиниринговый центр ERG"</t>
  </si>
  <si>
    <t>Ермухамедова Г.А.</t>
  </si>
  <si>
    <t>ТОО "VIK plus"</t>
  </si>
  <si>
    <t>ТОО "Производственная фирма "Магаш"</t>
  </si>
  <si>
    <t>ТОО "Добывающее предприятие "ОРТАЛЫК"</t>
  </si>
  <si>
    <t>181600270807</t>
  </si>
  <si>
    <t>330300006053</t>
  </si>
  <si>
    <t>600800000169</t>
  </si>
  <si>
    <t>391700076206</t>
  </si>
  <si>
    <t>302000317728</t>
  </si>
  <si>
    <t>430100286476</t>
  </si>
  <si>
    <t>600700685416</t>
  </si>
  <si>
    <t>600720978411</t>
  </si>
  <si>
    <t>301200228380</t>
  </si>
  <si>
    <t>620200380851</t>
  </si>
  <si>
    <t>600300598351</t>
  </si>
  <si>
    <t>061800387575</t>
  </si>
  <si>
    <t>451500338000</t>
  </si>
  <si>
    <t>032600280653</t>
  </si>
  <si>
    <t>600800540501</t>
  </si>
  <si>
    <t>030500212396</t>
  </si>
  <si>
    <t>451500312788</t>
  </si>
  <si>
    <t>620500072918</t>
  </si>
  <si>
    <t>600120251225TAC0070</t>
  </si>
  <si>
    <t>390300212139</t>
  </si>
  <si>
    <t>Производственный кооператив "Сельскохозяйственный производственный кооператив "Мендыкара 2017"</t>
  </si>
  <si>
    <t>600300698270</t>
  </si>
  <si>
    <t>620200550687</t>
  </si>
  <si>
    <t>481400086773</t>
  </si>
  <si>
    <t>600400764310</t>
  </si>
  <si>
    <t>151000108718</t>
  </si>
  <si>
    <t>620500127490</t>
  </si>
  <si>
    <t>620200618349</t>
  </si>
  <si>
    <t>451500344826</t>
  </si>
  <si>
    <t>331000087623</t>
  </si>
  <si>
    <t>620200642638</t>
  </si>
  <si>
    <t>061822116446</t>
  </si>
  <si>
    <t>620500197128</t>
  </si>
  <si>
    <t>620200683734</t>
  </si>
  <si>
    <t>391700336008</t>
  </si>
  <si>
    <t>620500238668</t>
  </si>
  <si>
    <t>302000456604</t>
  </si>
  <si>
    <t>391700337484</t>
  </si>
  <si>
    <t>600120251229TAC0112</t>
  </si>
  <si>
    <t>600500668716</t>
  </si>
  <si>
    <t>ТОО "MetallArmor"</t>
  </si>
  <si>
    <t>061800438886</t>
  </si>
  <si>
    <t>600300745837</t>
  </si>
  <si>
    <t>620200707647</t>
  </si>
  <si>
    <t>302000466803</t>
  </si>
  <si>
    <t>600700920256</t>
  </si>
  <si>
    <t>301200251165</t>
  </si>
  <si>
    <t>620700061018</t>
  </si>
  <si>
    <t>302000475798</t>
  </si>
  <si>
    <t>600400933411</t>
  </si>
  <si>
    <t>390800221004</t>
  </si>
  <si>
    <t>331000093485</t>
  </si>
  <si>
    <t>620300232793</t>
  </si>
  <si>
    <t>061200211615</t>
  </si>
  <si>
    <t>061800457959</t>
  </si>
  <si>
    <t>620800016918</t>
  </si>
  <si>
    <t>600400959448</t>
  </si>
  <si>
    <t>600900888047</t>
  </si>
  <si>
    <t>600300792916</t>
  </si>
  <si>
    <t>302000233734</t>
  </si>
  <si>
    <t>582100230322</t>
  </si>
  <si>
    <t>451800014148</t>
  </si>
  <si>
    <t>091420452012</t>
  </si>
  <si>
    <t>330100225759</t>
  </si>
  <si>
    <t>600500550882</t>
  </si>
  <si>
    <t>600500559512</t>
  </si>
  <si>
    <t>620200285482</t>
  </si>
  <si>
    <t>582410198331</t>
  </si>
  <si>
    <t>600411129665</t>
  </si>
  <si>
    <t>061810247348</t>
  </si>
  <si>
    <t>030610172435</t>
  </si>
  <si>
    <t>581320140437</t>
  </si>
  <si>
    <t>600310764563</t>
  </si>
  <si>
    <t>600400584509</t>
  </si>
  <si>
    <t>600900598320</t>
  </si>
  <si>
    <t>600420216537</t>
  </si>
  <si>
    <t>331010612437</t>
  </si>
  <si>
    <t>600900162753</t>
  </si>
  <si>
    <t>151010785694</t>
  </si>
  <si>
    <t>391710897281</t>
  </si>
  <si>
    <t>451610995039</t>
  </si>
  <si>
    <t>600412154903</t>
  </si>
  <si>
    <t>330900211934</t>
  </si>
  <si>
    <t>600900624015</t>
  </si>
  <si>
    <t>211513806435</t>
  </si>
  <si>
    <t>301220013345</t>
  </si>
  <si>
    <t>620220634592</t>
  </si>
  <si>
    <t>430120166430</t>
  </si>
  <si>
    <t>061820836873</t>
  </si>
  <si>
    <t>600700612553</t>
  </si>
  <si>
    <t>600400610490</t>
  </si>
  <si>
    <t>061821117801</t>
  </si>
  <si>
    <t>061420096195</t>
  </si>
  <si>
    <t>581820546341</t>
  </si>
  <si>
    <t>582410598403</t>
  </si>
  <si>
    <t>590410500266</t>
  </si>
  <si>
    <t>481400046532</t>
  </si>
  <si>
    <t>Секерхан Темирлан Галымжанулы</t>
  </si>
  <si>
    <t>Садвакасов Арнал Қайратұлы</t>
  </si>
  <si>
    <t>060100000698</t>
  </si>
  <si>
    <t>030120251219TAC0068</t>
  </si>
  <si>
    <t>ТОО "ВекторKZ"</t>
  </si>
  <si>
    <t>030120251119TAC0021</t>
  </si>
  <si>
    <t>ИП  "Auto PLUS"    (Идрисов Гадлет Курметович)</t>
  </si>
  <si>
    <t>030120251219TAC0073</t>
  </si>
  <si>
    <t xml:space="preserve">ТЕХНИЧЕСКОЕ ОБСЛУЖИВАНИЕ И РЕМОНТ АВТОМОБИЛЕЙ, ЗА ИСКЛЮЧЕНИЕМ ПРОИЗВЕДЕННЫХ СТАНЦИЯМИ ТЕХНИЧЕСКОГО ОБСЛУЖИВАНИЯ, НАХОДЯЩИМИСЯ НА ПРИДОРОЖНОЙ ПОЛОСЕ </t>
  </si>
  <si>
    <t>ТОО "СНПС-Актюбинская Транспортная Компания"</t>
  </si>
  <si>
    <t>060120251230TAC0023</t>
  </si>
  <si>
    <t>ЕМЕЛЬЯНЕНКО ВЛАДИМИР ОЛЕГОВИЧ</t>
  </si>
  <si>
    <t>060120251222TAC0002</t>
  </si>
  <si>
    <t>физ лицо</t>
  </si>
  <si>
    <t xml:space="preserve">Прочая деятельность в области образования, не включенная в другие группировки </t>
  </si>
  <si>
    <t xml:space="preserve">Прочая розничная торговля в специализированных магазинах, являющихся торговыми объектами, с торговой площадью менее 2000 кв.м </t>
  </si>
  <si>
    <t xml:space="preserve">ПРОЧАЯ РОЗНИЧНАЯ ТОРГОВЛЯ В НЕСПЕЦИАЛИЗИРОВАННЫХ МАГАЗИНАХ, ЯВЛЯЮЩИХСЯ ТОРГОВЫМИ ОБЪЕКТАМИ, С ТОРГОВОЙ ПЛОЩАДЬЮ БОЛЕЕ 2000 КВ.М (2000 КВ.М И ВЫШЕ) </t>
  </si>
  <si>
    <t xml:space="preserve">Прочая розничная торговля в неспециализированных магазинах, являющихся торговыми объектами, с торговой площадью более 2000 кв.м (2000 кв.м и выше) </t>
  </si>
  <si>
    <t xml:space="preserve">Прочая деятельность по уборке </t>
  </si>
  <si>
    <t>150120251225TAC0001</t>
  </si>
  <si>
    <t>150120251225TAC0002</t>
  </si>
  <si>
    <t>150120251222TAC0001</t>
  </si>
  <si>
    <t>ИП "Айбиби"</t>
  </si>
  <si>
    <t>150120251120TAC0002</t>
  </si>
  <si>
    <t>ИП Гумарова</t>
  </si>
  <si>
    <t>150120251120TAC0003</t>
  </si>
  <si>
    <t>ТОО "СК СтройГарант"</t>
  </si>
  <si>
    <t>150120251111TAC0074</t>
  </si>
  <si>
    <t>Ремонт и техническое обслуживание электроосветительного оборудования</t>
  </si>
  <si>
    <t>ТОО "A2Family"</t>
  </si>
  <si>
    <t>150120260113TAC0004</t>
  </si>
  <si>
    <t xml:space="preserve"> Деятельность ресторанов и предоставление услуг по доставке продуктов питания, за исключением деятельности объектов, находящихся на придорожной полосе</t>
  </si>
  <si>
    <t xml:space="preserve">ИП "Olimp Trans Kazahstan"    </t>
  </si>
  <si>
    <t>ИП Бабакулова</t>
  </si>
  <si>
    <t>210120251224TAC0001</t>
  </si>
  <si>
    <t>Абдалиева Г.</t>
  </si>
  <si>
    <t>Розничная торговля путем заказа товаров по почте или через сеть интернет.</t>
  </si>
  <si>
    <t>Некоммерческое акционерное общество "Медицинский университет Караганды"</t>
  </si>
  <si>
    <t>ТОО "Строительные инновации"</t>
  </si>
  <si>
    <t>300120251224TAC0010</t>
  </si>
  <si>
    <t>ТОО "ЭРГА-Казахстан"</t>
  </si>
  <si>
    <t>300120251112TAC0052</t>
  </si>
  <si>
    <t>46213 ОПТОВАЯ ТОРГОВЛЯ МАСЛИЧНЫМИ КУЛЬТУРАМИ</t>
  </si>
  <si>
    <t>Филиал Публичного акционерного общества "Татнефть" имени В.Д. Шашина в Республике Казахстан</t>
  </si>
  <si>
    <t>300120260105TAC0001</t>
  </si>
  <si>
    <t>71121 Деятельность в области инженерно-технического проектирования, за исключением объектов атомной промышленности и атомной энергетики</t>
  </si>
  <si>
    <t>ИП Калелов</t>
  </si>
  <si>
    <t>300120260119TAC0009</t>
  </si>
  <si>
    <t>ТОО "Ultima Jet"</t>
  </si>
  <si>
    <t>300120260119TAC0004</t>
  </si>
  <si>
    <t>52291 ТРАНСПОРТНО-ЭКСПЕДИЦИОННЫЕ УСЛУГИ</t>
  </si>
  <si>
    <t>ИП Маусымбаева А.Д.</t>
  </si>
  <si>
    <t>300120260112TAC0001</t>
  </si>
  <si>
    <t>72192 Научно-исследовательские, опытно-методические и опытно-конструкторские работы в геологической отрасли</t>
  </si>
  <si>
    <t>ТОО "ARB-01"</t>
  </si>
  <si>
    <t>300120260105TAC0004</t>
  </si>
  <si>
    <t>49200 Деятельность грузового железнодорожного транспорта</t>
  </si>
  <si>
    <t>Ерке</t>
  </si>
  <si>
    <t>300120260105TAC0003</t>
  </si>
  <si>
    <t>ТОО "Мега Звук"</t>
  </si>
  <si>
    <t>300120260105TAC0002</t>
  </si>
  <si>
    <t>ТОО "KASTA GLOBAL"</t>
  </si>
  <si>
    <t>300120251224TAC0009</t>
  </si>
  <si>
    <t>78200 ДЕЯТЕЛЬНОСТЬ АГЕНТСТВ ПО ВРЕМЕННОМУ ТРУДОУСТРОЙСТВУ</t>
  </si>
  <si>
    <t>ТОО "PPB Kazakhstan"</t>
  </si>
  <si>
    <t>300120250926TAC0001</t>
  </si>
  <si>
    <t>ТОО "KAZBUILD PRO"</t>
  </si>
  <si>
    <t>300120251219TAC0014</t>
  </si>
  <si>
    <t>46499 Оптовая торговля прочими непродовольственными товарами потребительского назначения, не включенными в другие группировки</t>
  </si>
  <si>
    <t>АО "Акционерный инвестиционный фонд недвижимости "SNS INVESTMENTS (СНС ИНВЕСТМЕНТС)"</t>
  </si>
  <si>
    <t>300120251230TAC0001</t>
  </si>
  <si>
    <t>68204 Аренда и управление собственной торговой недвижимостью и многофункциональными комплексами в торговой деятельности</t>
  </si>
  <si>
    <t>300120251113TAC0010</t>
  </si>
  <si>
    <t>28223 Производство оборудования непрерывного транспорта</t>
  </si>
  <si>
    <t>300120251111TAC0051</t>
  </si>
  <si>
    <t>ИП TVIPL-SERVIS</t>
  </si>
  <si>
    <t>Тайгараев Ж.
Жаппасбай Б.</t>
  </si>
  <si>
    <t xml:space="preserve">0111 Выращивание зерновых (кроме риса), бобовых и масличных культур 
01490 РАЗВЕДЕНИЕ ПРОЧИХ ВИДОВ ЖИВОТНЫХ </t>
  </si>
  <si>
    <t xml:space="preserve">01450 Разведение овец и коз </t>
  </si>
  <si>
    <t xml:space="preserve">42111 СТРОИТЕЛЬСТВО ДОРОГ И АВТОМАГИСТРАЛЕЙ </t>
  </si>
  <si>
    <t xml:space="preserve">№31/4/1-3119 </t>
  </si>
  <si>
    <t>ИП LevelUp</t>
  </si>
  <si>
    <t>430120251222TAC0001</t>
  </si>
  <si>
    <t>АЛИМБЕТОВ ХОДЖААХМЕТ МУХАМБАЕВИЧ</t>
  </si>
  <si>
    <t>430120251211TAC0002</t>
  </si>
  <si>
    <t xml:space="preserve">ДЕЯТЕЛЬНОСТЬ РЕСТОРАНОВ И ПРЕДОСТАВЛЕНИЕ УСЛУГ ПО ДОСТАВКЕ ПРОДУКТОВ ПИТАНИЯ, ЗА ИСКЛЮЧЕНИЕМ ДЕЯТЕЛЬНОСТИ ОБЪЕКТОВ, НАХОДЯЩИХСЯ НА ПРИДОРОЖНОЙ ПОЛОСЕ </t>
  </si>
  <si>
    <t>ТOO "Juvanov"</t>
  </si>
  <si>
    <t>430120251126TAC0001</t>
  </si>
  <si>
    <t xml:space="preserve">Производство железнодорожных локомотивов и подвижного состава </t>
  </si>
  <si>
    <t>ЖЕТПИСБАЕВА АРДАК ЖАКСЫЛЫКОВНА</t>
  </si>
  <si>
    <t>620120251201TAC0029</t>
  </si>
  <si>
    <t>Аренда строительного оборудования с оператором</t>
  </si>
  <si>
    <t>АБИЛКАДИРОВА АЙГЕРИМ ЖАНАТОВНА</t>
  </si>
  <si>
    <t>620120251201TAC0030</t>
  </si>
  <si>
    <t>ТОО "Анхель-Трейдинг"</t>
  </si>
  <si>
    <t>620120251201TAC0027</t>
  </si>
  <si>
    <t>ТОО "Бакти Транс Логистик"</t>
  </si>
  <si>
    <t>620120251204TAC0025</t>
  </si>
  <si>
    <t xml:space="preserve"> 26.11.2025</t>
  </si>
  <si>
    <t>620120251204TAC0017</t>
  </si>
  <si>
    <t>ИП DM-TRADE</t>
  </si>
  <si>
    <t>620120251208TAC0011</t>
  </si>
  <si>
    <t>ТОО "МеталТек Казахстан"</t>
  </si>
  <si>
    <t>620120251215TAC0016</t>
  </si>
  <si>
    <t>620120251215TAC0018</t>
  </si>
  <si>
    <t xml:space="preserve"> 11.12.2025</t>
  </si>
  <si>
    <t>ИП Казбекович</t>
  </si>
  <si>
    <t>620120251217TAC0013</t>
  </si>
  <si>
    <t xml:space="preserve"> 09.12.2025</t>
  </si>
  <si>
    <t>"Белорусский ГОСТ"</t>
  </si>
  <si>
    <t>620120251217TAC0025</t>
  </si>
  <si>
    <t xml:space="preserve"> 12.12.2025</t>
  </si>
  <si>
    <t>ТОО "TENGRI IMPERIOUS" (Тенгри Империус)</t>
  </si>
  <si>
    <t>620120251218TAC0059</t>
  </si>
  <si>
    <t>ИП "BSI Group"</t>
  </si>
  <si>
    <t>620120251218TAC0012</t>
  </si>
  <si>
    <t>ИП CAR CLINIC S</t>
  </si>
  <si>
    <t>620120251218TAC0028</t>
  </si>
  <si>
    <t>Ремонт и техническое обслуживание механического оборудования</t>
  </si>
  <si>
    <t>Филиал Компании "Leekang Corporation Co. LTD" в городе Астана</t>
  </si>
  <si>
    <t>620120251222TAC0062</t>
  </si>
  <si>
    <t>620120251222TAC0053</t>
  </si>
  <si>
    <t xml:space="preserve"> 17.12.2025</t>
  </si>
  <si>
    <t>620120251223TAC0001</t>
  </si>
  <si>
    <t xml:space="preserve"> 19.12.2025</t>
  </si>
  <si>
    <t>ТОО "АЛАМ НС"</t>
  </si>
  <si>
    <t>620120251224TAC0063</t>
  </si>
  <si>
    <t>ТОО "GQ-Construction"</t>
  </si>
  <si>
    <t>620120251225TAC0003</t>
  </si>
  <si>
    <t>ТОО "BNstroy"</t>
  </si>
  <si>
    <t>620120251225TAC0023</t>
  </si>
  <si>
    <t xml:space="preserve"> Строительство жилых зданий</t>
  </si>
  <si>
    <t>ТОО "Alina holding"</t>
  </si>
  <si>
    <t>600120251124TAC0035</t>
  </si>
  <si>
    <t>ТОО "Микрофинансовая организация "Робокэш.кз"</t>
  </si>
  <si>
    <t>600120251218TAC0005</t>
  </si>
  <si>
    <t>ТОО "Евразийский проект 2"</t>
  </si>
  <si>
    <t>600120251229TAC0081</t>
  </si>
  <si>
    <t>ТОО "East Way Group Astana"</t>
  </si>
  <si>
    <t>600120251225TAC0153</t>
  </si>
  <si>
    <t>ТОО "Микрофинансовая организация аФинанс"</t>
  </si>
  <si>
    <t>600120260105TAC0048</t>
  </si>
  <si>
    <t>ТОО "ДПД Казахстан"</t>
  </si>
  <si>
    <t>600120260105TAC0045</t>
  </si>
  <si>
    <t>ТОО "ATAKTRANS ENERGY"</t>
  </si>
  <si>
    <t>600120251230TAC0008</t>
  </si>
  <si>
    <t>600120251217TAC0023</t>
  </si>
  <si>
    <t>ТОО "Угольный ресурс"</t>
  </si>
  <si>
    <t>600120251013TAC0075</t>
  </si>
  <si>
    <t>Sky trade</t>
  </si>
  <si>
    <t>600120251229TAC0111</t>
  </si>
  <si>
    <t>ТОО "QAZAQ WIFIX"</t>
  </si>
  <si>
    <t>600120251229TAC0107</t>
  </si>
  <si>
    <t>ТОО "Best Team Construction"</t>
  </si>
  <si>
    <t>600120251201TAC0017</t>
  </si>
  <si>
    <t>ТОО "MONOLIT-GROUP"</t>
  </si>
  <si>
    <t>600120251231TAC0001</t>
  </si>
  <si>
    <t>№1299</t>
  </si>
  <si>
    <t>ТОО "Торговый дом "Вертикаль"</t>
  </si>
  <si>
    <t>600120251230TAC0067</t>
  </si>
  <si>
    <t>ТОО "A2B Central Asia"</t>
  </si>
  <si>
    <t>600120251229TAC0110</t>
  </si>
  <si>
    <t>ТОО "Султан. Б"</t>
  </si>
  <si>
    <t>600120251225TAC0181</t>
  </si>
  <si>
    <t>ТОО "PROFFEE MOBILE" (ПРОФИ МОБАЙЛ)</t>
  </si>
  <si>
    <t>600120251224TAC0106</t>
  </si>
  <si>
    <t>ТОО "Jana Post"</t>
  </si>
  <si>
    <t>600120251212TAC0052</t>
  </si>
  <si>
    <t>Филиал ООО "ГК АЛЬФА" в Республике Казахстан</t>
  </si>
  <si>
    <t>600120251230TAC0028</t>
  </si>
  <si>
    <t>ТОО "Altay Resources"</t>
  </si>
  <si>
    <t>600120250905TAC0039</t>
  </si>
  <si>
    <t>ТОО "Цептер Интернешнл"</t>
  </si>
  <si>
    <t>600120251230TAC0015</t>
  </si>
  <si>
    <t>Хинизов Эльман Кирманшаевич</t>
  </si>
  <si>
    <t>ИП Сайфулин Г.У.</t>
  </si>
  <si>
    <t>270120251229TAC0092</t>
  </si>
  <si>
    <t>техническое обслуживание и ремонт автомобилей</t>
  </si>
  <si>
    <t>ИП САНАД
Абдрахманова С.А.</t>
  </si>
  <si>
    <t>270120251229TAC0091</t>
  </si>
  <si>
    <t>ИП СпецСнабKZ555
Хорчина А.В.</t>
  </si>
  <si>
    <t>270120251229TAC0090</t>
  </si>
  <si>
    <t>ТОО "Урал-Камаз-Авто"</t>
  </si>
  <si>
    <t>270120251229TAC0089</t>
  </si>
  <si>
    <t>Общая врачебная практика</t>
  </si>
  <si>
    <t>ТОО "АҚ-ЖОЛ"</t>
  </si>
  <si>
    <t>580120251225TAC0001</t>
  </si>
  <si>
    <t>580120251222TAC0006</t>
  </si>
  <si>
    <t>ТОО "АРГО РЕГИОН"</t>
  </si>
  <si>
    <t>580120251222TAC0005</t>
  </si>
  <si>
    <t>Корпоративный фонд "International Fund for Houbara Conservation-Kazakhstan" (Интернешнл Фанд фо Хубара Консервейшн-Казахстан)"</t>
  </si>
  <si>
    <t>580120251225TAC0002</t>
  </si>
  <si>
    <t xml:space="preserve">Деятельность прочих общественных организаций, не включенных в другие группировки </t>
  </si>
  <si>
    <t>580120251222TAC0008</t>
  </si>
  <si>
    <t>ТОО "СтройЖолСервис Kz"</t>
  </si>
  <si>
    <t>580120260113TAC0005</t>
  </si>
  <si>
    <t>ТОО "Нұр-Агро 73"</t>
  </si>
  <si>
    <t>580120260113TAC0002</t>
  </si>
  <si>
    <t xml:space="preserve">Подготовка хлопчатобумажного волокна, хлопка-волокна </t>
  </si>
  <si>
    <t>ТОО "Финансовая Торгово-Промышленная корпорация "Онтустик"</t>
  </si>
  <si>
    <t>580120260113TAC0001</t>
  </si>
  <si>
    <t xml:space="preserve">ДЕЯТЕЛЬНОСТЬ ХОЛДИНГОВЫХ КОМПАНИЙ </t>
  </si>
  <si>
    <t>ТОО "Almaty Ozeni"</t>
  </si>
  <si>
    <t>090120251230TAC0002</t>
  </si>
  <si>
    <t>Покупка и продажа многоквартирных и жилых домов (особняков)</t>
  </si>
  <si>
    <t>ТОО "Риголит"</t>
  </si>
  <si>
    <t>090120251210TAC0001</t>
  </si>
  <si>
    <t>ТОО "360 Professional Ltd"</t>
  </si>
  <si>
    <t>090120260105TAC0017</t>
  </si>
  <si>
    <t>Дистилляция, ректификация и смешивание спиртных напитков</t>
  </si>
  <si>
    <t>ТОО "Компания Фудмастер-Трэйд"</t>
  </si>
  <si>
    <t>Байбосынов Ерлан Сагындыкович</t>
  </si>
  <si>
    <t>ТОО "pladis Kazakhstan"</t>
  </si>
  <si>
    <t>Производство сухарей и печенья, мучных кондитерских изделий длительного хранения</t>
  </si>
  <si>
    <t xml:space="preserve">ТОО "ДИЗАЙН-ЦЕНТР "ДИПОЛЬ" </t>
  </si>
  <si>
    <t>090120251219TAC0004</t>
  </si>
  <si>
    <t>ТОО"OLJA$ Co"</t>
  </si>
  <si>
    <t>ИП "Диас М"</t>
  </si>
  <si>
    <t>590120260203TAC0023</t>
  </si>
  <si>
    <t>Хайтметов Б, Артыкбаев С</t>
  </si>
  <si>
    <t>ТОО "Ер-Нур Trade"</t>
  </si>
  <si>
    <t>590120260203TAC0017</t>
  </si>
  <si>
    <t>ТОО "Pioneer Invest"</t>
  </si>
  <si>
    <t>590120260203TAC0016</t>
  </si>
  <si>
    <t>061800324351</t>
  </si>
  <si>
    <t>620300330100</t>
  </si>
  <si>
    <t>481400000270</t>
  </si>
  <si>
    <t>581500210913</t>
  </si>
  <si>
    <t>600900760282</t>
  </si>
  <si>
    <t>600700057170</t>
  </si>
  <si>
    <t>600700842536</t>
  </si>
  <si>
    <t>720120251231TAC0004</t>
  </si>
  <si>
    <t>600400635342</t>
  </si>
  <si>
    <t>ТОО "Tranco Express"</t>
  </si>
  <si>
    <t>620300280265</t>
  </si>
  <si>
    <t>301200016263</t>
  </si>
  <si>
    <t>330800217236</t>
  </si>
  <si>
    <t xml:space="preserve">ТОО "ARK СO" (АРК КО) </t>
  </si>
  <si>
    <t>620300010118</t>
  </si>
  <si>
    <t>600200123878</t>
  </si>
  <si>
    <t>391700289948</t>
  </si>
  <si>
    <t>150100238895</t>
  </si>
  <si>
    <t>451500255944</t>
  </si>
  <si>
    <t>620200262956</t>
  </si>
  <si>
    <t>620500306853</t>
  </si>
  <si>
    <t>061200214301</t>
  </si>
  <si>
    <t>302600235908</t>
  </si>
  <si>
    <t>090400254454</t>
  </si>
  <si>
    <t>Жайлаубаева Шахизат Санановна</t>
  </si>
  <si>
    <t>580500220830</t>
  </si>
  <si>
    <t>600400554861</t>
  </si>
  <si>
    <t>600400832339</t>
  </si>
  <si>
    <t>600700880737</t>
  </si>
  <si>
    <t>701000003488</t>
  </si>
  <si>
    <t>430400211552</t>
  </si>
  <si>
    <t>590500003818</t>
  </si>
  <si>
    <t>600300632003</t>
  </si>
  <si>
    <t>620500046358</t>
  </si>
  <si>
    <t>211500220354</t>
  </si>
  <si>
    <t>600900600194</t>
  </si>
  <si>
    <t>582100297169</t>
  </si>
  <si>
    <t>600300628940</t>
  </si>
  <si>
    <t>600400697727</t>
  </si>
  <si>
    <t>620500087102</t>
  </si>
  <si>
    <t>451600235729</t>
  </si>
  <si>
    <t>181600310183</t>
  </si>
  <si>
    <t>600700104506</t>
  </si>
  <si>
    <t>600700843479</t>
  </si>
  <si>
    <t>600400503458</t>
  </si>
  <si>
    <t>620300297270</t>
  </si>
  <si>
    <t>582100272163</t>
  </si>
  <si>
    <t>600300671609</t>
  </si>
  <si>
    <t>600700564758</t>
  </si>
  <si>
    <t>600800534606</t>
  </si>
  <si>
    <t>620200268185</t>
  </si>
  <si>
    <t>582100299594</t>
  </si>
  <si>
    <t>600900686675</t>
  </si>
  <si>
    <t>600400777058</t>
  </si>
  <si>
    <t>601100033239</t>
  </si>
  <si>
    <t>150100000675</t>
  </si>
  <si>
    <t>600300738119</t>
  </si>
  <si>
    <t>181600043631</t>
  </si>
  <si>
    <t>620500067559</t>
  </si>
  <si>
    <t>582000211025</t>
  </si>
  <si>
    <t>620500208908</t>
  </si>
  <si>
    <t>600500062851</t>
  </si>
  <si>
    <t>600300541266</t>
  </si>
  <si>
    <t>181600229067</t>
  </si>
  <si>
    <t>451500295146</t>
  </si>
  <si>
    <t>620500334771</t>
  </si>
  <si>
    <t>620200269073</t>
  </si>
  <si>
    <t>590300021632</t>
  </si>
  <si>
    <t>600700824010</t>
  </si>
  <si>
    <t>580900212966</t>
  </si>
  <si>
    <t>580300218512</t>
  </si>
  <si>
    <t>601000001480</t>
  </si>
  <si>
    <t>620200284979</t>
  </si>
  <si>
    <t>301300212849</t>
  </si>
  <si>
    <t>582300042023</t>
  </si>
  <si>
    <t>720120251231TAC0003</t>
  </si>
  <si>
    <t>302800212433</t>
  </si>
  <si>
    <t>582100015458</t>
  </si>
  <si>
    <t>091910504100</t>
  </si>
  <si>
    <t>620500082277</t>
  </si>
  <si>
    <t>331000107423</t>
  </si>
  <si>
    <t>181600295857</t>
  </si>
  <si>
    <t>150100217584</t>
  </si>
  <si>
    <t>430600069141</t>
  </si>
  <si>
    <t>600900828461</t>
  </si>
  <si>
    <t>582200069714</t>
  </si>
  <si>
    <t>211500037906</t>
  </si>
  <si>
    <t>620500255492</t>
  </si>
  <si>
    <t>600800599941</t>
  </si>
  <si>
    <t>151000017138</t>
  </si>
  <si>
    <t>600700749735</t>
  </si>
  <si>
    <t>720120251231TAC0006</t>
  </si>
  <si>
    <t>303000001582</t>
  </si>
  <si>
    <t>ТОО "AL-AUKAT"</t>
  </si>
  <si>
    <t>600500640749</t>
  </si>
  <si>
    <t>600700565217</t>
  </si>
  <si>
    <t>600700830587</t>
  </si>
  <si>
    <t>600400692011</t>
  </si>
  <si>
    <t>090500031720</t>
  </si>
  <si>
    <t>091300227555</t>
  </si>
  <si>
    <t>720120251231TAC0008</t>
  </si>
  <si>
    <t>620200246074</t>
  </si>
  <si>
    <t>ТОО "NERIS" - "НЭРИС"</t>
  </si>
  <si>
    <t>580400000466</t>
  </si>
  <si>
    <t>451700043830</t>
  </si>
  <si>
    <t>600900558418</t>
  </si>
  <si>
    <t>581100028754</t>
  </si>
  <si>
    <t>582100241790</t>
  </si>
  <si>
    <t>620200248136</t>
  </si>
  <si>
    <t>620500023414</t>
  </si>
  <si>
    <t>582100290216</t>
  </si>
  <si>
    <t>600900773735</t>
  </si>
  <si>
    <t>600900535674</t>
  </si>
  <si>
    <t>600700176795</t>
  </si>
  <si>
    <t>150100235098</t>
  </si>
  <si>
    <t>300400211776</t>
  </si>
  <si>
    <t>301200211694</t>
  </si>
  <si>
    <t>581400000656</t>
  </si>
  <si>
    <t>582000024519</t>
  </si>
  <si>
    <t>430100260582</t>
  </si>
  <si>
    <t>600120251224TAC0107</t>
  </si>
  <si>
    <t>600700820579</t>
  </si>
  <si>
    <t>ТОО "MetLink"</t>
  </si>
  <si>
    <t>301900234928</t>
  </si>
  <si>
    <t>620200523998</t>
  </si>
  <si>
    <t>061800327345</t>
  </si>
  <si>
    <t>582400045446</t>
  </si>
  <si>
    <t>181210161680</t>
  </si>
  <si>
    <t>600700211406</t>
  </si>
  <si>
    <t>331000048259</t>
  </si>
  <si>
    <t>451600214792</t>
  </si>
  <si>
    <t>620200372201</t>
  </si>
  <si>
    <t>331000030718</t>
  </si>
  <si>
    <t>481400070733</t>
  </si>
  <si>
    <t>331000001494</t>
  </si>
  <si>
    <t>620200271328</t>
  </si>
  <si>
    <t>600700721614</t>
  </si>
  <si>
    <t>151000118497</t>
  </si>
  <si>
    <t>600200091018</t>
  </si>
  <si>
    <t>600900590391</t>
  </si>
  <si>
    <t>092300213132</t>
  </si>
  <si>
    <t>620300249710</t>
  </si>
  <si>
    <t>600400501220</t>
  </si>
  <si>
    <t>720120251231TAC0007</t>
  </si>
  <si>
    <t>531000005257</t>
  </si>
  <si>
    <t>620300475789</t>
  </si>
  <si>
    <t>061800444693</t>
  </si>
  <si>
    <t>092200231856</t>
  </si>
  <si>
    <t>032600221416</t>
  </si>
  <si>
    <t>451500362267</t>
  </si>
  <si>
    <t>151000030467</t>
  </si>
  <si>
    <t>600700199403</t>
  </si>
  <si>
    <t>600700874655</t>
  </si>
  <si>
    <t>600800546654</t>
  </si>
  <si>
    <t>582100220446</t>
  </si>
  <si>
    <t>330300006014</t>
  </si>
  <si>
    <t>600900769308</t>
  </si>
  <si>
    <t>150100263819</t>
  </si>
  <si>
    <t>600400620311</t>
  </si>
  <si>
    <t>181200210270</t>
  </si>
  <si>
    <t>090400019178</t>
  </si>
  <si>
    <t>580500216909</t>
  </si>
  <si>
    <t>620200237482</t>
  </si>
  <si>
    <t>600800513372</t>
  </si>
  <si>
    <t>620200485276</t>
  </si>
  <si>
    <t>620200355421</t>
  </si>
  <si>
    <t>480100232410</t>
  </si>
  <si>
    <t>600500576248</t>
  </si>
  <si>
    <t>581000211484</t>
  </si>
  <si>
    <t>301200215895</t>
  </si>
  <si>
    <t>600120251224TAC0097</t>
  </si>
  <si>
    <t>600900846646</t>
  </si>
  <si>
    <t>ТОО "MMCKazakhstan"</t>
  </si>
  <si>
    <t>302000459675</t>
  </si>
  <si>
    <t>600800569719</t>
  </si>
  <si>
    <t>620500213860</t>
  </si>
  <si>
    <t>061800236392</t>
  </si>
  <si>
    <t>600300620021</t>
  </si>
  <si>
    <t>090500215512</t>
  </si>
  <si>
    <t>582100261564</t>
  </si>
  <si>
    <t>302000359162</t>
  </si>
  <si>
    <t>151000074909</t>
  </si>
  <si>
    <t>302000461996</t>
  </si>
  <si>
    <t>270100237000</t>
  </si>
  <si>
    <t>600700066170</t>
  </si>
  <si>
    <t>ТОО "ДИЗАЙН-ЦЕНТР "ДИПОЛЬ"</t>
  </si>
  <si>
    <t>090500034373</t>
  </si>
  <si>
    <t>301200239386</t>
  </si>
  <si>
    <t>582100261168</t>
  </si>
  <si>
    <t>600300606147</t>
  </si>
  <si>
    <t>581700217126</t>
  </si>
  <si>
    <t>451500371959</t>
  </si>
  <si>
    <t>600900582841</t>
  </si>
  <si>
    <t>600510864941</t>
  </si>
  <si>
    <t>600120251225TAC0013</t>
  </si>
  <si>
    <t>600400545850</t>
  </si>
  <si>
    <t>ТОО "БК Электро Спец Монтаж"</t>
  </si>
  <si>
    <t>620200523668</t>
  </si>
  <si>
    <t>600318596661</t>
  </si>
  <si>
    <t>600700841505</t>
  </si>
  <si>
    <t>301000216214</t>
  </si>
  <si>
    <t>302000411219</t>
  </si>
  <si>
    <t>330100219688</t>
  </si>
  <si>
    <t>600500549702</t>
  </si>
  <si>
    <t>270100237946</t>
  </si>
  <si>
    <t>302000320728</t>
  </si>
  <si>
    <t>600900652318</t>
  </si>
  <si>
    <t>580120260126TAC0002</t>
  </si>
  <si>
    <t>590500015415</t>
  </si>
  <si>
    <t>ТОО "Корпорация СТРОЙ СНАБ-ХХІ"</t>
  </si>
  <si>
    <t>620500106762</t>
  </si>
  <si>
    <t>331000119779</t>
  </si>
  <si>
    <t>302000343210</t>
  </si>
  <si>
    <t>600700694778</t>
  </si>
  <si>
    <t>151011646901</t>
  </si>
  <si>
    <t>620200545207</t>
  </si>
  <si>
    <t>182700216259</t>
  </si>
  <si>
    <t>061800349962</t>
  </si>
  <si>
    <t>430600006561</t>
  </si>
  <si>
    <t>430100254973</t>
  </si>
  <si>
    <t>331000028650</t>
  </si>
  <si>
    <t>590500007205</t>
  </si>
  <si>
    <t>302000338819</t>
  </si>
  <si>
    <t>150100256002</t>
  </si>
  <si>
    <t>301200213932</t>
  </si>
  <si>
    <t>451600253750</t>
  </si>
  <si>
    <t>600700555836</t>
  </si>
  <si>
    <t>032600285720</t>
  </si>
  <si>
    <t>620500097121</t>
  </si>
  <si>
    <t>600700865447</t>
  </si>
  <si>
    <t>620500012551</t>
  </si>
  <si>
    <t>031600218974</t>
  </si>
  <si>
    <t>210820047515</t>
  </si>
  <si>
    <t>620200306346</t>
  </si>
  <si>
    <t>331000118462</t>
  </si>
  <si>
    <t>301200238732</t>
  </si>
  <si>
    <t>271800069411</t>
  </si>
  <si>
    <t>451500327544</t>
  </si>
  <si>
    <t>302000427006</t>
  </si>
  <si>
    <t>330210597313</t>
  </si>
  <si>
    <t>620300417957</t>
  </si>
  <si>
    <t>600500585852</t>
  </si>
  <si>
    <t>600520141524</t>
  </si>
  <si>
    <t>182700276230</t>
  </si>
  <si>
    <t>620200562108</t>
  </si>
  <si>
    <t>091720060041</t>
  </si>
  <si>
    <t>600400596612</t>
  </si>
  <si>
    <t>211500241973</t>
  </si>
  <si>
    <t>581100217498</t>
  </si>
  <si>
    <t>620221107005</t>
  </si>
  <si>
    <t>600800512022</t>
  </si>
  <si>
    <t>302000404806</t>
  </si>
  <si>
    <t>600700770018</t>
  </si>
  <si>
    <t>600400547471</t>
  </si>
  <si>
    <t>620220417479</t>
  </si>
  <si>
    <t>032600297746</t>
  </si>
  <si>
    <t>151000056812</t>
  </si>
  <si>
    <t>061800452639</t>
  </si>
  <si>
    <t>620500039498</t>
  </si>
  <si>
    <t>600700637779</t>
  </si>
  <si>
    <t>600300578841</t>
  </si>
  <si>
    <t>301300212245</t>
  </si>
  <si>
    <t>090900253729</t>
  </si>
  <si>
    <t>620500152447</t>
  </si>
  <si>
    <t>600800056760</t>
  </si>
  <si>
    <t>582100296292</t>
  </si>
  <si>
    <t>581200233119</t>
  </si>
  <si>
    <t>061800233684</t>
  </si>
  <si>
    <t>302000454080</t>
  </si>
  <si>
    <t>600700818445</t>
  </si>
  <si>
    <t>600410941175</t>
  </si>
  <si>
    <t>182700230991</t>
  </si>
  <si>
    <t>302400212329</t>
  </si>
  <si>
    <t>430200002674</t>
  </si>
  <si>
    <t>151000101686</t>
  </si>
  <si>
    <t>600700770799</t>
  </si>
  <si>
    <t>600900011312</t>
  </si>
  <si>
    <t>582100277175</t>
  </si>
  <si>
    <t>600400747199</t>
  </si>
  <si>
    <t>590510007672</t>
  </si>
  <si>
    <t>600500664897</t>
  </si>
  <si>
    <t>302000366737</t>
  </si>
  <si>
    <t>182320194754</t>
  </si>
  <si>
    <t>600900723266</t>
  </si>
  <si>
    <t>600400660882</t>
  </si>
  <si>
    <t>090911427755</t>
  </si>
  <si>
    <t>600700882986</t>
  </si>
  <si>
    <t>600900564964</t>
  </si>
  <si>
    <t>182721912200</t>
  </si>
  <si>
    <t>301300215712</t>
  </si>
  <si>
    <t>211500267911</t>
  </si>
  <si>
    <t>151010309627</t>
  </si>
  <si>
    <t>590500020697</t>
  </si>
  <si>
    <t>600400825216</t>
  </si>
  <si>
    <t>600300754792</t>
  </si>
  <si>
    <t>600400927835</t>
  </si>
  <si>
    <t>600320574518</t>
  </si>
  <si>
    <t>330320569899</t>
  </si>
  <si>
    <t>620220958280</t>
  </si>
  <si>
    <t>600120260114TAC0040</t>
  </si>
  <si>
    <t>600720969049</t>
  </si>
  <si>
    <t>АСАН Ш.Д.</t>
  </si>
  <si>
    <t>300800210871</t>
  </si>
  <si>
    <t>271810394075</t>
  </si>
  <si>
    <t>061800330723</t>
  </si>
  <si>
    <t>600120260114TAC0038</t>
  </si>
  <si>
    <t>091221056821</t>
  </si>
  <si>
    <t>БУРХАНДИНОВ РУСЛАН АЛИМЖАНОВИЧ</t>
  </si>
  <si>
    <t>302000459807</t>
  </si>
  <si>
    <t>600700776156</t>
  </si>
  <si>
    <t>301920903285</t>
  </si>
  <si>
    <t>032620213172</t>
  </si>
  <si>
    <t>ИП Auto PLUS</t>
  </si>
  <si>
    <t>302000470819</t>
  </si>
  <si>
    <t>330620139320</t>
  </si>
  <si>
    <t>600700792525</t>
  </si>
  <si>
    <t>600900824282</t>
  </si>
  <si>
    <t>600718637337</t>
  </si>
  <si>
    <t>581022450081</t>
  </si>
  <si>
    <t>601000063491</t>
  </si>
  <si>
    <t>302020316344</t>
  </si>
  <si>
    <t>391720320517</t>
  </si>
  <si>
    <t>600713164720</t>
  </si>
  <si>
    <t>430120719019</t>
  </si>
  <si>
    <t>330820495636</t>
  </si>
  <si>
    <t>620500213959</t>
  </si>
  <si>
    <t>210420231110</t>
  </si>
  <si>
    <t>031600222257</t>
  </si>
  <si>
    <t>600400625840</t>
  </si>
  <si>
    <t>030220110567</t>
  </si>
  <si>
    <t>600800603448</t>
  </si>
  <si>
    <t>600510310159</t>
  </si>
  <si>
    <t>582210174914</t>
  </si>
  <si>
    <t>301900222969</t>
  </si>
  <si>
    <t>581200234722</t>
  </si>
  <si>
    <t>481920012700</t>
  </si>
  <si>
    <t>582110886209</t>
  </si>
  <si>
    <t>620500286261</t>
  </si>
  <si>
    <t>302020684953</t>
  </si>
  <si>
    <t>302000474904</t>
  </si>
  <si>
    <t>600120260112TAC0175</t>
  </si>
  <si>
    <t>600800544361</t>
  </si>
  <si>
    <t>ТОО "EXLIBRIS STAMPS"</t>
  </si>
  <si>
    <t>211120871571</t>
  </si>
  <si>
    <t>301200250761</t>
  </si>
  <si>
    <t>182721387083</t>
  </si>
  <si>
    <t>600318457070</t>
  </si>
  <si>
    <t>271620246659</t>
  </si>
  <si>
    <t>600400839304</t>
  </si>
  <si>
    <t>211521150002</t>
  </si>
  <si>
    <t>620300557226</t>
  </si>
  <si>
    <t>600300768748</t>
  </si>
  <si>
    <t>151000107777</t>
  </si>
  <si>
    <t>582300036766</t>
  </si>
  <si>
    <t>031412265358</t>
  </si>
  <si>
    <t>061720290590</t>
  </si>
  <si>
    <t>600400631438</t>
  </si>
  <si>
    <t>600900731784</t>
  </si>
  <si>
    <t>582120844495</t>
  </si>
  <si>
    <t>032620526888</t>
  </si>
  <si>
    <t>211310149892</t>
  </si>
  <si>
    <t>430611151783</t>
  </si>
  <si>
    <t>271812377241</t>
  </si>
  <si>
    <t>САНАД</t>
  </si>
  <si>
    <t>582121446238</t>
  </si>
  <si>
    <t>600300710672</t>
  </si>
  <si>
    <t>271800055400</t>
  </si>
  <si>
    <t>330820528680</t>
  </si>
  <si>
    <t>581600217166</t>
  </si>
  <si>
    <t>270920064630</t>
  </si>
  <si>
    <t>600700753912</t>
  </si>
  <si>
    <t>620200396858</t>
  </si>
  <si>
    <t>271811839388</t>
  </si>
  <si>
    <t>ИП Сайфулин Геннадий Уликанович</t>
  </si>
  <si>
    <t>600720271860</t>
  </si>
  <si>
    <t>600400818180</t>
  </si>
  <si>
    <t>302000232846</t>
  </si>
  <si>
    <t>600400240189</t>
  </si>
  <si>
    <t>390120251229TAC0006</t>
  </si>
  <si>
    <t>391911392611</t>
  </si>
  <si>
    <t>Тимирбекова Галия Мухтаровна</t>
  </si>
  <si>
    <t>600700007812</t>
  </si>
  <si>
    <t>600311495075</t>
  </si>
  <si>
    <t>061800466914</t>
  </si>
  <si>
    <t>620200729340</t>
  </si>
  <si>
    <t>032610151438</t>
  </si>
  <si>
    <t>620200694938</t>
  </si>
  <si>
    <t>150810278366</t>
  </si>
  <si>
    <t>ИП Айбиби</t>
  </si>
  <si>
    <t>271812400547</t>
  </si>
  <si>
    <t>СпецСнабKZ555</t>
  </si>
  <si>
    <t>600700969677</t>
  </si>
  <si>
    <t>032600268104</t>
  </si>
  <si>
    <t>600400919560</t>
  </si>
  <si>
    <t>620700049481</t>
  </si>
  <si>
    <t>582000248057</t>
  </si>
  <si>
    <t>301200248297</t>
  </si>
  <si>
    <t>301420177994</t>
  </si>
  <si>
    <t>600500077827</t>
  </si>
  <si>
    <t>211513697238</t>
  </si>
  <si>
    <t>ИП KAUSAR</t>
  </si>
  <si>
    <t>Абдалиева Гульнур Акашевна</t>
  </si>
  <si>
    <t>331017971209</t>
  </si>
  <si>
    <t>150120533463</t>
  </si>
  <si>
    <t>091220159981</t>
  </si>
  <si>
    <t>430600130774</t>
  </si>
  <si>
    <t>ТОО "Juvanov"</t>
  </si>
  <si>
    <t>031410237813</t>
  </si>
  <si>
    <t>600120260115TAC0027</t>
  </si>
  <si>
    <t>600700744701</t>
  </si>
  <si>
    <t>ТОО "ЭЛЕКТРОСИТИКЗ"</t>
  </si>
  <si>
    <t>182700250732</t>
  </si>
  <si>
    <t>271600214277</t>
  </si>
  <si>
    <t>151013100242</t>
  </si>
  <si>
    <t>600420624467</t>
  </si>
  <si>
    <t>600120260114TAC0020</t>
  </si>
  <si>
    <t>331010753397</t>
  </si>
  <si>
    <t>ЖАПБАСБАЕВ ҚУАНЫШ САПАҰЛЫ</t>
  </si>
  <si>
    <t>620300237088</t>
  </si>
  <si>
    <t>582300050750</t>
  </si>
  <si>
    <t>600900856496</t>
  </si>
  <si>
    <t>Филиал АО "НВБ ЭНЕРГИЯ" в Казахстане</t>
  </si>
  <si>
    <t>331010637322</t>
  </si>
  <si>
    <t>600700931064</t>
  </si>
  <si>
    <t>303010294425</t>
  </si>
  <si>
    <t>151000113683</t>
  </si>
  <si>
    <t>600700884135</t>
  </si>
  <si>
    <t>061822159219</t>
  </si>
  <si>
    <t>620200223042</t>
  </si>
  <si>
    <t>600900528803</t>
  </si>
  <si>
    <t>330920245454</t>
  </si>
  <si>
    <t>600700590405</t>
  </si>
  <si>
    <t>061800275151</t>
  </si>
  <si>
    <t>600700625214</t>
  </si>
  <si>
    <t>600300594381</t>
  </si>
  <si>
    <t>600400633203</t>
  </si>
  <si>
    <t>600700698432</t>
  </si>
  <si>
    <t>301200233981</t>
  </si>
  <si>
    <t>600300630117</t>
  </si>
  <si>
    <t>620200498718</t>
  </si>
  <si>
    <t>330800216942</t>
  </si>
  <si>
    <t>600400724673</t>
  </si>
  <si>
    <t>600700765550</t>
  </si>
  <si>
    <t>601000038325</t>
  </si>
  <si>
    <t>600700826358</t>
  </si>
  <si>
    <t>600400822035</t>
  </si>
  <si>
    <t>600900814505</t>
  </si>
  <si>
    <t>330920703220</t>
  </si>
  <si>
    <t>600300760995</t>
  </si>
  <si>
    <t>600400916422</t>
  </si>
  <si>
    <t>451500381043</t>
  </si>
  <si>
    <t>600800611702</t>
  </si>
  <si>
    <t>600300772295</t>
  </si>
  <si>
    <t>600700961660</t>
  </si>
  <si>
    <t>600900871130</t>
  </si>
  <si>
    <t>302000484511</t>
  </si>
  <si>
    <t>302000484577</t>
  </si>
  <si>
    <t>600120260114TAC0029</t>
  </si>
  <si>
    <t>600700979212</t>
  </si>
  <si>
    <t>Представительство АО "Анталья Яшам Хастанелери Озель Саглык Хизметлери А.Ш"</t>
  </si>
  <si>
    <t>451500389169</t>
  </si>
  <si>
    <t>600800625405</t>
  </si>
  <si>
    <t>301900256832</t>
  </si>
  <si>
    <t>580120260127TAC0001</t>
  </si>
  <si>
    <t>600400983473</t>
  </si>
  <si>
    <t>АО "Air Tengri"</t>
  </si>
  <si>
    <t>600120260112TAC0214</t>
  </si>
  <si>
    <t>600400990091</t>
  </si>
  <si>
    <t>ТОО "Rich Holding Trade"</t>
  </si>
  <si>
    <t>090520119265</t>
  </si>
  <si>
    <t>620320225888</t>
  </si>
  <si>
    <t>330520215183</t>
  </si>
  <si>
    <t>Темп роста</t>
  </si>
  <si>
    <t>Откл</t>
  </si>
  <si>
    <t>270120251015TAC0001</t>
  </si>
  <si>
    <t>АО "Страховая компания "Евразия"</t>
  </si>
  <si>
    <t>N65122</t>
  </si>
  <si>
    <t>Узакова Ирина Ракановна</t>
  </si>
  <si>
    <t>Сергулыулы А.</t>
  </si>
  <si>
    <t>ТОО "High Industrial Lubricants &amp; Liquids Corporation" (HILL)"</t>
  </si>
  <si>
    <t>N20599</t>
  </si>
  <si>
    <t>ТОО "Art logistik group"</t>
  </si>
  <si>
    <t>N52299</t>
  </si>
  <si>
    <t>Сегизбаева А.А.</t>
  </si>
  <si>
    <t>ТОО "OIL RELOADING CORP"</t>
  </si>
  <si>
    <t>N06100</t>
  </si>
  <si>
    <t>отдел аудита № 2</t>
  </si>
  <si>
    <t>N42990</t>
  </si>
  <si>
    <t>ТОО "Темирвторресурсы"</t>
  </si>
  <si>
    <t>N43220</t>
  </si>
  <si>
    <t>7003 УГД по Алакольскому району</t>
  </si>
  <si>
    <t>Минкаилов Ислам Арбиевич</t>
  </si>
  <si>
    <t>Амрина Айнагуль Даулетовна</t>
  </si>
  <si>
    <t>ТОО "Торговая Компания "Мегаполис-Казахстан"</t>
  </si>
  <si>
    <t>Валеева Гульнара Шаймуратовна</t>
  </si>
  <si>
    <t>Балпышов Мейрам Хатранович</t>
  </si>
  <si>
    <t>Сайлаубай Нұрбек Сәрсенұлы</t>
  </si>
  <si>
    <t>ТОО "Нұрай-Ақжол РГ"</t>
  </si>
  <si>
    <t>АХМЕТКЕРЕЕВ ГАББАС КАБИРОВИЧ</t>
  </si>
  <si>
    <t>ТОО "Казцинк"</t>
  </si>
  <si>
    <t>АО "МАЙ"</t>
  </si>
  <si>
    <t>720120251008TAC0018</t>
  </si>
  <si>
    <t>ТОО "Амарант KZ"</t>
  </si>
  <si>
    <t>620120251209TAC0005</t>
  </si>
  <si>
    <t>620700053050</t>
  </si>
  <si>
    <t>ООО "АЛМАКСЭНЕРГО"</t>
  </si>
  <si>
    <t>620120251125TAC0004</t>
  </si>
  <si>
    <t>ТОО "QZ-VRD"</t>
  </si>
  <si>
    <t>Рахматулин Саят Жетписбаевич</t>
  </si>
  <si>
    <t>620120250922TAC0005</t>
  </si>
  <si>
    <t>ТОО "FirstBroker"</t>
  </si>
  <si>
    <t>620120250812TAC0003</t>
  </si>
  <si>
    <t>ТОО "Табыс-Астана 2018"</t>
  </si>
  <si>
    <t>620120250701TAC0033</t>
  </si>
  <si>
    <t>Частная компания открытого инвестиционного типа TS Property Group REIT Umbrella Fund OEIC Ltd.</t>
  </si>
  <si>
    <t>ТОО "Align (Алайн)"</t>
  </si>
  <si>
    <t>600120260126TAC0167</t>
  </si>
  <si>
    <t>600900877789</t>
  </si>
  <si>
    <t>ТОО "GBrok"</t>
  </si>
  <si>
    <t>ТОО "VTS Kazakhstan (ВТС Казахстан)"</t>
  </si>
  <si>
    <t>Представительство ООО "Торговый Дом АДЛ" в Республике Казахстан</t>
  </si>
  <si>
    <t>Филиал ООО "Научно-производственная фирма "ВЕРЕСК" в Республике Казахстан</t>
  </si>
  <si>
    <t>600120251031TAC0040</t>
  </si>
  <si>
    <t>ТОО "Granit Technology"</t>
  </si>
  <si>
    <t>Филиал ООО "Сбербанк-Сервис" в Республике Казахстан</t>
  </si>
  <si>
    <t>600120251023TAC0031</t>
  </si>
  <si>
    <t>ИП Лаура</t>
  </si>
  <si>
    <t>Усенова Асемгуль Султановна</t>
  </si>
  <si>
    <t>600120250915TAC0010</t>
  </si>
  <si>
    <t>ТОО "Estate Development"</t>
  </si>
  <si>
    <t>600120250905TAC0043</t>
  </si>
  <si>
    <t>ТОО "DNN Invest"</t>
  </si>
  <si>
    <t>600120250905TAC0040</t>
  </si>
  <si>
    <t>ТОО "Коллекторское агентство "Финансовый Агент по Сбору Платежей"</t>
  </si>
  <si>
    <t>600120250811TAC0011</t>
  </si>
  <si>
    <t>ТОО "Восток ZH&amp;S строй"</t>
  </si>
  <si>
    <t>600120250805TAC0113</t>
  </si>
  <si>
    <t>ТОО "Артемида ЛТД"</t>
  </si>
  <si>
    <t>600120250805TAC0112</t>
  </si>
  <si>
    <t>ТОО "Компания "Ремпуть"</t>
  </si>
  <si>
    <t>600120250805TAC0111</t>
  </si>
  <si>
    <t>ТОО "Market Rent Company"</t>
  </si>
  <si>
    <t>Представительство ООО "КОТТОН КЛАБ" в городе Алматы</t>
  </si>
  <si>
    <t>Тургынбаева Азиза Абдрахмановна</t>
  </si>
  <si>
    <t>580120250812TAC0002</t>
  </si>
  <si>
    <t>ТОО "Микрофинансовая организация GoldFinMarket"</t>
  </si>
  <si>
    <t>ТОО "Агрофирма Эксимнан"</t>
  </si>
  <si>
    <t>ТОО "ASTRO BAKERS (АСТРО БЭЙКЕРС)"</t>
  </si>
  <si>
    <t>450120251111TAC0001</t>
  </si>
  <si>
    <t>Ресурс Эк</t>
  </si>
  <si>
    <t>430120251113TAC0016</t>
  </si>
  <si>
    <t>430120251016TAC0004</t>
  </si>
  <si>
    <t>430120251016TAC0003</t>
  </si>
  <si>
    <t>ТОО "BN Building"</t>
  </si>
  <si>
    <t>390120250916TAC0005</t>
  </si>
  <si>
    <t>Пакуадинова Арман Пакуадиновна</t>
  </si>
  <si>
    <t>330120250819TAC0004</t>
  </si>
  <si>
    <t>ТОО "АКЗ LTD"</t>
  </si>
  <si>
    <t>330120250807TAC0001</t>
  </si>
  <si>
    <t>Филиал "ПетроКазахстан Венчерс Инк."</t>
  </si>
  <si>
    <t>330120250725TAC0001</t>
  </si>
  <si>
    <t>ТОО "Кумколь Транс Сервис"</t>
  </si>
  <si>
    <t>300120251009TAC0031</t>
  </si>
  <si>
    <t>300120250926TAC0026</t>
  </si>
  <si>
    <t>301310260712</t>
  </si>
  <si>
    <t>ИП Куаныш</t>
  </si>
  <si>
    <t>300120250807TAC0023</t>
  </si>
  <si>
    <t>300120250731TAC0001</t>
  </si>
  <si>
    <t>Мураткалиева Светлана Тракбаевна</t>
  </si>
  <si>
    <t>090120250930TAC0003</t>
  </si>
  <si>
    <t>ТОО "Бауыр Құрылыс Компаниясы"</t>
  </si>
  <si>
    <t>090120250925TAC0026</t>
  </si>
  <si>
    <t>ТОО "Гунн Строй сервис"</t>
  </si>
  <si>
    <t>090120250822TAC0004</t>
  </si>
  <si>
    <t>ТОО "Центр спортивной подготовки"</t>
  </si>
  <si>
    <t>090120250822TAC0003</t>
  </si>
  <si>
    <t>090120250815TAC0024</t>
  </si>
  <si>
    <t>ТОО "EURO Capital Ломбард"</t>
  </si>
  <si>
    <t>090120250722TAC0001</t>
  </si>
  <si>
    <t>060120250820TAC0003</t>
  </si>
  <si>
    <t>ТОО "Даулет Групп"</t>
  </si>
  <si>
    <t>060120250820TAC0001</t>
  </si>
  <si>
    <t>ТОО "Concrete Beton"</t>
  </si>
  <si>
    <t>ТОО "АИР Строй Монтаж"</t>
  </si>
  <si>
    <t>Койшыбаев Д.Н.</t>
  </si>
  <si>
    <t>49-49</t>
  </si>
  <si>
    <t>РАШИТОВ ТЕМИРЛАН БАЗАРАЛИЕВИЧ</t>
  </si>
  <si>
    <t>N93299</t>
  </si>
  <si>
    <t>отдел аудита № 3</t>
  </si>
  <si>
    <t>N61201</t>
  </si>
  <si>
    <t>N45310</t>
  </si>
  <si>
    <t>101 Комитет государственных доходов Министерства финансов Республики Казахстан</t>
  </si>
  <si>
    <t>Отыншина Ш.К.</t>
  </si>
  <si>
    <t>N24430</t>
  </si>
  <si>
    <t>№предписания</t>
  </si>
  <si>
    <t>ИСНА</t>
  </si>
  <si>
    <t>мониторинг</t>
  </si>
  <si>
    <t>ИНИС</t>
  </si>
  <si>
    <t>2026г.</t>
  </si>
  <si>
    <t xml:space="preserve">ТОО «Distribution Service» </t>
  </si>
  <si>
    <t>Майлыбайулы А.</t>
  </si>
  <si>
    <t>Реализация алкогольной продукции</t>
  </si>
  <si>
    <t>Умаров М.С</t>
  </si>
  <si>
    <t>по Приказу КГД МФ РК</t>
  </si>
  <si>
    <t>ТОО "A-Class Medical" ("А-Класс Медикал")</t>
  </si>
  <si>
    <t>Исмаилов М.Т.</t>
  </si>
  <si>
    <t xml:space="preserve">Общая врачебная практика </t>
  </si>
  <si>
    <t xml:space="preserve">"ФИЛИАЛ КОМПАНИИ С ОГРАНИЧЕННОЙ ОТВЕТСТВЕННОСТЬЮ БЕЙКЕР ХЬЮЗ СЕРВИСЕЗ ИНТЕРНЕШНЛ ЛЛСи (BAKER HUGHES SERVICES INTERNATIONAL LLC) В КАЗАХСТАНЕ". </t>
  </si>
  <si>
    <t>роизводство продуктов нефтепереработки</t>
  </si>
  <si>
    <t>Приказ КГД</t>
  </si>
  <si>
    <t>ТОО "Алым Инжиниринг"</t>
  </si>
  <si>
    <t>ГКП на ПХВ "Термо-Транзит" при отделе жилищно-коммунального хозяйства и жилищной инспекции Бурабайского района</t>
  </si>
  <si>
    <t>ЗПЛ</t>
  </si>
  <si>
    <t>Решение государственного органа</t>
  </si>
  <si>
    <t>600120250917OAP0150</t>
  </si>
  <si>
    <t>Оспанова С.М.</t>
  </si>
  <si>
    <t>N70221</t>
  </si>
  <si>
    <t>390120250807OAP0013</t>
  </si>
  <si>
    <t>180120251208OAP0001</t>
  </si>
  <si>
    <t xml:space="preserve">ТОО "Brave Soul" </t>
  </si>
  <si>
    <t>Транспортно-экспедиционные услуги</t>
  </si>
  <si>
    <t>330120250808OAP0001</t>
  </si>
  <si>
    <t>Жаппасбай Б.</t>
  </si>
  <si>
    <t>ТОО "Мэри Кэй(Казахстан)"</t>
  </si>
  <si>
    <t>Турешбаева Г.А.</t>
  </si>
  <si>
    <t>N47751</t>
  </si>
  <si>
    <t>ТОО ЗМ Казахстан</t>
  </si>
  <si>
    <t>Аблаева А.М.</t>
  </si>
  <si>
    <t>Кучуков Е.К.</t>
  </si>
  <si>
    <t>ТОО КА-СТРОЙ ЛТД</t>
  </si>
  <si>
    <t>Сауранбаев Д.</t>
  </si>
  <si>
    <t>Строительно-монтажные работы</t>
  </si>
  <si>
    <t>Строительно-монтажные работы I категория</t>
  </si>
  <si>
    <t>ТОО  "CMK Group"</t>
  </si>
  <si>
    <t>ТОО Asu Oil Trade</t>
  </si>
  <si>
    <t>430120251023ОАР0001</t>
  </si>
  <si>
    <t>Розничная торговля автомобильными деталями, узлами и принадлежностями в торговых объектах с торговой площадью менее 2000 кв.м</t>
  </si>
  <si>
    <t>N66122</t>
  </si>
  <si>
    <t>ТОО "КТЦ Казахстан"</t>
  </si>
  <si>
    <t>По особому порядку</t>
  </si>
  <si>
    <t>строительства сооружений, производства газоблока</t>
  </si>
  <si>
    <t xml:space="preserve">ТОО  "Болат-Д" </t>
  </si>
  <si>
    <t xml:space="preserve">СТРОИТЕЛЬСТВО ТРУБОПРОВОДОВ ДЛЯ СИСТЕМ ВОДОСНАБЖЕНИЯ И КАНАЛИЗАЦИИ </t>
  </si>
  <si>
    <t>600120260108OAP0060</t>
  </si>
  <si>
    <t xml:space="preserve">ТОО "Казахстанская Агро Инновационная Корпорация" </t>
  </si>
  <si>
    <t xml:space="preserve">Производство сельскохозяйственных машин </t>
  </si>
  <si>
    <t>Байкенова Н.М.</t>
  </si>
  <si>
    <t>CКП</t>
  </si>
  <si>
    <t>ПРОИЗВОДСТВО НЕОЧИЩЕННЫХ МАСЕЛ И ЖИРОВ</t>
  </si>
  <si>
    <t xml:space="preserve">Приказа КГД МФ РК </t>
  </si>
  <si>
    <t>ТОО "BeyAzh Trans"</t>
  </si>
  <si>
    <t xml:space="preserve">Сбор, обработка и распределение воды </t>
  </si>
  <si>
    <t>ТОО "Корпорация КазЭнергоМаш"</t>
  </si>
  <si>
    <t xml:space="preserve">25300Производство паровых котлов, кроме котлов центрального отопления </t>
  </si>
  <si>
    <t>ТОО "NOWY STYL KZ" (НОВЫЙ СТИЛЬ KЗ)</t>
  </si>
  <si>
    <t>Базарбекова А.К.</t>
  </si>
  <si>
    <t>N46650</t>
  </si>
  <si>
    <t>ТОО "Корпорация "Сити-Строй"</t>
  </si>
  <si>
    <t>ТОО Green City Aktau</t>
  </si>
  <si>
    <t>430120251023ОАР0003</t>
  </si>
  <si>
    <t xml:space="preserve">Деятельность по благоустройству территорий </t>
  </si>
  <si>
    <t xml:space="preserve">ТОО "ATLAS ESTATE". </t>
  </si>
  <si>
    <t>Джумабеков Т</t>
  </si>
  <si>
    <t>ТОО "Вершина"</t>
  </si>
  <si>
    <t>Садвакасова Г.С.</t>
  </si>
  <si>
    <t xml:space="preserve">среднего </t>
  </si>
  <si>
    <t>Периодическая налоговая проверка на основе оценки степени риска</t>
  </si>
  <si>
    <t>710120251127ОАР0001</t>
  </si>
  <si>
    <t>ТОО "Астана-Көктем С"</t>
  </si>
  <si>
    <t>Список периодических проверок</t>
  </si>
  <si>
    <t>330120250729OAP0004</t>
  </si>
  <si>
    <t>Оралбаев А.
Коспанбетов А.</t>
  </si>
  <si>
    <t>ТОО Альянс Ойл сервис</t>
  </si>
  <si>
    <t>430120251118OAP0061</t>
  </si>
  <si>
    <t>Абилдаев А.Ж</t>
  </si>
  <si>
    <t>ТОО "Мелькомбинат "АҚ-БИДАЙ"</t>
  </si>
  <si>
    <t>Шалекеев А.У.</t>
  </si>
  <si>
    <t xml:space="preserve">Деятельность агентов по торговле сельскохозяйственным сырьем, живыми животными, текстильным сырьем и полуфабрикатами </t>
  </si>
  <si>
    <t>ДЭР по Костанайской области</t>
  </si>
  <si>
    <t>330120251118OAP0013</t>
  </si>
  <si>
    <t>Шоланова М.С.</t>
  </si>
  <si>
    <t>ТОО Региональный центра развития Алматинской области</t>
  </si>
  <si>
    <t>090120250903OAP0001</t>
  </si>
  <si>
    <t>Найманбаев О.Б.</t>
  </si>
  <si>
    <t>Проектная деятельность</t>
  </si>
  <si>
    <t>ТОО "Джибек"</t>
  </si>
  <si>
    <t>28921 производство горношахтного и горнорудного обрудования</t>
  </si>
  <si>
    <t>ТОО "Байлык 2013"</t>
  </si>
  <si>
    <t>600120251031OAP0054</t>
  </si>
  <si>
    <t>ТОО "9 9 9"</t>
  </si>
  <si>
    <t>Касымова А.А.</t>
  </si>
  <si>
    <t>Аренда</t>
  </si>
  <si>
    <t>особый порядок</t>
  </si>
  <si>
    <t xml:space="preserve">Деятельность ломбардов </t>
  </si>
  <si>
    <t>ТОО СЕВЕРН</t>
  </si>
  <si>
    <t xml:space="preserve">Деятельность агентов по торговле товарами широкого ассортимента </t>
  </si>
  <si>
    <t>Филиал корпорации Макдермотт Каспиэн Контракторз, Инк. в РК</t>
  </si>
  <si>
    <t xml:space="preserve">Добыча сырой нефти </t>
  </si>
  <si>
    <t>030120251023OAP0023</t>
  </si>
  <si>
    <t>ИП Казтехавто Галузинская</t>
  </si>
  <si>
    <t>Шенкнехт О.</t>
  </si>
  <si>
    <t>Техническое обслуживание и ремонт автомобилей</t>
  </si>
  <si>
    <t>заявление НП на ликвидацию</t>
  </si>
  <si>
    <t>600120250814OAP0001</t>
  </si>
  <si>
    <t xml:space="preserve">№720 </t>
  </si>
  <si>
    <t>600120250812OAP0001</t>
  </si>
  <si>
    <t>деятельность агентств по сбору платежей и кредитных бюро, за исключением государственного</t>
  </si>
  <si>
    <t xml:space="preserve">НАСЫРБАЕВ РИФАТ РУСЛАНОВИЧ ИП "Bon Мяссон" </t>
  </si>
  <si>
    <t xml:space="preserve"> Башанова Жанна Сыдыковна</t>
  </si>
  <si>
    <t xml:space="preserve"> Оптовая торговля прочими продуктами питания</t>
  </si>
  <si>
    <t>1 741 195</t>
  </si>
  <si>
    <t>390120251231OAP0172</t>
  </si>
  <si>
    <t>ТОО "ARM CONSTRUCTION GROUP"</t>
  </si>
  <si>
    <t>390120251211OAP0027</t>
  </si>
  <si>
    <t>ТОО "Монолит-Дизайн-2030"</t>
  </si>
  <si>
    <t>Ашитов А.</t>
  </si>
  <si>
    <t>Строительство прочих трубопроводов</t>
  </si>
  <si>
    <t>ТОО "Астык Трейд KZ"</t>
  </si>
  <si>
    <t>Кульназаров А.М.</t>
  </si>
  <si>
    <t>Производство муки</t>
  </si>
  <si>
    <t>реабилитация</t>
  </si>
  <si>
    <t>ТОО "Восход"</t>
  </si>
  <si>
    <t>Берниязова М.Р.</t>
  </si>
  <si>
    <t>600120250821OAP0008</t>
  </si>
  <si>
    <t>Приказ КГД МФ РК №699</t>
  </si>
  <si>
    <t xml:space="preserve">приказ КГД МФ РК </t>
  </si>
  <si>
    <t>ТОО "Бауманское 2030"</t>
  </si>
  <si>
    <t>Раскулова С.С.</t>
  </si>
  <si>
    <t xml:space="preserve">Выращивание зерновых и зернобобовых культур, включая семеноводство </t>
  </si>
  <si>
    <t>ТОО "ГАММА"</t>
  </si>
  <si>
    <t>Ахметжатов Е.К.</t>
  </si>
  <si>
    <t>ТОО  "Арка-Инвест LTD"</t>
  </si>
  <si>
    <t>Оразбекова Н.</t>
  </si>
  <si>
    <t>ТОО "CK-KazAlem"</t>
  </si>
  <si>
    <t>ТОО  "ЖолСтрой 2030"</t>
  </si>
  <si>
    <t>300120251014OAP0032</t>
  </si>
  <si>
    <t>ХАЗИПОВ РАФАИЛЬ САЙТМАГРУФОВИЧ</t>
  </si>
  <si>
    <t>Ахметова Г.Р.</t>
  </si>
  <si>
    <t>1.СМП</t>
  </si>
  <si>
    <t xml:space="preserve">Обработка и удаление неопасных отходов </t>
  </si>
  <si>
    <t>N62092</t>
  </si>
  <si>
    <t>600120251006OAP0348</t>
  </si>
  <si>
    <t>Алдарбергенов А.Т</t>
  </si>
  <si>
    <t>Прочая деятельность в области спорта</t>
  </si>
  <si>
    <t>01.01.2022 - 31.12.2024</t>
  </si>
  <si>
    <t>ТОО"ВостокСтройГрупп"</t>
  </si>
  <si>
    <t>Узакова И.Р</t>
  </si>
  <si>
    <t>ТОО Жигер Актобе</t>
  </si>
  <si>
    <t xml:space="preserve">РЕМОНТ И ТЕХНИЧЕСКОЕ ОБСЛУЖИВАНИЕ МЕХАНИЧЕСКОГО ОБОРУДОВАНИЯ </t>
  </si>
  <si>
    <t>Орган прокуратуры</t>
  </si>
  <si>
    <t>ТОО "Temir Energy Central Asia (Темир Энерджи Централ Эйжа)"</t>
  </si>
  <si>
    <t>N09100</t>
  </si>
  <si>
    <t xml:space="preserve">ТОО  "Есиль-Агро" </t>
  </si>
  <si>
    <t>Кожанова А.К.</t>
  </si>
  <si>
    <t xml:space="preserve">Смешанное сельское хозяйство </t>
  </si>
  <si>
    <t>ДКНБ</t>
  </si>
  <si>
    <t>ТОО "Soyan Oil"</t>
  </si>
  <si>
    <t xml:space="preserve">Розничная торговля моторным топливом в специализированных магазинах </t>
  </si>
  <si>
    <t>ТОО "Регион сервис актобе"</t>
  </si>
  <si>
    <t>Койлыбайаулеті</t>
  </si>
  <si>
    <t>ТОО "Алтыналмас Торговый Дом"</t>
  </si>
  <si>
    <t>Якияев Н.П.</t>
  </si>
  <si>
    <t>ТОО "Вишневское"</t>
  </si>
  <si>
    <t>Тлеубердина А.С.</t>
  </si>
  <si>
    <t>ТОО "Нұрболат"</t>
  </si>
  <si>
    <t>620120251010OAP0281</t>
  </si>
  <si>
    <t>ТОО "SHYGYS MUNAI SAUDA-19"</t>
  </si>
  <si>
    <t>Главный специалист Касенжарова Ж.А, Управление аудита</t>
  </si>
  <si>
    <t xml:space="preserve">Оптовая торговля автомобильным  бензином </t>
  </si>
  <si>
    <t>Асхамбаева Г.</t>
  </si>
  <si>
    <t>СМБ</t>
  </si>
  <si>
    <t>710120251121ОАР0001</t>
  </si>
  <si>
    <t xml:space="preserve">ИП МАМБЕТОВ НУРБОЛАТ МАХСУТОВИЧ </t>
  </si>
  <si>
    <t>2023-12 555 535, 2024 - 23 233 876, 2025- 0</t>
  </si>
  <si>
    <t>2023 г. 3%; 2024 г.- 0,5%, 2025 г.-0</t>
  </si>
  <si>
    <t>2023- 12 555 535, 2024- 23 233 876,  2025 - 0</t>
  </si>
  <si>
    <t>ТОО "Жиенбай"</t>
  </si>
  <si>
    <t>ТОО Борусан логистикс интернешнэл Кахахстан</t>
  </si>
  <si>
    <t>600120250912OAP0002</t>
  </si>
  <si>
    <t>ликвидация</t>
  </si>
  <si>
    <t>деятельность не осуществлялось</t>
  </si>
  <si>
    <t>030120251219OAP0003</t>
  </si>
  <si>
    <t>СЛЕПЦОВА НАДЕЖДА АНДРЕЕВНА</t>
  </si>
  <si>
    <t>Амангельдинова Н.М.</t>
  </si>
  <si>
    <t>Образование</t>
  </si>
  <si>
    <t>390120251231OAP0168 </t>
  </si>
  <si>
    <t xml:space="preserve">ТОО "Акпан 2030" </t>
  </si>
  <si>
    <t>Шоныбасова</t>
  </si>
  <si>
    <t xml:space="preserve">ИП "Rahm Stroi " </t>
  </si>
  <si>
    <t>600120260119TAC0107</t>
  </si>
  <si>
    <t>Митаева Б.</t>
  </si>
  <si>
    <t>180120250826OAP0016</t>
  </si>
  <si>
    <t>поставка техники, оборудования</t>
  </si>
  <si>
    <t>Базилова Ж.З.</t>
  </si>
  <si>
    <t xml:space="preserve">ПРОЧИЕ ВИДЫ ПЕЧАТНОГО ПРОИЗВОДСТВА </t>
  </si>
  <si>
    <t>Заявление налогоплательщика на ликвидацию 10.12.2025г.</t>
  </si>
  <si>
    <t>600120251113OAP0090</t>
  </si>
  <si>
    <t>Предоставление прочих услуг, не включенных в другие группировки</t>
  </si>
  <si>
    <t>620120260112OAP0005</t>
  </si>
  <si>
    <t>620120260106OAP0003</t>
  </si>
  <si>
    <t>620120260105OAP0022</t>
  </si>
  <si>
    <t>620120260205OAP0318</t>
  </si>
  <si>
    <t xml:space="preserve"> 05.12.2025</t>
  </si>
  <si>
    <t>620120260108OAP0014</t>
  </si>
  <si>
    <t>620120251224OAP0017</t>
  </si>
  <si>
    <t>620120260108OAP0067</t>
  </si>
  <si>
    <t>620120251202OAP0010</t>
  </si>
  <si>
    <t>620120251202OAP0001</t>
  </si>
  <si>
    <t>620120251023OAP0113</t>
  </si>
  <si>
    <t>620120251124OAP0008</t>
  </si>
  <si>
    <t>620120251015OAP0574</t>
  </si>
  <si>
    <t>620120250903OAP0004</t>
  </si>
  <si>
    <t xml:space="preserve">620120250918OAP0009 </t>
  </si>
  <si>
    <t>600120260126OAP0034</t>
  </si>
  <si>
    <t>Деятельность холдинговых компаний.</t>
  </si>
  <si>
    <t xml:space="preserve"> Деятельность рекламных агентств  </t>
  </si>
  <si>
    <t>ТОО "Innovative Solutions"</t>
  </si>
  <si>
    <t>600120251225OAP0019</t>
  </si>
  <si>
    <t xml:space="preserve">Предоставление прочих услуг, не включенных в другие группировки </t>
  </si>
  <si>
    <t>600120251231OAP0012</t>
  </si>
  <si>
    <t>Мухамедьяров Д.А.</t>
  </si>
  <si>
    <t>смб</t>
  </si>
  <si>
    <t>торговля</t>
  </si>
  <si>
    <t>заявление НП по возврату КПН</t>
  </si>
  <si>
    <t>600120251210OAP0063</t>
  </si>
  <si>
    <t>Аренда и управление собственной недвижимостью.</t>
  </si>
  <si>
    <t>заявление на ликвидацию</t>
  </si>
  <si>
    <t>ТОО "АЙ-ГА"</t>
  </si>
  <si>
    <t xml:space="preserve">69202 Услуги в области составления счетов и бухгалтерского учета </t>
  </si>
  <si>
    <t>600120251127OAP0012</t>
  </si>
  <si>
    <t xml:space="preserve"> 94120 Деятельность профессиональных организаций. </t>
  </si>
  <si>
    <t>техническое обслуживание и ремонт автомобилей, за исключением произведенных станциями технического обслуживания, находящимися на придорожной полосе.</t>
  </si>
  <si>
    <t>600120251111OAP0063</t>
  </si>
  <si>
    <t>СМР</t>
  </si>
  <si>
    <t xml:space="preserve">Деятельность в области кибербезопасности </t>
  </si>
  <si>
    <t>Представительство "THE SAY INVESTMENTS L.L.C." в Республике Казахстан</t>
  </si>
  <si>
    <t>Серкеев Н.Е.</t>
  </si>
  <si>
    <t xml:space="preserve">Деятельность прочих головных компаний </t>
  </si>
  <si>
    <t>600120251031OAP0045</t>
  </si>
  <si>
    <t>услуги</t>
  </si>
  <si>
    <t>600120250903OAP0029</t>
  </si>
  <si>
    <t xml:space="preserve"> 08.07.2025</t>
  </si>
  <si>
    <t>590120251002OAP0013</t>
  </si>
  <si>
    <t>450120251028OAP0001</t>
  </si>
  <si>
    <t>430120250908OAP0002</t>
  </si>
  <si>
    <t>430120250908OAP0001</t>
  </si>
  <si>
    <t>430120250922OAP0014</t>
  </si>
  <si>
    <t>390120251231OAP0156 </t>
  </si>
  <si>
    <t>Калжанов Ч.</t>
  </si>
  <si>
    <t>390120260106OAP0001</t>
  </si>
  <si>
    <t> 390120251104OAP0141</t>
  </si>
  <si>
    <t>330120251229OAP0035</t>
  </si>
  <si>
    <t>330120251223OAP0017</t>
  </si>
  <si>
    <t>330120251209OAP0001</t>
  </si>
  <si>
    <t>300120260120OAP0007</t>
  </si>
  <si>
    <t>300120260121OAP0009</t>
  </si>
  <si>
    <t>300120251204OAP0013</t>
  </si>
  <si>
    <t>300120251128OAP0002</t>
  </si>
  <si>
    <t>300120251219OAP0015</t>
  </si>
  <si>
    <t>300120251017OAP0021</t>
  </si>
  <si>
    <t>300120251031OAP0059</t>
  </si>
  <si>
    <t>300120250902OAP0003</t>
  </si>
  <si>
    <t>270120260106OAP0028</t>
  </si>
  <si>
    <t>270120260106OAP0006</t>
  </si>
  <si>
    <t>270120260106OAP0019</t>
  </si>
  <si>
    <t>270120260106OAP0002</t>
  </si>
  <si>
    <t>270120251119OAP0001</t>
  </si>
  <si>
    <t>270120250811OAP0014</t>
  </si>
  <si>
    <t>210120260105OAP0001</t>
  </si>
  <si>
    <t>Субъект малого предпринимательства</t>
  </si>
  <si>
    <t>180120251121OAP0001</t>
  </si>
  <si>
    <t>030120260106OAP0013</t>
  </si>
  <si>
    <t>030120251128OAP0016</t>
  </si>
  <si>
    <t>030120251118OAP0001</t>
  </si>
  <si>
    <t>030120251031OAP0271</t>
  </si>
  <si>
    <t>оптовая торговля нефтепродуктов</t>
  </si>
  <si>
    <t>090120260106OAP0023</t>
  </si>
  <si>
    <t>ТОО Ак-Жол ДС"</t>
  </si>
  <si>
    <t>ТОО "Unexim Trade"</t>
  </si>
  <si>
    <t>САНСЫЗБАЕВ БЕРІК ТӨРЕХАНҰЛЫ</t>
  </si>
  <si>
    <t>ЦЫГАНКОВА</t>
  </si>
  <si>
    <t>480120260217TAC0002</t>
  </si>
  <si>
    <t>ИП Ас-Салям</t>
  </si>
  <si>
    <t>150120260113TAC0003</t>
  </si>
  <si>
    <t>ПРОИЗВОДСТВО ГОТОВЫХ ТЕКСТИЛЬНЫХ ИЗДЕЛИЙ, КРОМЕ ОДЕЖДЫ</t>
  </si>
  <si>
    <t>ДУШАНОВА СВЕТЛАНА АНАТОЛЬЕВНА</t>
  </si>
  <si>
    <t>270120260227TAC0182</t>
  </si>
  <si>
    <t xml:space="preserve">Оптовая торговля широким ассортиментом товаров без какой-либо конкретизации . Услуги по перевозкам </t>
  </si>
  <si>
    <t>ИП  Итжанова Г.К.</t>
  </si>
  <si>
    <t>450120260206TAC0001</t>
  </si>
  <si>
    <t>ИП "ДУЙСЕЕВА К К"</t>
  </si>
  <si>
    <t>590120260217TAC0050</t>
  </si>
  <si>
    <t>Тургынбаева А</t>
  </si>
  <si>
    <t>ИП ПИНЧУК В.Д.</t>
  </si>
  <si>
    <t>450120260205TAC0001</t>
  </si>
  <si>
    <t>ТУРЕБАЕВА ТАМАРА КАНИБЕКОВНА</t>
  </si>
  <si>
    <t>590120260218TAC0006</t>
  </si>
  <si>
    <t>ИП ЛУКИН  А.С.</t>
  </si>
  <si>
    <t>450120260216TAC0001</t>
  </si>
  <si>
    <t>Карабаев А.А.</t>
  </si>
  <si>
    <t>Прочая деятельность, относящаяся к пассажирским и грузовым перевозкам воздушным транспортом</t>
  </si>
  <si>
    <t>ТОО "е-импорт"</t>
  </si>
  <si>
    <t>450120260205TAC0003</t>
  </si>
  <si>
    <t>ТОО "GrainGO"</t>
  </si>
  <si>
    <t>480120260213TAC0001</t>
  </si>
  <si>
    <t>Деятельность агентов по оптовой торговле товарами широкого ассортимента</t>
  </si>
  <si>
    <t>ТОО "ЭнергоСнаб-ПВ"</t>
  </si>
  <si>
    <t>450120260218TAC0001</t>
  </si>
  <si>
    <t>ТОО "Швейная фабрика Семей"</t>
  </si>
  <si>
    <t>710120260223TAC0008</t>
  </si>
  <si>
    <t xml:space="preserve">04.01.2023- </t>
  </si>
  <si>
    <t>Узакова И. Р.</t>
  </si>
  <si>
    <t xml:space="preserve">14120 Производство спецодежды </t>
  </si>
  <si>
    <t>480120260227TAC0024</t>
  </si>
  <si>
    <t xml:space="preserve">ДРУГИЕ ВИДЫ ДЕЯТЕЛЬНОСТИ В ОБЛАСТИ ИНФОРМАЦИОННЫХ ТЕХНОЛОГИЙ И ИНФОРМАЦИОННЫХ СИСТЕМ, НЕ ВКЛЮЧЕННЫЕ В ДРУГИЕ ГРУППИРОВКИ </t>
  </si>
  <si>
    <t>ТОО "TeploCom"</t>
  </si>
  <si>
    <t>450120251222TAC0002</t>
  </si>
  <si>
    <t>Жумабаева Д.Б.</t>
  </si>
  <si>
    <t>ТОО "Альянсэнергосбыт"</t>
  </si>
  <si>
    <t>150120260122TAC0252</t>
  </si>
  <si>
    <t>Продажа электроэнергии потребителю</t>
  </si>
  <si>
    <t>ТОО "АктауЭнергоСбыт"</t>
  </si>
  <si>
    <t>150120260123TAC0192</t>
  </si>
  <si>
    <t>ТОО "Маңғыстау Жарық"</t>
  </si>
  <si>
    <t>150120260123TAC0191</t>
  </si>
  <si>
    <t>ТОО "СИБЭСТ Казахстан"</t>
  </si>
  <si>
    <t>480120260217TAC0001</t>
  </si>
  <si>
    <t>ТОО "Аст-Юг Холдинг"</t>
  </si>
  <si>
    <t>590120260220TAC0021</t>
  </si>
  <si>
    <t>Решение ДГД</t>
  </si>
  <si>
    <t>ИП Жумкешов</t>
  </si>
  <si>
    <t>450120260210TAC0001</t>
  </si>
  <si>
    <t>недропользователь</t>
  </si>
  <si>
    <t>ИП DDD</t>
  </si>
  <si>
    <t>620120251225TAC0002</t>
  </si>
  <si>
    <t xml:space="preserve"> 23.12.2025</t>
  </si>
  <si>
    <t>Оптовая торговля бытовыми электротоварами</t>
  </si>
  <si>
    <t>ИП Тастай</t>
  </si>
  <si>
    <t>430120260213TAC0004</t>
  </si>
  <si>
    <t>ИП Манашев</t>
  </si>
  <si>
    <t>430120260213TAC0003</t>
  </si>
  <si>
    <t>ИП RamaZan</t>
  </si>
  <si>
    <t>270120260227TAC0179</t>
  </si>
  <si>
    <t xml:space="preserve">Розничная торговля моторным топливом в специализированных магазинах, за исключением находящихся на придорожной полосе </t>
  </si>
  <si>
    <t>ИП "Қонақбаев"</t>
  </si>
  <si>
    <t>600120260121TAC0003</t>
  </si>
  <si>
    <t>ИП AB Store</t>
  </si>
  <si>
    <t>620120260115TAC0001</t>
  </si>
  <si>
    <t xml:space="preserve"> 26.12.2025</t>
  </si>
  <si>
    <t>Inter Aktau</t>
  </si>
  <si>
    <t>430120260213TAC0007</t>
  </si>
  <si>
    <t xml:space="preserve">ШТУКАТУРНЫЕ РАБОТЫ </t>
  </si>
  <si>
    <t>ИП Алдонгарова М.М.</t>
  </si>
  <si>
    <t>430120260213TAC0005</t>
  </si>
  <si>
    <t>Icebahacompany-service</t>
  </si>
  <si>
    <t>620120260219TAC0014</t>
  </si>
  <si>
    <t xml:space="preserve"> 13.01.2026</t>
  </si>
  <si>
    <t>ИП Бекешев</t>
  </si>
  <si>
    <t>060120260209TAC0001</t>
  </si>
  <si>
    <t>Байсанова К.</t>
  </si>
  <si>
    <t>ИП Лукпанов</t>
  </si>
  <si>
    <t>АЛИНА</t>
  </si>
  <si>
    <t>270120260227TAC0185</t>
  </si>
  <si>
    <t xml:space="preserve"> 23.02.2026</t>
  </si>
  <si>
    <t xml:space="preserve">Деятельность агентов по оптовой торговле товарами широкого ассортимента </t>
  </si>
  <si>
    <t>ИП "АГАЙЫН"</t>
  </si>
  <si>
    <t>710120260223TAC0007</t>
  </si>
  <si>
    <t>Тлеубеков А. К.</t>
  </si>
  <si>
    <t>Алмат</t>
  </si>
  <si>
    <t>620120260119TAC0009</t>
  </si>
  <si>
    <t xml:space="preserve"> 210120251211TAC0001</t>
  </si>
  <si>
    <t>ИП Мухтаров</t>
  </si>
  <si>
    <t>060120260225TAC0005</t>
  </si>
  <si>
    <t>300120260205TAC0018</t>
  </si>
  <si>
    <t>33190 РЕМОНТ ПРОЧЕГО ОБОРУДОВАНИЯ</t>
  </si>
  <si>
    <t>СЕЛБАЕВ БЕРИК АЙТКОЙШИЕВИЧ</t>
  </si>
  <si>
    <t>430120260225TAC0002</t>
  </si>
  <si>
    <t>ИП Omega</t>
  </si>
  <si>
    <t>300120260119TAC0003</t>
  </si>
  <si>
    <t>47892 РОЗНИЧНАЯ ТОРГОВЛЯ ПРОЧИМИ ТОВАРАМИ НА РЫНКАХ</t>
  </si>
  <si>
    <t>НУРГАЗЫЕВА САЛТАНАТ ДАРИБАЕВНА</t>
  </si>
  <si>
    <t>430120260213TAC0006</t>
  </si>
  <si>
    <t>ЛЕЖЕНКО АЛЕКСАНДР АЛЕКСАНДРОВИЧ</t>
  </si>
  <si>
    <t>430120260213TAC0002</t>
  </si>
  <si>
    <t>РЕМОНТ И ТЕХНИЧЕСКОЕ ОБСЛУЖИВАНИЕ МЕХАНИЧЕСКОГО ОБОРУДОВАНИЯ</t>
  </si>
  <si>
    <t>ИП Мячкин А.И.</t>
  </si>
  <si>
    <t>300120260122TAC0002</t>
  </si>
  <si>
    <t>96090 Предоставление прочих индивидуальных услуг, не включенных в другие группировки</t>
  </si>
  <si>
    <t>ИП "СКУБАШЕВСКИЙ ПАВЕЛ ФЕЛИКСОВИЧ"</t>
  </si>
  <si>
    <t>620120260128TAC0422</t>
  </si>
  <si>
    <t xml:space="preserve"> 12.01.2026</t>
  </si>
  <si>
    <t>ИП Лобанов</t>
  </si>
  <si>
    <t>060120260209TAC0002</t>
  </si>
  <si>
    <t>Ремонт компьютеров</t>
  </si>
  <si>
    <t>ТОО "Мехатроника"</t>
  </si>
  <si>
    <t>ТОО "Фактор Солюшн"</t>
  </si>
  <si>
    <t>600120260202TAC0045</t>
  </si>
  <si>
    <t>ТОО "ТЗЕМ Солюшенс"</t>
  </si>
  <si>
    <t>600120260218TAC0015</t>
  </si>
  <si>
    <t>Рымбаев Самат Дуйсенгазыевич</t>
  </si>
  <si>
    <t>ТОО "Bastau Commerce"</t>
  </si>
  <si>
    <t>620120260216TAC0134</t>
  </si>
  <si>
    <t xml:space="preserve"> 24.12.2025</t>
  </si>
  <si>
    <t>ТОО "Tenku"</t>
  </si>
  <si>
    <t>ТОО "DOMOSCO"</t>
  </si>
  <si>
    <t>600120260219TAC0004</t>
  </si>
  <si>
    <t>ТОО "Казбэл"</t>
  </si>
  <si>
    <t>600120260219TAC0007</t>
  </si>
  <si>
    <t>ТОО "Hardcore Media KZ"</t>
  </si>
  <si>
    <t>620120260219TAC0026</t>
  </si>
  <si>
    <t xml:space="preserve"> 28.01.2026</t>
  </si>
  <si>
    <t>600120260129TAC0016</t>
  </si>
  <si>
    <t>ТОО "Atria Trading"</t>
  </si>
  <si>
    <t>600120260120TAC0119</t>
  </si>
  <si>
    <t>480120260227TAC0012</t>
  </si>
  <si>
    <t>ТОО "Агари"</t>
  </si>
  <si>
    <t>ТОО "International Trading Services"</t>
  </si>
  <si>
    <t>600120260209TAC0049</t>
  </si>
  <si>
    <t>Жексенов Руслан Шакенович/Алибек</t>
  </si>
  <si>
    <t>ТОО "SD Property KZ"</t>
  </si>
  <si>
    <t>620120251217TAC0010</t>
  </si>
  <si>
    <t>ТОО "Adal 7"</t>
  </si>
  <si>
    <t>600120260126TAC0001</t>
  </si>
  <si>
    <t>ТОО "КАЗАХСТАНСКИЙ ЦЕНТР СЕРТИФИКАЦИИ И АТТЕСТАЦИИ"</t>
  </si>
  <si>
    <t>620120260119TAC0010</t>
  </si>
  <si>
    <t>ТОО "Parkland"</t>
  </si>
  <si>
    <t>600120260217TAC0019</t>
  </si>
  <si>
    <t>ТОО "Computer Vision Technologies"</t>
  </si>
  <si>
    <t>620120260216TAC0138</t>
  </si>
  <si>
    <t>ТОО "MyCar Almaty"</t>
  </si>
  <si>
    <t>ТОО "Торговый дом "Paradise""</t>
  </si>
  <si>
    <t>300120260128TAC0229</t>
  </si>
  <si>
    <t>ТОО "WPK Aktau"</t>
  </si>
  <si>
    <t>430120260225TAC0001</t>
  </si>
  <si>
    <t xml:space="preserve">Деятельность прочих организаций по работе с персоналом, кроме организаций, учрежденных национальными компаниями </t>
  </si>
  <si>
    <t>ТОО "Geotek"</t>
  </si>
  <si>
    <t>300120251113TAC0014</t>
  </si>
  <si>
    <t>Жексенов Руслан Шакенович/Алмат</t>
  </si>
  <si>
    <t>УНИВЕРСИТЕТСКИЙ КОЛЛЕДЖ ЛОНДОНА</t>
  </si>
  <si>
    <t>620120260120TAC0004</t>
  </si>
  <si>
    <t xml:space="preserve"> 30.12.2025</t>
  </si>
  <si>
    <t xml:space="preserve"> 210120250721TAC0001</t>
  </si>
  <si>
    <t>ТОО "GAC Kazakhstan" (ДжиЭйСи Казахстан)</t>
  </si>
  <si>
    <t>600120260126TAC0182</t>
  </si>
  <si>
    <t>Представительство "Бюлер" АГ в Республике Казахстан</t>
  </si>
  <si>
    <t>620120260119TAC0011</t>
  </si>
  <si>
    <t>ТОО "Интер-Групп Олжа"</t>
  </si>
  <si>
    <t>600120260123TAC0457</t>
  </si>
  <si>
    <t>ТОО "ПКБ КарЭнергоСетьПроект"</t>
  </si>
  <si>
    <t>300120251205TAC0003</t>
  </si>
  <si>
    <t>43219 Прочие электромонтажные работы</t>
  </si>
  <si>
    <t>ТОО "Проектинжиниринг"</t>
  </si>
  <si>
    <t>300120251111TAC0050</t>
  </si>
  <si>
    <t>71112 Деятельность в области архитектуры, за исключением объектов атомной промышленности и атомной энергетики</t>
  </si>
  <si>
    <t>ПК "Сауле"</t>
  </si>
  <si>
    <t>300120260205TAC0017</t>
  </si>
  <si>
    <t>81300 Деятельность по благоустройству; пейзажное планирование</t>
  </si>
  <si>
    <t>ТОО "АқНұр-Астана 2005"</t>
  </si>
  <si>
    <t xml:space="preserve"> 030120251219TAC0035</t>
  </si>
  <si>
    <t xml:space="preserve">Строительство прочих трубопроводов </t>
  </si>
  <si>
    <t>ТОО "Ритэкс"</t>
  </si>
  <si>
    <t>060120260225TAC0004</t>
  </si>
  <si>
    <t>Аренда недвижимости</t>
  </si>
  <si>
    <t>ТОО "Алмаз Строй Групп"</t>
  </si>
  <si>
    <t>620120260216TAC0017</t>
  </si>
  <si>
    <t xml:space="preserve"> 23.01.2026</t>
  </si>
  <si>
    <t>600120260122TAC0049</t>
  </si>
  <si>
    <t>ИП Аимбетов Е.Е.</t>
  </si>
  <si>
    <t>060120260218TAC0001</t>
  </si>
  <si>
    <t>ИП LEK</t>
  </si>
  <si>
    <t>430120260225TAC0003</t>
  </si>
  <si>
    <t xml:space="preserve">РЕМОНТ ПРОЧИХ ТРАНСПОРТНЫХ СРЕДСТВ И ОБОРУДОВАНИЯ, НЕ ВКЛЮЧЕННЫХ В ДРУГИЕ ГРУППИРОВКИ </t>
  </si>
  <si>
    <t>Жексенов Руслан Шакенович/Катя</t>
  </si>
  <si>
    <t>МИЗАШ АРТУР АРМАНУЛЫ</t>
  </si>
  <si>
    <t>060120260220TAC0005</t>
  </si>
  <si>
    <t>Филиал "Гиродата Сентрал Эйжа"</t>
  </si>
  <si>
    <t>600120260120TAC0199</t>
  </si>
  <si>
    <t>600120260120TAC0095</t>
  </si>
  <si>
    <t>Добыча и экспорт</t>
  </si>
  <si>
    <t>Гос.закуп и строительство</t>
  </si>
  <si>
    <t>Дистрибьютер</t>
  </si>
  <si>
    <t xml:space="preserve">ИП АУБАКИРОВА </t>
  </si>
  <si>
    <t>700120260216OAP0001</t>
  </si>
  <si>
    <t>Рауанов Д.С.</t>
  </si>
  <si>
    <t>ПРОЧАЯ ДЕЯТЕЛЬНОСТЬ ПО ОБЕСПЕЧЕНИЮ ПИТАНИЕМ, НЕ ВКЛЮЧЕННАЯ В ДРУГИЕ ГРУППИРОВКИ</t>
  </si>
  <si>
    <t>061820108235</t>
  </si>
  <si>
    <t>061800238575</t>
  </si>
  <si>
    <t>600120260225TAC0033</t>
  </si>
  <si>
    <t>181600351400</t>
  </si>
  <si>
    <t>ТОО "Инвест Холдинг 2050"</t>
  </si>
  <si>
    <t>430100284258</t>
  </si>
  <si>
    <t>600120260223TAC0009</t>
  </si>
  <si>
    <t>600300650815</t>
  </si>
  <si>
    <t>600120260223TAC0008</t>
  </si>
  <si>
    <t>182320167933</t>
  </si>
  <si>
    <t>ИП BUGATTI</t>
  </si>
  <si>
    <t>582100297290</t>
  </si>
  <si>
    <t>061220489184</t>
  </si>
  <si>
    <t>590400029257</t>
  </si>
  <si>
    <t>600700971217</t>
  </si>
  <si>
    <t>600900898429</t>
  </si>
  <si>
    <t>061822122011</t>
  </si>
  <si>
    <t>ИП Аимбетов Ербол Ерланович</t>
  </si>
  <si>
    <t>330120260218TAC0002</t>
  </si>
  <si>
    <t>330120864559</t>
  </si>
  <si>
    <t>ИП Найзабек</t>
  </si>
  <si>
    <t>по вопросам полноты и своевременности исчисления, удержания и перечисления обязательных пенсионных взносов, а также полноты и своевременности исчисления и уплаты социальных отчислений</t>
  </si>
  <si>
    <t>600120260218TAC0006</t>
  </si>
  <si>
    <t>600500587642</t>
  </si>
  <si>
    <t>Филиал BESAN BESIN SANAYI VE TICARET ANONIM SHIRKETI (БЕСАН БЕСИН САНАИ ВЕ ТИКАРЕТ АНОНИМ ШИРКЕТИ) в Республике Казахстан</t>
  </si>
  <si>
    <t>451500381461</t>
  </si>
  <si>
    <t>Карабаев Алмас Абугалиевич</t>
  </si>
  <si>
    <t>582120002246</t>
  </si>
  <si>
    <t>600900732485</t>
  </si>
  <si>
    <t>480120268058</t>
  </si>
  <si>
    <t>480100246949</t>
  </si>
  <si>
    <t>600120260217TAC0011</t>
  </si>
  <si>
    <t>600400525085</t>
  </si>
  <si>
    <t>ТОО "МиГ Авто Сервис"</t>
  </si>
  <si>
    <t>620500076206</t>
  </si>
  <si>
    <t>620200755196</t>
  </si>
  <si>
    <t>600900540307</t>
  </si>
  <si>
    <t>451812102245</t>
  </si>
  <si>
    <t>430610621348</t>
  </si>
  <si>
    <t>430121070218</t>
  </si>
  <si>
    <t>430120900648</t>
  </si>
  <si>
    <t>481400130169</t>
  </si>
  <si>
    <t>430121037392</t>
  </si>
  <si>
    <t>430420133138</t>
  </si>
  <si>
    <t>430610021196</t>
  </si>
  <si>
    <t>600120260210TAC0018</t>
  </si>
  <si>
    <t>600400967328</t>
  </si>
  <si>
    <t>600120260210TAC0004</t>
  </si>
  <si>
    <t>600300517311</t>
  </si>
  <si>
    <t>ТОО "VTV-science"</t>
  </si>
  <si>
    <t>451020235330</t>
  </si>
  <si>
    <t>061811058104</t>
  </si>
  <si>
    <t>061220173706</t>
  </si>
  <si>
    <t>600400862540</t>
  </si>
  <si>
    <t>451010151727</t>
  </si>
  <si>
    <t>451500389214</t>
  </si>
  <si>
    <t>451520870071</t>
  </si>
  <si>
    <t>301200018314</t>
  </si>
  <si>
    <t>Производственный кооператив "Сауле"</t>
  </si>
  <si>
    <t>700120260204TAC0001</t>
  </si>
  <si>
    <t>091920283986</t>
  </si>
  <si>
    <t>АУБАКИРОВА ГУЛЬНАРА АМАНГЕЛЬДИЕВНА</t>
  </si>
  <si>
    <t>Рауанов Дархан Серікұлы</t>
  </si>
  <si>
    <t>581520068977</t>
  </si>
  <si>
    <t>582200085221</t>
  </si>
  <si>
    <t>582300010421</t>
  </si>
  <si>
    <t>600701005855</t>
  </si>
  <si>
    <t>600120260130TAC0052</t>
  </si>
  <si>
    <t>600700899969</t>
  </si>
  <si>
    <t>600700919725</t>
  </si>
  <si>
    <t>ТОО "Income International.Co"</t>
  </si>
  <si>
    <t>301200234902</t>
  </si>
  <si>
    <t>600700604376</t>
  </si>
  <si>
    <t>600120260126TAC0049</t>
  </si>
  <si>
    <t>600500650416</t>
  </si>
  <si>
    <t>ТОО "EM Trans Service"</t>
  </si>
  <si>
    <t>600300719739</t>
  </si>
  <si>
    <t>600300556004</t>
  </si>
  <si>
    <t>430600033789</t>
  </si>
  <si>
    <t>430600031793</t>
  </si>
  <si>
    <t>582200071397</t>
  </si>
  <si>
    <t>300220059120</t>
  </si>
  <si>
    <t>600400525140</t>
  </si>
  <si>
    <t>ТОО "Директ Консалтинг"</t>
  </si>
  <si>
    <t>090920745738</t>
  </si>
  <si>
    <t>271800045612</t>
  </si>
  <si>
    <t>620500273974</t>
  </si>
  <si>
    <t>090520920707</t>
  </si>
  <si>
    <t>ИП Акбарова</t>
  </si>
  <si>
    <t>600700598026</t>
  </si>
  <si>
    <t>620200639605</t>
  </si>
  <si>
    <t>330911049378</t>
  </si>
  <si>
    <t>090820046267</t>
  </si>
  <si>
    <t>Rahm Stroi</t>
  </si>
  <si>
    <t>600120260119TAC0104</t>
  </si>
  <si>
    <t>600719265299</t>
  </si>
  <si>
    <t>ИП "АЛИМОВ"</t>
  </si>
  <si>
    <t>302020640709</t>
  </si>
  <si>
    <t>430220093325</t>
  </si>
  <si>
    <t>590120251231TAC0031</t>
  </si>
  <si>
    <t>582200046924</t>
  </si>
  <si>
    <t>ТОО "ЕвроКристалл"</t>
  </si>
  <si>
    <t>061800425400</t>
  </si>
  <si>
    <t>620321470958</t>
  </si>
  <si>
    <t>Филиал ООО "Дивисус"</t>
  </si>
  <si>
    <t>451500331630</t>
  </si>
  <si>
    <t>030120251219TAC0035</t>
  </si>
  <si>
    <t>620200258166</t>
  </si>
  <si>
    <t>450410236171</t>
  </si>
  <si>
    <t>620500200572</t>
  </si>
  <si>
    <t>302000276441</t>
  </si>
  <si>
    <t>620500236861</t>
  </si>
  <si>
    <t>580120251126TAC0002</t>
  </si>
  <si>
    <t>581200000758</t>
  </si>
  <si>
    <t>ТОО "Асфальт"</t>
  </si>
  <si>
    <t>302000314954</t>
  </si>
  <si>
    <t>241100004452</t>
  </si>
  <si>
    <t>302000269790</t>
  </si>
  <si>
    <t>ЖСК "Verona KRG"</t>
  </si>
  <si>
    <t>ТОО "Qazaqstan Maritime Crewing Company"</t>
  </si>
  <si>
    <t>НАО "Медицинский университет Караганды"</t>
  </si>
  <si>
    <t>ТОО "Альфа Март"</t>
  </si>
  <si>
    <t>ТОО "Бағалы - Алакөл"</t>
  </si>
  <si>
    <t>БИЖАНОВА АЙСАУЛЕ ТУРКМЕНБАЕВНА</t>
  </si>
  <si>
    <t>ТОО "CITY-17"</t>
  </si>
  <si>
    <t>ТОО "Адал Арна"</t>
  </si>
  <si>
    <t>ТОО "Прикаспийская Нефтяная Инжиниринговая Компания" (Precaspain Oil Engineering Company)</t>
  </si>
  <si>
    <t>ТОО "Байерсдорф Казахстан"</t>
  </si>
  <si>
    <t>АО "First Heartland Securities"</t>
  </si>
  <si>
    <t>Достигнут</t>
  </si>
  <si>
    <t>Балл</t>
  </si>
  <si>
    <t>Наименование KPI</t>
  </si>
  <si>
    <t>Факт, %</t>
  </si>
  <si>
    <t>Дата вручения уведомления</t>
  </si>
  <si>
    <t>ИСНА-ИНИС</t>
  </si>
  <si>
    <t>ДР март</t>
  </si>
  <si>
    <t>КЭР прошлые года</t>
  </si>
  <si>
    <t>Донач-Взыскание</t>
  </si>
  <si>
    <t>Взыскание налог ПП</t>
  </si>
  <si>
    <t>Взыскание налог переплата</t>
  </si>
  <si>
    <t>Взыскание пеня ПП</t>
  </si>
  <si>
    <t>Взыскание пеня переплата</t>
  </si>
  <si>
    <t>Штраф</t>
  </si>
  <si>
    <t>Примечание по взысканию</t>
  </si>
  <si>
    <t>Донач ИНИС/ИСНА</t>
  </si>
  <si>
    <t>Сумма ДР за март</t>
  </si>
  <si>
    <t>2023г.</t>
  </si>
  <si>
    <t>КЕМЕЛЬБАЕВА САНДУГАШ САДЫКОВНА</t>
  </si>
  <si>
    <t>Асхамбаева Г.Х.</t>
  </si>
  <si>
    <t>нет данных</t>
  </si>
  <si>
    <t>МБ</t>
  </si>
  <si>
    <t>правильно</t>
  </si>
  <si>
    <t>РБ</t>
  </si>
  <si>
    <t xml:space="preserve">Производство тепловой энергии самостоятельными котельными </t>
  </si>
  <si>
    <t>норм</t>
  </si>
  <si>
    <t>ТОО "Мегастрой лтд"</t>
  </si>
  <si>
    <t>Есеркепова А.Р.</t>
  </si>
  <si>
    <t>взыскание больше донач</t>
  </si>
  <si>
    <t>ТОО "NFC Kazakhstan"</t>
  </si>
  <si>
    <t>Сыздыкбаев К.А.</t>
  </si>
  <si>
    <t xml:space="preserve">крупного </t>
  </si>
  <si>
    <t>ТОО  "ТазалыкЭксперт"</t>
  </si>
  <si>
    <t>ТОО  "Казахстанско-российская сталепромышленная компания"</t>
  </si>
  <si>
    <t>ТОО "BCD Company"</t>
  </si>
  <si>
    <t>Илгельдин К.К.</t>
  </si>
  <si>
    <t>АО "Дочерняя организация Народного Банка Казахстана "Halyk Finance"</t>
  </si>
  <si>
    <t>ТОО  "Центрметаллургстрой"</t>
  </si>
  <si>
    <t>Калдыбаев О.</t>
  </si>
  <si>
    <t>Жетісу</t>
  </si>
  <si>
    <t>ЧК  "Kazakhstan Future Energy Co., Ltd."</t>
  </si>
  <si>
    <t>Бимухамбетов С.Т.</t>
  </si>
  <si>
    <t>ТОО "БГП"</t>
  </si>
  <si>
    <t>710120250818OAP0001</t>
  </si>
  <si>
    <t>КрНП</t>
  </si>
  <si>
    <t xml:space="preserve">ДОБЫЧА ДРАГОЦЕННЫХ МЕТАЛЛОВ И РУД РЕДКИХ МЕТАЛЛОВ </t>
  </si>
  <si>
    <t>ТОО "Астанастройэнерго"</t>
  </si>
  <si>
    <t>Несіпбай Ж.М.</t>
  </si>
  <si>
    <t>скп</t>
  </si>
  <si>
    <t xml:space="preserve">620120251223OAP0003 </t>
  </si>
  <si>
    <t>БЕКБАУЛИЕВ МУРАТ МАДРЕЙМОВИЧ (РНН: 430120291295)</t>
  </si>
  <si>
    <t>Тилеков Ж.</t>
  </si>
  <si>
    <t>убрать полностью</t>
  </si>
  <si>
    <t>600120250731OAP0027</t>
  </si>
  <si>
    <t>строительство газопровода</t>
  </si>
  <si>
    <t>Приказ КГД МФ РК/</t>
  </si>
  <si>
    <t>600120250812OAP0007</t>
  </si>
  <si>
    <t>ТОО "БАТАЛАСУ"</t>
  </si>
  <si>
    <t>Галиуллин Ж.Е.</t>
  </si>
  <si>
    <t xml:space="preserve">Производство строительных стальных конструкций </t>
  </si>
  <si>
    <t>ТОО "StroyТех-2030"</t>
  </si>
  <si>
    <t>Буркутбаева М.М.</t>
  </si>
  <si>
    <t>590120250801OAP0013</t>
  </si>
  <si>
    <t>ТОО "Ансар-сервис"</t>
  </si>
  <si>
    <t>Сыдыкова Ш.</t>
  </si>
  <si>
    <t>600120251117OAP0018</t>
  </si>
  <si>
    <t>TOO "Компания Жар-Су"</t>
  </si>
  <si>
    <t>сдача в аренду нежилых помещений, реализация ТНП</t>
  </si>
  <si>
    <t>600120250813OAP0067</t>
  </si>
  <si>
    <t>уменьшено</t>
  </si>
  <si>
    <t xml:space="preserve">Складирование и хранение непродовольственных товаров, кроме зерна, масличных культур и нефти </t>
  </si>
  <si>
    <t>600120251111OAP0099</t>
  </si>
  <si>
    <t>330120250822OAP0001</t>
  </si>
  <si>
    <t xml:space="preserve">23320 Производство кирпича, черепицы и прочих строительных изделий из обожженной глины </t>
  </si>
  <si>
    <t>ТОО"KAZ REAGENT. KZ"</t>
  </si>
  <si>
    <t>620120260202OAP0995</t>
  </si>
  <si>
    <t>ТОО "TURAN ENERGO GROUP"</t>
  </si>
  <si>
    <t>Зияев Я</t>
  </si>
  <si>
    <t>ТОО"Полюс Арсенал"</t>
  </si>
  <si>
    <t>25.09.205</t>
  </si>
  <si>
    <t>Алимбакирова И.Ж</t>
  </si>
  <si>
    <t xml:space="preserve">СТРОИТЕЛЬСТВО ШАХТ </t>
  </si>
  <si>
    <t>ТОО Компания "Өнім"</t>
  </si>
  <si>
    <t>Периодический</t>
  </si>
  <si>
    <t xml:space="preserve">ТОО "ТАЙМАС DEVELOPMENT" </t>
  </si>
  <si>
    <t>ТОО "СтройКазФинанс"</t>
  </si>
  <si>
    <t>ЗЮЗИН ФРЕД АНАТОЛЬЕВИЧ(ИП ЗЮЗИН)</t>
  </si>
  <si>
    <t>Абаканова А.</t>
  </si>
  <si>
    <t>330120251223OAP0013</t>
  </si>
  <si>
    <t>ТОО "А-КурманҚұрылысГрупп"</t>
  </si>
  <si>
    <t>ШАЛАБАЕВ АБАЙ РАХИМЖАНОВИЧ</t>
  </si>
  <si>
    <t>620120250716OAP0004</t>
  </si>
  <si>
    <t>Казбек Д.</t>
  </si>
  <si>
    <t>ОПЕРАЦИИ С НЕДВИЖИМЫМ ИМУЩЕСТВОМ</t>
  </si>
  <si>
    <t>ТОО Нурортасервис</t>
  </si>
  <si>
    <t>330120251118OAP0029</t>
  </si>
  <si>
    <t xml:space="preserve">"Специализированная школа-интернат "Өнер" имени Батырбека Отепа" </t>
  </si>
  <si>
    <t>210120251031OAP0001</t>
  </si>
  <si>
    <t>600120251104OAP0209</t>
  </si>
  <si>
    <t>ГЕЛЕТЕЙ ДМИТРИЙ ГРИГОРЬЕВИЧ(ИП "Проф-Стиль")</t>
  </si>
  <si>
    <t>ТОО  "ЖБИ Энергострой"</t>
  </si>
  <si>
    <t>ТОО  "SKS Tehnology"</t>
  </si>
  <si>
    <t>43993 Аренда строительного оборудования с оператором</t>
  </si>
  <si>
    <t>ТОО "ТОБИ"</t>
  </si>
  <si>
    <t>330120251229OAP0002</t>
  </si>
  <si>
    <t>620120251008OAP0150</t>
  </si>
  <si>
    <t xml:space="preserve"> 15.09.2025</t>
  </si>
  <si>
    <t>Финансовая и страховая деятельность</t>
  </si>
  <si>
    <t>СО</t>
  </si>
  <si>
    <t>ТОО  "ОптикаПлюс"</t>
  </si>
  <si>
    <t>Алиев В.В.</t>
  </si>
  <si>
    <t>600120251117OAP0001</t>
  </si>
  <si>
    <t>ТОО "Print Media Systems" (Принт Медиа Системс)</t>
  </si>
  <si>
    <t>Алипбаева Д.Д.</t>
  </si>
  <si>
    <t>ТОО  "Construction Company "KazConstructionGroup"</t>
  </si>
  <si>
    <t>ТОО "Шымкент жасыл қала"</t>
  </si>
  <si>
    <t>Джумабаев С.Т.</t>
  </si>
  <si>
    <t>090120250805OAP0003</t>
  </si>
  <si>
    <t>Производство асфальта</t>
  </si>
  <si>
    <t>ТОО "Kaztelematica"</t>
  </si>
  <si>
    <t>N25112</t>
  </si>
  <si>
    <t>600120251224OAP0021</t>
  </si>
  <si>
    <t>090120251201OAP0001</t>
  </si>
  <si>
    <t>Шарен Алибек Ерболұлы</t>
  </si>
  <si>
    <t>430120260112OAP0004</t>
  </si>
  <si>
    <t>ТОО "SCS Инжиниринг"</t>
  </si>
  <si>
    <t>Тогысбаев Айбек</t>
  </si>
  <si>
    <t>Жексенов Р.Ш.</t>
  </si>
  <si>
    <t>Розничная торговля прочими товарами в торговых палатках, ларьках и киосках</t>
  </si>
  <si>
    <t>590120260106OAP0001</t>
  </si>
  <si>
    <t>КУСАИНОВ КАНЫБЕК ТЕМИРХАНОВИЧ</t>
  </si>
  <si>
    <t>ТРАНСПОРТ И СКЛАДИРОВАНИЕ</t>
  </si>
  <si>
    <t xml:space="preserve">ИП "Kaz Trade" </t>
  </si>
  <si>
    <t>Исаева А.А.</t>
  </si>
  <si>
    <t>Субподрядные работы</t>
  </si>
  <si>
    <t>ТОО "Regul Building Company"</t>
  </si>
  <si>
    <t>600120251020OAP0021</t>
  </si>
  <si>
    <t>ТОО "Invesco Asia" (Инвеско Азия)"</t>
  </si>
  <si>
    <t>Валиев Ж.</t>
  </si>
  <si>
    <t>ТОО "Global Mining Technology"</t>
  </si>
  <si>
    <t>ТОО "Нур-Талап и К"</t>
  </si>
  <si>
    <t>ТОО "Ильич - Тайынша"</t>
  </si>
  <si>
    <t>330120251013OAP0003</t>
  </si>
  <si>
    <t>ВУД/Постановление</t>
  </si>
  <si>
    <t>№13-4-5/2012-И</t>
  </si>
  <si>
    <t>30.09.2025 г.</t>
  </si>
  <si>
    <t>ТОО "Лаис компани"</t>
  </si>
  <si>
    <t>Список переодических налоговых проверок</t>
  </si>
  <si>
    <t xml:space="preserve">ТОО "ANGSTROM KAZAKHSTAN" </t>
  </si>
  <si>
    <t>Байсанова К,</t>
  </si>
  <si>
    <t xml:space="preserve">Оптовая торговля скобяными изделиями, водопроводным и отопительным оборудованием и инвентарем </t>
  </si>
  <si>
    <t>ТОО "НСК Строй Баланс"</t>
  </si>
  <si>
    <t>ТОО "Металл РК"</t>
  </si>
  <si>
    <t>Махмет Д.Е.</t>
  </si>
  <si>
    <t>нет уплаты по налогу</t>
  </si>
  <si>
    <t xml:space="preserve"> 330120251202OAP0001</t>
  </si>
  <si>
    <t xml:space="preserve">ТОО"NOVO Stroi" </t>
  </si>
  <si>
    <t>ИП Габрикова</t>
  </si>
  <si>
    <t>450120260312TAC0009</t>
  </si>
  <si>
    <t>450120260313OAP0011</t>
  </si>
  <si>
    <t>600120251224OAP0016</t>
  </si>
  <si>
    <t>600120251105OAP0197</t>
  </si>
  <si>
    <t>ИП Service group</t>
  </si>
  <si>
    <t>710120260310TAC0005</t>
  </si>
  <si>
    <t>710120260303ОАР0011</t>
  </si>
  <si>
    <t>ПРОЧАЯ РОЗНИЧНАЯ ТОРГОВЛЯ ВНЕ МАГАЗИНОВ</t>
  </si>
  <si>
    <t>ТОО "Балғын-Строй"</t>
  </si>
  <si>
    <t>ТОО "Mena Trade (Мена Трейд)"</t>
  </si>
  <si>
    <t xml:space="preserve"> 28.02.2025</t>
  </si>
  <si>
    <t>Муфтиева Ш.М.</t>
  </si>
  <si>
    <t>Байкенова Н.М</t>
  </si>
  <si>
    <t>ИП Мустафаева</t>
  </si>
  <si>
    <t>700120260316TAC0001</t>
  </si>
  <si>
    <t>Розничная торговля скобяными изделиями</t>
  </si>
  <si>
    <t>ТОО"ЦентрЭнергоАльянс"</t>
  </si>
  <si>
    <t>620120251119OAP0040</t>
  </si>
  <si>
    <t>ГОРСКАЯ ИРИНА ВЛАДИМИРОВНА</t>
  </si>
  <si>
    <t>300120251015OAP0005</t>
  </si>
  <si>
    <t xml:space="preserve">Нартыбаева А.К </t>
  </si>
  <si>
    <t>ТОО "GR-Agro"</t>
  </si>
  <si>
    <t>33-1</t>
  </si>
  <si>
    <t xml:space="preserve">Субъекты малого предпринимательства </t>
  </si>
  <si>
    <t xml:space="preserve">Оптовая торговля химическими веществами и химическими продуктами </t>
  </si>
  <si>
    <t>600120251001OAP0120</t>
  </si>
  <si>
    <t>ЧУРБАНОВА РАУШАН КАЙСАНОВНА</t>
  </si>
  <si>
    <t>Кадылбекова С.М</t>
  </si>
  <si>
    <t>600120251225OAP0103</t>
  </si>
  <si>
    <t>210120251015OAP0002</t>
  </si>
  <si>
    <t>600120251224OAP0110</t>
  </si>
  <si>
    <t>330120260220OAP0046</t>
  </si>
  <si>
    <t>47721  РОЗНИЧНАЯ ТОРГОВЛЯ ОБУВЬЮ В СПЕЦИАЛИЗИРОВАННЫХ МАГАЗИНАХ, ЯВЛЯЮЩИХСЯ ТОРГОВЫМИ ОБЪЕКТАМИ, С ТОРГОВОЙ ПЛОЩАДЬЮ МЕНЕЕ 2000 КВ.М</t>
  </si>
  <si>
    <t>Заявление НП на ликвид</t>
  </si>
  <si>
    <t>600120250818OAP0005</t>
  </si>
  <si>
    <t>450120260212OAP0001</t>
  </si>
  <si>
    <t>330120251202OAP0015</t>
  </si>
  <si>
    <t>ТОО "DK Business Company"</t>
  </si>
  <si>
    <t>620120251201OAP0001</t>
  </si>
  <si>
    <t>Коленко А.С.</t>
  </si>
  <si>
    <t>390120260306TAC0051</t>
  </si>
  <si>
    <t>390120260311OAP0091</t>
  </si>
  <si>
    <t xml:space="preserve">ОПТОВАЯ ТОРГОВЛЯ РЫБОЙ И РЫБНЫМИ ПРОДУКТАМИ </t>
  </si>
  <si>
    <t>600120251023OAP0029</t>
  </si>
  <si>
    <t>1 057 088</t>
  </si>
  <si>
    <t>600120260205OAP0020</t>
  </si>
  <si>
    <t>300120251013OAP0049</t>
  </si>
  <si>
    <t>600120251201OAP0006</t>
  </si>
  <si>
    <t>450120260210OAP0018</t>
  </si>
  <si>
    <t>300120251217ОАР0010</t>
  </si>
  <si>
    <t>430120251219OAP0001</t>
  </si>
  <si>
    <t>ТОО "EACOMPANY KZ"</t>
  </si>
  <si>
    <t xml:space="preserve">93190 Прочая деятельность в области спорта </t>
  </si>
  <si>
    <t>ТОО Жаикмунай</t>
  </si>
  <si>
    <t>270120251028OAP0099</t>
  </si>
  <si>
    <t>Галиуллин Ж.Е</t>
  </si>
  <si>
    <t xml:space="preserve">Добыча сырой нефти и попутного газа </t>
  </si>
  <si>
    <t>600120250814OAP0023</t>
  </si>
  <si>
    <t>330120251201OAP0002</t>
  </si>
  <si>
    <t>300120250818OAP0004</t>
  </si>
  <si>
    <t>720120251119OAP0015</t>
  </si>
  <si>
    <t>270120260317TAC0006</t>
  </si>
  <si>
    <t>270120260320OAP0025</t>
  </si>
  <si>
    <t xml:space="preserve">Оптовая торговля прочими непродовольственными товарами потребительского назначения, не включенными в другие группировки </t>
  </si>
  <si>
    <t>600120250804OAP0044</t>
  </si>
  <si>
    <t>710120251210ОАР0001</t>
  </si>
  <si>
    <t>Секерхан Т.Г.</t>
  </si>
  <si>
    <t>590120251230OAP0025</t>
  </si>
  <si>
    <t>450120251225OAP0003</t>
  </si>
  <si>
    <t>590120250806OAP0015</t>
  </si>
  <si>
    <t>590120251230OAP0003</t>
  </si>
  <si>
    <t>210120250916OAP0003</t>
  </si>
  <si>
    <t>300120251224OAP0001</t>
  </si>
  <si>
    <t>150120260209OAP0001</t>
  </si>
  <si>
    <t>450120251215OAP0001</t>
  </si>
  <si>
    <t>600120250818OAP0002</t>
  </si>
  <si>
    <t>ГУЛЕМБО ВЯЧЕСЛАВ ВЛАДИМИРОВИЧ</t>
  </si>
  <si>
    <t>270120260317TAC0007</t>
  </si>
  <si>
    <t>270120260320OAP0017</t>
  </si>
  <si>
    <t xml:space="preserve">Оптовая торговля прочими продуктами питания </t>
  </si>
  <si>
    <t>600120250829OAP0033</t>
  </si>
  <si>
    <t>150120260206OAP0005</t>
  </si>
  <si>
    <t>150120260206OAP0001</t>
  </si>
  <si>
    <t>600120260205OAP0126</t>
  </si>
  <si>
    <t>430120250929OAP0001</t>
  </si>
  <si>
    <t>600120251209OAP0043</t>
  </si>
  <si>
    <t>600120251224OAP0132</t>
  </si>
  <si>
    <t>300120251126OAP0007</t>
  </si>
  <si>
    <t>600120251003OAP0127</t>
  </si>
  <si>
    <t>ТОО "DAMELIN"</t>
  </si>
  <si>
    <t>090120260224TAC0003</t>
  </si>
  <si>
    <t>090120260302OAP0053</t>
  </si>
  <si>
    <t>Шарен Алибек Ерболович</t>
  </si>
  <si>
    <t>Подача напитков</t>
  </si>
  <si>
    <t>300120250930ТАС001</t>
  </si>
  <si>
    <t>ИП Нугманова</t>
  </si>
  <si>
    <t>270120260317TAC0009</t>
  </si>
  <si>
    <t>270120260320OAP0009 </t>
  </si>
  <si>
    <t>590120260219OAP0017</t>
  </si>
  <si>
    <t>600120250815OAP0034</t>
  </si>
  <si>
    <t>600120250813OAP0041</t>
  </si>
  <si>
    <t>430120260217OAP0022</t>
  </si>
  <si>
    <t>150120251014OAP0054</t>
  </si>
  <si>
    <t>330120251215OAP0001</t>
  </si>
  <si>
    <t>600120251013OAP0027</t>
  </si>
  <si>
    <t>Тайгониров Роллан Рымгазыевич</t>
  </si>
  <si>
    <t>710120260310TAC0002</t>
  </si>
  <si>
    <t>710120260317ОАР0021</t>
  </si>
  <si>
    <t>Тілеубек Ә.Қ.</t>
  </si>
  <si>
    <t>430120260217OAP0046</t>
  </si>
  <si>
    <t>300120260211OAP0066</t>
  </si>
  <si>
    <t>150120251001OAP0016</t>
  </si>
  <si>
    <t>ИП Али</t>
  </si>
  <si>
    <t>700120260126TAC0001</t>
  </si>
  <si>
    <t xml:space="preserve">Аренда и сдача в аренду строительной техники </t>
  </si>
  <si>
    <t>300120260108OAP0059</t>
  </si>
  <si>
    <t>ИП Инвест Строй</t>
  </si>
  <si>
    <t>270120260317TAC0005</t>
  </si>
  <si>
    <t>270120260320OAP0035</t>
  </si>
  <si>
    <t>61 330 112</t>
  </si>
  <si>
    <t>430120260219OAP0003</t>
  </si>
  <si>
    <t>Кунанбаев Рахат Жумагельдыевич</t>
  </si>
  <si>
    <t>710120260310TAC0003</t>
  </si>
  <si>
    <t>710120260313ОАР0025</t>
  </si>
  <si>
    <t>Оптовая торговля машинами и оборудованием для горнодобывающей промышленности и строительства</t>
  </si>
  <si>
    <t>600120251118OAP0004</t>
  </si>
  <si>
    <t>600120260106OAP0019</t>
  </si>
  <si>
    <t>430120260302OAP0001</t>
  </si>
  <si>
    <t>600120251211OAP0002</t>
  </si>
  <si>
    <t>430120260217OAP0044</t>
  </si>
  <si>
    <t>300120260303OAP0018</t>
  </si>
  <si>
    <t>600120250829OAP0044</t>
  </si>
  <si>
    <t>600120251113OAP0071</t>
  </si>
  <si>
    <t>ИП Мүсаип Нурлыбек Нурланулы</t>
  </si>
  <si>
    <t>710120260310TAC0008</t>
  </si>
  <si>
    <t>710120260317ОАР0019</t>
  </si>
  <si>
    <t xml:space="preserve"> 04.03.2026</t>
  </si>
  <si>
    <t>ИП Омарбекова</t>
  </si>
  <si>
    <t>710120260310TAC0007</t>
  </si>
  <si>
    <t>710120260313ОАР0035</t>
  </si>
  <si>
    <t>600120251031OAP0056</t>
  </si>
  <si>
    <t>270120260304OAP0026</t>
  </si>
  <si>
    <t>600120250828OAP0024</t>
  </si>
  <si>
    <t>СТРОЙТРЕЙД</t>
  </si>
  <si>
    <t>270120260317TAC0011</t>
  </si>
  <si>
    <t>270120260320OAP0001 </t>
  </si>
  <si>
    <t>прочая розничная торговля в неспециализированных магазинах, являющихся торговыми объектами, с торговой площадью менее 2000 кв.м</t>
  </si>
  <si>
    <t>600120251105OAP0475</t>
  </si>
  <si>
    <t>430120260302OAP0030</t>
  </si>
  <si>
    <t>710120260303ОАР0039</t>
  </si>
  <si>
    <t>710120251226OAP0049</t>
  </si>
  <si>
    <t>Тілеубек Ә</t>
  </si>
  <si>
    <t>300120260212OAP0001</t>
  </si>
  <si>
    <t>ТОО "KPO Trans Service"</t>
  </si>
  <si>
    <t>270120260317TAC0004</t>
  </si>
  <si>
    <t>270120260320OAP0037</t>
  </si>
  <si>
    <t>600120251219OAP0053</t>
  </si>
  <si>
    <t>600120250801OAP0034</t>
  </si>
  <si>
    <t>600120250819OAP0017</t>
  </si>
  <si>
    <t>КАСЫМОВ ДАУРЕН САГАТБЕКОВИЧ</t>
  </si>
  <si>
    <t>710120260310TAC0001</t>
  </si>
  <si>
    <t>710120260317ОАР0005</t>
  </si>
  <si>
    <t>Садвакасов А. Қ</t>
  </si>
  <si>
    <t>ТРАНСПОРТНАЯ ОБРАБОТКА ГРУЗОВ</t>
  </si>
  <si>
    <t>600120260213OAP0034</t>
  </si>
  <si>
    <t>600120260109OAP0167</t>
  </si>
  <si>
    <t>ГУМАРОВ ДАМИР МИННЕХАТОВИЧ</t>
  </si>
  <si>
    <t>030120260216TAC0003</t>
  </si>
  <si>
    <t>030120260306OAP0019</t>
  </si>
  <si>
    <t>Ташикова А.К.</t>
  </si>
  <si>
    <t>Прочая деятельность в области права</t>
  </si>
  <si>
    <t>ТОО "СХП ЕрАс"</t>
  </si>
  <si>
    <t>030120260209TAC0003</t>
  </si>
  <si>
    <t xml:space="preserve">030120260306OAP0011 </t>
  </si>
  <si>
    <t>Шегенова К.М.</t>
  </si>
  <si>
    <t xml:space="preserve">030120260106OAP0021 </t>
  </si>
  <si>
    <t>ТОО "KoL-Balyk"</t>
  </si>
  <si>
    <t>270120260317TAC0001</t>
  </si>
  <si>
    <t>270120260320OAP0039</t>
  </si>
  <si>
    <t xml:space="preserve">Пресноводное рыбоводство </t>
  </si>
  <si>
    <t>270120260304OAP0032</t>
  </si>
  <si>
    <t>270120251219OAP0001 </t>
  </si>
  <si>
    <t>SERVICE SALES PRODUCTION</t>
  </si>
  <si>
    <t>300120260303TAC0003</t>
  </si>
  <si>
    <t>300120260316OAP0002</t>
  </si>
  <si>
    <t xml:space="preserve">300120260121OAP0017 </t>
  </si>
  <si>
    <t>300120260122OAP0022</t>
  </si>
  <si>
    <t>430120260227OAP0002</t>
  </si>
  <si>
    <t>РОЗОВ АРТЁМ ВЛАДИМИРОВИЧ</t>
  </si>
  <si>
    <t>430120260213TAC0008</t>
  </si>
  <si>
    <t>430120260303OAP0016</t>
  </si>
  <si>
    <t>430120260217OAP0004 </t>
  </si>
  <si>
    <t>430120260217OAP0018</t>
  </si>
  <si>
    <t>430120260113OAP0001</t>
  </si>
  <si>
    <t>430120260113OAP0011</t>
  </si>
  <si>
    <t>450120260219OAP0001</t>
  </si>
  <si>
    <t>450120260210OAP0008</t>
  </si>
  <si>
    <t>450120260210OAP0002</t>
  </si>
  <si>
    <t>AKOV Consulting</t>
  </si>
  <si>
    <t>590120260305TAC0017</t>
  </si>
  <si>
    <t>590120260311OAP0007</t>
  </si>
  <si>
    <t xml:space="preserve">590120251008OAP0219 </t>
  </si>
  <si>
    <t xml:space="preserve">620120260109OAP0001 </t>
  </si>
  <si>
    <t xml:space="preserve">620120251224OAP0035 </t>
  </si>
  <si>
    <t>600120251006OAP0202</t>
  </si>
  <si>
    <t>600120250924OAP0231</t>
  </si>
  <si>
    <t>600120250820OAP0018</t>
  </si>
  <si>
    <t>600120251118OAP0035</t>
  </si>
  <si>
    <t>600120251104OAP0043</t>
  </si>
  <si>
    <t>600120250801OAP0027</t>
  </si>
  <si>
    <t>600120251023OAP0011</t>
  </si>
  <si>
    <t>600120251121OAP0020</t>
  </si>
  <si>
    <t>600120251231OAP0052</t>
  </si>
  <si>
    <t>600120260305TAC0010</t>
  </si>
  <si>
    <t>600120251222OAP0010</t>
  </si>
  <si>
    <t>600120251202OAP0016</t>
  </si>
  <si>
    <t xml:space="preserve">Филиал ООО "Трансматик" в г.Алматы </t>
  </si>
  <si>
    <t>600120251118OAP0015</t>
  </si>
  <si>
    <t>600120260106OAP0048</t>
  </si>
  <si>
    <t>600120251120OAP0005</t>
  </si>
  <si>
    <t>600120260105OAP0043</t>
  </si>
  <si>
    <t>600120250818OAP0030</t>
  </si>
  <si>
    <t>600120251031OAP0062</t>
  </si>
  <si>
    <t>600120260213OAP0009</t>
  </si>
  <si>
    <t>600120260120OAP0100</t>
  </si>
  <si>
    <t>600120251229OAP0069</t>
  </si>
  <si>
    <t>600120251229OAP0036</t>
  </si>
  <si>
    <t>600120260209OAP0037</t>
  </si>
  <si>
    <t>600120260106OAP0002</t>
  </si>
  <si>
    <t>600120260105OAP0130</t>
  </si>
  <si>
    <t>600120250904OAP0029</t>
  </si>
  <si>
    <t>600120251124OAP0025</t>
  </si>
  <si>
    <t>600120251113OAP0017</t>
  </si>
  <si>
    <t>600120251231OAP0095</t>
  </si>
  <si>
    <t>600120251231OAP0104</t>
  </si>
  <si>
    <t>600120250826OAP0017</t>
  </si>
  <si>
    <t>600120251212OAP0040</t>
  </si>
  <si>
    <t>600120250812OAP0028</t>
  </si>
  <si>
    <t>Алматинский Филиал АО "QSTERMARK GROUTING"</t>
  </si>
  <si>
    <t>600120251007OAP0203</t>
  </si>
  <si>
    <t>620120250827OAP0002</t>
  </si>
  <si>
    <t>620120251230OAP0012</t>
  </si>
  <si>
    <t>620120260123OAP0117</t>
  </si>
  <si>
    <t>620120260122OAP0108</t>
  </si>
  <si>
    <t>Деятельность прочих головных компаний</t>
  </si>
  <si>
    <t>ТОО"Бейбит Групп"</t>
  </si>
  <si>
    <t>620120260109OAP0019</t>
  </si>
  <si>
    <t>акт 2013 года</t>
  </si>
  <si>
    <t>ТОО «OIL RELOADING CORP»</t>
  </si>
  <si>
    <t xml:space="preserve">Недрапользователь </t>
  </si>
  <si>
    <t>Добыча сырой нефти и попутного газа, купля и продажа прочей недвижимости, аренда и управление собственной недвижимостью.</t>
  </si>
  <si>
    <t>НФ</t>
  </si>
  <si>
    <t>ТОО "TK SMART"</t>
  </si>
  <si>
    <t>030120260209TAC0001</t>
  </si>
  <si>
    <t>Омербек С.С.</t>
  </si>
  <si>
    <t>Прочая розничная торговля в неспециализированных магазинах, являющихся торговыми объектами, с торговой площадью менее 2000 кв.м.</t>
  </si>
  <si>
    <t>ТОО "TES MIR"</t>
  </si>
  <si>
    <t>030120260216TAC0002</t>
  </si>
  <si>
    <t>ИП Дьякова</t>
  </si>
  <si>
    <t>030120260313TAC0002</t>
  </si>
  <si>
    <t>ИП ART - Company</t>
  </si>
  <si>
    <t>030120260313TAC0001</t>
  </si>
  <si>
    <t>ТОО "Digital Solutions &amp; Co."</t>
  </si>
  <si>
    <t>060120260305TAC0021</t>
  </si>
  <si>
    <t>Программное обеспечение</t>
  </si>
  <si>
    <t>ТОО "WESTPROM"</t>
  </si>
  <si>
    <t>060120260306TAC0001</t>
  </si>
  <si>
    <t>ИП Куанышбаев</t>
  </si>
  <si>
    <t>060120260306TAC0012</t>
  </si>
  <si>
    <t>ИП Баткамбаева</t>
  </si>
  <si>
    <t>060120260310TAC0001</t>
  </si>
  <si>
    <t>Прочие услуги</t>
  </si>
  <si>
    <t>РАМАЗАНОВ АНУАР АКЫЛБАЕВИЧ</t>
  </si>
  <si>
    <t>060120260316TAC0003</t>
  </si>
  <si>
    <t>ТОО "Агроспецтехника Актобе"</t>
  </si>
  <si>
    <t>060120260316TAC0001</t>
  </si>
  <si>
    <t>Ильчибаева Б.</t>
  </si>
  <si>
    <t>ТОО "Palmira Electric"</t>
  </si>
  <si>
    <t>060120260316TAC0002</t>
  </si>
  <si>
    <t>ТОО "KN market"</t>
  </si>
  <si>
    <t>060120260330TAC0002</t>
  </si>
  <si>
    <t>ТОО "СА-Логистикс"</t>
  </si>
  <si>
    <t>090120260318TAC0001</t>
  </si>
  <si>
    <t xml:space="preserve">Оразай Дәулеткелді Есенгелдіұлы	</t>
  </si>
  <si>
    <t>ТРАНСПОРТНО-ЭКСПЕДИЦИОННАЯ ДЕЯТЕЛЬНОСТЬ</t>
  </si>
  <si>
    <t>801130300592</t>
  </si>
  <si>
    <t>150240008537</t>
  </si>
  <si>
    <t>191240002706</t>
  </si>
  <si>
    <t>171240008276</t>
  </si>
  <si>
    <t>861216400874</t>
  </si>
  <si>
    <t>ИП "ГУЛЬЗИРА"</t>
  </si>
  <si>
    <t>150120260210TAC0015</t>
  </si>
  <si>
    <t>ТОО "ХОЛОД -СЕРВИС"</t>
  </si>
  <si>
    <t>150120260210ТАС0014</t>
  </si>
  <si>
    <t>Оптовая торговля прочим промышленным оборудованием</t>
  </si>
  <si>
    <t>Ф-л компании "Франкс Интернэшнл Лимитед" в РК</t>
  </si>
  <si>
    <t>150120260326ТАС0001</t>
  </si>
  <si>
    <t>Филиал компании "CHC Global Operations International Limited" ("Си Эйч Си Глобал Оперейшнс Интернейшнл Лимитед") в РК</t>
  </si>
  <si>
    <t>150120260302ТАС0002</t>
  </si>
  <si>
    <t>Деятельность головных компаний, связанная с реализацией государственной политики индустриально-инновационного развити</t>
  </si>
  <si>
    <t>К/х    "Камышинское"</t>
  </si>
  <si>
    <t>600120250722TAC0010</t>
  </si>
  <si>
    <t>т.п.</t>
  </si>
  <si>
    <t>ТОО "СЕМСНАБ-СЕРВИС"</t>
  </si>
  <si>
    <t>180120260310TAC0001</t>
  </si>
  <si>
    <t>Базарбеков Р.М</t>
  </si>
  <si>
    <t>Сантех-Восток</t>
  </si>
  <si>
    <t>180120260326TAC0095</t>
  </si>
  <si>
    <t>Куттыкадамова Ж.Р</t>
  </si>
  <si>
    <t>субъект микропредпринимательства</t>
  </si>
  <si>
    <t>ТОО  "Жарас"</t>
  </si>
  <si>
    <t>210120260302TAC0001</t>
  </si>
  <si>
    <t>Тажибаев  Д.А.</t>
  </si>
  <si>
    <t>Производство продуктов нефтепереработки</t>
  </si>
  <si>
    <t>Решение  органоа о проведении налоговой проверки</t>
  </si>
  <si>
    <t>2-07-26-00044</t>
  </si>
  <si>
    <t>ИП Вориводина Н О</t>
  </si>
  <si>
    <t>270120260317TAC0010</t>
  </si>
  <si>
    <t>исполняется</t>
  </si>
  <si>
    <t>розничная торговля прочими товарами в торговых палатках, ларьках и киосках</t>
  </si>
  <si>
    <t>ДИСЕНОВ НУРСУЛТАН БИСЕНБАЕВИЧ</t>
  </si>
  <si>
    <t>270120260317TAC0008</t>
  </si>
  <si>
    <t>оптовая торговля широким ассортиментом товаров без какой-либо конкретизации</t>
  </si>
  <si>
    <t>190140033600</t>
  </si>
  <si>
    <t>230740005835</t>
  </si>
  <si>
    <t>820525351067</t>
  </si>
  <si>
    <t>090240016732</t>
  </si>
  <si>
    <t>191240016706</t>
  </si>
  <si>
    <t>150240018326</t>
  </si>
  <si>
    <t>090440005149</t>
  </si>
  <si>
    <t>170740033232</t>
  </si>
  <si>
    <t>030240008522</t>
  </si>
  <si>
    <t>010940009831</t>
  </si>
  <si>
    <t>600120250915TAC0008</t>
  </si>
  <si>
    <t>600120250805TAC0110</t>
  </si>
  <si>
    <t>ИП ЖАДЫРА</t>
  </si>
  <si>
    <t>300120260303TAC0004</t>
  </si>
  <si>
    <t>47999 ПРОЧАЯ РОЗНИЧНАЯ ТОРГОВЛЯ ВНЕ МАГАЗИНОВ</t>
  </si>
  <si>
    <t>600120251105TAC0192</t>
  </si>
  <si>
    <t>ТОО "Расчетный сервисный центр"</t>
  </si>
  <si>
    <t>300120260311TAC0007</t>
  </si>
  <si>
    <t>35140 Продажа электроэнергии потребителю</t>
  </si>
  <si>
    <t>ТОО "СтальКуб"</t>
  </si>
  <si>
    <t>300120260310TAC0001</t>
  </si>
  <si>
    <t>ТОО "PARTS HOLDING"</t>
  </si>
  <si>
    <t>300120260317TAC0005</t>
  </si>
  <si>
    <t>45321 Розничная торговля запасными частями и принадлежностями для автомобилей</t>
  </si>
  <si>
    <t>ИП Ильин Евгений Юрьевич</t>
  </si>
  <si>
    <t>300120260317TAC0004</t>
  </si>
  <si>
    <t>БАЙЖУМАНОВ НУРЛАН САГАТАЙУЛЫ</t>
  </si>
  <si>
    <t>300120260317TAC0003</t>
  </si>
  <si>
    <t>47191 Прочая розничная торговля в неспециализированных магазинах, являющихся торговыми объектами, с торговой площадью менее 2000 кв.м</t>
  </si>
  <si>
    <t>ИП Resto-Astana</t>
  </si>
  <si>
    <t>300120260316TAC0001</t>
  </si>
  <si>
    <t>ТОО "KARTRANZIT"</t>
  </si>
  <si>
    <t>300120260313TAC0002</t>
  </si>
  <si>
    <t>Абей Д.Ж.</t>
  </si>
  <si>
    <t>23612 Производство стеновых блоков</t>
  </si>
  <si>
    <t>ТОО "Gidra corp"</t>
  </si>
  <si>
    <t>300120260306TAC0006</t>
  </si>
  <si>
    <t>600120251128TAC0020</t>
  </si>
  <si>
    <t>к.п.</t>
  </si>
  <si>
    <t>ликвид.</t>
  </si>
  <si>
    <t>600120251112TAC0003</t>
  </si>
  <si>
    <t>201240006327</t>
  </si>
  <si>
    <t>Югай А.Э.</t>
  </si>
  <si>
    <t>020121550124</t>
  </si>
  <si>
    <t>ИП "Daulet K"</t>
  </si>
  <si>
    <t>390120260310TAC0003</t>
  </si>
  <si>
    <t>960212350028</t>
  </si>
  <si>
    <t>ИП Forward</t>
  </si>
  <si>
    <t>390120260306TAC0062</t>
  </si>
  <si>
    <t xml:space="preserve">ОПТОВАЯ ТОРГОВЛЯ МЯСОМ И МЯСНЫМИ ПРОДУКТАМИ </t>
  </si>
  <si>
    <t>830928351240</t>
  </si>
  <si>
    <t>ИП Азалия</t>
  </si>
  <si>
    <t>390120260306TAC0042</t>
  </si>
  <si>
    <t>ИП Ниса</t>
  </si>
  <si>
    <t>430120260326TAC0002</t>
  </si>
  <si>
    <t>Армин</t>
  </si>
  <si>
    <t>430120260326TAC0001</t>
  </si>
  <si>
    <t>230540034831</t>
  </si>
  <si>
    <t>180440021686</t>
  </si>
  <si>
    <t>ТОО "Просвязь"</t>
  </si>
  <si>
    <t>450120260305TAC0002</t>
  </si>
  <si>
    <t>620106401624</t>
  </si>
  <si>
    <t>ЛЕЙБЕРТ ВАЛЕНТИНА</t>
  </si>
  <si>
    <t>450120260327TAC0001</t>
  </si>
  <si>
    <t>150840012933</t>
  </si>
  <si>
    <t>140840023154</t>
  </si>
  <si>
    <t>990340010319</t>
  </si>
  <si>
    <t>240440003878</t>
  </si>
  <si>
    <t>920127450322</t>
  </si>
  <si>
    <t>781126300821</t>
  </si>
  <si>
    <t>ИП "Савинков Д.Ю."</t>
  </si>
  <si>
    <t>480120260313TAC0001</t>
  </si>
  <si>
    <t>050740003078</t>
  </si>
  <si>
    <t>230540022838</t>
  </si>
  <si>
    <t>940740001949</t>
  </si>
  <si>
    <t>081040002121</t>
  </si>
  <si>
    <t>181140011869</t>
  </si>
  <si>
    <t>220240035629</t>
  </si>
  <si>
    <t>010340004024</t>
  </si>
  <si>
    <t>090740014299</t>
  </si>
  <si>
    <t>141240022523</t>
  </si>
  <si>
    <t>070840009014</t>
  </si>
  <si>
    <t>210740035536</t>
  </si>
  <si>
    <t>Товарищество с ограниченной ответственностью "Корпорация СТРОЙ СНАБ-ХХІ"</t>
  </si>
  <si>
    <t>030440005009</t>
  </si>
  <si>
    <t>580120260303TAC0003</t>
  </si>
  <si>
    <t>181040022088</t>
  </si>
  <si>
    <t>ТОО "Туркестанская транспортная компания"</t>
  </si>
  <si>
    <t>580120260312TAC0003</t>
  </si>
  <si>
    <t>Перевозки автобусами</t>
  </si>
  <si>
    <t>121040009337</t>
  </si>
  <si>
    <t>ТОО "Радуга-транспорт"</t>
  </si>
  <si>
    <t>580120260312TAC0001</t>
  </si>
  <si>
    <t xml:space="preserve">ИП Алтынбекова </t>
  </si>
  <si>
    <t>590120260327TAC0001</t>
  </si>
  <si>
    <t>Ай-Шолпан</t>
  </si>
  <si>
    <t>590120260326TAC0010</t>
  </si>
  <si>
    <t>Абилдаев А. Ж.</t>
  </si>
  <si>
    <t xml:space="preserve">Прочая деятельность по охране здоровья </t>
  </si>
  <si>
    <t>ТОО "KazMashAgro"</t>
  </si>
  <si>
    <t>590120260313TAC0001</t>
  </si>
  <si>
    <t>Big Stroy Group</t>
  </si>
  <si>
    <t>590120260305TAC0016</t>
  </si>
  <si>
    <t>ТОО "Isoft -Юг"</t>
  </si>
  <si>
    <t>590120260305TAC0015</t>
  </si>
  <si>
    <t>Серғұлыұлы А</t>
  </si>
  <si>
    <t xml:space="preserve">Производство стеклянной тары </t>
  </si>
  <si>
    <t>ИП Қазақстан қурылыс Айтпанов Берик</t>
  </si>
  <si>
    <t>150120260127TAC0128</t>
  </si>
  <si>
    <t>Прочие строительные работы, требующие специальной квалификации</t>
  </si>
  <si>
    <t>ТОО "Kazsystem Energy"</t>
  </si>
  <si>
    <t>300120251112TAC0048</t>
  </si>
  <si>
    <t>43298 Прочие строительно-монтажные работы, не включенные в другие группировки</t>
  </si>
  <si>
    <t>ТОО "S-VIRTUS"</t>
  </si>
  <si>
    <t>300120251209TAC0032</t>
  </si>
  <si>
    <t>ТОО "TURBO S"</t>
  </si>
  <si>
    <t>300120260313TAC0001</t>
  </si>
  <si>
    <t>ИП Арсен</t>
  </si>
  <si>
    <t>620120251225TAC0001</t>
  </si>
  <si>
    <t>Розничная торговля преимущественно продуктами питания, напитками и табачными изделиями в неспециализированных магазинах, являющихся торговыми объектами, с торговой площадью менее 2000 кв.м</t>
  </si>
  <si>
    <t>Деятельность профессиональных организаций</t>
  </si>
  <si>
    <t>Прочие виды образования, не включенные в другие категории</t>
  </si>
  <si>
    <t>Высшее образование</t>
  </si>
  <si>
    <t>ТОО "Mitra Group Trade"</t>
  </si>
  <si>
    <t>620120260120TAC0002</t>
  </si>
  <si>
    <t>Аренда (субаренда) и эксплуатация арендуемой недвижимости</t>
  </si>
  <si>
    <t>Деятельность по организации строительства, реконструкции, ремонта, платного движения и содержания автомобильных дорог (участков) общего пользования международного и республиканского значения</t>
  </si>
  <si>
    <t>Эксплуатация спортивных сооружений</t>
  </si>
  <si>
    <t>РЕМОНТ И ТЕХНИЧЕСКОЕ ОБСЛУЖИВАНИЕ ПРОЧЕГО ОБОРУДОВАНИЯ ОБЩЕГО НАЗНАЧЕНИЯ</t>
  </si>
  <si>
    <t>ТОО "Иссу"</t>
  </si>
  <si>
    <t>620120260219TAC0004</t>
  </si>
  <si>
    <t xml:space="preserve"> 29.12.2025</t>
  </si>
  <si>
    <t>Филиал Акционерного общества "Austrian Airlines" в Республике Казахстан</t>
  </si>
  <si>
    <t>620120260219TAC0001</t>
  </si>
  <si>
    <t>Прочая деятельность, относящаяся к пассажирским и грузовым перевозкам</t>
  </si>
  <si>
    <t>Филиал Общества с ограниченной ответственностью "Евро-Техник" в Республике Казахстан</t>
  </si>
  <si>
    <t>620120260224TAC0040</t>
  </si>
  <si>
    <t xml:space="preserve"> 04.02.2026</t>
  </si>
  <si>
    <t>ТОО "Fidelis"</t>
  </si>
  <si>
    <t>620120260224TAC0037</t>
  </si>
  <si>
    <t xml:space="preserve"> 29.01.2026</t>
  </si>
  <si>
    <t>ИП Гайша</t>
  </si>
  <si>
    <t>620120260120TAC0012</t>
  </si>
  <si>
    <t>ИП Айболова</t>
  </si>
  <si>
    <t>620120260219TAC0097</t>
  </si>
  <si>
    <t>ТОО "Enbek21"</t>
  </si>
  <si>
    <t>620120260219TAC0099</t>
  </si>
  <si>
    <t>ДРУГИЕ ВИДЫ ДЕЯТЕЛЬНОСТИ В ОБЛАСТИ ИНФОРМАЦИОННЫХ ТЕХНОЛОГИЙ И ИНФОРМАЦИОННЫХ СИСТЕМ, НЕ ВКЛЮЧЕННЫЕ В ДРУГИЕ ГРУППИРОВКИ</t>
  </si>
  <si>
    <t>ИП  "Бейсембаев"</t>
  </si>
  <si>
    <t>620120260219TAC0096</t>
  </si>
  <si>
    <t>Ремонт и техническое обслуживание станков</t>
  </si>
  <si>
    <t>ТОО "БолатСнаб"</t>
  </si>
  <si>
    <t>620120260219TAC0091</t>
  </si>
  <si>
    <t>ТОО "Aitu-Sauda"</t>
  </si>
  <si>
    <t>620120260219TAC0057</t>
  </si>
  <si>
    <t>ТОО "ПКЗ Майнинг"</t>
  </si>
  <si>
    <t>620120260219TAC0047</t>
  </si>
  <si>
    <t xml:space="preserve"> 02.02.2026</t>
  </si>
  <si>
    <t>Тech Service</t>
  </si>
  <si>
    <t>620120260220TAC0014</t>
  </si>
  <si>
    <t xml:space="preserve"> 21.01.2026</t>
  </si>
  <si>
    <t>Деятельность по предоставлению комплексных офисных административных услуг</t>
  </si>
  <si>
    <t>ТОО "AiDimZhan &amp; Co"</t>
  </si>
  <si>
    <t>620120260226TAC0002</t>
  </si>
  <si>
    <t xml:space="preserve"> 22.01.2026</t>
  </si>
  <si>
    <t>Прочие виды деятельности по организации отдыха и развлечений</t>
  </si>
  <si>
    <t>ИП ИК</t>
  </si>
  <si>
    <t>620120260306TAC0003</t>
  </si>
  <si>
    <t xml:space="preserve"> 19.02.2026</t>
  </si>
  <si>
    <t>ТОО "FTC win (ЭФТИСИ уин)"</t>
  </si>
  <si>
    <t>620120260216TAC0137</t>
  </si>
  <si>
    <t>Строительство водных сооружений</t>
  </si>
  <si>
    <t>Частный фонд "Фонд охраны природы и развития лесного хозяйства"</t>
  </si>
  <si>
    <t>620120260305TAC0017</t>
  </si>
  <si>
    <t xml:space="preserve"> 16.02.2026</t>
  </si>
  <si>
    <t>ТОО "2T"</t>
  </si>
  <si>
    <t>620120260306TAC0002</t>
  </si>
  <si>
    <t>Деятельность агентов по торговле товарами широкого ассортимента</t>
  </si>
  <si>
    <t>Филиал общества с ограниченной ответственностью "КЖ-ПРОЕКТ" в Республике Казахстан</t>
  </si>
  <si>
    <t>620120260310TAC0002</t>
  </si>
  <si>
    <t xml:space="preserve"> 02.03.2026</t>
  </si>
  <si>
    <t>БАЙМУРЗАЕВА В.Х.</t>
  </si>
  <si>
    <t>620120260316TAC0032</t>
  </si>
  <si>
    <t xml:space="preserve"> 13.03.2026</t>
  </si>
  <si>
    <t>ТОО "MVR Compani"</t>
  </si>
  <si>
    <t>620120260304TAC0008</t>
  </si>
  <si>
    <t xml:space="preserve"> 27.02.2026</t>
  </si>
  <si>
    <t>ТОО "Ансар ITG"</t>
  </si>
  <si>
    <t>620120260305TAC0040</t>
  </si>
  <si>
    <t xml:space="preserve"> 25.02.2026</t>
  </si>
  <si>
    <t>Деятельность в области монтажа и настройки аппаратно-программных комплексов</t>
  </si>
  <si>
    <t>ТОО "ЭлектроКор"</t>
  </si>
  <si>
    <t>620120260306TAC0001</t>
  </si>
  <si>
    <t xml:space="preserve"> 24.02.2026</t>
  </si>
  <si>
    <t>ТОО "GG Trade Corporation"</t>
  </si>
  <si>
    <t>620120260310TAC0007</t>
  </si>
  <si>
    <t xml:space="preserve"> 06.03.2026</t>
  </si>
  <si>
    <t>Специализированная оптовая торговля товарами, не включенными в другие группировки</t>
  </si>
  <si>
    <t>ИП Темір</t>
  </si>
  <si>
    <t>620120260317TAC0048</t>
  </si>
  <si>
    <t xml:space="preserve"> 03.03.2026</t>
  </si>
  <si>
    <t>230140001266</t>
  </si>
  <si>
    <t>ИП Мукажанов С.Т</t>
  </si>
  <si>
    <t>710120260302ТАС0002</t>
  </si>
  <si>
    <t>041040001304</t>
  </si>
  <si>
    <t>921240000219</t>
  </si>
  <si>
    <t>111140010878</t>
  </si>
  <si>
    <t>220340013037</t>
  </si>
  <si>
    <t>430120251229TAC0001</t>
  </si>
  <si>
    <t>Изтурганов Алмас</t>
  </si>
  <si>
    <t>Филиал "Hekang Rusheng Technology (Qingdao) Co., Ltd." в городе Алматы</t>
  </si>
  <si>
    <t>600120260310TAC0125</t>
  </si>
  <si>
    <t>ИП " Camellia"</t>
  </si>
  <si>
    <t>600120260310TAC0124</t>
  </si>
  <si>
    <t>ТОО "Jusan Инкассация"</t>
  </si>
  <si>
    <t>600120260310TAC0123</t>
  </si>
  <si>
    <t>ИП SILK ROAD</t>
  </si>
  <si>
    <t>600120260302TAC0003</t>
  </si>
  <si>
    <t>ТОО "International Fatum Technologies KZ"</t>
  </si>
  <si>
    <t>600120260226TAC0036</t>
  </si>
  <si>
    <t>600120260126TAC0041</t>
  </si>
  <si>
    <t>600120260112TAC0219</t>
  </si>
  <si>
    <t>600120251229TAC0071</t>
  </si>
  <si>
    <t>600120251217TAC0024</t>
  </si>
  <si>
    <t>ТОО "Бил-Асыл"</t>
  </si>
  <si>
    <t>590120260327TAC0002</t>
  </si>
  <si>
    <t>Заманханов Қ.Ғ.</t>
  </si>
  <si>
    <t xml:space="preserve">электротехнические и монтажные работы </t>
  </si>
  <si>
    <t>600120251124TAC0023</t>
  </si>
  <si>
    <t>600120251121TAC0025</t>
  </si>
  <si>
    <t>600120251029TAC0315</t>
  </si>
  <si>
    <t>ТОО "Sport Center"</t>
  </si>
  <si>
    <t>600120250804TAC0004</t>
  </si>
  <si>
    <t>ТОО "Бланка Анимейшн"</t>
  </si>
  <si>
    <t>600120260312TAC0019</t>
  </si>
  <si>
    <t>ОМАРОВ АК</t>
  </si>
  <si>
    <t>600120260306TAC0001</t>
  </si>
  <si>
    <t>ХАМИТ АНЕЛЬ</t>
  </si>
  <si>
    <t>ТОО "Центр развития предпринимательства "ОСНОВАТЕЛИ"</t>
  </si>
  <si>
    <t>600120260302TAC0012</t>
  </si>
  <si>
    <t>ТОО "Ambition International Business Qualifications"</t>
  </si>
  <si>
    <t>600120260128TAC0191</t>
  </si>
  <si>
    <t>ХАЛМЕТОВА ТАМИЛА ТАЛГАТОВНА</t>
  </si>
  <si>
    <t>600120251225TAC0100</t>
  </si>
  <si>
    <t>600120251219TAC0047</t>
  </si>
  <si>
    <t>600120251218TAC0042</t>
  </si>
  <si>
    <t>600120251215TAC0013</t>
  </si>
  <si>
    <t>600120251210TAC0082</t>
  </si>
  <si>
    <t>600120251210TAC0034</t>
  </si>
  <si>
    <t>600120251204TAC0036</t>
  </si>
  <si>
    <t>600120251125TAC0018</t>
  </si>
  <si>
    <t>600120251121TAC0022</t>
  </si>
  <si>
    <t>600120251030TAC0344</t>
  </si>
  <si>
    <t>600120250917TAC0171</t>
  </si>
  <si>
    <t>600120250904TAC0018</t>
  </si>
  <si>
    <t>600120250808TAC0063</t>
  </si>
  <si>
    <t>600120250723TAC0034</t>
  </si>
  <si>
    <t>ИП Дусингалеева</t>
  </si>
  <si>
    <t>600120260311TAC0063</t>
  </si>
  <si>
    <t>Amir-Sana</t>
  </si>
  <si>
    <t>600120260310TAC0126</t>
  </si>
  <si>
    <t>ТОО "Rockstar Group"</t>
  </si>
  <si>
    <t>600120260304TAC0060</t>
  </si>
  <si>
    <t>ТОО "Hydratight Operating Company Kazakhstan (Хайдратайт Оперейтинг Компани Казахстан)"</t>
  </si>
  <si>
    <t>600120260303TAC0014</t>
  </si>
  <si>
    <t>ТЭК Логистик</t>
  </si>
  <si>
    <t>600120260302TAC0036</t>
  </si>
  <si>
    <t>600120260216TAC0091</t>
  </si>
  <si>
    <t>600120260209TAC0006</t>
  </si>
  <si>
    <t>600120260119TAC0142</t>
  </si>
  <si>
    <t>600120251212TAC0062</t>
  </si>
  <si>
    <t>600120251210TAC0022</t>
  </si>
  <si>
    <t>600120251112TAC0013</t>
  </si>
  <si>
    <t>600120251002TAC0055</t>
  </si>
  <si>
    <t>600120250825TAC0034</t>
  </si>
  <si>
    <t>ТОО "Alakol Energy"</t>
  </si>
  <si>
    <t>600120260311TAC0055</t>
  </si>
  <si>
    <t>ИП Раимханова А Н</t>
  </si>
  <si>
    <t>600120260304TAC0059</t>
  </si>
  <si>
    <t>ТОО "Flotiliya (Флотилия)"</t>
  </si>
  <si>
    <t>600120260304TAC0023</t>
  </si>
  <si>
    <t>Сейдахметова Ботагоз Куатовна</t>
  </si>
  <si>
    <t>600120260304TAC0022</t>
  </si>
  <si>
    <t>ТОО "Interpress International House"</t>
  </si>
  <si>
    <t>600120260226TAC0035</t>
  </si>
  <si>
    <t>ТОО "ReDiaCom systems"</t>
  </si>
  <si>
    <t>600120260226TAC0024</t>
  </si>
  <si>
    <t>ТОО "Altec Company"</t>
  </si>
  <si>
    <t>600120260224TAC0015</t>
  </si>
  <si>
    <t>600120260223TAC0010</t>
  </si>
  <si>
    <t>Филиал Общества с ограниченной ответственностью "АргоТранс" в Республике Казахстан</t>
  </si>
  <si>
    <t>600120260210TAC0017</t>
  </si>
  <si>
    <t>600120260108TAC0064</t>
  </si>
  <si>
    <t>600120251230TAC0058</t>
  </si>
  <si>
    <t>ТОО "Бэйсик секьюрити системс"</t>
  </si>
  <si>
    <t>600120260311TAC0128</t>
  </si>
  <si>
    <t>600120251215TAC0062</t>
  </si>
  <si>
    <t>600120251210TAC0020</t>
  </si>
  <si>
    <t>600120251209TAC0062</t>
  </si>
  <si>
    <t>600120251030TAC0205</t>
  </si>
  <si>
    <t>600120251125TAC0005</t>
  </si>
  <si>
    <t>ИП SAM</t>
  </si>
  <si>
    <t>600120260304TAC0024</t>
  </si>
  <si>
    <t>600120260123TAC0140</t>
  </si>
  <si>
    <t>ТОО "Биздер Биргемиз"</t>
  </si>
  <si>
    <t>ТОО "Neptune Wind"</t>
  </si>
  <si>
    <t>600120260311TAC0056</t>
  </si>
  <si>
    <t>ЛИ ИРИНА ЮРЬЕВНА</t>
  </si>
  <si>
    <t>600120260311TAC0053</t>
  </si>
  <si>
    <t>ИП "MARJIN"</t>
  </si>
  <si>
    <t>600120260311TAC0009</t>
  </si>
  <si>
    <t>ТОО "Дирекция спортивных сооружений города Алматы"</t>
  </si>
  <si>
    <t>600120260310TAC0064</t>
  </si>
  <si>
    <t>ТОО "ЭдигмА"</t>
  </si>
  <si>
    <t>600120260304TAC0025</t>
  </si>
  <si>
    <t>ТОО "Premier Oil Trade"</t>
  </si>
  <si>
    <t>600120260303TAC0013</t>
  </si>
  <si>
    <t>600120260224TAC0019</t>
  </si>
  <si>
    <t>АО "Коммерческий телевизионный канал"</t>
  </si>
  <si>
    <t>Представительство общества с ограниченной ответственностью "Объединенные кондитеры" в Республике Казахстан</t>
  </si>
  <si>
    <t>600120260220TAC0013</t>
  </si>
  <si>
    <t>Государственное коммунальное предприятие на праве хозяйственного ведения "Алматы Су" Управления энергетики и водоснабжения города Алматы</t>
  </si>
  <si>
    <t>600120260219TAC0026</t>
  </si>
  <si>
    <t>600120260115TAC0037</t>
  </si>
  <si>
    <t>600120251224TAC0083</t>
  </si>
  <si>
    <t>600120251222TAC0001</t>
  </si>
  <si>
    <t>600120251212TAC0059</t>
  </si>
  <si>
    <t>600120251212TAC0021</t>
  </si>
  <si>
    <t>600120251203TAC0062</t>
  </si>
  <si>
    <t>600120251127TAC0001</t>
  </si>
  <si>
    <t>600120251225TAC0164</t>
  </si>
  <si>
    <t>600120251023TAC0020</t>
  </si>
  <si>
    <t>600120251013TAC0073</t>
  </si>
  <si>
    <t>600120250905TAC0026</t>
  </si>
  <si>
    <t>600120251127TAC0008</t>
  </si>
  <si>
    <t>600120250730TAC0101</t>
  </si>
  <si>
    <t>ТОО "PETROSUN"</t>
  </si>
  <si>
    <t>600120260121TAC0357</t>
  </si>
  <si>
    <t>Омаргалиев Абдулла Тулесович</t>
  </si>
  <si>
    <t>600120251230TAC0007</t>
  </si>
  <si>
    <t>600120251211TAC0020</t>
  </si>
  <si>
    <t>600120250812TAC0063</t>
  </si>
  <si>
    <t>600120250806TAC0004</t>
  </si>
  <si>
    <t>Сабитова Альбина Сейткаримовна</t>
  </si>
  <si>
    <t>Т</t>
  </si>
  <si>
    <t>Филиал акционерного общества "MEEWOO DESIGN CO.,LTD" в Республике Казахстан</t>
  </si>
  <si>
    <t>600120260316TAC0052</t>
  </si>
  <si>
    <t>Представительство Частной Акционерной Компании с ограниченной ответственностью "ORACLE CAPITAL ADVISORS LTD." (ОРАКЛ КЭПИТАЛ ЭДВАЙЗОРС ЛТД.) в городе АЛМАТЫ</t>
  </si>
  <si>
    <t>600120260316TAC0051</t>
  </si>
  <si>
    <t>ТОО "TES COMPANY"</t>
  </si>
  <si>
    <t>600120260313TAC0175</t>
  </si>
  <si>
    <t>ИП СервисГрупп</t>
  </si>
  <si>
    <t>600120260313TAC0069</t>
  </si>
  <si>
    <t>НЕФЁДКИНА АЛЁНА ВЛАДИМИРОВНА</t>
  </si>
  <si>
    <t>600120260313TAC0068</t>
  </si>
  <si>
    <t>ИП Карашолаков Н</t>
  </si>
  <si>
    <t>600120260313TAC0066</t>
  </si>
  <si>
    <t>Мальцева Елена</t>
  </si>
  <si>
    <t>600120260313TAC0064</t>
  </si>
  <si>
    <t>ТОО "Bublu"</t>
  </si>
  <si>
    <t>600120260313TAC0028</t>
  </si>
  <si>
    <t>БАЙГАЛИЕВА ГУЛПАРИДА АНАРКУЛОВНА</t>
  </si>
  <si>
    <t>600120260313TAC0027</t>
  </si>
  <si>
    <t>ИП "Анеля"</t>
  </si>
  <si>
    <t>600120260313TAC0013</t>
  </si>
  <si>
    <t>ТОО "ДиджиталЛинк"</t>
  </si>
  <si>
    <t>600120260312TAC0099</t>
  </si>
  <si>
    <t>ТОО "ABINJET" (АБИНДЖЕТ)</t>
  </si>
  <si>
    <t>600120260312TAC0098</t>
  </si>
  <si>
    <t>ИП Айдын</t>
  </si>
  <si>
    <t>600120260310TAC0127</t>
  </si>
  <si>
    <t>ИНИС/ИСНА</t>
  </si>
  <si>
    <t>Управление на 01.04.2026</t>
  </si>
  <si>
    <t>asd</t>
  </si>
  <si>
    <t>ДКН/СД</t>
  </si>
  <si>
    <t>ТОО "KDV Казахстан"</t>
  </si>
  <si>
    <t>N46389</t>
  </si>
  <si>
    <t>Агалиев Е.С.</t>
  </si>
  <si>
    <t>N11010</t>
  </si>
  <si>
    <t>N46630</t>
  </si>
  <si>
    <t>N42111</t>
  </si>
  <si>
    <t>N46211</t>
  </si>
  <si>
    <t>Айдарулы Ж.</t>
  </si>
  <si>
    <t>Рысбеков К.С.</t>
  </si>
  <si>
    <t>N46717</t>
  </si>
  <si>
    <t>тематическая по отдельным вопросам</t>
  </si>
  <si>
    <t>Управление анализа и рисков</t>
  </si>
  <si>
    <t>Жиенбай Д.Е.</t>
  </si>
  <si>
    <t>АРДАХ КАРБОЛА</t>
  </si>
  <si>
    <t>N31090</t>
  </si>
  <si>
    <t>Коммунальное государственное учреждение "Специализированная школа-интернат "Өнер" имени Батырбека Отепа" управления образования Туркестанской области</t>
  </si>
  <si>
    <t>600700888424</t>
  </si>
  <si>
    <t>270320145694</t>
  </si>
  <si>
    <t>451710378793</t>
  </si>
  <si>
    <t>КРЕСТЬЯНСКОЕ ХОЗЯЙСТВО "БЕКАРЫС-С"</t>
  </si>
  <si>
    <t>092110043620</t>
  </si>
  <si>
    <t>511712362538</t>
  </si>
  <si>
    <t>Service group</t>
  </si>
  <si>
    <t>092220343925</t>
  </si>
  <si>
    <t>182720288970</t>
  </si>
  <si>
    <t>270120327097</t>
  </si>
  <si>
    <t>182320402608</t>
  </si>
  <si>
    <t>182320368120</t>
  </si>
  <si>
    <t>430410339377</t>
  </si>
  <si>
    <t>301420366144</t>
  </si>
  <si>
    <t>270120295920</t>
  </si>
  <si>
    <t>182720140452</t>
  </si>
  <si>
    <t>Индивидуальный предприниматель "АГАЙЫН"</t>
  </si>
  <si>
    <t>270120413126</t>
  </si>
  <si>
    <t>391020097972</t>
  </si>
  <si>
    <t>ИП Коленко</t>
  </si>
  <si>
    <t>430720231821</t>
  </si>
  <si>
    <t>182320043170</t>
  </si>
  <si>
    <t>Представительство "Энце ГмбХ" (Ence GmbH) в РК</t>
  </si>
  <si>
    <t>032500210747</t>
  </si>
  <si>
    <t>Ташикова Алия Кудайбергеновна</t>
  </si>
  <si>
    <t>032620835237</t>
  </si>
  <si>
    <t>ИП Гумаров</t>
  </si>
  <si>
    <t>271812357797</t>
  </si>
  <si>
    <t>430120328463</t>
  </si>
  <si>
    <t>Индивидуальный предприниматель Итжанова Гульбаршин Кабаровна</t>
  </si>
  <si>
    <t>582122682419</t>
  </si>
  <si>
    <t>580710073577</t>
  </si>
  <si>
    <t>Представительство Компании с ограниченной ответственностью "Palladium International" в РК</t>
  </si>
  <si>
    <t>Филиал Общества с ограниченной ответственностью "Сбербанк-Сервис" в РК</t>
  </si>
  <si>
    <t>Филиал общества с ограниченной ответственностью "Трансматик" в г.Алматы</t>
  </si>
  <si>
    <t>Филиал Общества с ограниченной ответственностью "Научно-производственная фирма "ВЕРЕСК" в РК</t>
  </si>
  <si>
    <t>Представительство Общества с ограниченной ответственностью "Торговый Дом АДЛ" в РК</t>
  </si>
  <si>
    <t>Представительство "THE SAY INVESTMENTS L.L.C.," в РК</t>
  </si>
  <si>
    <t>Филиал "NUSSLI Adunic AG" в РК</t>
  </si>
  <si>
    <t>Филиал ООО "ГК АЛЬФА" в РК</t>
  </si>
  <si>
    <t>Филиал Общества с ограниченной ответственностью "Дивисус"</t>
  </si>
  <si>
    <t>271800138638</t>
  </si>
  <si>
    <t>302020325079</t>
  </si>
  <si>
    <t>ПЕРИОД</t>
  </si>
  <si>
    <t>Правильные - номер акта</t>
  </si>
  <si>
    <t>СГД за проверяемый период</t>
  </si>
  <si>
    <t>КНН</t>
  </si>
  <si>
    <t>ОТБОР НОВЫЙ</t>
  </si>
  <si>
    <t>есть в списке</t>
  </si>
  <si>
    <t>нет номера</t>
  </si>
  <si>
    <t>582021697759</t>
  </si>
  <si>
    <t>302021573297</t>
  </si>
  <si>
    <t>301920743094</t>
  </si>
  <si>
    <t>211120664807</t>
  </si>
  <si>
    <t>331010618260</t>
  </si>
  <si>
    <t>581620623891</t>
  </si>
  <si>
    <t>061821491887</t>
  </si>
  <si>
    <t>620120260317TAC0003</t>
  </si>
  <si>
    <t>581022167692</t>
  </si>
  <si>
    <t>ИП Шуақ</t>
  </si>
  <si>
    <t>620120260317TAC0002</t>
  </si>
  <si>
    <t>031220212628</t>
  </si>
  <si>
    <t>Рамазан Айбын</t>
  </si>
  <si>
    <t>481620056316</t>
  </si>
  <si>
    <t>600320723351</t>
  </si>
  <si>
    <t>710120260310TAC0004</t>
  </si>
  <si>
    <t>182720854611</t>
  </si>
  <si>
    <t>Аскаров Серикжан Мухаметказыевич</t>
  </si>
  <si>
    <t>270320167299</t>
  </si>
  <si>
    <t>600720299805</t>
  </si>
  <si>
    <t>271620118140</t>
  </si>
  <si>
    <t>710120260316TAC0002</t>
  </si>
  <si>
    <t>182720326636</t>
  </si>
  <si>
    <t>ИП Климов</t>
  </si>
  <si>
    <t>Жанжолов Дархан Маратұлы</t>
  </si>
  <si>
    <t>301220165586</t>
  </si>
  <si>
    <t>600320089242</t>
  </si>
  <si>
    <t>600320692952</t>
  </si>
  <si>
    <t>480520089657</t>
  </si>
  <si>
    <t>271812393276</t>
  </si>
  <si>
    <t>240310008616</t>
  </si>
  <si>
    <t>600311657460</t>
  </si>
  <si>
    <t>090410121491</t>
  </si>
  <si>
    <t>600910085464</t>
  </si>
  <si>
    <t>210510065353</t>
  </si>
  <si>
    <t>271812023207</t>
  </si>
  <si>
    <t>620200765798</t>
  </si>
  <si>
    <t>600900899229</t>
  </si>
  <si>
    <t>061800469930</t>
  </si>
  <si>
    <t>Ильчибаева Баян Кангереевна</t>
  </si>
  <si>
    <t>301200253711</t>
  </si>
  <si>
    <t>600900885548</t>
  </si>
  <si>
    <t>600700983815</t>
  </si>
  <si>
    <t>Филиал АО "MEEWOO DESIGN CO.,LTD" в РК</t>
  </si>
  <si>
    <t>620120260317TAC0047</t>
  </si>
  <si>
    <t>620200744432</t>
  </si>
  <si>
    <t>ТОО "QAZAQ QURILISY"</t>
  </si>
  <si>
    <t>032600303062</t>
  </si>
  <si>
    <t>600900875364</t>
  </si>
  <si>
    <t>620200736959</t>
  </si>
  <si>
    <t>150120260206TAC0034</t>
  </si>
  <si>
    <t>151000156181</t>
  </si>
  <si>
    <t>ТОО "MEDINA DISTRIBUTION"</t>
  </si>
  <si>
    <t>600900862527</t>
  </si>
  <si>
    <t>620200719233</t>
  </si>
  <si>
    <t>600300753431</t>
  </si>
  <si>
    <t>301000216577</t>
  </si>
  <si>
    <t>600120260312TAC0097</t>
  </si>
  <si>
    <t>600400871099</t>
  </si>
  <si>
    <t>620500214044</t>
  </si>
  <si>
    <t>620500166315</t>
  </si>
  <si>
    <t>430600088346</t>
  </si>
  <si>
    <t>600300705189</t>
  </si>
  <si>
    <t>061800406173</t>
  </si>
  <si>
    <t>590400004768</t>
  </si>
  <si>
    <t>150120260303TAC0003</t>
  </si>
  <si>
    <t>430600076980</t>
  </si>
  <si>
    <t>ТОО "K7 Construction"</t>
  </si>
  <si>
    <t>600120260305TAC0008</t>
  </si>
  <si>
    <t>600400775039</t>
  </si>
  <si>
    <t>590500000791</t>
  </si>
  <si>
    <t>301200241410</t>
  </si>
  <si>
    <t>451500328982</t>
  </si>
  <si>
    <t>620200574376</t>
  </si>
  <si>
    <t>Филиал общества с ограниченной ответственностью "КЖ-ПРОЕКТ" в РК</t>
  </si>
  <si>
    <t>302000384019</t>
  </si>
  <si>
    <t>271800081707</t>
  </si>
  <si>
    <t>620200522626</t>
  </si>
  <si>
    <t>620300422293</t>
  </si>
  <si>
    <t>090500243683</t>
  </si>
  <si>
    <t>600500610334</t>
  </si>
  <si>
    <t>582300037148</t>
  </si>
  <si>
    <t>302000323568</t>
  </si>
  <si>
    <t>600700633820</t>
  </si>
  <si>
    <t>150120260302TAC0002</t>
  </si>
  <si>
    <t>150100263324</t>
  </si>
  <si>
    <t>302000286482</t>
  </si>
  <si>
    <t>300400210679</t>
  </si>
  <si>
    <t>150120260210TAC0014</t>
  </si>
  <si>
    <t>150100012866</t>
  </si>
  <si>
    <t>ТОО "ХОЛОД-СЕРВИС"</t>
  </si>
  <si>
    <t>481520372940</t>
  </si>
  <si>
    <t>600400125354</t>
  </si>
  <si>
    <t>600820712123</t>
  </si>
  <si>
    <t>710120260310TAC0006</t>
  </si>
  <si>
    <t>182720807500</t>
  </si>
  <si>
    <t>ИП Даниялов</t>
  </si>
  <si>
    <t>030120251128OAP0011</t>
  </si>
  <si>
    <t>030120251219OAP0001</t>
  </si>
  <si>
    <t>030120260205OAP0001</t>
  </si>
  <si>
    <t>030120260306OAP0009</t>
  </si>
  <si>
    <t>Омербек Сәбинұр Сәкенқызы</t>
  </si>
  <si>
    <t>060120250819OAP0001</t>
  </si>
  <si>
    <t>Филиал общества с ограниченной ответственностью "СМС груп" в городе Актобе Республики Казахстан</t>
  </si>
  <si>
    <t>060120250825OAP0011</t>
  </si>
  <si>
    <t>060120251126OAP0034</t>
  </si>
  <si>
    <t>060120251204OAP0016</t>
  </si>
  <si>
    <t>060120251212OAP0007</t>
  </si>
  <si>
    <t>060120260105OAP0007</t>
  </si>
  <si>
    <t>060120260217OAP0018</t>
  </si>
  <si>
    <t>060120260224OAP0023</t>
  </si>
  <si>
    <t>060120260226OAP0085</t>
  </si>
  <si>
    <t>060120260311OAP0101</t>
  </si>
  <si>
    <t>061800427836</t>
  </si>
  <si>
    <t>060120260311OAP0421</t>
  </si>
  <si>
    <t>061820704340</t>
  </si>
  <si>
    <t>060120260311OAP0499</t>
  </si>
  <si>
    <t>061800449463</t>
  </si>
  <si>
    <t>060120260312OAP0069</t>
  </si>
  <si>
    <t>061821116433</t>
  </si>
  <si>
    <t>090120250807OAP0005</t>
  </si>
  <si>
    <t>090120251020OAP0008</t>
  </si>
  <si>
    <t>090120251120OAP0002</t>
  </si>
  <si>
    <t>090120251121OAP0001</t>
  </si>
  <si>
    <t>090120251127OAP0001</t>
  </si>
  <si>
    <t>090120251222OAP0001</t>
  </si>
  <si>
    <t>090120251224OAP0009</t>
  </si>
  <si>
    <t>090120251224OAP0017</t>
  </si>
  <si>
    <t>090120260105OAP0001</t>
  </si>
  <si>
    <t>090120260106OAP0009</t>
  </si>
  <si>
    <t>090120260108OAP0001</t>
  </si>
  <si>
    <t>090120260108OAP0007</t>
  </si>
  <si>
    <t>090120260114OAP0001</t>
  </si>
  <si>
    <t>091320250930OAP0002</t>
  </si>
  <si>
    <t>150120250923OAP0001</t>
  </si>
  <si>
    <t>150120251023OAP0025</t>
  </si>
  <si>
    <t>150120251118OAP0012</t>
  </si>
  <si>
    <t>150120251121OAP0001</t>
  </si>
  <si>
    <t>150120251224OAP0001</t>
  </si>
  <si>
    <t>150120251230OAP0002</t>
  </si>
  <si>
    <t>150120251230OAP0033</t>
  </si>
  <si>
    <t>150120251231OAP0088</t>
  </si>
  <si>
    <t>150120251231OAP0103</t>
  </si>
  <si>
    <t>150120260105OAP0001</t>
  </si>
  <si>
    <t>150120260105OAP0019</t>
  </si>
  <si>
    <t>150120260119OAP0033</t>
  </si>
  <si>
    <t>150120260121OAP0040</t>
  </si>
  <si>
    <t>150120260205OAP0005</t>
  </si>
  <si>
    <t>150120260311OAP0013</t>
  </si>
  <si>
    <t>150120157003</t>
  </si>
  <si>
    <t>150120260312OAP0008</t>
  </si>
  <si>
    <t>151011250145</t>
  </si>
  <si>
    <t>Қазақстан қурылыс</t>
  </si>
  <si>
    <t>180120250801OAP0127</t>
  </si>
  <si>
    <t>180120251107OAP0067</t>
  </si>
  <si>
    <t>180120251211OAP0001</t>
  </si>
  <si>
    <t>Крестьянское хозяйство    "Камышинское"</t>
  </si>
  <si>
    <t>180120251211OAP0002</t>
  </si>
  <si>
    <t>180120251226OAP0001</t>
  </si>
  <si>
    <t>180120251226OAP0009</t>
  </si>
  <si>
    <t>180120260312OAP0085</t>
  </si>
  <si>
    <t>181600238605</t>
  </si>
  <si>
    <t>Базарбеков Рустам Маратұлы</t>
  </si>
  <si>
    <t>210120251229OAP0001</t>
  </si>
  <si>
    <t>210120260303OAP0001</t>
  </si>
  <si>
    <t>600200027819</t>
  </si>
  <si>
    <t>ТОО "Жарас"</t>
  </si>
  <si>
    <t>211520250806OAP0001</t>
  </si>
  <si>
    <t>270120250812OAP0009</t>
  </si>
  <si>
    <t>270120251118OAP0017</t>
  </si>
  <si>
    <t>270120251212OAP0001</t>
  </si>
  <si>
    <t>270120251212OAP0003</t>
  </si>
  <si>
    <t>270120260304OAP0001</t>
  </si>
  <si>
    <t>271420222863</t>
  </si>
  <si>
    <t>300120250813OAP0003</t>
  </si>
  <si>
    <t>300120250820OAP0015</t>
  </si>
  <si>
    <t>300120250825OAP0003</t>
  </si>
  <si>
    <t>300120250828OAP0002</t>
  </si>
  <si>
    <t>300120250910OAP0003</t>
  </si>
  <si>
    <t>300120251001OAP0050</t>
  </si>
  <si>
    <t>300120251009OAP0013</t>
  </si>
  <si>
    <t>300120251016OAP0087</t>
  </si>
  <si>
    <t>300120251017OAP0112</t>
  </si>
  <si>
    <t>300120251021OAP0127</t>
  </si>
  <si>
    <t>300120251120OAP0010</t>
  </si>
  <si>
    <t>300120251124OAP0030</t>
  </si>
  <si>
    <t>300120251124OAP0036</t>
  </si>
  <si>
    <t>300120251126OAP0001</t>
  </si>
  <si>
    <t>300120251202OAP0002</t>
  </si>
  <si>
    <t>300120251202OAP0007</t>
  </si>
  <si>
    <t>300120251202OAP0042</t>
  </si>
  <si>
    <t>300120251209OAP0009</t>
  </si>
  <si>
    <t>300120251226OAP0002</t>
  </si>
  <si>
    <t>300120260112OAP0002</t>
  </si>
  <si>
    <t>300120260115OAP0007</t>
  </si>
  <si>
    <t>Филиал Публичного АО "Татнефть" имени В.Д. Шашина в РК</t>
  </si>
  <si>
    <t>300120260121OAP0003</t>
  </si>
  <si>
    <t>300120260121OAP0013</t>
  </si>
  <si>
    <t>300120260121OAP0017</t>
  </si>
  <si>
    <t>300120260121OAP0019</t>
  </si>
  <si>
    <t>300120260122OAP0030</t>
  </si>
  <si>
    <t>300120260127OAP0056</t>
  </si>
  <si>
    <t>300120260128OAP0053</t>
  </si>
  <si>
    <t>300120260202OAP0059</t>
  </si>
  <si>
    <t>300120260203OAP0106</t>
  </si>
  <si>
    <t>300120260205OAP0001</t>
  </si>
  <si>
    <t>300120260211OAP0036</t>
  </si>
  <si>
    <t>300120260213OAP0006</t>
  </si>
  <si>
    <t>300120260218OAP0016</t>
  </si>
  <si>
    <t>300120260223OAP0035</t>
  </si>
  <si>
    <t>300120260306OAP0011</t>
  </si>
  <si>
    <t>581022540157</t>
  </si>
  <si>
    <t>300120260311OAP0038</t>
  </si>
  <si>
    <t>302000420977</t>
  </si>
  <si>
    <t>330120251007OAP0013</t>
  </si>
  <si>
    <t>330120251013OAP0001</t>
  </si>
  <si>
    <t>330120251014OAP0001</t>
  </si>
  <si>
    <t>330120251103OAP0001</t>
  </si>
  <si>
    <t>330120251112OAP0007</t>
  </si>
  <si>
    <t>330120251203OAP0003</t>
  </si>
  <si>
    <t>330120251210OAP0001</t>
  </si>
  <si>
    <t>330120251229OAP0014</t>
  </si>
  <si>
    <t>Алмагамбетова Асемгуль Абаевна</t>
  </si>
  <si>
    <t>390120260306TAC0071</t>
  </si>
  <si>
    <t>390120260311OAP0101</t>
  </si>
  <si>
    <t>391720625044</t>
  </si>
  <si>
    <t>ИП "Югай А.Э"</t>
  </si>
  <si>
    <t>390120260312OAP0005</t>
  </si>
  <si>
    <t>391820143766</t>
  </si>
  <si>
    <t>Шейко Дмитрий Евгеньевич</t>
  </si>
  <si>
    <t>390120260312OAP0035</t>
  </si>
  <si>
    <t>390510279747</t>
  </si>
  <si>
    <t>390120260313OAP0007</t>
  </si>
  <si>
    <t>390820361592</t>
  </si>
  <si>
    <t>430120250904OAP0001</t>
  </si>
  <si>
    <t>430120250904OAP0025</t>
  </si>
  <si>
    <t>430120250922OAP0006</t>
  </si>
  <si>
    <t>430120251119OAP0006</t>
  </si>
  <si>
    <t>430120251127OAP0001</t>
  </si>
  <si>
    <t>450120250828OAP0001</t>
  </si>
  <si>
    <t>450120251010OAP0008</t>
  </si>
  <si>
    <t>450120251204OAP0011</t>
  </si>
  <si>
    <t>450120260223OAP0010</t>
  </si>
  <si>
    <t>450120260226OAP0001</t>
  </si>
  <si>
    <t>450120260310OAP0001</t>
  </si>
  <si>
    <t>451500276293</t>
  </si>
  <si>
    <t>480120251107OAP0009</t>
  </si>
  <si>
    <t>480120251211OAP0001</t>
  </si>
  <si>
    <t>480120251215OAP0001</t>
  </si>
  <si>
    <t>480120260219OAP0001</t>
  </si>
  <si>
    <t>580120250912OAP0001</t>
  </si>
  <si>
    <t>580120251121OAP0005</t>
  </si>
  <si>
    <t>580120251217OAP0001</t>
  </si>
  <si>
    <t>580120251217OAP0011</t>
  </si>
  <si>
    <t>580120251217OAP0024</t>
  </si>
  <si>
    <t>580120260105OAP0001</t>
  </si>
  <si>
    <t>580120260108OAP0001</t>
  </si>
  <si>
    <t>580120260116OAP0006</t>
  </si>
  <si>
    <t>580120260119OAP0001</t>
  </si>
  <si>
    <t>580120260128OAP0031</t>
  </si>
  <si>
    <t>580120260211OAP0027</t>
  </si>
  <si>
    <t>590120250806OAP0007</t>
  </si>
  <si>
    <t>590120251023OAP0451</t>
  </si>
  <si>
    <t>590120251028OAP0066</t>
  </si>
  <si>
    <t>590120251210OAP0232</t>
  </si>
  <si>
    <t>590120251218OAP0147</t>
  </si>
  <si>
    <t>590120251222OAP0119</t>
  </si>
  <si>
    <t>590120251229OAP0129</t>
  </si>
  <si>
    <t>590120251231OAP0014</t>
  </si>
  <si>
    <t>590120251231OAP0036</t>
  </si>
  <si>
    <t>590120260105OAP0001</t>
  </si>
  <si>
    <t>590120260205OAP0026</t>
  </si>
  <si>
    <t>590120260206OAP0004</t>
  </si>
  <si>
    <t>590120260206OAP0008</t>
  </si>
  <si>
    <t>590120260217OAP0051</t>
  </si>
  <si>
    <t>590120260224OAP0061</t>
  </si>
  <si>
    <t>590120260312OAP0001</t>
  </si>
  <si>
    <t>582300019337</t>
  </si>
  <si>
    <t>590120260313OAP0002</t>
  </si>
  <si>
    <t>582123859412</t>
  </si>
  <si>
    <t>600120250718OAP0002</t>
  </si>
  <si>
    <t>Филиал компании Fujifilm Dis Ticaret Anonim Sirketi (Фуджифильм Дыш Тиджарет Аноним Ширкети) в РК</t>
  </si>
  <si>
    <t>600120250812OAP0049</t>
  </si>
  <si>
    <t>600120250805TAC0009</t>
  </si>
  <si>
    <t>600120250821OAP0010</t>
  </si>
  <si>
    <t>600900624741</t>
  </si>
  <si>
    <t>600120250822OAP0007</t>
  </si>
  <si>
    <t>600120250822OAP0031</t>
  </si>
  <si>
    <t>600120250822OAP0039</t>
  </si>
  <si>
    <t>600120250825OAP0026</t>
  </si>
  <si>
    <t>600120250826OAP0003</t>
  </si>
  <si>
    <t>600120250828OAP0016</t>
  </si>
  <si>
    <t>600120250829OAP0004</t>
  </si>
  <si>
    <t>600120250903OAP0012</t>
  </si>
  <si>
    <t>600120250908OAP0005</t>
  </si>
  <si>
    <t>600120250909OAP0036</t>
  </si>
  <si>
    <t>600120250930OAP0015</t>
  </si>
  <si>
    <t>600120250930OAP0023</t>
  </si>
  <si>
    <t>600120251006OAP0196</t>
  </si>
  <si>
    <t>600120251007OAP0164</t>
  </si>
  <si>
    <t>600120251008OAP0075</t>
  </si>
  <si>
    <t>600120251024OAP0073</t>
  </si>
  <si>
    <t>600120251030OAP0512</t>
  </si>
  <si>
    <t>600120251103OAP0013</t>
  </si>
  <si>
    <t>600120251104OAP0004</t>
  </si>
  <si>
    <t>600120251113OAP0007</t>
  </si>
  <si>
    <t>600120251113OAP0051</t>
  </si>
  <si>
    <t>600120251114OAP0001</t>
  </si>
  <si>
    <t>600120251120OAP0038</t>
  </si>
  <si>
    <t>600120251121OAP0001</t>
  </si>
  <si>
    <t>600120251124OAP0003</t>
  </si>
  <si>
    <t>600120251124OAP0008</t>
  </si>
  <si>
    <t>600120251126OAP0001</t>
  </si>
  <si>
    <t>600120251201OAP0001</t>
  </si>
  <si>
    <t>Филиал "Сайпем Казахстан Филиал" АО "Сайпем S.p.A"</t>
  </si>
  <si>
    <t>600120251202OAP0020</t>
  </si>
  <si>
    <t>600120251203OAP0047</t>
  </si>
  <si>
    <t>600120251205OAP0008</t>
  </si>
  <si>
    <t>600120251205OAP0012</t>
  </si>
  <si>
    <t>600120251205OAP0058</t>
  </si>
  <si>
    <t>600120251208OAP0003</t>
  </si>
  <si>
    <t>600120251208OAP0011</t>
  </si>
  <si>
    <t>600120251209OAP0001</t>
  </si>
  <si>
    <t>600120251210OAP0071</t>
  </si>
  <si>
    <t>600120251212OAP0002</t>
  </si>
  <si>
    <t>600120251212OAP0022</t>
  </si>
  <si>
    <t>600120251212OAP0046</t>
  </si>
  <si>
    <t>600120251215OAP0007</t>
  </si>
  <si>
    <t>600120251215OAP0020</t>
  </si>
  <si>
    <t>600120251217OAP0002</t>
  </si>
  <si>
    <t>600120251217OAP0025</t>
  </si>
  <si>
    <t>600120251218OAP0003</t>
  </si>
  <si>
    <t>600120251218OAP0013</t>
  </si>
  <si>
    <t>600120251218OAP0034</t>
  </si>
  <si>
    <t>600120251219OAP0020</t>
  </si>
  <si>
    <t>600120251219OAP0036</t>
  </si>
  <si>
    <t>600120251222OAP0016</t>
  </si>
  <si>
    <t>600120251222OAP0049</t>
  </si>
  <si>
    <t>600120251222OAP0053</t>
  </si>
  <si>
    <t>600120251222OAP0063</t>
  </si>
  <si>
    <t>600120251222OAP0084</t>
  </si>
  <si>
    <t>600120251223OAP0042</t>
  </si>
  <si>
    <t>600120251223OAP0044</t>
  </si>
  <si>
    <t>600120251223OAP0083</t>
  </si>
  <si>
    <t>600120251224OAP0039</t>
  </si>
  <si>
    <t>600120251224OAP0087</t>
  </si>
  <si>
    <t>600120251224OAP0118</t>
  </si>
  <si>
    <t>600120251225OAP0052</t>
  </si>
  <si>
    <t>600120251225OAP0134</t>
  </si>
  <si>
    <t>600120251225OAP0138</t>
  </si>
  <si>
    <t>600120251226OAP0001</t>
  </si>
  <si>
    <t>600120251229OAP0092</t>
  </si>
  <si>
    <t>600120251230OAP0001</t>
  </si>
  <si>
    <t>600120251230OAP0009</t>
  </si>
  <si>
    <t>600120251230OAP0046</t>
  </si>
  <si>
    <t>600120251231OAP0019</t>
  </si>
  <si>
    <t>600120251231OAP0045</t>
  </si>
  <si>
    <t>600120251231OAP0064</t>
  </si>
  <si>
    <t>600120251231OAP0069</t>
  </si>
  <si>
    <t>600120260105OAP0068</t>
  </si>
  <si>
    <t>600120260105OAP0099</t>
  </si>
  <si>
    <t>600120260106OAP0009</t>
  </si>
  <si>
    <t>600120260106OAP0044</t>
  </si>
  <si>
    <t>600120260106OAP0064</t>
  </si>
  <si>
    <t>600120260106OAP0106</t>
  </si>
  <si>
    <t>600120260108OAP0070</t>
  </si>
  <si>
    <t>600120260108OAP0107</t>
  </si>
  <si>
    <t>600120260108OAP0115</t>
  </si>
  <si>
    <t>600120260108OAP0137</t>
  </si>
  <si>
    <t>600120260109OAP0002</t>
  </si>
  <si>
    <t>600120260109OAP0089</t>
  </si>
  <si>
    <t>600120260109OAP0189</t>
  </si>
  <si>
    <t>600120260109OAP0215</t>
  </si>
  <si>
    <t>600120260109OAP0295</t>
  </si>
  <si>
    <t>600120260112OAP0215</t>
  </si>
  <si>
    <t>600120260113OAP0094</t>
  </si>
  <si>
    <t>600120260114OAP0032</t>
  </si>
  <si>
    <t>600120260116OAP0121</t>
  </si>
  <si>
    <t>600120260119OAP0048</t>
  </si>
  <si>
    <t>600120260120OAP0052</t>
  </si>
  <si>
    <t>600120260120OAP0056</t>
  </si>
  <si>
    <t>600120260122OAP0148</t>
  </si>
  <si>
    <t>600120260205OAP0046</t>
  </si>
  <si>
    <t>600120260205OAP0109</t>
  </si>
  <si>
    <t>600120260206OAP0027</t>
  </si>
  <si>
    <t>600120260212OAP0041</t>
  </si>
  <si>
    <t>600120260212OAP0072</t>
  </si>
  <si>
    <t>600120260212OAP0078</t>
  </si>
  <si>
    <t>600120260212OAP0089</t>
  </si>
  <si>
    <t>600120260212OAP0101</t>
  </si>
  <si>
    <t>600120260213OAP0074</t>
  </si>
  <si>
    <t>600120260213OAP0077</t>
  </si>
  <si>
    <t>600120260216OAP0058</t>
  </si>
  <si>
    <t>600120260217OAP0037</t>
  </si>
  <si>
    <t>600120260219OAP0015</t>
  </si>
  <si>
    <t>600120260220OAP0006</t>
  </si>
  <si>
    <t>Филиал BESAN BESIN SANAYI VE TICARET ANONIM SHIRKETI (БЕСАН БЕСИН САНАИ ВЕ ТИКАРЕТ АНОНИМ ШИРКЕТИ) в РК</t>
  </si>
  <si>
    <t>600120260220OAP0014</t>
  </si>
  <si>
    <t>600120260220OAP0026</t>
  </si>
  <si>
    <t>600120260225OAP0036</t>
  </si>
  <si>
    <t>Представительство общества с ограниченной ответственностью "Объединенные кондитеры" в РК</t>
  </si>
  <si>
    <t>600120260225OAP0041</t>
  </si>
  <si>
    <t>600120260226OAP0005</t>
  </si>
  <si>
    <t>600120260226OAP0027</t>
  </si>
  <si>
    <t>Филиал Общества с ограниченной ответственностью "АргоТранс" в РК</t>
  </si>
  <si>
    <t>600120260227OAP0029</t>
  </si>
  <si>
    <t>600120250715TAC0006</t>
  </si>
  <si>
    <t>600120260302OAP0013</t>
  </si>
  <si>
    <t>600300771858</t>
  </si>
  <si>
    <t>600120260303OAP0019</t>
  </si>
  <si>
    <t>600500636075</t>
  </si>
  <si>
    <t>600120260303OAP0036</t>
  </si>
  <si>
    <t>270300226530</t>
  </si>
  <si>
    <t>600120260219TAC0008</t>
  </si>
  <si>
    <t>600120260303OAP0040</t>
  </si>
  <si>
    <t>620800018870</t>
  </si>
  <si>
    <t>600120260303OAP0058</t>
  </si>
  <si>
    <t>600400619879</t>
  </si>
  <si>
    <t>600120260303OAP0060</t>
  </si>
  <si>
    <t>600700615578</t>
  </si>
  <si>
    <t>600120260217TAC0008</t>
  </si>
  <si>
    <t>600120260304OAP0017</t>
  </si>
  <si>
    <t>600300799033</t>
  </si>
  <si>
    <t>600120260305OAP0012</t>
  </si>
  <si>
    <t>600900675185</t>
  </si>
  <si>
    <t>600120260306OAP0003</t>
  </si>
  <si>
    <t>390220124934</t>
  </si>
  <si>
    <t>600120260302TAC0025</t>
  </si>
  <si>
    <t>600120260306OAP0009</t>
  </si>
  <si>
    <t>600700925917</t>
  </si>
  <si>
    <t>600120260302TAC0004</t>
  </si>
  <si>
    <t>600120260306OAP0022</t>
  </si>
  <si>
    <t>210220166076</t>
  </si>
  <si>
    <t>600120260223TAC0012</t>
  </si>
  <si>
    <t>600120260306OAP0026</t>
  </si>
  <si>
    <t>150120444561</t>
  </si>
  <si>
    <t>600120260303TAC0035</t>
  </si>
  <si>
    <t>600120260306OAP0046</t>
  </si>
  <si>
    <t>151000111522</t>
  </si>
  <si>
    <t>600120260220TAC0010</t>
  </si>
  <si>
    <t>600120260306OAP0050</t>
  </si>
  <si>
    <t>600800528810</t>
  </si>
  <si>
    <t>600120260306OAP0061</t>
  </si>
  <si>
    <t>600300772097</t>
  </si>
  <si>
    <t>600120260307OAP0002</t>
  </si>
  <si>
    <t>600700893772</t>
  </si>
  <si>
    <t>600120260303TAC0001</t>
  </si>
  <si>
    <t>600120260310OAP0001</t>
  </si>
  <si>
    <t>090411160694</t>
  </si>
  <si>
    <t>600120260128TAC0196</t>
  </si>
  <si>
    <t>600120260310OAP0056</t>
  </si>
  <si>
    <t>600900522100</t>
  </si>
  <si>
    <t>600120260310OAP0097</t>
  </si>
  <si>
    <t>600300616203</t>
  </si>
  <si>
    <t>600120260305TAC0028</t>
  </si>
  <si>
    <t>600120260310OAP0101</t>
  </si>
  <si>
    <t>600720739594</t>
  </si>
  <si>
    <t>600120260310OAP0134</t>
  </si>
  <si>
    <t>600400012433</t>
  </si>
  <si>
    <t>600120260311OAP0033</t>
  </si>
  <si>
    <t>302520084898</t>
  </si>
  <si>
    <t>600120260311OAP0100</t>
  </si>
  <si>
    <t>091020384603</t>
  </si>
  <si>
    <t>600120260310TAC0025</t>
  </si>
  <si>
    <t>600120260313OAP0014</t>
  </si>
  <si>
    <t>600510733505</t>
  </si>
  <si>
    <t>600120260313OAP0036</t>
  </si>
  <si>
    <t>600900593869</t>
  </si>
  <si>
    <t>600120260313OAP0152</t>
  </si>
  <si>
    <t>090320175753</t>
  </si>
  <si>
    <t>600120260305TAC0027</t>
  </si>
  <si>
    <t>600120260313OAP0168</t>
  </si>
  <si>
    <t>600900658086</t>
  </si>
  <si>
    <t>ТОО "Rem Wagons Azia" ("Рем Вагонс Азия")</t>
  </si>
  <si>
    <t>620120250818OAP0001</t>
  </si>
  <si>
    <t>620120251014OAP0429</t>
  </si>
  <si>
    <t>Филиал корпорации "Тетра Тек И-Эс, Инк" в РК</t>
  </si>
  <si>
    <t>620120251106OAP0660</t>
  </si>
  <si>
    <t>620120251110OAP0287</t>
  </si>
  <si>
    <t>620120251111OAP0018</t>
  </si>
  <si>
    <t>620120251111OAP0082</t>
  </si>
  <si>
    <t>620120251120OAP0005</t>
  </si>
  <si>
    <t>620120251124OAP0017</t>
  </si>
  <si>
    <t>620120251203OAP0005</t>
  </si>
  <si>
    <t>620120251211OAP0037</t>
  </si>
  <si>
    <t>620120251212OAP0016</t>
  </si>
  <si>
    <t>620120251215OAP0033</t>
  </si>
  <si>
    <t>620120251217OAP0031</t>
  </si>
  <si>
    <t>600900775714</t>
  </si>
  <si>
    <t>620120251217OAP0041</t>
  </si>
  <si>
    <t>620120251222OAP0003</t>
  </si>
  <si>
    <t>620120251222OAP0024</t>
  </si>
  <si>
    <t>620120251222OAP0056</t>
  </si>
  <si>
    <t>620120251224OAP0001</t>
  </si>
  <si>
    <t>620120251226OAP0004</t>
  </si>
  <si>
    <t>620120251229OAP0013</t>
  </si>
  <si>
    <t>620120251231OAP0005</t>
  </si>
  <si>
    <t>620120260106OAP0009</t>
  </si>
  <si>
    <t>620120260106OAP0013</t>
  </si>
  <si>
    <t>620120260108OAP0003</t>
  </si>
  <si>
    <t>620120260108OAP0020</t>
  </si>
  <si>
    <t>620120260108OAP0113</t>
  </si>
  <si>
    <t>620120260112OAP0010</t>
  </si>
  <si>
    <t>620120260130OAP0011</t>
  </si>
  <si>
    <t>620120260202OAP1131</t>
  </si>
  <si>
    <t>620120260203OAP0231</t>
  </si>
  <si>
    <t>620120260220OAP0048</t>
  </si>
  <si>
    <t>620120260220OAP0094</t>
  </si>
  <si>
    <t>620120260220OAP0098</t>
  </si>
  <si>
    <t>620120260223OAP0033</t>
  </si>
  <si>
    <t>620120260223OAP0039</t>
  </si>
  <si>
    <t>620120260223OAP0060</t>
  </si>
  <si>
    <t>Представительство "Бюлер" АГ в РК</t>
  </si>
  <si>
    <t>620120260224OAP0014</t>
  </si>
  <si>
    <t>620120260224OAP0049</t>
  </si>
  <si>
    <t>620120260225OAP0060</t>
  </si>
  <si>
    <t>620120260227OAP0004</t>
  </si>
  <si>
    <t>620120260302OAP0015</t>
  </si>
  <si>
    <t>620500004594</t>
  </si>
  <si>
    <t>620120260303OAP0009</t>
  </si>
  <si>
    <t>061720111462</t>
  </si>
  <si>
    <t>620120260303OAP0022</t>
  </si>
  <si>
    <t>031410540581</t>
  </si>
  <si>
    <t>620120260304OAP0002</t>
  </si>
  <si>
    <t>620500307851</t>
  </si>
  <si>
    <t>620120260304OAP0009</t>
  </si>
  <si>
    <t>620200696318</t>
  </si>
  <si>
    <t>Филиал Общества с ограниченной ответственностью "Евро-Техник" в РК</t>
  </si>
  <si>
    <t>620120260304OAP0043</t>
  </si>
  <si>
    <t>620500130523</t>
  </si>
  <si>
    <t>620120260304OAP0075</t>
  </si>
  <si>
    <t>581520004211</t>
  </si>
  <si>
    <t>620120260305OAP0041</t>
  </si>
  <si>
    <t>620200307784</t>
  </si>
  <si>
    <t>Филиал АО "Austrian Airlines" в РК</t>
  </si>
  <si>
    <t>620120260306OAP0005</t>
  </si>
  <si>
    <t>620200736519</t>
  </si>
  <si>
    <t>620120260310OAP0011</t>
  </si>
  <si>
    <t>482020182576</t>
  </si>
  <si>
    <t>620120260312OAP0042</t>
  </si>
  <si>
    <t>030520008673</t>
  </si>
  <si>
    <t>620120260313OAP0015</t>
  </si>
  <si>
    <t>620200386575</t>
  </si>
  <si>
    <t>620120260313OAP0022</t>
  </si>
  <si>
    <t>391700315786</t>
  </si>
  <si>
    <t>620120260313OAP0034</t>
  </si>
  <si>
    <t>620320767555</t>
  </si>
  <si>
    <t>620120260313OAP0036</t>
  </si>
  <si>
    <t>620200636325</t>
  </si>
  <si>
    <t>620120260313OAP0042</t>
  </si>
  <si>
    <t>550610245465</t>
  </si>
  <si>
    <t>710120251113OAP0001</t>
  </si>
  <si>
    <t>710120260302OAP0045</t>
  </si>
  <si>
    <t>711100002727</t>
  </si>
  <si>
    <t>710120260223TAC0006</t>
  </si>
  <si>
    <t>710120260303OAP0041</t>
  </si>
  <si>
    <t>182710114767</t>
  </si>
  <si>
    <t>ИП Абдрахманов</t>
  </si>
  <si>
    <t>710120260302TAC0002</t>
  </si>
  <si>
    <t>710120260304OAP0002</t>
  </si>
  <si>
    <t>182720026241</t>
  </si>
  <si>
    <t>Ип Мукажанов Султан Тлеубекович</t>
  </si>
  <si>
    <t>720120251119OAP0031</t>
  </si>
  <si>
    <t>720120260106OAP0001</t>
  </si>
  <si>
    <t>720120260106OAP0009</t>
  </si>
  <si>
    <t>720120260108OAP0001</t>
  </si>
  <si>
    <t>720120260108OAP0014</t>
  </si>
  <si>
    <t>720120260108OAP0028</t>
  </si>
  <si>
    <t>нет акта</t>
  </si>
  <si>
    <t>620120260319TAC0086</t>
  </si>
  <si>
    <t>620221492823</t>
  </si>
  <si>
    <t>Seventy</t>
  </si>
  <si>
    <t>180620080258</t>
  </si>
  <si>
    <t>Куттыкадамова Жамиля Рахатовна</t>
  </si>
  <si>
    <t>620120260320TAC0018</t>
  </si>
  <si>
    <t>390420175848</t>
  </si>
  <si>
    <t>ИП ДАРЬЯН</t>
  </si>
  <si>
    <t>620511835642</t>
  </si>
  <si>
    <t>430120078592</t>
  </si>
  <si>
    <t>582120282269</t>
  </si>
  <si>
    <t>060120260320TAC0004</t>
  </si>
  <si>
    <t>061820320479</t>
  </si>
  <si>
    <t>МОРОЗОВА НАТАЛЬЯ ИВАНОВНА</t>
  </si>
  <si>
    <t>582121734192</t>
  </si>
  <si>
    <t>451810785894</t>
  </si>
  <si>
    <t>090500286610</t>
  </si>
  <si>
    <t>ТОО "СА- Логистикс"</t>
  </si>
  <si>
    <t>Оразай Дәулеткелді Есенгелдіұлы</t>
  </si>
  <si>
    <t>600120260327TAC0028</t>
  </si>
  <si>
    <t>600800619697</t>
  </si>
  <si>
    <t>ТОО "Talgar Aero"</t>
  </si>
  <si>
    <t>600120260320TAC0408</t>
  </si>
  <si>
    <t>600300765776</t>
  </si>
  <si>
    <t>ТОО "GoldTech"</t>
  </si>
  <si>
    <t>481400124197</t>
  </si>
  <si>
    <t>600120260319TAC0220</t>
  </si>
  <si>
    <t>600400633819</t>
  </si>
  <si>
    <t>ТОО "Fashion Import"</t>
  </si>
  <si>
    <t>600120260326TAC0059</t>
  </si>
  <si>
    <t>600300596844</t>
  </si>
  <si>
    <t>ТОО "Флагман Интендант"</t>
  </si>
  <si>
    <t>582200043479</t>
  </si>
  <si>
    <t>Заманханов Қуаныш Ғабиденұлы</t>
  </si>
  <si>
    <t>150120260326TAC0001</t>
  </si>
  <si>
    <t>600700177413</t>
  </si>
  <si>
    <t>Филиал компании "Франкс Интернэшнл Лимитед" в РК</t>
  </si>
  <si>
    <t>KPI по УНА за 3 месяца 2026 года</t>
  </si>
  <si>
    <t>Баллы на 01.04.2026</t>
  </si>
  <si>
    <t>Динамика доначисленных сумм на 01.04.2026</t>
  </si>
  <si>
    <t>KPI на 01.04.2026</t>
  </si>
  <si>
    <t>Факт на 01.04.2026</t>
  </si>
  <si>
    <t>Данные КГД на 01.04.2026</t>
  </si>
  <si>
    <t>Данные ДГД на 01.04.2026</t>
  </si>
  <si>
    <t>Доначислено  на 01.03.2026</t>
  </si>
  <si>
    <t>Доначислено  на 01.04.2025</t>
  </si>
  <si>
    <t>Управление</t>
  </si>
  <si>
    <t>Структура взысканных сумм на 01.04.2026</t>
  </si>
  <si>
    <t>Взыскано на 01.04.2025</t>
  </si>
  <si>
    <t>Взыскано на 01.03.2026</t>
  </si>
  <si>
    <t>СД</t>
  </si>
  <si>
    <t>Среднее доначисление на 1 проверку на 01.04.2026</t>
  </si>
  <si>
    <t>Кол-во проверок на 01.03.2026</t>
  </si>
  <si>
    <t>Доначислено на 01.04.2026</t>
  </si>
  <si>
    <t>KPI на 2026</t>
  </si>
  <si>
    <t>Доначислено на 01.04.2025</t>
  </si>
  <si>
    <t>Коэффициент занятости на 01.04.2026</t>
  </si>
  <si>
    <t>Доля проверок более 6 месяцев на 01.04.2026</t>
  </si>
  <si>
    <t>Проводимые проверки на 01.04.2026</t>
  </si>
  <si>
    <t>мен</t>
  </si>
  <si>
    <t>Кол-во дней</t>
  </si>
  <si>
    <t>Решения за 2026 год</t>
  </si>
  <si>
    <t>тыс.тенге</t>
  </si>
  <si>
    <t>ФИО лица, рассматривающего жалобу</t>
  </si>
  <si>
    <t>Наименование заявителя</t>
  </si>
  <si>
    <t xml:space="preserve">№ уведомления </t>
  </si>
  <si>
    <t xml:space="preserve">дата уведомления </t>
  </si>
  <si>
    <t>Дата  входящего  документа</t>
  </si>
  <si>
    <t>Регион</t>
  </si>
  <si>
    <t>Инвестор</t>
  </si>
  <si>
    <t>Страна инвестора</t>
  </si>
  <si>
    <t>Сектор экономики (ОКЭД)</t>
  </si>
  <si>
    <t>Итого обжалуемая сумма (тыс.тенге) (налог+пеня)</t>
  </si>
  <si>
    <t>Обжалуемая сумма налога (тыс.тенге)</t>
  </si>
  <si>
    <t>Обжалуемая сумма пени (тыс.тенге)</t>
  </si>
  <si>
    <t>Обжалуемая сумма уменьшенного убытка</t>
  </si>
  <si>
    <t>Обжалуемая сумма НДС к возврату</t>
  </si>
  <si>
    <t xml:space="preserve">превыш. НДС, возвращ. из бюджета и не подвержд. к возвр. </t>
  </si>
  <si>
    <t>Код</t>
  </si>
  <si>
    <t>обжалуемые вопросы</t>
  </si>
  <si>
    <t xml:space="preserve"> дата заседания АК</t>
  </si>
  <si>
    <t>Расмотрено в т.ч.</t>
  </si>
  <si>
    <t>Тематика</t>
  </si>
  <si>
    <t>Принятое решение</t>
  </si>
  <si>
    <t xml:space="preserve">Оставлено без изменения </t>
  </si>
  <si>
    <t>Отмененная сумма (налог +пеня)</t>
  </si>
  <si>
    <t>Неподтвержденная сумма НДС к возврату (в пользу ДГД)</t>
  </si>
  <si>
    <r>
      <t xml:space="preserve">Подтвержденная сумма НДС к возврату </t>
    </r>
    <r>
      <rPr>
        <b/>
        <sz val="10"/>
        <color rgb="FFFF0000"/>
        <rFont val="Times New Roman"/>
        <family val="1"/>
        <charset val="204"/>
      </rPr>
      <t>(в пользу НП)</t>
    </r>
  </si>
  <si>
    <t>превыш. НДС, возвращ. из бюджета и не подвержд. к возвр. (в пользу ДГД)</t>
  </si>
  <si>
    <r>
      <t xml:space="preserve">превыш. НДС, возвращ. из бюджета и не подвержд. к возвр. </t>
    </r>
    <r>
      <rPr>
        <b/>
        <sz val="10"/>
        <color rgb="FFFF0000"/>
        <rFont val="Times New Roman"/>
        <family val="1"/>
        <charset val="204"/>
      </rPr>
      <t>(в пользу НП)</t>
    </r>
  </si>
  <si>
    <t>С учетом тем.проверки</t>
  </si>
  <si>
    <t>оставлено в силе</t>
  </si>
  <si>
    <t>отменено</t>
  </si>
  <si>
    <t>Отменено в части</t>
  </si>
  <si>
    <t>уменьшение переносимых убытков</t>
  </si>
  <si>
    <t>превышения отрицательной курсовой разницы</t>
  </si>
  <si>
    <t>раб.дней</t>
  </si>
  <si>
    <t>календ.дней</t>
  </si>
  <si>
    <t>Крупный НП</t>
  </si>
  <si>
    <t>Сакушев О.Б.</t>
  </si>
  <si>
    <t>ТОО "Есиль-Локомотив"</t>
  </si>
  <si>
    <t>131240015905</t>
  </si>
  <si>
    <t>№180</t>
  </si>
  <si>
    <t>01.01.2023 по 31.12.2023</t>
  </si>
  <si>
    <t>ДГД по Акмолинской области</t>
  </si>
  <si>
    <t>Торговля и услуги</t>
  </si>
  <si>
    <t>Взаиморасчеты с неблагонадежными налогоплательщиками</t>
  </si>
  <si>
    <t>АК №1 от 15.01.2026</t>
  </si>
  <si>
    <t>правомерно</t>
  </si>
  <si>
    <t>Аушахманова А.А.</t>
  </si>
  <si>
    <t>ТОО "ADN Logistics"</t>
  </si>
  <si>
    <t>№180120250910OAP0015</t>
  </si>
  <si>
    <t>01.01.2022 по 31.12.2023</t>
  </si>
  <si>
    <t>ДГД по Восточно-Казахстанской области</t>
  </si>
  <si>
    <t>транспорт и связь</t>
  </si>
  <si>
    <t>ТОО "SPACE Y"</t>
  </si>
  <si>
    <t>№978</t>
  </si>
  <si>
    <t>ДГД по городу Алматы</t>
  </si>
  <si>
    <t>Байбатырова А.С.</t>
  </si>
  <si>
    <t xml:space="preserve">ЮЛДАШЕВ АБДУВАЛИ ДИЛЬМУРАТОВИЧ </t>
  </si>
  <si>
    <t xml:space="preserve">№2345 </t>
  </si>
  <si>
    <t>01.10.2021 по 30.09.2024</t>
  </si>
  <si>
    <t>4</t>
  </si>
  <si>
    <t>Методологические вопросы по НДС (увеличение облагаемого оборота, исключение зачета)</t>
  </si>
  <si>
    <t>Космагамбетова Ж.Т.</t>
  </si>
  <si>
    <t>ТОО "KASPY GROUP"</t>
  </si>
  <si>
    <t>№178</t>
  </si>
  <si>
    <t>01.07.2021 по 31.12.2022</t>
  </si>
  <si>
    <t>ДГД по Туркестанской области</t>
  </si>
  <si>
    <t>Обрабатывающая промышленность</t>
  </si>
  <si>
    <t>3</t>
  </si>
  <si>
    <t>Методологические вопросы по КПН и ИПН (увеличение СГД, уменьшение вычетов и т.д)</t>
  </si>
  <si>
    <t>отменить в части</t>
  </si>
  <si>
    <t>Габитов Д.А.</t>
  </si>
  <si>
    <t>ТОО "Актобе Сервис Центр"</t>
  </si>
  <si>
    <t>050440003840</t>
  </si>
  <si>
    <t xml:space="preserve">№060120250805ОАР0001 </t>
  </si>
  <si>
    <t>01.10.2020 по 14.07.2025</t>
  </si>
  <si>
    <t>ДГД по Актюбинской области</t>
  </si>
  <si>
    <t>Айтмағанбетов А.А.</t>
  </si>
  <si>
    <t>ТОО "Жана Сервис-2007"</t>
  </si>
  <si>
    <t>061240008352</t>
  </si>
  <si>
    <t>№148</t>
  </si>
  <si>
    <t>01.01.2021 по 31.12.2022</t>
  </si>
  <si>
    <t>обрабатывающая промышленность</t>
  </si>
  <si>
    <t>ТОО "Maker(Мэйкер)"</t>
  </si>
  <si>
    <t>151040011700</t>
  </si>
  <si>
    <t>№26</t>
  </si>
  <si>
    <t>ДГД по области Ұлытау</t>
  </si>
  <si>
    <t>Нидерланды</t>
  </si>
  <si>
    <t>отменить полностью</t>
  </si>
  <si>
    <t>№8</t>
  </si>
  <si>
    <t>01.01.2019 по 31.12.2021</t>
  </si>
  <si>
    <t>Габдуллин Р.Р.</t>
  </si>
  <si>
    <t>ТОО "КранКо"</t>
  </si>
  <si>
    <t xml:space="preserve">№300120251003ОАP0012 </t>
  </si>
  <si>
    <t>17.01.2022 по 16.09.2025</t>
  </si>
  <si>
    <t>ДГД по Карагандинской области</t>
  </si>
  <si>
    <t>№3 от 29.01.2026</t>
  </si>
  <si>
    <t>Жуматова Ж.Н.</t>
  </si>
  <si>
    <t>ТОО "Завод стекольных конструкций"</t>
  </si>
  <si>
    <t>030740001177</t>
  </si>
  <si>
    <t xml:space="preserve">№180120250821OAP0004 </t>
  </si>
  <si>
    <t>ТОО "SKS Tehnology"</t>
  </si>
  <si>
    <t>№300120251111ОАР0060</t>
  </si>
  <si>
    <t>01.01.2020 по 31.12.2024</t>
  </si>
  <si>
    <t>ТОО "НСК-Строй Баланс"</t>
  </si>
  <si>
    <t>091140007940</t>
  </si>
  <si>
    <t>№270</t>
  </si>
  <si>
    <t>081240009760</t>
  </si>
  <si>
    <t xml:space="preserve">№600120251020ОАР0021 </t>
  </si>
  <si>
    <t>01.10.2022 по 31.12.2023</t>
  </si>
  <si>
    <t>ТОО "Жаикмунай"</t>
  </si>
  <si>
    <t>№217</t>
  </si>
  <si>
    <t>01.01.2018 по 31.12.2018</t>
  </si>
  <si>
    <t>ДГД по Западно-Казахстанской области</t>
  </si>
  <si>
    <t>Методологические вопросы по КПН и ИПН ( увеличение СГД, уменьшение вычетов и т.д)</t>
  </si>
  <si>
    <t>ТОО "StroyCom-LTD"</t>
  </si>
  <si>
    <t xml:space="preserve">№590120251119ОАР0002 </t>
  </si>
  <si>
    <t>2022 по 2023</t>
  </si>
  <si>
    <t>ДГД по городу Шымкенту</t>
  </si>
  <si>
    <t>ТОО "RD systems"</t>
  </si>
  <si>
    <t>180940002023</t>
  </si>
  <si>
    <t>№5901202511180ОАР0018</t>
  </si>
  <si>
    <t>Исина Л.А.</t>
  </si>
  <si>
    <t xml:space="preserve">ТОО "Karagai Company" </t>
  </si>
  <si>
    <t xml:space="preserve">№ 620120251205OAP0018 </t>
  </si>
  <si>
    <t>01.01.2022 по 31.12.2022</t>
  </si>
  <si>
    <t>ДГД по городу Астане</t>
  </si>
  <si>
    <t>(-8049,1)</t>
  </si>
  <si>
    <t>ТОО "CLD"</t>
  </si>
  <si>
    <t>№129</t>
  </si>
  <si>
    <t>01.01.2022 по 31.12.2024</t>
  </si>
  <si>
    <t>ТОО "Спецтехмаш"</t>
  </si>
  <si>
    <t>040640007461</t>
  </si>
  <si>
    <t xml:space="preserve">№300120251113ОАР0016 </t>
  </si>
  <si>
    <t>ТОО "УНИВЕРСАЛСТРОЙПРОЕКТ"</t>
  </si>
  <si>
    <t>030740018647</t>
  </si>
  <si>
    <t>№300120251009ОАР0022</t>
  </si>
  <si>
    <t>Бекет С.</t>
  </si>
  <si>
    <t>070340024139</t>
  </si>
  <si>
    <t>№188</t>
  </si>
  <si>
    <t>№6 от 19.02.2026</t>
  </si>
  <si>
    <t>ТОО "Зерде-Строй"</t>
  </si>
  <si>
    <t>060840004110</t>
  </si>
  <si>
    <t>№163</t>
  </si>
  <si>
    <t>021140004953</t>
  </si>
  <si>
    <t>№103</t>
  </si>
  <si>
    <t xml:space="preserve">ТОО "ПСК Тенгиз" </t>
  </si>
  <si>
    <t>№637</t>
  </si>
  <si>
    <t>ТОО "Polymettech"</t>
  </si>
  <si>
    <t>№136</t>
  </si>
  <si>
    <t>01.01.2023 по 31.12.2024</t>
  </si>
  <si>
    <t>Аюпова А.С.</t>
  </si>
  <si>
    <t>ТОО "USR Plus"</t>
  </si>
  <si>
    <t>№83</t>
  </si>
  <si>
    <t>ДГД по Павлодарской области</t>
  </si>
  <si>
    <t>ТОО "АСК Ауыл құрылысы"</t>
  </si>
  <si>
    <t>040240000826</t>
  </si>
  <si>
    <t>№090120250804ОАР0001</t>
  </si>
  <si>
    <t>ДГД по Алматинской области</t>
  </si>
  <si>
    <t>ТОО "COMFORT TOUR Premium"</t>
  </si>
  <si>
    <t>№121</t>
  </si>
  <si>
    <t>ДГД по Атырауской области</t>
  </si>
  <si>
    <t>070540013577</t>
  </si>
  <si>
    <t>№60</t>
  </si>
  <si>
    <t>01.01.2021 по 31.12.2024</t>
  </si>
  <si>
    <t>ТОО "Шығыс Техно Сервис"</t>
  </si>
  <si>
    <t>№1801202510130AP0001</t>
  </si>
  <si>
    <t>ИП "Проф-Стиль"</t>
  </si>
  <si>
    <t>691027350078</t>
  </si>
  <si>
    <t>№179</t>
  </si>
  <si>
    <t>01.01.2022 по 30.09.2024</t>
  </si>
  <si>
    <t>Удельный вес отмененных сумм доначислений на 01.04.2026</t>
  </si>
  <si>
    <t>пред. акт</t>
  </si>
  <si>
    <t>ф.100-налоги</t>
  </si>
  <si>
    <t>ф.100-сгд</t>
  </si>
  <si>
    <t>ф.200.00-сотр.</t>
  </si>
  <si>
    <t>ф.300-налоги</t>
  </si>
  <si>
    <t>ф.910-сгд</t>
  </si>
  <si>
    <t>ф.910-налоги</t>
  </si>
  <si>
    <t>ф.910-сотр</t>
  </si>
  <si>
    <t>ф.913-сгд</t>
  </si>
  <si>
    <t>ф.913-налоги</t>
  </si>
  <si>
    <t>СГД</t>
  </si>
  <si>
    <t>Налоги</t>
  </si>
  <si>
    <t>ф.220-налоги</t>
  </si>
  <si>
    <t>ф.220-сгд</t>
  </si>
  <si>
    <t>Сотр</t>
  </si>
  <si>
    <t>Кол-во сотр.</t>
  </si>
  <si>
    <t>включить</t>
  </si>
  <si>
    <t>ГКП на ПХВ "Алматы Су" Управления энергетики и водоснабжения города Алматы</t>
  </si>
  <si>
    <t>620520250715TAC0003</t>
  </si>
  <si>
    <t>620520250718TAC0003</t>
  </si>
  <si>
    <t>620520251204TAC0019</t>
  </si>
  <si>
    <t>620320250825TAC0008</t>
  </si>
  <si>
    <t>620120250815TAC0006</t>
  </si>
  <si>
    <t>620120251215TAC0032</t>
  </si>
  <si>
    <t>6203 УГД по Сарыаркинскому району</t>
  </si>
  <si>
    <t>6205 УГД по Есильскому району</t>
  </si>
  <si>
    <t>620500006282</t>
  </si>
  <si>
    <t>620300490782</t>
  </si>
  <si>
    <t>620500032226</t>
  </si>
  <si>
    <t>620500070625</t>
  </si>
  <si>
    <t>620500109635</t>
  </si>
  <si>
    <t>620500329291</t>
  </si>
  <si>
    <t>ТОО "Электровоз құрастыру зауыты"</t>
  </si>
  <si>
    <t>ТОО "Qaz Finance Services"</t>
  </si>
  <si>
    <t>ТОО "KazAllianceGroup"</t>
  </si>
  <si>
    <t>ТОО "KazunionAlliance"</t>
  </si>
  <si>
    <t>ТОО "Aldar EuroAsia Hospitality (Алдар ЕвроАзия Хоспиталити)"</t>
  </si>
  <si>
    <t>ТОО "Forward Energy Solutions"</t>
  </si>
  <si>
    <t>Отдел администрирования юридических лиц</t>
  </si>
  <si>
    <t>Тулеуханов Алдиар Ерикулы</t>
  </si>
  <si>
    <t>Мырзағалиев Елдос Заманбекұлы</t>
  </si>
  <si>
    <t>Каирова Айдана Сайратовна</t>
  </si>
  <si>
    <t xml:space="preserve"> 30.09.2025</t>
  </si>
  <si>
    <t>620120251006OAP0002</t>
  </si>
  <si>
    <t>620320251230OAP0034</t>
  </si>
  <si>
    <t>620520250813OAP0002</t>
  </si>
  <si>
    <t>620520250813OAP0006</t>
  </si>
  <si>
    <t>620520251224OAP0036</t>
  </si>
  <si>
    <t>620120260127OAP0216</t>
  </si>
  <si>
    <t>Всего доначислено на 01.04.2026</t>
  </si>
  <si>
    <t>Взыскание Принято - да; не принято - нет</t>
  </si>
  <si>
    <t>Форма проверки - правильная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</si>
</sst>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0.00\ _₸_-;\-* #,##0.00\ _₸_-;_-* &quot;-&quot;??\ _₸_-;_-@_-"/>
    <numFmt numFmtId="164" formatCode="_-* #,##0.00_-;\-* #,##0.00_-;_-* &quot;-&quot;??_-;_-@_-"/>
    <numFmt numFmtId="165" formatCode="000000000000"/>
    <numFmt numFmtId="166" formatCode="#,##0.0"/>
    <numFmt numFmtId="167" formatCode="0.0"/>
    <numFmt numFmtId="168" formatCode="0.0%"/>
  </numFmts>
  <fonts count="52" x14ac:knownFonts="1">
    <font>
      <sz val="11"/>
      <color theme="1"/>
      <name val="Calibri"/>
      <family val="2"/>
      <scheme val="minor"/>
    </font>
    <font>
      <sz val="11"/>
      <color theme="1"/>
      <name val="Arial"/>
      <family val="2"/>
      <charset val="204"/>
    </font>
    <font>
      <sz val="11"/>
      <color theme="1"/>
      <name val="Arial"/>
      <family val="2"/>
      <charset val="204"/>
    </font>
    <font>
      <sz val="11"/>
      <color theme="1"/>
      <name val="Arial"/>
      <family val="2"/>
      <charset val="204"/>
    </font>
    <font>
      <sz val="11"/>
      <color theme="1"/>
      <name val="Arial"/>
      <family val="2"/>
      <charset val="204"/>
    </font>
    <font>
      <sz val="11"/>
      <color theme="1"/>
      <name val="Arial"/>
      <family val="2"/>
      <charset val="204"/>
    </font>
    <font>
      <sz val="11"/>
      <color theme="1"/>
      <name val="Arial"/>
      <family val="2"/>
      <charset val="204"/>
    </font>
    <font>
      <sz val="11"/>
      <color theme="1"/>
      <name val="Arial"/>
      <family val="2"/>
      <charset val="204"/>
    </font>
    <font>
      <sz val="11"/>
      <color theme="1"/>
      <name val="Arial"/>
      <family val="2"/>
      <charset val="204"/>
    </font>
    <font>
      <sz val="11"/>
      <color theme="1"/>
      <name val="Arial"/>
      <family val="2"/>
      <charset val="204"/>
    </font>
    <font>
      <sz val="11"/>
      <color theme="1"/>
      <name val="Arial"/>
      <family val="2"/>
      <charset val="204"/>
    </font>
    <font>
      <sz val="11"/>
      <color theme="1"/>
      <name val="Arial"/>
      <family val="2"/>
      <charset val="204"/>
    </font>
    <font>
      <sz val="11"/>
      <color theme="1"/>
      <name val="Calibri"/>
      <family val="2"/>
      <charset val="204"/>
      <scheme val="minor"/>
    </font>
    <font>
      <sz val="11"/>
      <color theme="1"/>
      <name val="Calibri"/>
      <family val="2"/>
      <scheme val="minor"/>
    </font>
    <font>
      <sz val="11"/>
      <color theme="1"/>
      <name val="Calibri"/>
      <family val="2"/>
      <charset val="1"/>
      <scheme val="minor"/>
    </font>
    <font>
      <sz val="10"/>
      <name val="Arial Cyr"/>
      <charset val="204"/>
    </font>
    <font>
      <sz val="11"/>
      <name val="Arial"/>
      <family val="2"/>
      <charset val="204"/>
    </font>
    <font>
      <sz val="14"/>
      <color theme="1"/>
      <name val="Arial"/>
      <family val="2"/>
      <charset val="204"/>
    </font>
    <font>
      <b/>
      <sz val="14"/>
      <color theme="1"/>
      <name val="Arial"/>
      <family val="2"/>
      <charset val="204"/>
    </font>
    <font>
      <b/>
      <sz val="11"/>
      <name val="Arial"/>
      <family val="2"/>
      <charset val="204"/>
    </font>
    <font>
      <b/>
      <sz val="12"/>
      <color theme="1"/>
      <name val="Arial"/>
      <family val="2"/>
      <charset val="204"/>
    </font>
    <font>
      <b/>
      <sz val="12"/>
      <name val="Arial"/>
      <family val="2"/>
      <charset val="204"/>
    </font>
    <font>
      <b/>
      <sz val="22"/>
      <name val="Arial"/>
      <family val="2"/>
      <charset val="204"/>
    </font>
    <font>
      <b/>
      <sz val="22"/>
      <color theme="1"/>
      <name val="Arial"/>
      <family val="2"/>
      <charset val="204"/>
    </font>
    <font>
      <sz val="22"/>
      <name val="Arial"/>
      <family val="2"/>
      <charset val="204"/>
    </font>
    <font>
      <sz val="18"/>
      <color theme="1"/>
      <name val="Arial"/>
      <family val="2"/>
      <charset val="204"/>
    </font>
    <font>
      <sz val="11"/>
      <color indexed="8"/>
      <name val="Arial"/>
      <family val="2"/>
      <charset val="204"/>
    </font>
    <font>
      <b/>
      <sz val="18"/>
      <name val="Arial"/>
      <family val="2"/>
      <charset val="204"/>
    </font>
    <font>
      <sz val="11"/>
      <color theme="1"/>
      <name val="Palatino Linotype"/>
      <family val="1"/>
      <charset val="204"/>
    </font>
    <font>
      <b/>
      <sz val="12"/>
      <color theme="1"/>
      <name val="Palatino Linotype"/>
      <family val="1"/>
      <charset val="204"/>
    </font>
    <font>
      <b/>
      <sz val="10"/>
      <color theme="1"/>
      <name val="Palatino Linotype"/>
      <family val="1"/>
      <charset val="204"/>
    </font>
    <font>
      <sz val="12"/>
      <color theme="1"/>
      <name val="Palatino Linotype"/>
      <family val="1"/>
      <charset val="204"/>
    </font>
    <font>
      <sz val="12"/>
      <name val="Palatino Linotype"/>
      <family val="1"/>
      <charset val="204"/>
    </font>
    <font>
      <b/>
      <sz val="11"/>
      <color theme="1"/>
      <name val="Palatino Linotype"/>
      <family val="1"/>
      <charset val="204"/>
    </font>
    <font>
      <b/>
      <sz val="16"/>
      <color theme="1"/>
      <name val="Palatino Linotype"/>
      <family val="1"/>
      <charset val="204"/>
    </font>
    <font>
      <b/>
      <sz val="18"/>
      <color theme="1"/>
      <name val="Palatino Linotype"/>
      <family val="1"/>
      <charset val="204"/>
    </font>
    <font>
      <b/>
      <sz val="20"/>
      <color theme="1"/>
      <name val="Palatino Linotype"/>
      <family val="1"/>
      <charset val="204"/>
    </font>
    <font>
      <i/>
      <sz val="12"/>
      <color theme="1"/>
      <name val="Palatino Linotype"/>
      <family val="1"/>
      <charset val="204"/>
    </font>
    <font>
      <sz val="10"/>
      <color theme="1"/>
      <name val="Palatino Linotype"/>
      <family val="1"/>
      <charset val="204"/>
    </font>
    <font>
      <i/>
      <sz val="10"/>
      <color theme="1"/>
      <name val="Palatino Linotype"/>
      <family val="1"/>
      <charset val="204"/>
    </font>
    <font>
      <b/>
      <sz val="12"/>
      <name val="Palatino Linotype"/>
      <family val="1"/>
      <charset val="204"/>
    </font>
    <font>
      <sz val="20"/>
      <color theme="1"/>
      <name val="Palatino Linotype"/>
      <family val="1"/>
      <charset val="204"/>
    </font>
    <font>
      <b/>
      <sz val="11"/>
      <color theme="1"/>
      <name val="Arial"/>
      <family val="2"/>
      <charset val="204"/>
    </font>
    <font>
      <b/>
      <i/>
      <sz val="11"/>
      <name val="Arial"/>
      <family val="2"/>
      <charset val="204"/>
    </font>
    <font>
      <b/>
      <sz val="30"/>
      <color theme="1"/>
      <name val="Arial"/>
      <family val="2"/>
      <charset val="204"/>
    </font>
    <font>
      <sz val="30"/>
      <color theme="1"/>
      <name val="Arial"/>
      <family val="2"/>
      <charset val="204"/>
    </font>
    <font>
      <b/>
      <sz val="11"/>
      <color indexed="8"/>
      <name val="Arial"/>
      <family val="2"/>
      <charset val="204"/>
    </font>
    <font>
      <sz val="10"/>
      <name val="Times New Roman"/>
      <family val="1"/>
      <charset val="204"/>
    </font>
    <font>
      <b/>
      <sz val="10"/>
      <name val="Times New Roman"/>
      <family val="1"/>
      <charset val="204"/>
    </font>
    <font>
      <sz val="10"/>
      <color theme="1"/>
      <name val="Times New Roman"/>
      <family val="1"/>
      <charset val="204"/>
    </font>
    <font>
      <sz val="10"/>
      <name val="Calibri"/>
      <family val="2"/>
      <charset val="204"/>
      <scheme val="minor"/>
    </font>
    <font>
      <b/>
      <sz val="10"/>
      <color rgb="FFFF0000"/>
      <name val="Times New Roman"/>
      <family val="1"/>
      <charset val="204"/>
    </font>
  </fonts>
  <fills count="13">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rgb="FFFFFFFF"/>
        <bgColor indexed="64"/>
      </patternFill>
    </fill>
    <fill>
      <patternFill patternType="solid">
        <fgColor rgb="FF92D050"/>
        <bgColor indexed="64"/>
      </patternFill>
    </fill>
    <fill>
      <patternFill patternType="solid">
        <fgColor theme="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8" tint="0.79998168889431442"/>
        <bgColor indexed="64"/>
      </patternFill>
    </fill>
    <fill>
      <patternFill patternType="solid">
        <fgColor theme="8" tint="0.59999389629810485"/>
        <bgColor indexed="64"/>
      </patternFill>
    </fill>
  </fills>
  <borders count="6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right style="medium">
        <color indexed="64"/>
      </right>
      <top/>
      <bottom style="thin">
        <color indexed="64"/>
      </bottom>
      <diagonal/>
    </border>
    <border>
      <left style="thin">
        <color indexed="64"/>
      </left>
      <right/>
      <top/>
      <bottom style="thin">
        <color indexed="64"/>
      </bottom>
      <diagonal/>
    </border>
    <border>
      <left/>
      <right/>
      <top style="medium">
        <color indexed="64"/>
      </top>
      <bottom style="thin">
        <color indexed="64"/>
      </bottom>
      <diagonal/>
    </border>
    <border>
      <left/>
      <right/>
      <top style="thin">
        <color indexed="64"/>
      </top>
      <bottom style="medium">
        <color indexed="64"/>
      </bottom>
      <diagonal/>
    </border>
    <border>
      <left/>
      <right/>
      <top/>
      <bottom style="thin">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style="thin">
        <color indexed="64"/>
      </top>
      <bottom style="thin">
        <color indexed="64"/>
      </bottom>
      <diagonal/>
    </border>
    <border>
      <left/>
      <right style="medium">
        <color indexed="64"/>
      </right>
      <top style="medium">
        <color indexed="64"/>
      </top>
      <bottom/>
      <diagonal/>
    </border>
    <border>
      <left/>
      <right style="medium">
        <color indexed="64"/>
      </right>
      <top/>
      <bottom style="medium">
        <color indexed="64"/>
      </bottom>
      <diagonal/>
    </border>
    <border>
      <left/>
      <right style="medium">
        <color indexed="64"/>
      </right>
      <top/>
      <bottom/>
      <diagonal/>
    </border>
    <border>
      <left style="medium">
        <color indexed="64"/>
      </left>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diagonal/>
    </border>
    <border>
      <left style="medium">
        <color indexed="64"/>
      </left>
      <right/>
      <top style="medium">
        <color indexed="64"/>
      </top>
      <bottom style="medium">
        <color indexed="64"/>
      </bottom>
      <diagonal/>
    </border>
    <border>
      <left style="thin">
        <color indexed="64"/>
      </left>
      <right/>
      <top/>
      <bottom/>
      <diagonal/>
    </border>
    <border>
      <left style="medium">
        <color indexed="64"/>
      </left>
      <right/>
      <top style="thin">
        <color indexed="64"/>
      </top>
      <bottom style="medium">
        <color indexed="64"/>
      </bottom>
      <diagonal/>
    </border>
    <border>
      <left style="medium">
        <color indexed="64"/>
      </left>
      <right/>
      <top style="thin">
        <color indexed="64"/>
      </top>
      <bottom style="thin">
        <color indexed="64"/>
      </bottom>
      <diagonal/>
    </border>
    <border>
      <left/>
      <right style="thin">
        <color indexed="64"/>
      </right>
      <top/>
      <bottom/>
      <diagonal/>
    </border>
    <border>
      <left style="medium">
        <color indexed="64"/>
      </left>
      <right/>
      <top style="thin">
        <color indexed="64"/>
      </top>
      <bottom/>
      <diagonal/>
    </border>
    <border>
      <left/>
      <right style="thin">
        <color indexed="64"/>
      </right>
      <top style="thin">
        <color indexed="64"/>
      </top>
      <bottom style="medium">
        <color indexed="64"/>
      </bottom>
      <diagonal/>
    </border>
    <border>
      <left style="medium">
        <color indexed="64"/>
      </left>
      <right/>
      <top/>
      <bottom style="medium">
        <color indexed="64"/>
      </bottom>
      <diagonal/>
    </border>
    <border>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top/>
      <bottom/>
      <diagonal/>
    </border>
    <border>
      <left style="thin">
        <color indexed="64"/>
      </left>
      <right/>
      <top style="thin">
        <color indexed="64"/>
      </top>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s>
  <cellStyleXfs count="10">
    <xf numFmtId="0" fontId="0" fillId="0" borderId="0"/>
    <xf numFmtId="0" fontId="13" fillId="0" borderId="0"/>
    <xf numFmtId="0" fontId="12" fillId="0" borderId="0"/>
    <xf numFmtId="9" fontId="13" fillId="0" borderId="0" applyFont="0" applyFill="0" applyBorder="0" applyAlignment="0" applyProtection="0"/>
    <xf numFmtId="0" fontId="14" fillId="0" borderId="0"/>
    <xf numFmtId="0" fontId="15" fillId="0" borderId="0"/>
    <xf numFmtId="164" fontId="13" fillId="0" borderId="0" applyFont="0" applyFill="0" applyBorder="0" applyAlignment="0" applyProtection="0"/>
    <xf numFmtId="0" fontId="12" fillId="0" borderId="0"/>
    <xf numFmtId="0" fontId="12" fillId="0" borderId="0"/>
    <xf numFmtId="43" fontId="13" fillId="0" borderId="0" applyFont="0" applyFill="0" applyBorder="0" applyAlignment="0" applyProtection="0"/>
  </cellStyleXfs>
  <cellXfs count="681">
    <xf numFmtId="0" fontId="0" fillId="0" borderId="0" xfId="0"/>
    <xf numFmtId="3" fontId="0" fillId="0" borderId="0" xfId="0" applyNumberFormat="1"/>
    <xf numFmtId="3" fontId="17" fillId="0" borderId="0" xfId="0" applyNumberFormat="1" applyFont="1" applyAlignment="1"/>
    <xf numFmtId="0" fontId="17" fillId="0" borderId="0" xfId="0" applyFont="1" applyAlignment="1">
      <alignment wrapText="1"/>
    </xf>
    <xf numFmtId="0" fontId="17" fillId="0" borderId="0" xfId="0" applyFont="1" applyAlignment="1">
      <alignment horizontal="center" vertical="center"/>
    </xf>
    <xf numFmtId="0" fontId="17" fillId="0" borderId="1" xfId="0" applyFont="1" applyBorder="1" applyAlignment="1">
      <alignment horizontal="center" vertical="center" wrapText="1"/>
    </xf>
    <xf numFmtId="0" fontId="16" fillId="0" borderId="0" xfId="0" applyFont="1" applyAlignment="1">
      <alignment vertical="center"/>
    </xf>
    <xf numFmtId="0" fontId="16" fillId="0" borderId="0" xfId="0" applyFont="1" applyAlignment="1">
      <alignment vertical="center" wrapText="1"/>
    </xf>
    <xf numFmtId="4" fontId="0" fillId="0" borderId="0" xfId="0" applyNumberFormat="1"/>
    <xf numFmtId="0" fontId="16" fillId="0" borderId="0" xfId="0" applyNumberFormat="1" applyFont="1" applyAlignment="1">
      <alignment horizontal="centerContinuous" vertical="center" wrapText="1"/>
    </xf>
    <xf numFmtId="0" fontId="18" fillId="0" borderId="0" xfId="0" applyFont="1" applyBorder="1" applyAlignment="1"/>
    <xf numFmtId="0" fontId="21" fillId="0" borderId="0" xfId="4" applyFont="1" applyFill="1" applyBorder="1" applyAlignment="1">
      <alignment horizontal="left" vertical="center"/>
    </xf>
    <xf numFmtId="3" fontId="17" fillId="0" borderId="0" xfId="0" applyNumberFormat="1" applyFont="1" applyAlignment="1">
      <alignment horizontal="right"/>
    </xf>
    <xf numFmtId="0" fontId="24" fillId="0" borderId="1" xfId="4" applyFont="1" applyFill="1" applyBorder="1" applyAlignment="1">
      <alignment horizontal="left"/>
    </xf>
    <xf numFmtId="0" fontId="24" fillId="0" borderId="1" xfId="4" applyFont="1" applyFill="1" applyBorder="1" applyAlignment="1">
      <alignment horizontal="left" vertical="center"/>
    </xf>
    <xf numFmtId="1" fontId="24" fillId="0" borderId="1" xfId="5" applyNumberFormat="1" applyFont="1" applyFill="1" applyBorder="1" applyAlignment="1">
      <alignment horizontal="left" vertical="center"/>
    </xf>
    <xf numFmtId="3" fontId="18" fillId="0" borderId="38" xfId="0" applyNumberFormat="1" applyFont="1" applyBorder="1" applyAlignment="1">
      <alignment horizontal="center" vertical="center" wrapText="1"/>
    </xf>
    <xf numFmtId="0" fontId="27" fillId="0" borderId="0" xfId="0" applyNumberFormat="1" applyFont="1" applyAlignment="1">
      <alignment horizontal="centerContinuous" vertical="center"/>
    </xf>
    <xf numFmtId="0" fontId="28" fillId="0" borderId="0" xfId="0" applyFont="1"/>
    <xf numFmtId="3" fontId="28" fillId="0" borderId="0" xfId="0" applyNumberFormat="1" applyFont="1"/>
    <xf numFmtId="3" fontId="28" fillId="0" borderId="0" xfId="0" applyNumberFormat="1" applyFont="1" applyAlignment="1">
      <alignment horizontal="right" vertical="center"/>
    </xf>
    <xf numFmtId="0" fontId="31" fillId="0" borderId="21" xfId="0" applyFont="1" applyBorder="1" applyAlignment="1">
      <alignment horizontal="center" vertical="center"/>
    </xf>
    <xf numFmtId="3" fontId="31" fillId="0" borderId="22" xfId="0" applyNumberFormat="1" applyFont="1" applyBorder="1" applyAlignment="1">
      <alignment horizontal="center" vertical="center"/>
    </xf>
    <xf numFmtId="9" fontId="31" fillId="0" borderId="26" xfId="0" applyNumberFormat="1" applyFont="1" applyBorder="1" applyAlignment="1">
      <alignment horizontal="center" vertical="center"/>
    </xf>
    <xf numFmtId="3" fontId="28" fillId="0" borderId="28" xfId="0" applyNumberFormat="1" applyFont="1" applyFill="1" applyBorder="1" applyAlignment="1">
      <alignment horizontal="center" vertical="center"/>
    </xf>
    <xf numFmtId="0" fontId="31" fillId="0" borderId="18" xfId="0" applyFont="1" applyBorder="1" applyAlignment="1">
      <alignment horizontal="center" vertical="center"/>
    </xf>
    <xf numFmtId="0" fontId="31" fillId="0" borderId="19" xfId="0" applyFont="1" applyBorder="1" applyAlignment="1">
      <alignment horizontal="center" vertical="center"/>
    </xf>
    <xf numFmtId="3" fontId="29" fillId="2" borderId="15" xfId="0" applyNumberFormat="1" applyFont="1" applyFill="1" applyBorder="1" applyAlignment="1">
      <alignment horizontal="center" vertical="center"/>
    </xf>
    <xf numFmtId="9" fontId="29" fillId="2" borderId="14" xfId="0" applyNumberFormat="1" applyFont="1" applyFill="1" applyBorder="1" applyAlignment="1">
      <alignment horizontal="center" vertical="center"/>
    </xf>
    <xf numFmtId="0" fontId="34" fillId="0" borderId="0" xfId="0" applyFont="1"/>
    <xf numFmtId="0" fontId="28" fillId="0" borderId="0" xfId="0" applyFont="1" applyAlignment="1">
      <alignment horizontal="centerContinuous"/>
    </xf>
    <xf numFmtId="168" fontId="31" fillId="0" borderId="26" xfId="0" applyNumberFormat="1" applyFont="1" applyBorder="1" applyAlignment="1">
      <alignment horizontal="center" vertical="center"/>
    </xf>
    <xf numFmtId="168" fontId="29" fillId="0" borderId="14" xfId="0" applyNumberFormat="1" applyFont="1" applyBorder="1" applyAlignment="1">
      <alignment horizontal="center" vertical="center"/>
    </xf>
    <xf numFmtId="0" fontId="36" fillId="0" borderId="0" xfId="0" applyFont="1" applyAlignment="1">
      <alignment horizontal="centerContinuous" vertical="center"/>
    </xf>
    <xf numFmtId="3" fontId="28" fillId="0" borderId="0" xfId="0" applyNumberFormat="1" applyFont="1" applyAlignment="1">
      <alignment horizontal="centerContinuous"/>
    </xf>
    <xf numFmtId="0" fontId="28" fillId="0" borderId="0" xfId="0" applyFont="1" applyAlignment="1">
      <alignment horizontal="right" vertical="center"/>
    </xf>
    <xf numFmtId="0" fontId="36" fillId="0" borderId="0" xfId="0" applyFont="1" applyAlignment="1">
      <alignment horizontal="right" vertical="center"/>
    </xf>
    <xf numFmtId="0" fontId="31" fillId="0" borderId="2" xfId="0" applyFont="1" applyBorder="1" applyAlignment="1">
      <alignment horizontal="center" vertical="center"/>
    </xf>
    <xf numFmtId="3" fontId="31" fillId="0" borderId="10" xfId="0" applyNumberFormat="1" applyFont="1" applyBorder="1" applyAlignment="1">
      <alignment horizontal="center" vertical="center"/>
    </xf>
    <xf numFmtId="9" fontId="31" fillId="0" borderId="11" xfId="0" applyNumberFormat="1" applyFont="1" applyBorder="1" applyAlignment="1">
      <alignment horizontal="center" vertical="center"/>
    </xf>
    <xf numFmtId="3" fontId="31" fillId="0" borderId="27" xfId="0" applyNumberFormat="1" applyFont="1" applyBorder="1" applyAlignment="1">
      <alignment horizontal="center" vertical="center"/>
    </xf>
    <xf numFmtId="9" fontId="31" fillId="0" borderId="9" xfId="0" applyNumberFormat="1" applyFont="1" applyBorder="1" applyAlignment="1">
      <alignment horizontal="center" vertical="center"/>
    </xf>
    <xf numFmtId="0" fontId="28" fillId="0" borderId="2" xfId="0" applyFont="1" applyFill="1" applyBorder="1" applyAlignment="1">
      <alignment horizontal="center" vertical="center"/>
    </xf>
    <xf numFmtId="0" fontId="37" fillId="0" borderId="0" xfId="0" applyFont="1" applyFill="1" applyAlignment="1">
      <alignment vertical="center"/>
    </xf>
    <xf numFmtId="3" fontId="37" fillId="0" borderId="0" xfId="0" applyNumberFormat="1" applyFont="1" applyFill="1" applyAlignment="1">
      <alignment vertical="center"/>
    </xf>
    <xf numFmtId="0" fontId="31" fillId="0" borderId="0" xfId="1" applyFont="1" applyFill="1"/>
    <xf numFmtId="167" fontId="31" fillId="0" borderId="0" xfId="1" applyNumberFormat="1" applyFont="1" applyFill="1"/>
    <xf numFmtId="3" fontId="31" fillId="0" borderId="0" xfId="1" applyNumberFormat="1" applyFont="1" applyFill="1"/>
    <xf numFmtId="0" fontId="38" fillId="0" borderId="0" xfId="1" applyFont="1" applyFill="1"/>
    <xf numFmtId="0" fontId="36" fillId="0" borderId="0" xfId="1" applyFont="1" applyFill="1" applyAlignment="1">
      <alignment horizontal="centerContinuous" vertical="center"/>
    </xf>
    <xf numFmtId="0" fontId="30" fillId="0" borderId="0" xfId="1" applyFont="1" applyFill="1" applyAlignment="1">
      <alignment vertical="center"/>
    </xf>
    <xf numFmtId="0" fontId="38" fillId="0" borderId="0" xfId="1" applyFont="1" applyFill="1" applyAlignment="1">
      <alignment vertical="center"/>
    </xf>
    <xf numFmtId="167" fontId="30" fillId="0" borderId="0" xfId="1" applyNumberFormat="1" applyFont="1" applyFill="1" applyAlignment="1">
      <alignment vertical="center"/>
    </xf>
    <xf numFmtId="3" fontId="39" fillId="0" borderId="0" xfId="1" applyNumberFormat="1" applyFont="1" applyFill="1" applyAlignment="1">
      <alignment horizontal="right" vertical="center"/>
    </xf>
    <xf numFmtId="3" fontId="39" fillId="0" borderId="0" xfId="1" applyNumberFormat="1" applyFont="1" applyFill="1" applyAlignment="1">
      <alignment horizontal="right"/>
    </xf>
    <xf numFmtId="3" fontId="31" fillId="0" borderId="22" xfId="1" applyNumberFormat="1" applyFont="1" applyFill="1" applyBorder="1" applyAlignment="1">
      <alignment horizontal="center" vertical="center"/>
    </xf>
    <xf numFmtId="9" fontId="31" fillId="0" borderId="26" xfId="1" applyNumberFormat="1" applyFont="1" applyFill="1" applyBorder="1" applyAlignment="1">
      <alignment horizontal="center" vertical="center"/>
    </xf>
    <xf numFmtId="3" fontId="31" fillId="0" borderId="28" xfId="1" applyNumberFormat="1" applyFont="1" applyFill="1" applyBorder="1" applyAlignment="1">
      <alignment horizontal="center" vertical="center"/>
    </xf>
    <xf numFmtId="3" fontId="29" fillId="0" borderId="15" xfId="1" applyNumberFormat="1" applyFont="1" applyFill="1" applyBorder="1" applyAlignment="1">
      <alignment horizontal="center" vertical="center"/>
    </xf>
    <xf numFmtId="9" fontId="29" fillId="0" borderId="14" xfId="1" applyNumberFormat="1" applyFont="1" applyFill="1" applyBorder="1" applyAlignment="1">
      <alignment horizontal="center" vertical="center"/>
    </xf>
    <xf numFmtId="167" fontId="28" fillId="0" borderId="0" xfId="0" applyNumberFormat="1" applyFont="1"/>
    <xf numFmtId="3" fontId="36" fillId="0" borderId="0" xfId="1" applyNumberFormat="1" applyFont="1" applyFill="1" applyAlignment="1">
      <alignment horizontal="centerContinuous" vertical="center"/>
    </xf>
    <xf numFmtId="0" fontId="31" fillId="0" borderId="0" xfId="0" applyFont="1"/>
    <xf numFmtId="0" fontId="31" fillId="0" borderId="0" xfId="1" applyFont="1" applyFill="1" applyAlignment="1">
      <alignment horizontal="center" vertical="center"/>
    </xf>
    <xf numFmtId="167" fontId="31" fillId="0" borderId="0" xfId="1" applyNumberFormat="1" applyFont="1" applyFill="1" applyAlignment="1">
      <alignment horizontal="center" vertical="center"/>
    </xf>
    <xf numFmtId="3" fontId="31" fillId="0" borderId="0" xfId="1" applyNumberFormat="1" applyFont="1" applyFill="1" applyAlignment="1">
      <alignment horizontal="center" vertical="center"/>
    </xf>
    <xf numFmtId="3" fontId="37" fillId="0" borderId="0" xfId="1" applyNumberFormat="1" applyFont="1" applyFill="1" applyAlignment="1">
      <alignment horizontal="right"/>
    </xf>
    <xf numFmtId="0" fontId="31" fillId="0" borderId="0" xfId="1" applyFont="1" applyFill="1" applyAlignment="1">
      <alignment horizontal="center" vertical="center" wrapText="1"/>
    </xf>
    <xf numFmtId="0" fontId="31" fillId="0" borderId="0" xfId="0" applyFont="1" applyAlignment="1">
      <alignment horizontal="center" vertical="center" wrapText="1"/>
    </xf>
    <xf numFmtId="0" fontId="31" fillId="0" borderId="0" xfId="1" applyFont="1" applyFill="1" applyAlignment="1">
      <alignment wrapText="1"/>
    </xf>
    <xf numFmtId="3" fontId="31" fillId="2" borderId="32" xfId="1" applyNumberFormat="1" applyFont="1" applyFill="1" applyBorder="1" applyAlignment="1">
      <alignment horizontal="center" vertical="center"/>
    </xf>
    <xf numFmtId="3" fontId="31" fillId="0" borderId="26" xfId="1" applyNumberFormat="1" applyFont="1" applyFill="1" applyBorder="1" applyAlignment="1">
      <alignment horizontal="center" vertical="center"/>
    </xf>
    <xf numFmtId="0" fontId="32" fillId="0" borderId="0" xfId="1" applyFont="1" applyFill="1"/>
    <xf numFmtId="3" fontId="31" fillId="0" borderId="40" xfId="1" applyNumberFormat="1" applyFont="1" applyFill="1" applyBorder="1" applyAlignment="1">
      <alignment horizontal="center" vertical="center"/>
    </xf>
    <xf numFmtId="0" fontId="29" fillId="0" borderId="0" xfId="1" applyFont="1" applyFill="1"/>
    <xf numFmtId="167" fontId="31" fillId="0" borderId="0" xfId="0" applyNumberFormat="1" applyFont="1"/>
    <xf numFmtId="4" fontId="28" fillId="0" borderId="0" xfId="0" applyNumberFormat="1" applyFont="1"/>
    <xf numFmtId="0" fontId="31" fillId="0" borderId="16" xfId="0" applyFont="1" applyFill="1" applyBorder="1" applyAlignment="1">
      <alignment horizontal="center" vertical="center"/>
    </xf>
    <xf numFmtId="0" fontId="36" fillId="0" borderId="0" xfId="0" applyFont="1" applyAlignment="1">
      <alignment horizontal="centerContinuous"/>
    </xf>
    <xf numFmtId="0" fontId="41" fillId="0" borderId="0" xfId="0" applyFont="1" applyAlignment="1">
      <alignment horizontal="centerContinuous"/>
    </xf>
    <xf numFmtId="3" fontId="41" fillId="0" borderId="0" xfId="0" applyNumberFormat="1" applyFont="1" applyAlignment="1">
      <alignment horizontal="centerContinuous"/>
    </xf>
    <xf numFmtId="4" fontId="41" fillId="0" borderId="0" xfId="0" applyNumberFormat="1" applyFont="1" applyAlignment="1">
      <alignment horizontal="centerContinuous"/>
    </xf>
    <xf numFmtId="0" fontId="31" fillId="0" borderId="18" xfId="0" applyFont="1" applyFill="1" applyBorder="1" applyAlignment="1">
      <alignment horizontal="center" vertical="center"/>
    </xf>
    <xf numFmtId="4" fontId="31" fillId="0" borderId="26" xfId="0" applyNumberFormat="1" applyFont="1" applyBorder="1" applyAlignment="1">
      <alignment horizontal="center" vertical="center"/>
    </xf>
    <xf numFmtId="4" fontId="29" fillId="2" borderId="14" xfId="0" applyNumberFormat="1" applyFont="1" applyFill="1" applyBorder="1" applyAlignment="1">
      <alignment horizontal="center" vertical="center"/>
    </xf>
    <xf numFmtId="3" fontId="31" fillId="0" borderId="28" xfId="0" applyNumberFormat="1" applyFont="1" applyFill="1" applyBorder="1" applyAlignment="1">
      <alignment horizontal="center" vertical="center"/>
    </xf>
    <xf numFmtId="3" fontId="31" fillId="0" borderId="47" xfId="0" applyNumberFormat="1" applyFont="1" applyFill="1" applyBorder="1" applyAlignment="1">
      <alignment horizontal="center" vertical="center"/>
    </xf>
    <xf numFmtId="0" fontId="18" fillId="0" borderId="0" xfId="0" applyFont="1" applyBorder="1" applyAlignment="1">
      <alignment horizontal="center" vertical="center"/>
    </xf>
    <xf numFmtId="0" fontId="25" fillId="0" borderId="0" xfId="0" applyFont="1" applyBorder="1" applyAlignment="1">
      <alignment horizontal="left" vertical="center"/>
    </xf>
    <xf numFmtId="9" fontId="17" fillId="0" borderId="0" xfId="3" applyFont="1" applyFill="1" applyBorder="1" applyAlignment="1">
      <alignment horizontal="center" vertical="center" wrapText="1"/>
    </xf>
    <xf numFmtId="0" fontId="17" fillId="0" borderId="0" xfId="0" applyFont="1" applyBorder="1" applyAlignment="1">
      <alignment horizontal="center" vertical="center" wrapText="1"/>
    </xf>
    <xf numFmtId="0" fontId="35" fillId="0" borderId="0" xfId="0" applyFont="1" applyAlignment="1">
      <alignment horizontal="centerContinuous" vertical="center"/>
    </xf>
    <xf numFmtId="3" fontId="17" fillId="0" borderId="0" xfId="0" applyNumberFormat="1" applyFont="1" applyAlignment="1">
      <alignment horizontal="center" vertical="center"/>
    </xf>
    <xf numFmtId="3" fontId="17" fillId="0" borderId="1" xfId="0" applyNumberFormat="1" applyFont="1" applyFill="1" applyBorder="1" applyAlignment="1">
      <alignment horizontal="center" vertical="center"/>
    </xf>
    <xf numFmtId="3" fontId="17" fillId="0" borderId="0" xfId="0" applyNumberFormat="1" applyFont="1" applyFill="1" applyBorder="1" applyAlignment="1">
      <alignment horizontal="center" vertical="center"/>
    </xf>
    <xf numFmtId="0" fontId="31" fillId="0" borderId="22" xfId="1" applyFont="1" applyFill="1" applyBorder="1" applyAlignment="1">
      <alignment horizontal="center" vertical="center"/>
    </xf>
    <xf numFmtId="0" fontId="32" fillId="0" borderId="26" xfId="2" applyFont="1" applyFill="1" applyBorder="1" applyAlignment="1">
      <alignment horizontal="left" vertical="center"/>
    </xf>
    <xf numFmtId="167" fontId="31" fillId="0" borderId="32" xfId="1" applyNumberFormat="1" applyFont="1" applyFill="1" applyBorder="1" applyAlignment="1">
      <alignment horizontal="center" vertical="center"/>
    </xf>
    <xf numFmtId="3" fontId="31" fillId="0" borderId="17" xfId="1" applyNumberFormat="1" applyFont="1" applyFill="1" applyBorder="1" applyAlignment="1">
      <alignment horizontal="center" vertical="center"/>
    </xf>
    <xf numFmtId="3" fontId="31" fillId="0" borderId="25" xfId="1" applyNumberFormat="1" applyFont="1" applyFill="1" applyBorder="1" applyAlignment="1">
      <alignment horizontal="center" vertical="center"/>
    </xf>
    <xf numFmtId="0" fontId="32" fillId="0" borderId="11" xfId="2" applyFont="1" applyFill="1" applyBorder="1" applyAlignment="1">
      <alignment horizontal="left" vertical="center"/>
    </xf>
    <xf numFmtId="0" fontId="32" fillId="0" borderId="9" xfId="2" applyFont="1" applyFill="1" applyBorder="1" applyAlignment="1">
      <alignment horizontal="left" vertical="center"/>
    </xf>
    <xf numFmtId="3" fontId="29" fillId="2" borderId="8" xfId="1" applyNumberFormat="1" applyFont="1" applyFill="1" applyBorder="1" applyAlignment="1">
      <alignment horizontal="center" vertical="center"/>
    </xf>
    <xf numFmtId="3" fontId="29" fillId="2" borderId="7" xfId="1" applyNumberFormat="1" applyFont="1" applyFill="1" applyBorder="1" applyAlignment="1">
      <alignment horizontal="center" vertical="center"/>
    </xf>
    <xf numFmtId="167" fontId="29" fillId="2" borderId="33" xfId="1" applyNumberFormat="1" applyFont="1" applyFill="1" applyBorder="1" applyAlignment="1">
      <alignment horizontal="center" vertical="center"/>
    </xf>
    <xf numFmtId="3" fontId="29" fillId="2" borderId="16" xfId="1" applyNumberFormat="1" applyFont="1" applyFill="1" applyBorder="1" applyAlignment="1">
      <alignment horizontal="center" vertical="center"/>
    </xf>
    <xf numFmtId="3" fontId="29" fillId="2" borderId="13" xfId="1" applyNumberFormat="1" applyFont="1" applyFill="1" applyBorder="1" applyAlignment="1">
      <alignment horizontal="center" vertical="center"/>
    </xf>
    <xf numFmtId="3" fontId="31" fillId="2" borderId="16" xfId="1" applyNumberFormat="1" applyFont="1" applyFill="1" applyBorder="1" applyAlignment="1">
      <alignment horizontal="center" vertical="center"/>
    </xf>
    <xf numFmtId="0" fontId="40" fillId="2" borderId="16" xfId="2" applyFont="1" applyFill="1" applyBorder="1" applyAlignment="1">
      <alignment horizontal="left" vertical="center"/>
    </xf>
    <xf numFmtId="0" fontId="40" fillId="2" borderId="12" xfId="2" applyFont="1" applyFill="1" applyBorder="1" applyAlignment="1">
      <alignment horizontal="left" vertical="center"/>
    </xf>
    <xf numFmtId="0" fontId="32" fillId="0" borderId="22" xfId="1" applyFont="1" applyFill="1" applyBorder="1" applyAlignment="1">
      <alignment horizontal="center" vertical="center"/>
    </xf>
    <xf numFmtId="167" fontId="32" fillId="0" borderId="17" xfId="2" applyNumberFormat="1" applyFont="1" applyFill="1" applyBorder="1" applyAlignment="1">
      <alignment horizontal="center" vertical="center"/>
    </xf>
    <xf numFmtId="3" fontId="32" fillId="0" borderId="17" xfId="2" applyNumberFormat="1" applyFont="1" applyFill="1" applyBorder="1" applyAlignment="1">
      <alignment horizontal="center" vertical="center"/>
    </xf>
    <xf numFmtId="3" fontId="32" fillId="0" borderId="22" xfId="2" applyNumberFormat="1" applyFont="1" applyFill="1" applyBorder="1" applyAlignment="1">
      <alignment horizontal="center" vertical="center"/>
    </xf>
    <xf numFmtId="3" fontId="32" fillId="0" borderId="18" xfId="2" applyNumberFormat="1" applyFont="1" applyFill="1" applyBorder="1" applyAlignment="1">
      <alignment horizontal="center" vertical="center"/>
    </xf>
    <xf numFmtId="0" fontId="31" fillId="0" borderId="11" xfId="2" applyFont="1" applyFill="1" applyBorder="1" applyAlignment="1">
      <alignment horizontal="left" vertical="center"/>
    </xf>
    <xf numFmtId="3" fontId="32" fillId="0" borderId="20" xfId="2" applyNumberFormat="1" applyFont="1" applyFill="1" applyBorder="1" applyAlignment="1">
      <alignment horizontal="center" vertical="center"/>
    </xf>
    <xf numFmtId="0" fontId="29" fillId="2" borderId="7" xfId="1" applyFont="1" applyFill="1" applyBorder="1" applyAlignment="1">
      <alignment horizontal="center" vertical="center"/>
    </xf>
    <xf numFmtId="2" fontId="40" fillId="2" borderId="16" xfId="2" applyNumberFormat="1" applyFont="1" applyFill="1" applyBorder="1" applyAlignment="1">
      <alignment horizontal="left" vertical="center"/>
    </xf>
    <xf numFmtId="2" fontId="40" fillId="2" borderId="12" xfId="2" applyNumberFormat="1" applyFont="1" applyFill="1" applyBorder="1" applyAlignment="1">
      <alignment horizontal="left" vertical="center"/>
    </xf>
    <xf numFmtId="167" fontId="29" fillId="2" borderId="12" xfId="1" applyNumberFormat="1" applyFont="1" applyFill="1" applyBorder="1" applyAlignment="1">
      <alignment horizontal="center" vertical="center"/>
    </xf>
    <xf numFmtId="0" fontId="31" fillId="0" borderId="22" xfId="0" applyFont="1" applyFill="1" applyBorder="1" applyAlignment="1">
      <alignment horizontal="center" vertical="center"/>
    </xf>
    <xf numFmtId="0" fontId="31" fillId="0" borderId="26" xfId="0" applyFont="1" applyFill="1" applyBorder="1" applyAlignment="1">
      <alignment horizontal="left"/>
    </xf>
    <xf numFmtId="3" fontId="31" fillId="0" borderId="22" xfId="0" applyNumberFormat="1" applyFont="1" applyFill="1" applyBorder="1" applyAlignment="1">
      <alignment horizontal="center" vertical="center"/>
    </xf>
    <xf numFmtId="3" fontId="31" fillId="0" borderId="26" xfId="0" applyNumberFormat="1" applyFont="1" applyFill="1" applyBorder="1" applyAlignment="1">
      <alignment horizontal="center" vertical="center"/>
    </xf>
    <xf numFmtId="3" fontId="31" fillId="0" borderId="38" xfId="0" applyNumberFormat="1" applyFont="1" applyFill="1" applyBorder="1" applyAlignment="1">
      <alignment horizontal="center" vertical="center"/>
    </xf>
    <xf numFmtId="0" fontId="32" fillId="0" borderId="11" xfId="4" applyFont="1" applyFill="1" applyBorder="1" applyAlignment="1">
      <alignment horizontal="left" vertical="center"/>
    </xf>
    <xf numFmtId="0" fontId="31" fillId="0" borderId="11" xfId="0" applyFont="1" applyFill="1" applyBorder="1" applyAlignment="1">
      <alignment horizontal="left"/>
    </xf>
    <xf numFmtId="0" fontId="31" fillId="0" borderId="9" xfId="0" applyFont="1" applyFill="1" applyBorder="1" applyAlignment="1">
      <alignment horizontal="left"/>
    </xf>
    <xf numFmtId="3" fontId="29" fillId="2" borderId="8" xfId="0" applyNumberFormat="1" applyFont="1" applyFill="1" applyBorder="1" applyAlignment="1">
      <alignment horizontal="center" vertical="center" wrapText="1"/>
    </xf>
    <xf numFmtId="3" fontId="29" fillId="2" borderId="7" xfId="0" applyNumberFormat="1" applyFont="1" applyFill="1" applyBorder="1" applyAlignment="1">
      <alignment horizontal="center" vertical="center"/>
    </xf>
    <xf numFmtId="3" fontId="29" fillId="2" borderId="15" xfId="0" applyNumberFormat="1" applyFont="1" applyFill="1" applyBorder="1" applyAlignment="1">
      <alignment horizontal="center"/>
    </xf>
    <xf numFmtId="3" fontId="29" fillId="2" borderId="14" xfId="0" applyNumberFormat="1" applyFont="1" applyFill="1" applyBorder="1" applyAlignment="1">
      <alignment horizontal="center"/>
    </xf>
    <xf numFmtId="3" fontId="29" fillId="2" borderId="39" xfId="0" applyNumberFormat="1" applyFont="1" applyFill="1" applyBorder="1" applyAlignment="1">
      <alignment horizontal="center" vertical="center"/>
    </xf>
    <xf numFmtId="3" fontId="29" fillId="2" borderId="14" xfId="0" applyNumberFormat="1" applyFont="1" applyFill="1" applyBorder="1" applyAlignment="1">
      <alignment horizontal="center" vertical="center"/>
    </xf>
    <xf numFmtId="4" fontId="31" fillId="0" borderId="26" xfId="0" applyNumberFormat="1" applyFont="1" applyFill="1" applyBorder="1" applyAlignment="1">
      <alignment horizontal="center" vertical="center"/>
    </xf>
    <xf numFmtId="3" fontId="29" fillId="2" borderId="12" xfId="0" applyNumberFormat="1" applyFont="1" applyFill="1" applyBorder="1" applyAlignment="1">
      <alignment horizontal="center" vertical="center"/>
    </xf>
    <xf numFmtId="4" fontId="29" fillId="2" borderId="12" xfId="0" applyNumberFormat="1" applyFont="1" applyFill="1" applyBorder="1" applyAlignment="1">
      <alignment horizontal="center" vertical="center"/>
    </xf>
    <xf numFmtId="0" fontId="31" fillId="0" borderId="6" xfId="0" applyFont="1" applyFill="1" applyBorder="1" applyAlignment="1">
      <alignment horizontal="center" vertical="center"/>
    </xf>
    <xf numFmtId="0" fontId="32" fillId="0" borderId="5" xfId="0" applyFont="1" applyFill="1" applyBorder="1" applyAlignment="1">
      <alignment horizontal="left" vertical="center"/>
    </xf>
    <xf numFmtId="0" fontId="32" fillId="0" borderId="32" xfId="0" applyFont="1" applyFill="1" applyBorder="1" applyAlignment="1">
      <alignment horizontal="center" vertical="center"/>
    </xf>
    <xf numFmtId="0" fontId="31" fillId="0" borderId="10" xfId="0" applyFont="1" applyFill="1" applyBorder="1" applyAlignment="1">
      <alignment horizontal="center" vertical="center"/>
    </xf>
    <xf numFmtId="0" fontId="32" fillId="0" borderId="26" xfId="0" applyFont="1" applyFill="1" applyBorder="1" applyAlignment="1">
      <alignment horizontal="left" vertical="center"/>
    </xf>
    <xf numFmtId="0" fontId="31" fillId="0" borderId="8" xfId="0" applyFont="1" applyFill="1" applyBorder="1" applyAlignment="1">
      <alignment horizontal="center" vertical="center"/>
    </xf>
    <xf numFmtId="0" fontId="32" fillId="0" borderId="41" xfId="0" applyFont="1" applyFill="1" applyBorder="1" applyAlignment="1">
      <alignment horizontal="left" vertical="center"/>
    </xf>
    <xf numFmtId="3" fontId="29" fillId="2" borderId="4" xfId="0" applyNumberFormat="1" applyFont="1" applyFill="1" applyBorder="1" applyAlignment="1">
      <alignment horizontal="centerContinuous" vertical="center" wrapText="1"/>
    </xf>
    <xf numFmtId="3" fontId="29" fillId="2" borderId="23" xfId="0" applyNumberFormat="1" applyFont="1" applyFill="1" applyBorder="1" applyAlignment="1">
      <alignment horizontal="centerContinuous" vertical="center" wrapText="1"/>
    </xf>
    <xf numFmtId="167" fontId="29" fillId="2" borderId="7" xfId="0" applyNumberFormat="1" applyFont="1" applyFill="1" applyBorder="1" applyAlignment="1">
      <alignment horizontal="center" vertical="center" wrapText="1"/>
    </xf>
    <xf numFmtId="0" fontId="29" fillId="2" borderId="46" xfId="0" applyFont="1" applyFill="1" applyBorder="1" applyAlignment="1">
      <alignment horizontal="left" vertical="center"/>
    </xf>
    <xf numFmtId="3" fontId="29" fillId="2" borderId="33" xfId="0" applyNumberFormat="1" applyFont="1" applyFill="1" applyBorder="1" applyAlignment="1">
      <alignment horizontal="center" vertical="center"/>
    </xf>
    <xf numFmtId="0" fontId="28" fillId="2" borderId="16" xfId="0" applyFont="1" applyFill="1" applyBorder="1" applyAlignment="1">
      <alignment horizontal="center" vertical="center"/>
    </xf>
    <xf numFmtId="0" fontId="31" fillId="0" borderId="21" xfId="0" applyFont="1" applyFill="1" applyBorder="1" applyAlignment="1">
      <alignment horizontal="center" vertical="center"/>
    </xf>
    <xf numFmtId="0" fontId="31" fillId="0" borderId="19" xfId="0" applyFont="1" applyFill="1" applyBorder="1" applyAlignment="1">
      <alignment horizontal="center" vertical="center"/>
    </xf>
    <xf numFmtId="2" fontId="29" fillId="2" borderId="16" xfId="0" applyNumberFormat="1" applyFont="1" applyFill="1" applyBorder="1" applyAlignment="1">
      <alignment horizontal="centerContinuous"/>
    </xf>
    <xf numFmtId="2" fontId="29" fillId="2" borderId="12" xfId="0" applyNumberFormat="1" applyFont="1" applyFill="1" applyBorder="1" applyAlignment="1">
      <alignment horizontal="centerContinuous"/>
    </xf>
    <xf numFmtId="4" fontId="31" fillId="0" borderId="0" xfId="0" applyNumberFormat="1" applyFont="1"/>
    <xf numFmtId="3" fontId="31" fillId="0" borderId="32" xfId="0" applyNumberFormat="1" applyFont="1" applyFill="1" applyBorder="1" applyAlignment="1">
      <alignment horizontal="center" vertical="center"/>
    </xf>
    <xf numFmtId="0" fontId="19" fillId="0" borderId="17" xfId="4" applyFont="1" applyFill="1" applyBorder="1" applyAlignment="1">
      <alignment horizontal="left" vertical="center"/>
    </xf>
    <xf numFmtId="0" fontId="19" fillId="0" borderId="18" xfId="4" applyFont="1" applyFill="1" applyBorder="1" applyAlignment="1">
      <alignment horizontal="left" vertical="center"/>
    </xf>
    <xf numFmtId="1" fontId="19" fillId="0" borderId="18" xfId="5" applyNumberFormat="1" applyFont="1" applyFill="1" applyBorder="1" applyAlignment="1">
      <alignment horizontal="left" vertical="center"/>
    </xf>
    <xf numFmtId="0" fontId="19" fillId="0" borderId="20" xfId="4" applyFont="1" applyFill="1" applyBorder="1" applyAlignment="1">
      <alignment horizontal="left" vertical="center"/>
    </xf>
    <xf numFmtId="0" fontId="16" fillId="0" borderId="1" xfId="0" applyFont="1" applyFill="1" applyBorder="1" applyAlignment="1">
      <alignment horizontal="left" vertical="center"/>
    </xf>
    <xf numFmtId="3" fontId="31" fillId="0" borderId="0" xfId="0" applyNumberFormat="1" applyFont="1"/>
    <xf numFmtId="168" fontId="17" fillId="0" borderId="1" xfId="3" applyNumberFormat="1" applyFont="1" applyFill="1" applyBorder="1" applyAlignment="1">
      <alignment horizontal="center" vertical="center" wrapText="1"/>
    </xf>
    <xf numFmtId="4" fontId="28" fillId="0" borderId="0" xfId="0" applyNumberFormat="1" applyFont="1" applyAlignment="1">
      <alignment horizontal="right" vertical="center"/>
    </xf>
    <xf numFmtId="0" fontId="18" fillId="0" borderId="1" xfId="0" applyFont="1" applyBorder="1" applyAlignment="1">
      <alignment horizontal="center" vertical="center"/>
    </xf>
    <xf numFmtId="3" fontId="18" fillId="0" borderId="0" xfId="0" applyNumberFormat="1" applyFont="1" applyBorder="1" applyAlignment="1">
      <alignment horizontal="center" vertical="center"/>
    </xf>
    <xf numFmtId="0" fontId="11" fillId="0" borderId="0" xfId="0" applyFont="1" applyAlignment="1"/>
    <xf numFmtId="3" fontId="11" fillId="0" borderId="0" xfId="0" applyNumberFormat="1" applyFont="1" applyAlignment="1"/>
    <xf numFmtId="0" fontId="11" fillId="0" borderId="0" xfId="0" applyFont="1" applyAlignment="1">
      <alignment wrapText="1"/>
    </xf>
    <xf numFmtId="0" fontId="11" fillId="0" borderId="0" xfId="0" applyFont="1"/>
    <xf numFmtId="0" fontId="18" fillId="0" borderId="1" xfId="0" applyFont="1" applyBorder="1" applyAlignment="1">
      <alignment horizontal="left" vertical="center"/>
    </xf>
    <xf numFmtId="0" fontId="18" fillId="0" borderId="1" xfId="0" applyFont="1" applyBorder="1" applyAlignment="1">
      <alignment horizontal="left" vertical="center" wrapText="1"/>
    </xf>
    <xf numFmtId="0" fontId="19" fillId="0" borderId="16" xfId="0" applyFont="1" applyFill="1" applyBorder="1" applyAlignment="1">
      <alignment horizontal="center" vertical="center" wrapText="1"/>
    </xf>
    <xf numFmtId="0" fontId="19" fillId="0" borderId="13" xfId="0" applyFont="1" applyFill="1" applyBorder="1" applyAlignment="1">
      <alignment horizontal="center" vertical="center" wrapText="1"/>
    </xf>
    <xf numFmtId="0" fontId="19" fillId="0" borderId="39" xfId="0" applyFont="1" applyFill="1" applyBorder="1" applyAlignment="1">
      <alignment horizontal="center" vertical="center" wrapText="1"/>
    </xf>
    <xf numFmtId="0" fontId="19" fillId="0" borderId="42" xfId="0" applyFont="1" applyFill="1" applyBorder="1" applyAlignment="1">
      <alignment horizontal="center" vertical="center" wrapText="1"/>
    </xf>
    <xf numFmtId="0" fontId="19" fillId="0" borderId="15" xfId="0" applyFont="1" applyFill="1" applyBorder="1" applyAlignment="1">
      <alignment horizontal="center" vertical="center" wrapText="1"/>
    </xf>
    <xf numFmtId="0" fontId="19" fillId="0" borderId="14" xfId="0" applyFont="1" applyFill="1" applyBorder="1" applyAlignment="1">
      <alignment horizontal="center" vertical="center" wrapText="1"/>
    </xf>
    <xf numFmtId="0" fontId="19" fillId="0" borderId="25" xfId="0" applyFont="1" applyFill="1" applyBorder="1" applyAlignment="1">
      <alignment horizontal="center" vertical="center" wrapText="1"/>
    </xf>
    <xf numFmtId="0" fontId="19" fillId="0" borderId="38" xfId="0" applyFont="1" applyFill="1" applyBorder="1" applyAlignment="1">
      <alignment horizontal="center" vertical="center" wrapText="1"/>
    </xf>
    <xf numFmtId="0" fontId="19" fillId="0" borderId="29" xfId="0" applyFont="1" applyFill="1" applyBorder="1" applyAlignment="1">
      <alignment horizontal="center" vertical="center" wrapText="1"/>
    </xf>
    <xf numFmtId="0" fontId="19" fillId="0" borderId="22" xfId="0" applyFont="1" applyFill="1" applyBorder="1" applyAlignment="1">
      <alignment horizontal="center" vertical="center" wrapText="1"/>
    </xf>
    <xf numFmtId="0" fontId="19" fillId="0" borderId="26" xfId="0" applyFont="1" applyFill="1" applyBorder="1" applyAlignment="1">
      <alignment horizontal="center" vertical="center" wrapText="1"/>
    </xf>
    <xf numFmtId="0" fontId="19" fillId="0" borderId="1" xfId="0" applyFont="1" applyFill="1" applyBorder="1" applyAlignment="1">
      <alignment horizontal="center" vertical="center" wrapText="1"/>
    </xf>
    <xf numFmtId="0" fontId="19" fillId="0" borderId="10" xfId="0" applyFont="1" applyFill="1" applyBorder="1" applyAlignment="1">
      <alignment horizontal="center" vertical="center" wrapText="1"/>
    </xf>
    <xf numFmtId="0" fontId="19" fillId="0" borderId="11" xfId="0" applyFont="1" applyFill="1" applyBorder="1" applyAlignment="1">
      <alignment horizontal="center" vertical="center" wrapText="1"/>
    </xf>
    <xf numFmtId="0" fontId="19" fillId="0" borderId="36" xfId="0" applyFont="1" applyFill="1" applyBorder="1" applyAlignment="1">
      <alignment horizontal="center" vertical="center" wrapText="1"/>
    </xf>
    <xf numFmtId="0" fontId="19" fillId="0" borderId="53" xfId="0" applyFont="1" applyFill="1" applyBorder="1" applyAlignment="1">
      <alignment horizontal="center" vertical="center" wrapText="1"/>
    </xf>
    <xf numFmtId="0" fontId="19" fillId="0" borderId="27" xfId="0" applyFont="1" applyFill="1" applyBorder="1" applyAlignment="1">
      <alignment horizontal="center" vertical="center" wrapText="1"/>
    </xf>
    <xf numFmtId="0" fontId="19" fillId="0" borderId="9" xfId="0" applyFont="1" applyFill="1" applyBorder="1" applyAlignment="1">
      <alignment horizontal="center" vertical="center" wrapText="1"/>
    </xf>
    <xf numFmtId="0" fontId="19" fillId="0" borderId="16" xfId="0" applyFont="1" applyFill="1" applyBorder="1" applyAlignment="1">
      <alignment vertical="center"/>
    </xf>
    <xf numFmtId="0" fontId="19" fillId="0" borderId="1" xfId="0" applyFont="1" applyFill="1" applyBorder="1" applyAlignment="1">
      <alignment horizontal="centerContinuous" vertical="center" wrapText="1"/>
    </xf>
    <xf numFmtId="14" fontId="19" fillId="0" borderId="1" xfId="0" applyNumberFormat="1" applyFont="1" applyFill="1" applyBorder="1" applyAlignment="1">
      <alignment horizontal="centerContinuous" vertical="center" wrapText="1"/>
    </xf>
    <xf numFmtId="1" fontId="19" fillId="4" borderId="1" xfId="0" applyNumberFormat="1" applyFont="1" applyFill="1" applyBorder="1" applyAlignment="1">
      <alignment horizontal="centerContinuous" vertical="center" wrapText="1"/>
    </xf>
    <xf numFmtId="3" fontId="19" fillId="4" borderId="1" xfId="0" applyNumberFormat="1" applyFont="1" applyFill="1" applyBorder="1" applyAlignment="1">
      <alignment horizontal="centerContinuous" vertical="center" wrapText="1"/>
    </xf>
    <xf numFmtId="3" fontId="19" fillId="3" borderId="1" xfId="0" applyNumberFormat="1" applyFont="1" applyFill="1" applyBorder="1" applyAlignment="1">
      <alignment horizontal="center" vertical="center"/>
    </xf>
    <xf numFmtId="3" fontId="16" fillId="0" borderId="1" xfId="0" applyNumberFormat="1" applyFont="1" applyFill="1" applyBorder="1" applyAlignment="1">
      <alignment horizontal="left" vertical="center"/>
    </xf>
    <xf numFmtId="14" fontId="16" fillId="0" borderId="1" xfId="0" applyNumberFormat="1" applyFont="1" applyFill="1" applyBorder="1" applyAlignment="1">
      <alignment horizontal="left" vertical="center"/>
    </xf>
    <xf numFmtId="1" fontId="16" fillId="0" borderId="1" xfId="0" applyNumberFormat="1" applyFont="1" applyFill="1" applyBorder="1" applyAlignment="1">
      <alignment horizontal="left" vertical="center"/>
    </xf>
    <xf numFmtId="3" fontId="29" fillId="2" borderId="52" xfId="1" applyNumberFormat="1" applyFont="1" applyFill="1" applyBorder="1" applyAlignment="1">
      <alignment horizontal="center" vertical="center"/>
    </xf>
    <xf numFmtId="3" fontId="29" fillId="4" borderId="12" xfId="1" applyNumberFormat="1" applyFont="1" applyFill="1" applyBorder="1" applyAlignment="1">
      <alignment horizontal="center" vertical="center"/>
    </xf>
    <xf numFmtId="3" fontId="29" fillId="2" borderId="15" xfId="1" applyNumberFormat="1" applyFont="1" applyFill="1" applyBorder="1" applyAlignment="1">
      <alignment horizontal="center" vertical="center"/>
    </xf>
    <xf numFmtId="3" fontId="29" fillId="2" borderId="8" xfId="0" applyNumberFormat="1" applyFont="1" applyFill="1" applyBorder="1" applyAlignment="1">
      <alignment horizontal="center" vertical="center"/>
    </xf>
    <xf numFmtId="0" fontId="32" fillId="0" borderId="22" xfId="0" applyFont="1" applyFill="1" applyBorder="1" applyAlignment="1">
      <alignment horizontal="center" vertical="center"/>
    </xf>
    <xf numFmtId="0" fontId="32" fillId="0" borderId="38" xfId="0" applyFont="1" applyFill="1" applyBorder="1" applyAlignment="1">
      <alignment horizontal="center" vertical="center"/>
    </xf>
    <xf numFmtId="0" fontId="32" fillId="0" borderId="26" xfId="0" applyFont="1" applyFill="1" applyBorder="1" applyAlignment="1">
      <alignment horizontal="center" vertical="center"/>
    </xf>
    <xf numFmtId="0" fontId="19" fillId="0" borderId="56" xfId="0" applyFont="1" applyFill="1" applyBorder="1" applyAlignment="1">
      <alignment horizontal="center" vertical="center" wrapText="1"/>
    </xf>
    <xf numFmtId="0" fontId="19" fillId="0" borderId="37" xfId="0" applyFont="1" applyFill="1" applyBorder="1" applyAlignment="1">
      <alignment horizontal="center" vertical="center" wrapText="1"/>
    </xf>
    <xf numFmtId="3" fontId="33" fillId="2" borderId="16" xfId="0" applyNumberFormat="1" applyFont="1" applyFill="1" applyBorder="1" applyAlignment="1">
      <alignment horizontal="center" vertical="center"/>
    </xf>
    <xf numFmtId="0" fontId="28" fillId="0" borderId="17" xfId="0" applyFont="1" applyBorder="1" applyAlignment="1">
      <alignment horizontal="center" vertical="center"/>
    </xf>
    <xf numFmtId="0" fontId="29" fillId="2" borderId="16" xfId="0" applyFont="1" applyFill="1" applyBorder="1" applyAlignment="1">
      <alignment horizontal="left" vertical="center"/>
    </xf>
    <xf numFmtId="0" fontId="0" fillId="0" borderId="0" xfId="0" applyAlignment="1"/>
    <xf numFmtId="0" fontId="0" fillId="0" borderId="0" xfId="0" applyAlignment="1">
      <alignment horizontal="left" vertical="center"/>
    </xf>
    <xf numFmtId="0" fontId="19" fillId="0" borderId="1" xfId="0" applyFont="1" applyFill="1" applyBorder="1" applyAlignment="1">
      <alignment horizontal="center" vertical="center"/>
    </xf>
    <xf numFmtId="3" fontId="31" fillId="0" borderId="48" xfId="1" applyNumberFormat="1" applyFont="1" applyFill="1" applyBorder="1" applyAlignment="1">
      <alignment horizontal="center" vertical="center"/>
    </xf>
    <xf numFmtId="3" fontId="31" fillId="0" borderId="55" xfId="1" applyNumberFormat="1" applyFont="1" applyFill="1" applyBorder="1" applyAlignment="1">
      <alignment horizontal="center" vertical="center"/>
    </xf>
    <xf numFmtId="3" fontId="31" fillId="0" borderId="57" xfId="1" applyNumberFormat="1" applyFont="1" applyFill="1" applyBorder="1" applyAlignment="1">
      <alignment horizontal="center" vertical="center"/>
    </xf>
    <xf numFmtId="3" fontId="31" fillId="2" borderId="28" xfId="1" applyNumberFormat="1" applyFont="1" applyFill="1" applyBorder="1" applyAlignment="1">
      <alignment horizontal="center" vertical="center"/>
    </xf>
    <xf numFmtId="3" fontId="29" fillId="2" borderId="33" xfId="1" applyNumberFormat="1" applyFont="1" applyFill="1" applyBorder="1" applyAlignment="1">
      <alignment horizontal="center" vertical="center"/>
    </xf>
    <xf numFmtId="0" fontId="29" fillId="2" borderId="58" xfId="1" applyFont="1" applyFill="1" applyBorder="1" applyAlignment="1">
      <alignment horizontal="center" vertical="center"/>
    </xf>
    <xf numFmtId="3" fontId="29" fillId="0" borderId="13" xfId="1" applyNumberFormat="1" applyFont="1" applyFill="1" applyBorder="1" applyAlignment="1">
      <alignment horizontal="center" vertical="center"/>
    </xf>
    <xf numFmtId="3" fontId="32" fillId="0" borderId="48" xfId="2" applyNumberFormat="1" applyFont="1" applyFill="1" applyBorder="1" applyAlignment="1">
      <alignment horizontal="center" vertical="center"/>
    </xf>
    <xf numFmtId="3" fontId="32" fillId="0" borderId="59" xfId="2" applyNumberFormat="1" applyFont="1" applyFill="1" applyBorder="1" applyAlignment="1">
      <alignment horizontal="center" vertical="center"/>
    </xf>
    <xf numFmtId="3" fontId="31" fillId="0" borderId="17" xfId="0" applyNumberFormat="1" applyFont="1" applyFill="1" applyBorder="1" applyAlignment="1">
      <alignment horizontal="center" vertical="center"/>
    </xf>
    <xf numFmtId="3" fontId="29" fillId="2" borderId="16" xfId="0" applyNumberFormat="1" applyFont="1" applyFill="1" applyBorder="1" applyAlignment="1">
      <alignment horizontal="center" vertical="center"/>
    </xf>
    <xf numFmtId="3" fontId="29" fillId="2" borderId="16" xfId="0" applyNumberFormat="1" applyFont="1" applyFill="1" applyBorder="1" applyAlignment="1">
      <alignment horizontal="center"/>
    </xf>
    <xf numFmtId="1" fontId="19" fillId="0" borderId="1" xfId="0" applyNumberFormat="1" applyFont="1" applyFill="1" applyBorder="1" applyAlignment="1">
      <alignment horizontal="center" vertical="center"/>
    </xf>
    <xf numFmtId="3" fontId="19" fillId="0" borderId="1" xfId="0" applyNumberFormat="1" applyFont="1" applyFill="1" applyBorder="1" applyAlignment="1">
      <alignment horizontal="center" vertical="center"/>
    </xf>
    <xf numFmtId="0" fontId="0" fillId="0" borderId="0" xfId="0" applyFont="1" applyAlignment="1"/>
    <xf numFmtId="0" fontId="10" fillId="0" borderId="0" xfId="0" applyFont="1" applyFill="1"/>
    <xf numFmtId="0" fontId="8" fillId="0" borderId="0" xfId="0" applyFont="1" applyAlignment="1">
      <alignment vertical="center"/>
    </xf>
    <xf numFmtId="0" fontId="0" fillId="0" borderId="0" xfId="0" applyFill="1" applyAlignment="1">
      <alignment horizontal="left" vertical="center"/>
    </xf>
    <xf numFmtId="3" fontId="18" fillId="0" borderId="0" xfId="0" applyNumberFormat="1" applyFont="1" applyBorder="1" applyAlignment="1">
      <alignment vertical="center"/>
    </xf>
    <xf numFmtId="0" fontId="9" fillId="0" borderId="0" xfId="0" applyFont="1" applyFill="1" applyAlignment="1">
      <alignment horizontal="left" vertical="center"/>
    </xf>
    <xf numFmtId="4" fontId="17" fillId="0" borderId="1" xfId="0" applyNumberFormat="1" applyFont="1" applyFill="1" applyBorder="1" applyAlignment="1">
      <alignment horizontal="center" vertical="center"/>
    </xf>
    <xf numFmtId="166" fontId="17" fillId="0" borderId="1" xfId="0" applyNumberFormat="1" applyFont="1" applyFill="1" applyBorder="1" applyAlignment="1">
      <alignment horizontal="center" vertical="center"/>
    </xf>
    <xf numFmtId="3" fontId="11" fillId="0" borderId="0" xfId="0" applyNumberFormat="1" applyFont="1" applyFill="1" applyAlignment="1"/>
    <xf numFmtId="0" fontId="11" fillId="0" borderId="0" xfId="0" applyFont="1" applyFill="1" applyAlignment="1">
      <alignment wrapText="1"/>
    </xf>
    <xf numFmtId="3" fontId="20" fillId="0" borderId="1" xfId="0" applyNumberFormat="1" applyFont="1" applyFill="1" applyBorder="1" applyAlignment="1">
      <alignment horizontal="center" vertical="center" wrapText="1"/>
    </xf>
    <xf numFmtId="3" fontId="17" fillId="0" borderId="0" xfId="0" applyNumberFormat="1" applyFont="1" applyFill="1" applyAlignment="1">
      <alignment horizontal="right"/>
    </xf>
    <xf numFmtId="3" fontId="18" fillId="0" borderId="1" xfId="0" applyNumberFormat="1" applyFont="1" applyFill="1" applyBorder="1" applyAlignment="1">
      <alignment horizontal="center" vertical="center" wrapText="1"/>
    </xf>
    <xf numFmtId="0" fontId="0" fillId="0" borderId="1" xfId="0" applyBorder="1"/>
    <xf numFmtId="3" fontId="31" fillId="0" borderId="4" xfId="1" applyNumberFormat="1" applyFont="1" applyFill="1" applyBorder="1" applyAlignment="1">
      <alignment horizontal="center" vertical="center"/>
    </xf>
    <xf numFmtId="3" fontId="31" fillId="0" borderId="56" xfId="1" applyNumberFormat="1" applyFont="1" applyFill="1" applyBorder="1" applyAlignment="1">
      <alignment horizontal="center" vertical="center"/>
    </xf>
    <xf numFmtId="9" fontId="31" fillId="0" borderId="40" xfId="1" applyNumberFormat="1" applyFont="1" applyFill="1" applyBorder="1" applyAlignment="1">
      <alignment horizontal="center" vertical="center"/>
    </xf>
    <xf numFmtId="3" fontId="31" fillId="2" borderId="0" xfId="1" applyNumberFormat="1" applyFont="1" applyFill="1" applyBorder="1" applyAlignment="1">
      <alignment horizontal="center" vertical="center"/>
    </xf>
    <xf numFmtId="3" fontId="31" fillId="0" borderId="61" xfId="1" applyNumberFormat="1" applyFont="1" applyFill="1" applyBorder="1" applyAlignment="1">
      <alignment horizontal="center" vertical="center"/>
    </xf>
    <xf numFmtId="3" fontId="29" fillId="4" borderId="16" xfId="1" applyNumberFormat="1" applyFont="1" applyFill="1" applyBorder="1" applyAlignment="1">
      <alignment horizontal="center" vertical="center"/>
    </xf>
    <xf numFmtId="0" fontId="16" fillId="5" borderId="1" xfId="0" applyFont="1" applyFill="1" applyBorder="1" applyAlignment="1">
      <alignment horizontal="left" vertical="center"/>
    </xf>
    <xf numFmtId="1" fontId="16" fillId="5" borderId="1" xfId="0" applyNumberFormat="1" applyFont="1" applyFill="1" applyBorder="1" applyAlignment="1">
      <alignment horizontal="left" vertical="center"/>
    </xf>
    <xf numFmtId="0" fontId="29" fillId="2" borderId="16" xfId="0" applyFont="1" applyFill="1" applyBorder="1" applyAlignment="1">
      <alignment horizontal="centerContinuous"/>
    </xf>
    <xf numFmtId="0" fontId="29" fillId="2" borderId="12" xfId="0" applyFont="1" applyFill="1" applyBorder="1" applyAlignment="1">
      <alignment horizontal="centerContinuous"/>
    </xf>
    <xf numFmtId="3" fontId="29" fillId="2" borderId="51" xfId="0" applyNumberFormat="1" applyFont="1" applyFill="1" applyBorder="1" applyAlignment="1">
      <alignment horizontal="centerContinuous" vertical="center"/>
    </xf>
    <xf numFmtId="3" fontId="29" fillId="2" borderId="45" xfId="0" applyNumberFormat="1" applyFont="1" applyFill="1" applyBorder="1" applyAlignment="1">
      <alignment horizontal="centerContinuous" vertical="center"/>
    </xf>
    <xf numFmtId="14" fontId="29" fillId="2" borderId="16" xfId="0" applyNumberFormat="1" applyFont="1" applyFill="1" applyBorder="1" applyAlignment="1">
      <alignment horizontal="center" vertical="center"/>
    </xf>
    <xf numFmtId="3" fontId="29" fillId="2" borderId="64" xfId="0" applyNumberFormat="1" applyFont="1" applyFill="1" applyBorder="1" applyAlignment="1">
      <alignment horizontal="centerContinuous" vertical="center"/>
    </xf>
    <xf numFmtId="3" fontId="29" fillId="2" borderId="47" xfId="0" applyNumberFormat="1" applyFont="1" applyFill="1" applyBorder="1" applyAlignment="1">
      <alignment horizontal="centerContinuous" vertical="center"/>
    </xf>
    <xf numFmtId="4" fontId="31" fillId="0" borderId="17" xfId="0" applyNumberFormat="1" applyFont="1" applyFill="1" applyBorder="1" applyAlignment="1">
      <alignment horizontal="center" vertical="center"/>
    </xf>
    <xf numFmtId="4" fontId="29" fillId="2" borderId="16" xfId="0" applyNumberFormat="1" applyFont="1" applyFill="1" applyBorder="1" applyAlignment="1">
      <alignment horizontal="center" vertical="center"/>
    </xf>
    <xf numFmtId="165" fontId="16" fillId="0" borderId="1" xfId="0" applyNumberFormat="1" applyFont="1" applyFill="1" applyBorder="1" applyAlignment="1">
      <alignment horizontal="left" vertical="center"/>
    </xf>
    <xf numFmtId="0" fontId="19" fillId="0" borderId="36" xfId="0" applyFont="1" applyFill="1" applyBorder="1" applyAlignment="1">
      <alignment horizontal="center" vertical="center" wrapText="1"/>
    </xf>
    <xf numFmtId="0" fontId="19" fillId="0" borderId="38" xfId="0" applyFont="1" applyFill="1" applyBorder="1" applyAlignment="1">
      <alignment horizontal="center" vertical="center" wrapText="1"/>
    </xf>
    <xf numFmtId="0" fontId="32" fillId="0" borderId="9" xfId="4" applyFont="1" applyFill="1" applyBorder="1" applyAlignment="1">
      <alignment horizontal="left" vertical="center"/>
    </xf>
    <xf numFmtId="14" fontId="16" fillId="5" borderId="1" xfId="0" applyNumberFormat="1" applyFont="1" applyFill="1" applyBorder="1" applyAlignment="1">
      <alignment horizontal="left" vertical="center"/>
    </xf>
    <xf numFmtId="0" fontId="7" fillId="0" borderId="0" xfId="0" applyFont="1" applyAlignment="1">
      <alignment vertical="center"/>
    </xf>
    <xf numFmtId="0" fontId="7" fillId="0" borderId="0" xfId="0" applyFont="1" applyAlignment="1">
      <alignment horizontal="center" vertical="center"/>
    </xf>
    <xf numFmtId="0" fontId="42" fillId="0" borderId="0" xfId="0" applyFont="1" applyAlignment="1">
      <alignment vertical="center"/>
    </xf>
    <xf numFmtId="0" fontId="42" fillId="0" borderId="15" xfId="0" applyFont="1" applyBorder="1" applyAlignment="1">
      <alignment horizontal="center" vertical="center"/>
    </xf>
    <xf numFmtId="0" fontId="42" fillId="0" borderId="39" xfId="0" applyFont="1" applyBorder="1" applyAlignment="1">
      <alignment horizontal="centerContinuous" vertical="center"/>
    </xf>
    <xf numFmtId="0" fontId="42" fillId="0" borderId="14" xfId="0" applyFont="1" applyBorder="1" applyAlignment="1">
      <alignment horizontal="centerContinuous" vertical="center"/>
    </xf>
    <xf numFmtId="0" fontId="19" fillId="0" borderId="1" xfId="4" applyFont="1" applyFill="1" applyBorder="1" applyAlignment="1">
      <alignment horizontal="left" vertical="center"/>
    </xf>
    <xf numFmtId="0" fontId="19" fillId="0" borderId="6" xfId="4" applyFont="1" applyFill="1" applyBorder="1" applyAlignment="1">
      <alignment horizontal="left" vertical="center"/>
    </xf>
    <xf numFmtId="0" fontId="19" fillId="0" borderId="49" xfId="4" applyFont="1" applyFill="1" applyBorder="1" applyAlignment="1">
      <alignment horizontal="left" vertical="center"/>
    </xf>
    <xf numFmtId="0" fontId="42" fillId="0" borderId="5" xfId="0" applyFont="1" applyBorder="1" applyAlignment="1">
      <alignment horizontal="left" vertical="center"/>
    </xf>
    <xf numFmtId="0" fontId="19" fillId="0" borderId="10" xfId="4" applyFont="1" applyFill="1" applyBorder="1" applyAlignment="1">
      <alignment horizontal="left" vertical="center"/>
    </xf>
    <xf numFmtId="0" fontId="42" fillId="0" borderId="11" xfId="0" applyFont="1" applyBorder="1" applyAlignment="1">
      <alignment horizontal="left" vertical="center"/>
    </xf>
    <xf numFmtId="1" fontId="19" fillId="0" borderId="10" xfId="5" applyNumberFormat="1" applyFont="1" applyFill="1" applyBorder="1" applyAlignment="1">
      <alignment horizontal="left" vertical="center"/>
    </xf>
    <xf numFmtId="0" fontId="19" fillId="0" borderId="8" xfId="4" applyFont="1" applyFill="1" applyBorder="1" applyAlignment="1">
      <alignment horizontal="left" vertical="center"/>
    </xf>
    <xf numFmtId="0" fontId="19" fillId="0" borderId="50" xfId="4" applyFont="1" applyFill="1" applyBorder="1" applyAlignment="1">
      <alignment horizontal="left" vertical="center"/>
    </xf>
    <xf numFmtId="0" fontId="42" fillId="0" borderId="7" xfId="0" applyFont="1" applyBorder="1" applyAlignment="1">
      <alignment horizontal="left" vertical="center" wrapText="1"/>
    </xf>
    <xf numFmtId="3" fontId="42" fillId="0" borderId="0" xfId="0" applyNumberFormat="1" applyFont="1" applyAlignment="1">
      <alignment horizontal="center" vertical="center"/>
    </xf>
    <xf numFmtId="3" fontId="7" fillId="0" borderId="0" xfId="0" applyNumberFormat="1" applyFont="1" applyAlignment="1">
      <alignment horizontal="center" vertical="center"/>
    </xf>
    <xf numFmtId="3" fontId="42" fillId="0" borderId="15" xfId="0" applyNumberFormat="1" applyFont="1" applyBorder="1" applyAlignment="1">
      <alignment horizontal="center" vertical="center"/>
    </xf>
    <xf numFmtId="3" fontId="42" fillId="0" borderId="14" xfId="0" applyNumberFormat="1" applyFont="1" applyBorder="1" applyAlignment="1">
      <alignment horizontal="center" vertical="center"/>
    </xf>
    <xf numFmtId="3" fontId="7" fillId="0" borderId="0" xfId="0" applyNumberFormat="1" applyFont="1" applyAlignment="1">
      <alignment vertical="center"/>
    </xf>
    <xf numFmtId="3" fontId="44" fillId="0" borderId="0" xfId="0" applyNumberFormat="1" applyFont="1" applyAlignment="1">
      <alignment horizontal="centerContinuous" vertical="center"/>
    </xf>
    <xf numFmtId="0" fontId="45" fillId="0" borderId="0" xfId="0" applyFont="1" applyAlignment="1">
      <alignment horizontal="centerContinuous" vertical="center"/>
    </xf>
    <xf numFmtId="3" fontId="45" fillId="0" borderId="0" xfId="0" applyNumberFormat="1" applyFont="1" applyAlignment="1">
      <alignment horizontal="centerContinuous" vertical="center"/>
    </xf>
    <xf numFmtId="4" fontId="42" fillId="0" borderId="0" xfId="0" applyNumberFormat="1" applyFont="1" applyAlignment="1">
      <alignment horizontal="center" vertical="center"/>
    </xf>
    <xf numFmtId="4" fontId="7" fillId="0" borderId="0" xfId="0" applyNumberFormat="1" applyFont="1" applyAlignment="1">
      <alignment horizontal="center" vertical="center"/>
    </xf>
    <xf numFmtId="4" fontId="42" fillId="0" borderId="15" xfId="0" applyNumberFormat="1" applyFont="1" applyBorder="1" applyAlignment="1">
      <alignment horizontal="center" vertical="center"/>
    </xf>
    <xf numFmtId="4" fontId="7" fillId="0" borderId="0" xfId="0" applyNumberFormat="1" applyFont="1" applyAlignment="1">
      <alignment vertical="center"/>
    </xf>
    <xf numFmtId="4" fontId="44" fillId="0" borderId="0" xfId="0" applyNumberFormat="1" applyFont="1" applyAlignment="1">
      <alignment horizontal="centerContinuous" vertical="center"/>
    </xf>
    <xf numFmtId="4" fontId="45" fillId="0" borderId="0" xfId="0" applyNumberFormat="1" applyFont="1" applyAlignment="1">
      <alignment horizontal="centerContinuous" vertical="center"/>
    </xf>
    <xf numFmtId="3" fontId="7" fillId="0" borderId="6" xfId="0" applyNumberFormat="1" applyFont="1" applyBorder="1" applyAlignment="1">
      <alignment horizontal="center" vertical="center"/>
    </xf>
    <xf numFmtId="3" fontId="7" fillId="0" borderId="10" xfId="0" applyNumberFormat="1" applyFont="1" applyBorder="1" applyAlignment="1">
      <alignment horizontal="center" vertical="center"/>
    </xf>
    <xf numFmtId="4" fontId="7" fillId="0" borderId="10" xfId="0" applyNumberFormat="1" applyFont="1" applyBorder="1" applyAlignment="1">
      <alignment horizontal="center" vertical="center"/>
    </xf>
    <xf numFmtId="0" fontId="7" fillId="0" borderId="10" xfId="0" applyFont="1" applyBorder="1" applyAlignment="1">
      <alignment horizontal="center" vertical="center"/>
    </xf>
    <xf numFmtId="9" fontId="7" fillId="0" borderId="10" xfId="0" applyNumberFormat="1" applyFont="1" applyBorder="1" applyAlignment="1">
      <alignment horizontal="center" vertical="center"/>
    </xf>
    <xf numFmtId="9" fontId="7" fillId="0" borderId="8" xfId="0" applyNumberFormat="1" applyFont="1" applyBorder="1" applyAlignment="1">
      <alignment horizontal="center" vertical="center"/>
    </xf>
    <xf numFmtId="3" fontId="7" fillId="0" borderId="62" xfId="0" applyNumberFormat="1" applyFont="1" applyBorder="1" applyAlignment="1">
      <alignment horizontal="center" vertical="center"/>
    </xf>
    <xf numFmtId="3" fontId="7" fillId="0" borderId="2" xfId="0" applyNumberFormat="1" applyFont="1" applyBorder="1" applyAlignment="1">
      <alignment horizontal="center" vertical="center"/>
    </xf>
    <xf numFmtId="4" fontId="7" fillId="0" borderId="2" xfId="0" applyNumberFormat="1" applyFont="1" applyBorder="1" applyAlignment="1">
      <alignment horizontal="center" vertical="center"/>
    </xf>
    <xf numFmtId="166" fontId="7" fillId="0" borderId="2" xfId="0" applyNumberFormat="1" applyFont="1" applyBorder="1" applyAlignment="1">
      <alignment horizontal="center" vertical="center"/>
    </xf>
    <xf numFmtId="4" fontId="7" fillId="0" borderId="63" xfId="0" applyNumberFormat="1" applyFont="1" applyBorder="1" applyAlignment="1">
      <alignment horizontal="center" vertical="center"/>
    </xf>
    <xf numFmtId="0" fontId="7" fillId="0" borderId="8" xfId="0" applyFont="1" applyBorder="1" applyAlignment="1">
      <alignment horizontal="center" vertical="center"/>
    </xf>
    <xf numFmtId="4" fontId="42" fillId="0" borderId="42" xfId="0" applyNumberFormat="1" applyFont="1" applyBorder="1" applyAlignment="1">
      <alignment horizontal="center" vertical="center"/>
    </xf>
    <xf numFmtId="0" fontId="19" fillId="0" borderId="27" xfId="4" applyFont="1" applyFill="1" applyBorder="1" applyAlignment="1">
      <alignment horizontal="left" vertical="center"/>
    </xf>
    <xf numFmtId="0" fontId="19" fillId="0" borderId="36" xfId="4" applyFont="1" applyFill="1" applyBorder="1" applyAlignment="1">
      <alignment horizontal="left" vertical="center"/>
    </xf>
    <xf numFmtId="0" fontId="42" fillId="0" borderId="9" xfId="0" applyFont="1" applyBorder="1" applyAlignment="1">
      <alignment horizontal="left" vertical="center" wrapText="1"/>
    </xf>
    <xf numFmtId="9" fontId="7" fillId="0" borderId="27" xfId="0" applyNumberFormat="1" applyFont="1" applyBorder="1" applyAlignment="1">
      <alignment horizontal="center" vertical="center"/>
    </xf>
    <xf numFmtId="4" fontId="7" fillId="0" borderId="65" xfId="0" applyNumberFormat="1" applyFont="1" applyBorder="1" applyAlignment="1">
      <alignment horizontal="center" vertical="center"/>
    </xf>
    <xf numFmtId="0" fontId="7" fillId="0" borderId="27" xfId="0" applyFont="1" applyBorder="1" applyAlignment="1">
      <alignment horizontal="center" vertical="center"/>
    </xf>
    <xf numFmtId="1" fontId="19" fillId="0" borderId="6" xfId="5" applyNumberFormat="1" applyFont="1" applyFill="1" applyBorder="1" applyAlignment="1">
      <alignment horizontal="left" vertical="center"/>
    </xf>
    <xf numFmtId="1" fontId="19" fillId="0" borderId="8" xfId="5" applyNumberFormat="1" applyFont="1" applyFill="1" applyBorder="1" applyAlignment="1">
      <alignment horizontal="left" vertical="center"/>
    </xf>
    <xf numFmtId="4" fontId="42" fillId="0" borderId="14" xfId="0" applyNumberFormat="1" applyFont="1" applyBorder="1" applyAlignment="1">
      <alignment horizontal="center" vertical="center"/>
    </xf>
    <xf numFmtId="4" fontId="7" fillId="0" borderId="26" xfId="0" applyNumberFormat="1" applyFont="1" applyBorder="1" applyAlignment="1">
      <alignment horizontal="center" vertical="center"/>
    </xf>
    <xf numFmtId="4" fontId="7" fillId="0" borderId="11" xfId="0" applyNumberFormat="1" applyFont="1" applyBorder="1" applyAlignment="1">
      <alignment horizontal="center" vertical="center"/>
    </xf>
    <xf numFmtId="4" fontId="7" fillId="0" borderId="5" xfId="0" applyNumberFormat="1" applyFont="1" applyBorder="1" applyAlignment="1">
      <alignment horizontal="center" vertical="center"/>
    </xf>
    <xf numFmtId="4" fontId="7" fillId="0" borderId="7" xfId="0" applyNumberFormat="1" applyFont="1" applyBorder="1" applyAlignment="1">
      <alignment horizontal="center" vertical="center"/>
    </xf>
    <xf numFmtId="0" fontId="42" fillId="0" borderId="61" xfId="0" applyFont="1" applyBorder="1" applyAlignment="1">
      <alignment horizontal="center" vertical="center"/>
    </xf>
    <xf numFmtId="0" fontId="42" fillId="0" borderId="37" xfId="0" applyFont="1" applyBorder="1" applyAlignment="1">
      <alignment horizontal="centerContinuous" vertical="center"/>
    </xf>
    <xf numFmtId="0" fontId="42" fillId="0" borderId="40" xfId="0" applyFont="1" applyBorder="1" applyAlignment="1">
      <alignment horizontal="centerContinuous" vertical="center"/>
    </xf>
    <xf numFmtId="4" fontId="42" fillId="0" borderId="66" xfId="0" applyNumberFormat="1" applyFont="1" applyBorder="1" applyAlignment="1">
      <alignment horizontal="center" vertical="center"/>
    </xf>
    <xf numFmtId="4" fontId="42" fillId="0" borderId="67" xfId="0" applyNumberFormat="1" applyFont="1" applyBorder="1" applyAlignment="1">
      <alignment horizontal="center" vertical="center"/>
    </xf>
    <xf numFmtId="3" fontId="42" fillId="0" borderId="61" xfId="0" applyNumberFormat="1" applyFont="1" applyBorder="1" applyAlignment="1">
      <alignment horizontal="center" vertical="center"/>
    </xf>
    <xf numFmtId="3" fontId="42" fillId="0" borderId="40" xfId="0" applyNumberFormat="1" applyFont="1" applyBorder="1" applyAlignment="1">
      <alignment horizontal="center" vertical="center"/>
    </xf>
    <xf numFmtId="4" fontId="42" fillId="0" borderId="40" xfId="0" applyNumberFormat="1" applyFont="1" applyBorder="1" applyAlignment="1">
      <alignment horizontal="center" vertical="center"/>
    </xf>
    <xf numFmtId="0" fontId="7" fillId="0" borderId="62" xfId="0" applyFont="1" applyBorder="1" applyAlignment="1">
      <alignment horizontal="center" vertical="center"/>
    </xf>
    <xf numFmtId="0" fontId="7" fillId="0" borderId="2" xfId="0" applyFont="1" applyBorder="1" applyAlignment="1">
      <alignment horizontal="center" vertical="center"/>
    </xf>
    <xf numFmtId="0" fontId="7" fillId="0" borderId="63" xfId="0" applyFont="1" applyBorder="1" applyAlignment="1">
      <alignment horizontal="center" vertical="center"/>
    </xf>
    <xf numFmtId="0" fontId="7" fillId="0" borderId="65" xfId="0" applyFont="1" applyBorder="1" applyAlignment="1">
      <alignment horizontal="center" vertical="center"/>
    </xf>
    <xf numFmtId="9" fontId="7" fillId="0" borderId="6" xfId="0" applyNumberFormat="1" applyFont="1" applyBorder="1" applyAlignment="1">
      <alignment horizontal="center" vertical="center"/>
    </xf>
    <xf numFmtId="9" fontId="7" fillId="0" borderId="22" xfId="0" applyNumberFormat="1" applyFont="1" applyBorder="1" applyAlignment="1">
      <alignment horizontal="center" vertical="center"/>
    </xf>
    <xf numFmtId="0" fontId="0" fillId="0" borderId="0" xfId="0" applyAlignment="1">
      <alignment horizontal="centerContinuous"/>
    </xf>
    <xf numFmtId="0" fontId="30" fillId="0" borderId="0" xfId="1" applyFont="1" applyFill="1" applyAlignment="1">
      <alignment horizontal="centerContinuous" vertical="center"/>
    </xf>
    <xf numFmtId="3" fontId="19" fillId="3" borderId="1" xfId="0" applyNumberFormat="1" applyFont="1" applyFill="1" applyBorder="1" applyAlignment="1">
      <alignment horizontal="center" vertical="center" wrapText="1"/>
    </xf>
    <xf numFmtId="14" fontId="19" fillId="0" borderId="1" xfId="0" applyNumberFormat="1" applyFont="1" applyFill="1" applyBorder="1" applyAlignment="1">
      <alignment horizontal="center" vertical="center" wrapText="1"/>
    </xf>
    <xf numFmtId="1" fontId="19" fillId="4" borderId="1" xfId="0" applyNumberFormat="1" applyFont="1" applyFill="1" applyBorder="1" applyAlignment="1">
      <alignment horizontal="center" vertical="center" wrapText="1"/>
    </xf>
    <xf numFmtId="3" fontId="19" fillId="0" borderId="1" xfId="0" applyNumberFormat="1" applyFont="1" applyFill="1" applyBorder="1" applyAlignment="1">
      <alignment horizontal="center" vertical="center" wrapText="1"/>
    </xf>
    <xf numFmtId="3" fontId="19" fillId="4" borderId="1" xfId="0" applyNumberFormat="1" applyFont="1" applyFill="1" applyBorder="1" applyAlignment="1">
      <alignment horizontal="center" vertical="center" wrapText="1"/>
    </xf>
    <xf numFmtId="1" fontId="19" fillId="0" borderId="1" xfId="0" applyNumberFormat="1" applyFont="1" applyFill="1" applyBorder="1" applyAlignment="1">
      <alignment horizontal="center" vertical="center" wrapText="1"/>
    </xf>
    <xf numFmtId="165" fontId="19" fillId="0" borderId="1" xfId="0" applyNumberFormat="1" applyFont="1" applyFill="1" applyBorder="1" applyAlignment="1">
      <alignment horizontal="center" vertical="center" wrapText="1"/>
    </xf>
    <xf numFmtId="0" fontId="19" fillId="0" borderId="1" xfId="0" applyFont="1" applyFill="1" applyBorder="1" applyAlignment="1">
      <alignment horizontal="center" vertical="center" wrapText="1"/>
    </xf>
    <xf numFmtId="3" fontId="19" fillId="0" borderId="1" xfId="0" applyNumberFormat="1" applyFont="1" applyFill="1" applyBorder="1" applyAlignment="1">
      <alignment horizontal="center" vertical="center" wrapText="1"/>
    </xf>
    <xf numFmtId="3" fontId="42" fillId="5" borderId="1" xfId="0" applyNumberFormat="1" applyFont="1" applyFill="1" applyBorder="1" applyAlignment="1">
      <alignment horizontal="center" vertical="center" wrapText="1"/>
    </xf>
    <xf numFmtId="0" fontId="42" fillId="5" borderId="1" xfId="0" applyFont="1" applyFill="1" applyBorder="1" applyAlignment="1">
      <alignment horizontal="center" vertical="center" wrapText="1"/>
    </xf>
    <xf numFmtId="1" fontId="42" fillId="5" borderId="1" xfId="0" applyNumberFormat="1" applyFont="1" applyFill="1" applyBorder="1" applyAlignment="1">
      <alignment horizontal="center" vertical="center" wrapText="1"/>
    </xf>
    <xf numFmtId="43" fontId="6" fillId="0" borderId="0" xfId="9" applyFont="1" applyAlignment="1">
      <alignment vertical="center"/>
    </xf>
    <xf numFmtId="43" fontId="42" fillId="0" borderId="0" xfId="9" applyFont="1" applyAlignment="1">
      <alignment vertical="center"/>
    </xf>
    <xf numFmtId="0" fontId="6" fillId="0" borderId="1" xfId="7" applyFont="1" applyFill="1" applyBorder="1" applyAlignment="1">
      <alignment vertical="center"/>
    </xf>
    <xf numFmtId="0" fontId="6" fillId="3" borderId="1" xfId="7" applyFont="1" applyFill="1" applyBorder="1" applyAlignment="1">
      <alignment vertical="center"/>
    </xf>
    <xf numFmtId="0" fontId="6" fillId="0" borderId="0" xfId="0" applyFont="1" applyAlignment="1">
      <alignment vertical="center"/>
    </xf>
    <xf numFmtId="165" fontId="6" fillId="0" borderId="0" xfId="0" applyNumberFormat="1" applyFont="1" applyAlignment="1">
      <alignment vertical="center"/>
    </xf>
    <xf numFmtId="1" fontId="6" fillId="0" borderId="0" xfId="0" applyNumberFormat="1" applyFont="1" applyAlignment="1">
      <alignment vertical="center"/>
    </xf>
    <xf numFmtId="14" fontId="6" fillId="0" borderId="1" xfId="0" applyNumberFormat="1" applyFont="1" applyBorder="1" applyAlignment="1">
      <alignment horizontal="left" vertical="center"/>
    </xf>
    <xf numFmtId="165" fontId="6" fillId="0" borderId="1" xfId="0" applyNumberFormat="1" applyFont="1" applyBorder="1" applyAlignment="1">
      <alignment horizontal="left" vertical="center"/>
    </xf>
    <xf numFmtId="0" fontId="6" fillId="0" borderId="1" xfId="0" applyFont="1" applyBorder="1" applyAlignment="1">
      <alignment horizontal="left" vertical="center"/>
    </xf>
    <xf numFmtId="1" fontId="6" fillId="0" borderId="1" xfId="0" applyNumberFormat="1" applyFont="1" applyBorder="1" applyAlignment="1">
      <alignment horizontal="left" vertical="center"/>
    </xf>
    <xf numFmtId="3" fontId="6" fillId="0" borderId="1" xfId="0" applyNumberFormat="1" applyFont="1" applyBorder="1" applyAlignment="1">
      <alignment horizontal="left" vertical="center"/>
    </xf>
    <xf numFmtId="165" fontId="0" fillId="0" borderId="0" xfId="0" applyNumberFormat="1"/>
    <xf numFmtId="14" fontId="19" fillId="0" borderId="1" xfId="0" applyNumberFormat="1" applyFont="1" applyFill="1" applyBorder="1" applyAlignment="1">
      <alignment horizontal="center" vertical="center" wrapText="1"/>
    </xf>
    <xf numFmtId="3" fontId="19" fillId="0" borderId="1" xfId="0" applyNumberFormat="1" applyFont="1" applyFill="1" applyBorder="1" applyAlignment="1">
      <alignment horizontal="center" vertical="center" wrapText="1"/>
    </xf>
    <xf numFmtId="0" fontId="19" fillId="0" borderId="1" xfId="0" applyFont="1" applyFill="1" applyBorder="1" applyAlignment="1">
      <alignment horizontal="center" vertical="center" wrapText="1"/>
    </xf>
    <xf numFmtId="0" fontId="42" fillId="5" borderId="1" xfId="0" applyFont="1" applyFill="1" applyBorder="1" applyAlignment="1">
      <alignment vertical="center"/>
    </xf>
    <xf numFmtId="14" fontId="42" fillId="5" borderId="1" xfId="0" applyNumberFormat="1" applyFont="1" applyFill="1" applyBorder="1" applyAlignment="1">
      <alignment vertical="center"/>
    </xf>
    <xf numFmtId="0" fontId="5" fillId="5" borderId="1" xfId="0" applyFont="1" applyFill="1" applyBorder="1" applyAlignment="1">
      <alignment horizontal="left" vertical="center"/>
    </xf>
    <xf numFmtId="0" fontId="5" fillId="5" borderId="1" xfId="0" applyFont="1" applyFill="1" applyBorder="1" applyAlignment="1">
      <alignment horizontal="left" vertical="center" wrapText="1"/>
    </xf>
    <xf numFmtId="1" fontId="5" fillId="5" borderId="1" xfId="0" applyNumberFormat="1" applyFont="1" applyFill="1" applyBorder="1" applyAlignment="1">
      <alignment horizontal="left" vertical="center" wrapText="1"/>
    </xf>
    <xf numFmtId="3" fontId="5" fillId="5" borderId="1" xfId="0" applyNumberFormat="1" applyFont="1" applyFill="1" applyBorder="1" applyAlignment="1">
      <alignment horizontal="left" vertical="center" wrapText="1"/>
    </xf>
    <xf numFmtId="14" fontId="5" fillId="5" borderId="1" xfId="0" applyNumberFormat="1" applyFont="1" applyFill="1" applyBorder="1" applyAlignment="1">
      <alignment horizontal="left" vertical="center"/>
    </xf>
    <xf numFmtId="1" fontId="5" fillId="5" borderId="1" xfId="0" applyNumberFormat="1" applyFont="1" applyFill="1" applyBorder="1" applyAlignment="1">
      <alignment horizontal="left" vertical="center"/>
    </xf>
    <xf numFmtId="3" fontId="5" fillId="5" borderId="1" xfId="0" applyNumberFormat="1" applyFont="1" applyFill="1" applyBorder="1" applyAlignment="1">
      <alignment horizontal="left" vertical="center"/>
    </xf>
    <xf numFmtId="16" fontId="5" fillId="5" borderId="1" xfId="0" applyNumberFormat="1" applyFont="1" applyFill="1" applyBorder="1" applyAlignment="1">
      <alignment horizontal="left" vertical="center"/>
    </xf>
    <xf numFmtId="0" fontId="5" fillId="0" borderId="0" xfId="0" applyFont="1" applyAlignment="1">
      <alignment horizontal="left" vertical="center"/>
    </xf>
    <xf numFmtId="14" fontId="5" fillId="0" borderId="0" xfId="0" applyNumberFormat="1" applyFont="1" applyAlignment="1">
      <alignment horizontal="left" vertical="center"/>
    </xf>
    <xf numFmtId="1" fontId="5" fillId="0" borderId="0" xfId="0" applyNumberFormat="1" applyFont="1" applyAlignment="1">
      <alignment horizontal="left" vertical="center"/>
    </xf>
    <xf numFmtId="3" fontId="5" fillId="0" borderId="0" xfId="0" applyNumberFormat="1" applyFont="1" applyAlignment="1">
      <alignment horizontal="left" vertical="center"/>
    </xf>
    <xf numFmtId="0" fontId="5" fillId="0" borderId="1" xfId="0" applyFont="1" applyBorder="1" applyAlignment="1">
      <alignment horizontal="left" vertical="center"/>
    </xf>
    <xf numFmtId="14" fontId="5" fillId="5" borderId="0" xfId="0" applyNumberFormat="1" applyFont="1" applyFill="1" applyBorder="1" applyAlignment="1">
      <alignment horizontal="left" vertical="center"/>
    </xf>
    <xf numFmtId="0" fontId="5" fillId="5" borderId="0" xfId="0" applyFont="1" applyFill="1" applyBorder="1" applyAlignment="1">
      <alignment horizontal="left" vertical="center"/>
    </xf>
    <xf numFmtId="14" fontId="5" fillId="0" borderId="1" xfId="0" applyNumberFormat="1" applyFont="1" applyBorder="1" applyAlignment="1">
      <alignment horizontal="left" vertical="center"/>
    </xf>
    <xf numFmtId="3" fontId="29" fillId="2" borderId="8" xfId="0" applyNumberFormat="1" applyFont="1" applyFill="1" applyBorder="1" applyAlignment="1">
      <alignment horizontal="center" vertical="center" wrapText="1"/>
    </xf>
    <xf numFmtId="0" fontId="46" fillId="0" borderId="1" xfId="0" applyFont="1" applyFill="1" applyBorder="1" applyAlignment="1">
      <alignment horizontal="center" vertical="center" wrapText="1"/>
    </xf>
    <xf numFmtId="0" fontId="19" fillId="6" borderId="1" xfId="0" applyFont="1" applyFill="1" applyBorder="1" applyAlignment="1">
      <alignment horizontal="center" vertical="center" wrapText="1"/>
    </xf>
    <xf numFmtId="0" fontId="26" fillId="0" borderId="1" xfId="0" applyFont="1" applyFill="1" applyBorder="1" applyAlignment="1">
      <alignment horizontal="left" vertical="center"/>
    </xf>
    <xf numFmtId="0" fontId="19" fillId="0" borderId="1" xfId="0" applyFont="1" applyFill="1" applyBorder="1" applyAlignment="1">
      <alignment horizontal="left" vertical="center"/>
    </xf>
    <xf numFmtId="14" fontId="19" fillId="0" borderId="1" xfId="0" applyNumberFormat="1" applyFont="1" applyFill="1" applyBorder="1" applyAlignment="1">
      <alignment horizontal="left" vertical="center"/>
    </xf>
    <xf numFmtId="3" fontId="19" fillId="0" borderId="1" xfId="0" applyNumberFormat="1" applyFont="1" applyFill="1" applyBorder="1" applyAlignment="1">
      <alignment horizontal="left" vertical="center"/>
    </xf>
    <xf numFmtId="168" fontId="31" fillId="0" borderId="26" xfId="1" applyNumberFormat="1" applyFont="1" applyFill="1" applyBorder="1" applyAlignment="1">
      <alignment horizontal="center" vertical="center"/>
    </xf>
    <xf numFmtId="168" fontId="31" fillId="0" borderId="40" xfId="1" applyNumberFormat="1" applyFont="1" applyFill="1" applyBorder="1" applyAlignment="1">
      <alignment horizontal="center" vertical="center"/>
    </xf>
    <xf numFmtId="168" fontId="29" fillId="0" borderId="14" xfId="1" applyNumberFormat="1" applyFont="1" applyFill="1" applyBorder="1" applyAlignment="1">
      <alignment horizontal="center" vertical="center"/>
    </xf>
    <xf numFmtId="3" fontId="9" fillId="0" borderId="0" xfId="0" applyNumberFormat="1" applyFont="1" applyFill="1" applyAlignment="1">
      <alignment horizontal="left" vertical="center"/>
    </xf>
    <xf numFmtId="3" fontId="29" fillId="2" borderId="8" xfId="0" applyNumberFormat="1" applyFont="1" applyFill="1" applyBorder="1" applyAlignment="1">
      <alignment horizontal="center" vertical="center" wrapText="1"/>
    </xf>
    <xf numFmtId="0" fontId="47" fillId="7" borderId="0" xfId="0" applyFont="1" applyFill="1" applyAlignment="1">
      <alignment horizontal="center" vertical="center"/>
    </xf>
    <xf numFmtId="0" fontId="47" fillId="7" borderId="0" xfId="0" applyFont="1" applyFill="1" applyAlignment="1">
      <alignment horizontal="center" vertical="center" wrapText="1"/>
    </xf>
    <xf numFmtId="165" fontId="47" fillId="7" borderId="0" xfId="0" applyNumberFormat="1" applyFont="1" applyFill="1" applyAlignment="1">
      <alignment horizontal="center" vertical="center"/>
    </xf>
    <xf numFmtId="166" fontId="47" fillId="7" borderId="0" xfId="0" applyNumberFormat="1" applyFont="1" applyFill="1" applyAlignment="1">
      <alignment horizontal="center" vertical="center"/>
    </xf>
    <xf numFmtId="166" fontId="47" fillId="0" borderId="0" xfId="0" applyNumberFormat="1" applyFont="1" applyFill="1" applyAlignment="1">
      <alignment horizontal="center" vertical="center"/>
    </xf>
    <xf numFmtId="0" fontId="48" fillId="7" borderId="0" xfId="0" applyFont="1" applyFill="1" applyAlignment="1">
      <alignment horizontal="center" vertical="center" wrapText="1"/>
    </xf>
    <xf numFmtId="165" fontId="48" fillId="7" borderId="36" xfId="5" applyNumberFormat="1" applyFont="1" applyFill="1" applyBorder="1" applyAlignment="1">
      <alignment horizontal="center" vertical="center" wrapText="1"/>
    </xf>
    <xf numFmtId="165" fontId="48" fillId="7" borderId="37" xfId="5" applyNumberFormat="1" applyFont="1" applyFill="1" applyBorder="1" applyAlignment="1">
      <alignment horizontal="center" vertical="center" wrapText="1"/>
    </xf>
    <xf numFmtId="165" fontId="48" fillId="7" borderId="38" xfId="5" applyNumberFormat="1" applyFont="1" applyFill="1" applyBorder="1" applyAlignment="1">
      <alignment horizontal="center" vertical="center" wrapText="1"/>
    </xf>
    <xf numFmtId="0" fontId="48" fillId="7" borderId="36" xfId="5" applyFont="1" applyFill="1" applyBorder="1" applyAlignment="1">
      <alignment horizontal="center" vertical="center" wrapText="1"/>
    </xf>
    <xf numFmtId="0" fontId="48" fillId="7" borderId="36" xfId="5" applyNumberFormat="1" applyFont="1" applyFill="1" applyBorder="1" applyAlignment="1">
      <alignment horizontal="center" vertical="center" wrapText="1"/>
    </xf>
    <xf numFmtId="0" fontId="48" fillId="0" borderId="36" xfId="5" applyFont="1" applyFill="1" applyBorder="1" applyAlignment="1">
      <alignment horizontal="center" vertical="center" wrapText="1"/>
    </xf>
    <xf numFmtId="0" fontId="47" fillId="7" borderId="0" xfId="0" applyFont="1" applyFill="1" applyBorder="1" applyAlignment="1">
      <alignment horizontal="center" vertical="center"/>
    </xf>
    <xf numFmtId="0" fontId="47" fillId="8" borderId="1" xfId="0" applyFont="1" applyFill="1" applyBorder="1" applyAlignment="1">
      <alignment horizontal="left" vertical="center"/>
    </xf>
    <xf numFmtId="0" fontId="47" fillId="0" borderId="0" xfId="0" applyFont="1" applyFill="1" applyAlignment="1">
      <alignment horizontal="center" vertical="center"/>
    </xf>
    <xf numFmtId="0" fontId="48" fillId="7" borderId="1" xfId="5" applyFont="1" applyFill="1" applyBorder="1" applyAlignment="1">
      <alignment horizontal="left" vertical="center"/>
    </xf>
    <xf numFmtId="0" fontId="49" fillId="8" borderId="1" xfId="0" applyFont="1" applyFill="1" applyBorder="1" applyAlignment="1">
      <alignment horizontal="left" vertical="center"/>
    </xf>
    <xf numFmtId="165" fontId="49" fillId="8" borderId="1" xfId="0" applyNumberFormat="1" applyFont="1" applyFill="1" applyBorder="1" applyAlignment="1">
      <alignment horizontal="left" vertical="center"/>
    </xf>
    <xf numFmtId="14" fontId="49" fillId="8" borderId="1" xfId="0" applyNumberFormat="1" applyFont="1" applyFill="1" applyBorder="1" applyAlignment="1">
      <alignment horizontal="left" vertical="center"/>
    </xf>
    <xf numFmtId="166" fontId="49" fillId="8" borderId="1" xfId="0" applyNumberFormat="1" applyFont="1" applyFill="1" applyBorder="1" applyAlignment="1">
      <alignment horizontal="left" vertical="center"/>
    </xf>
    <xf numFmtId="49" fontId="49" fillId="8" borderId="1" xfId="0" applyNumberFormat="1" applyFont="1" applyFill="1" applyBorder="1" applyAlignment="1">
      <alignment horizontal="left" vertical="center"/>
    </xf>
    <xf numFmtId="0" fontId="48" fillId="8" borderId="1" xfId="5" applyFont="1" applyFill="1" applyBorder="1" applyAlignment="1">
      <alignment horizontal="left" vertical="center"/>
    </xf>
    <xf numFmtId="166" fontId="47" fillId="8" borderId="1" xfId="0" applyNumberFormat="1" applyFont="1" applyFill="1" applyBorder="1" applyAlignment="1">
      <alignment horizontal="left" vertical="center"/>
    </xf>
    <xf numFmtId="166" fontId="47" fillId="8" borderId="1" xfId="5" applyNumberFormat="1" applyFont="1" applyFill="1" applyBorder="1" applyAlignment="1">
      <alignment horizontal="left" vertical="center"/>
    </xf>
    <xf numFmtId="166" fontId="48" fillId="8" borderId="1" xfId="5" applyNumberFormat="1" applyFont="1" applyFill="1" applyBorder="1" applyAlignment="1">
      <alignment horizontal="left" vertical="center"/>
    </xf>
    <xf numFmtId="0" fontId="48" fillId="8" borderId="1" xfId="5" applyNumberFormat="1" applyFont="1" applyFill="1" applyBorder="1" applyAlignment="1">
      <alignment horizontal="left" vertical="center"/>
    </xf>
    <xf numFmtId="1" fontId="47" fillId="8" borderId="1" xfId="5" applyNumberFormat="1" applyFont="1" applyFill="1" applyBorder="1" applyAlignment="1">
      <alignment horizontal="left" vertical="center"/>
    </xf>
    <xf numFmtId="0" fontId="49" fillId="9" borderId="1" xfId="0" applyFont="1" applyFill="1" applyBorder="1" applyAlignment="1">
      <alignment horizontal="left" vertical="center"/>
    </xf>
    <xf numFmtId="165" fontId="49" fillId="9" borderId="1" xfId="0" applyNumberFormat="1" applyFont="1" applyFill="1" applyBorder="1" applyAlignment="1">
      <alignment horizontal="left" vertical="center"/>
    </xf>
    <xf numFmtId="14" fontId="49" fillId="9" borderId="1" xfId="0" applyNumberFormat="1" applyFont="1" applyFill="1" applyBorder="1" applyAlignment="1">
      <alignment horizontal="left" vertical="center"/>
    </xf>
    <xf numFmtId="0" fontId="47" fillId="9" borderId="1" xfId="0" applyFont="1" applyFill="1" applyBorder="1" applyAlignment="1">
      <alignment horizontal="left" vertical="center"/>
    </xf>
    <xf numFmtId="166" fontId="49" fillId="9" borderId="1" xfId="0" applyNumberFormat="1" applyFont="1" applyFill="1" applyBorder="1" applyAlignment="1">
      <alignment horizontal="left" vertical="center"/>
    </xf>
    <xf numFmtId="49" fontId="49" fillId="9" borderId="1" xfId="0" applyNumberFormat="1" applyFont="1" applyFill="1" applyBorder="1" applyAlignment="1">
      <alignment horizontal="left" vertical="center"/>
    </xf>
    <xf numFmtId="0" fontId="48" fillId="9" borderId="1" xfId="5" applyFont="1" applyFill="1" applyBorder="1" applyAlignment="1">
      <alignment horizontal="left" vertical="center"/>
    </xf>
    <xf numFmtId="166" fontId="47" fillId="9" borderId="1" xfId="5" applyNumberFormat="1" applyFont="1" applyFill="1" applyBorder="1" applyAlignment="1">
      <alignment horizontal="left" vertical="center"/>
    </xf>
    <xf numFmtId="0" fontId="48" fillId="9" borderId="1" xfId="5" applyNumberFormat="1" applyFont="1" applyFill="1" applyBorder="1" applyAlignment="1">
      <alignment horizontal="left" vertical="center"/>
    </xf>
    <xf numFmtId="166" fontId="48" fillId="9" borderId="1" xfId="5" applyNumberFormat="1" applyFont="1" applyFill="1" applyBorder="1" applyAlignment="1">
      <alignment horizontal="left" vertical="center"/>
    </xf>
    <xf numFmtId="1" fontId="47" fillId="9" borderId="1" xfId="5" applyNumberFormat="1" applyFont="1" applyFill="1" applyBorder="1" applyAlignment="1">
      <alignment horizontal="left" vertical="center"/>
    </xf>
    <xf numFmtId="166" fontId="47" fillId="9" borderId="1" xfId="0" applyNumberFormat="1" applyFont="1" applyFill="1" applyBorder="1" applyAlignment="1">
      <alignment horizontal="left" vertical="center"/>
    </xf>
    <xf numFmtId="0" fontId="49" fillId="10" borderId="1" xfId="0" applyFont="1" applyFill="1" applyBorder="1" applyAlignment="1">
      <alignment horizontal="left" vertical="center"/>
    </xf>
    <xf numFmtId="165" fontId="49" fillId="10" borderId="1" xfId="0" applyNumberFormat="1" applyFont="1" applyFill="1" applyBorder="1" applyAlignment="1">
      <alignment horizontal="left" vertical="center"/>
    </xf>
    <xf numFmtId="14" fontId="49" fillId="10" borderId="1" xfId="0" applyNumberFormat="1" applyFont="1" applyFill="1" applyBorder="1" applyAlignment="1">
      <alignment horizontal="left" vertical="center"/>
    </xf>
    <xf numFmtId="0" fontId="47" fillId="10" borderId="1" xfId="0" applyFont="1" applyFill="1" applyBorder="1" applyAlignment="1">
      <alignment horizontal="left" vertical="center"/>
    </xf>
    <xf numFmtId="166" fontId="49" fillId="10" borderId="1" xfId="0" applyNumberFormat="1" applyFont="1" applyFill="1" applyBorder="1" applyAlignment="1">
      <alignment horizontal="left" vertical="center"/>
    </xf>
    <xf numFmtId="49" fontId="49" fillId="10" borderId="1" xfId="0" applyNumberFormat="1" applyFont="1" applyFill="1" applyBorder="1" applyAlignment="1">
      <alignment horizontal="left" vertical="center"/>
    </xf>
    <xf numFmtId="0" fontId="48" fillId="10" borderId="1" xfId="5" applyFont="1" applyFill="1" applyBorder="1" applyAlignment="1">
      <alignment horizontal="left" vertical="center"/>
    </xf>
    <xf numFmtId="166" fontId="47" fillId="10" borderId="1" xfId="5" applyNumberFormat="1" applyFont="1" applyFill="1" applyBorder="1" applyAlignment="1">
      <alignment horizontal="left" vertical="center"/>
    </xf>
    <xf numFmtId="0" fontId="48" fillId="10" borderId="1" xfId="5" applyNumberFormat="1" applyFont="1" applyFill="1" applyBorder="1" applyAlignment="1">
      <alignment horizontal="left" vertical="center"/>
    </xf>
    <xf numFmtId="166" fontId="48" fillId="10" borderId="1" xfId="5" applyNumberFormat="1" applyFont="1" applyFill="1" applyBorder="1" applyAlignment="1">
      <alignment horizontal="left" vertical="center"/>
    </xf>
    <xf numFmtId="14" fontId="47" fillId="8" borderId="1" xfId="0" applyNumberFormat="1" applyFont="1" applyFill="1" applyBorder="1" applyAlignment="1">
      <alignment horizontal="left" vertical="center"/>
    </xf>
    <xf numFmtId="1" fontId="47" fillId="9" borderId="1" xfId="0" applyNumberFormat="1" applyFont="1" applyFill="1" applyBorder="1" applyAlignment="1">
      <alignment horizontal="left" vertical="center"/>
    </xf>
    <xf numFmtId="14" fontId="47" fillId="9" borderId="1" xfId="0" applyNumberFormat="1" applyFont="1" applyFill="1" applyBorder="1" applyAlignment="1">
      <alignment horizontal="left" vertical="center"/>
    </xf>
    <xf numFmtId="14" fontId="47" fillId="10" borderId="1" xfId="0" applyNumberFormat="1" applyFont="1" applyFill="1" applyBorder="1" applyAlignment="1">
      <alignment horizontal="left" vertical="center"/>
    </xf>
    <xf numFmtId="49" fontId="47" fillId="10" borderId="1" xfId="0" applyNumberFormat="1" applyFont="1" applyFill="1" applyBorder="1" applyAlignment="1">
      <alignment horizontal="left" vertical="center"/>
    </xf>
    <xf numFmtId="0" fontId="49" fillId="11" borderId="1" xfId="0" applyFont="1" applyFill="1" applyBorder="1" applyAlignment="1">
      <alignment horizontal="left" vertical="center"/>
    </xf>
    <xf numFmtId="165" fontId="49" fillId="11" borderId="1" xfId="0" applyNumberFormat="1" applyFont="1" applyFill="1" applyBorder="1" applyAlignment="1">
      <alignment horizontal="left" vertical="center"/>
    </xf>
    <xf numFmtId="14" fontId="49" fillId="11" borderId="1" xfId="0" applyNumberFormat="1" applyFont="1" applyFill="1" applyBorder="1" applyAlignment="1">
      <alignment horizontal="left" vertical="center"/>
    </xf>
    <xf numFmtId="14" fontId="47" fillId="11" borderId="1" xfId="0" applyNumberFormat="1" applyFont="1" applyFill="1" applyBorder="1" applyAlignment="1">
      <alignment horizontal="left" vertical="center"/>
    </xf>
    <xf numFmtId="0" fontId="47" fillId="11" borderId="1" xfId="0" applyFont="1" applyFill="1" applyBorder="1" applyAlignment="1">
      <alignment horizontal="left" vertical="center"/>
    </xf>
    <xf numFmtId="166" fontId="49" fillId="11" borderId="1" xfId="0" applyNumberFormat="1" applyFont="1" applyFill="1" applyBorder="1" applyAlignment="1">
      <alignment horizontal="left" vertical="center"/>
    </xf>
    <xf numFmtId="49" fontId="47" fillId="11" borderId="1" xfId="0" applyNumberFormat="1" applyFont="1" applyFill="1" applyBorder="1" applyAlignment="1">
      <alignment horizontal="left" vertical="center"/>
    </xf>
    <xf numFmtId="0" fontId="48" fillId="11" borderId="1" xfId="5" applyFont="1" applyFill="1" applyBorder="1" applyAlignment="1">
      <alignment horizontal="left" vertical="center"/>
    </xf>
    <xf numFmtId="166" fontId="47" fillId="11" borderId="1" xfId="5" applyNumberFormat="1" applyFont="1" applyFill="1" applyBorder="1" applyAlignment="1">
      <alignment horizontal="left" vertical="center"/>
    </xf>
    <xf numFmtId="0" fontId="48" fillId="11" borderId="1" xfId="5" applyNumberFormat="1" applyFont="1" applyFill="1" applyBorder="1" applyAlignment="1">
      <alignment horizontal="left" vertical="center"/>
    </xf>
    <xf numFmtId="166" fontId="48" fillId="11" borderId="1" xfId="5" applyNumberFormat="1" applyFont="1" applyFill="1" applyBorder="1" applyAlignment="1">
      <alignment horizontal="left" vertical="center"/>
    </xf>
    <xf numFmtId="49" fontId="49" fillId="11" borderId="1" xfId="0" applyNumberFormat="1" applyFont="1" applyFill="1" applyBorder="1" applyAlignment="1">
      <alignment horizontal="left" vertical="center"/>
    </xf>
    <xf numFmtId="0" fontId="49" fillId="12" borderId="1" xfId="0" applyFont="1" applyFill="1" applyBorder="1" applyAlignment="1">
      <alignment horizontal="left" vertical="center"/>
    </xf>
    <xf numFmtId="165" fontId="49" fillId="12" borderId="1" xfId="0" applyNumberFormat="1" applyFont="1" applyFill="1" applyBorder="1" applyAlignment="1">
      <alignment horizontal="left" vertical="center"/>
    </xf>
    <xf numFmtId="14" fontId="49" fillId="12" borderId="1" xfId="0" applyNumberFormat="1" applyFont="1" applyFill="1" applyBorder="1" applyAlignment="1">
      <alignment horizontal="left" vertical="center"/>
    </xf>
    <xf numFmtId="14" fontId="47" fillId="12" borderId="1" xfId="0" applyNumberFormat="1" applyFont="1" applyFill="1" applyBorder="1" applyAlignment="1">
      <alignment horizontal="left" vertical="center"/>
    </xf>
    <xf numFmtId="0" fontId="47" fillId="12" borderId="1" xfId="0" applyFont="1" applyFill="1" applyBorder="1" applyAlignment="1">
      <alignment horizontal="left" vertical="center"/>
    </xf>
    <xf numFmtId="166" fontId="49" fillId="12" borderId="1" xfId="0" applyNumberFormat="1" applyFont="1" applyFill="1" applyBorder="1" applyAlignment="1">
      <alignment horizontal="left" vertical="center"/>
    </xf>
    <xf numFmtId="49" fontId="49" fillId="12" borderId="1" xfId="0" applyNumberFormat="1" applyFont="1" applyFill="1" applyBorder="1" applyAlignment="1">
      <alignment horizontal="left" vertical="center"/>
    </xf>
    <xf numFmtId="0" fontId="48" fillId="12" borderId="1" xfId="5" applyFont="1" applyFill="1" applyBorder="1" applyAlignment="1">
      <alignment horizontal="left" vertical="center"/>
    </xf>
    <xf numFmtId="166" fontId="47" fillId="12" borderId="1" xfId="5" applyNumberFormat="1" applyFont="1" applyFill="1" applyBorder="1" applyAlignment="1">
      <alignment horizontal="left" vertical="center"/>
    </xf>
    <xf numFmtId="0" fontId="48" fillId="12" borderId="1" xfId="5" applyNumberFormat="1" applyFont="1" applyFill="1" applyBorder="1" applyAlignment="1">
      <alignment horizontal="left" vertical="center"/>
    </xf>
    <xf numFmtId="166" fontId="48" fillId="12" borderId="1" xfId="5" applyNumberFormat="1" applyFont="1" applyFill="1" applyBorder="1" applyAlignment="1">
      <alignment horizontal="left" vertical="center"/>
    </xf>
    <xf numFmtId="49" fontId="47" fillId="8" borderId="1" xfId="0" applyNumberFormat="1" applyFont="1" applyFill="1" applyBorder="1" applyAlignment="1">
      <alignment horizontal="left" vertical="center"/>
    </xf>
    <xf numFmtId="43" fontId="19" fillId="0" borderId="1" xfId="9" applyFont="1" applyFill="1" applyBorder="1" applyAlignment="1">
      <alignment horizontal="center" vertical="center" wrapText="1"/>
    </xf>
    <xf numFmtId="43" fontId="19" fillId="0" borderId="1" xfId="9" applyFont="1" applyFill="1" applyBorder="1" applyAlignment="1">
      <alignment horizontal="left" vertical="center"/>
    </xf>
    <xf numFmtId="43" fontId="16" fillId="0" borderId="1" xfId="9" applyFont="1" applyFill="1" applyBorder="1" applyAlignment="1">
      <alignment horizontal="left" vertical="center"/>
    </xf>
    <xf numFmtId="43" fontId="16" fillId="5" borderId="1" xfId="9" applyFont="1" applyFill="1" applyBorder="1" applyAlignment="1">
      <alignment horizontal="left" vertical="center"/>
    </xf>
    <xf numFmtId="43" fontId="9" fillId="0" borderId="0" xfId="9" applyFont="1" applyFill="1" applyAlignment="1">
      <alignment horizontal="left" vertical="center"/>
    </xf>
    <xf numFmtId="165" fontId="19" fillId="0" borderId="1" xfId="0" applyNumberFormat="1" applyFont="1" applyFill="1" applyBorder="1" applyAlignment="1">
      <alignment horizontal="left" vertical="center"/>
    </xf>
    <xf numFmtId="165" fontId="9" fillId="0" borderId="0" xfId="0" applyNumberFormat="1" applyFont="1" applyFill="1" applyAlignment="1">
      <alignment horizontal="left" vertical="center"/>
    </xf>
    <xf numFmtId="3" fontId="47" fillId="7" borderId="0" xfId="0" applyNumberFormat="1" applyFont="1" applyFill="1" applyAlignment="1">
      <alignment horizontal="center" vertical="center"/>
    </xf>
    <xf numFmtId="3" fontId="48" fillId="7" borderId="36" xfId="5" applyNumberFormat="1" applyFont="1" applyFill="1" applyBorder="1" applyAlignment="1">
      <alignment horizontal="center" vertical="center" wrapText="1"/>
    </xf>
    <xf numFmtId="3" fontId="49" fillId="8" borderId="1" xfId="0" applyNumberFormat="1" applyFont="1" applyFill="1" applyBorder="1" applyAlignment="1">
      <alignment horizontal="left" vertical="center"/>
    </xf>
    <xf numFmtId="3" fontId="47" fillId="8" borderId="1" xfId="5" applyNumberFormat="1" applyFont="1" applyFill="1" applyBorder="1" applyAlignment="1">
      <alignment horizontal="left" vertical="center"/>
    </xf>
    <xf numFmtId="3" fontId="49" fillId="9" borderId="1" xfId="0" applyNumberFormat="1" applyFont="1" applyFill="1" applyBorder="1" applyAlignment="1">
      <alignment horizontal="left" vertical="center"/>
    </xf>
    <xf numFmtId="3" fontId="47" fillId="9" borderId="1" xfId="5" applyNumberFormat="1" applyFont="1" applyFill="1" applyBorder="1" applyAlignment="1">
      <alignment horizontal="left" vertical="center"/>
    </xf>
    <xf numFmtId="3" fontId="47" fillId="9" borderId="1" xfId="0" applyNumberFormat="1" applyFont="1" applyFill="1" applyBorder="1" applyAlignment="1">
      <alignment horizontal="left" vertical="center"/>
    </xf>
    <xf numFmtId="3" fontId="47" fillId="10" borderId="1" xfId="5" applyNumberFormat="1" applyFont="1" applyFill="1" applyBorder="1" applyAlignment="1">
      <alignment horizontal="left" vertical="center"/>
    </xf>
    <xf numFmtId="3" fontId="49" fillId="10" borderId="1" xfId="0" applyNumberFormat="1" applyFont="1" applyFill="1" applyBorder="1" applyAlignment="1">
      <alignment horizontal="left" vertical="center"/>
    </xf>
    <xf numFmtId="3" fontId="47" fillId="8" borderId="0" xfId="0" applyNumberFormat="1" applyFont="1" applyFill="1" applyAlignment="1">
      <alignment horizontal="left" vertical="center"/>
    </xf>
    <xf numFmtId="3" fontId="49" fillId="11" borderId="1" xfId="0" applyNumberFormat="1" applyFont="1" applyFill="1" applyBorder="1" applyAlignment="1">
      <alignment horizontal="left" vertical="center"/>
    </xf>
    <xf numFmtId="3" fontId="47" fillId="11" borderId="1" xfId="5" applyNumberFormat="1" applyFont="1" applyFill="1" applyBorder="1" applyAlignment="1">
      <alignment horizontal="left" vertical="center"/>
    </xf>
    <xf numFmtId="3" fontId="47" fillId="11" borderId="1" xfId="0" applyNumberFormat="1" applyFont="1" applyFill="1" applyBorder="1" applyAlignment="1">
      <alignment horizontal="left" vertical="center"/>
    </xf>
    <xf numFmtId="3" fontId="47" fillId="12" borderId="1" xfId="0" applyNumberFormat="1" applyFont="1" applyFill="1" applyBorder="1" applyAlignment="1">
      <alignment horizontal="left" vertical="center"/>
    </xf>
    <xf numFmtId="3" fontId="47" fillId="12" borderId="1" xfId="5" applyNumberFormat="1" applyFont="1" applyFill="1" applyBorder="1" applyAlignment="1">
      <alignment horizontal="left" vertical="center"/>
    </xf>
    <xf numFmtId="3" fontId="49" fillId="12" borderId="1" xfId="0" applyNumberFormat="1" applyFont="1" applyFill="1" applyBorder="1" applyAlignment="1">
      <alignment horizontal="left" vertical="center"/>
    </xf>
    <xf numFmtId="3" fontId="47" fillId="8" borderId="1" xfId="0" applyNumberFormat="1" applyFont="1" applyFill="1" applyBorder="1" applyAlignment="1">
      <alignment horizontal="left" vertical="center"/>
    </xf>
    <xf numFmtId="3" fontId="49" fillId="7" borderId="1" xfId="0" applyNumberFormat="1" applyFont="1" applyFill="1" applyBorder="1" applyAlignment="1">
      <alignment horizontal="left" vertical="center"/>
    </xf>
    <xf numFmtId="3" fontId="47" fillId="0" borderId="1" xfId="0" applyNumberFormat="1" applyFont="1" applyFill="1" applyBorder="1" applyAlignment="1">
      <alignment horizontal="left" vertical="center"/>
    </xf>
    <xf numFmtId="3" fontId="42" fillId="5" borderId="1" xfId="0" applyNumberFormat="1" applyFont="1" applyFill="1" applyBorder="1" applyAlignment="1">
      <alignment horizontal="center" vertical="center" wrapText="1"/>
    </xf>
    <xf numFmtId="14" fontId="42" fillId="5" borderId="1" xfId="0" applyNumberFormat="1" applyFont="1" applyFill="1" applyBorder="1" applyAlignment="1">
      <alignment horizontal="center" vertical="center" wrapText="1"/>
    </xf>
    <xf numFmtId="0" fontId="19" fillId="0" borderId="1" xfId="0" applyFont="1" applyFill="1" applyBorder="1" applyAlignment="1">
      <alignment horizontal="center" vertical="center" wrapText="1"/>
    </xf>
    <xf numFmtId="3" fontId="16" fillId="3" borderId="1" xfId="0" applyNumberFormat="1" applyFont="1" applyFill="1" applyBorder="1" applyAlignment="1">
      <alignment horizontal="left" vertical="center"/>
    </xf>
    <xf numFmtId="43" fontId="4" fillId="0" borderId="0" xfId="9" applyFont="1" applyAlignment="1">
      <alignment vertical="center"/>
    </xf>
    <xf numFmtId="1" fontId="8" fillId="0" borderId="0" xfId="0" applyNumberFormat="1" applyFont="1" applyAlignment="1">
      <alignment vertical="center"/>
    </xf>
    <xf numFmtId="1" fontId="16" fillId="3" borderId="1" xfId="0" applyNumberFormat="1" applyFont="1" applyFill="1" applyBorder="1" applyAlignment="1">
      <alignment horizontal="left" vertical="center"/>
    </xf>
    <xf numFmtId="14" fontId="5" fillId="5" borderId="1" xfId="0" applyNumberFormat="1" applyFont="1" applyFill="1" applyBorder="1" applyAlignment="1">
      <alignment horizontal="left" vertical="center" wrapText="1"/>
    </xf>
    <xf numFmtId="3" fontId="19" fillId="0" borderId="1" xfId="0" applyNumberFormat="1" applyFont="1" applyFill="1" applyBorder="1" applyAlignment="1">
      <alignment horizontal="center" vertical="center" wrapText="1"/>
    </xf>
    <xf numFmtId="165" fontId="19" fillId="0" borderId="1" xfId="0" applyNumberFormat="1" applyFont="1" applyFill="1" applyBorder="1" applyAlignment="1">
      <alignment horizontal="center" vertical="center" wrapText="1"/>
    </xf>
    <xf numFmtId="0" fontId="16" fillId="0" borderId="0" xfId="0" applyFont="1" applyFill="1" applyBorder="1" applyAlignment="1">
      <alignment horizontal="left" vertical="center"/>
    </xf>
    <xf numFmtId="165" fontId="16" fillId="5" borderId="1" xfId="0" applyNumberFormat="1" applyFont="1" applyFill="1" applyBorder="1" applyAlignment="1">
      <alignment horizontal="left" vertical="center"/>
    </xf>
    <xf numFmtId="3" fontId="3" fillId="0" borderId="0" xfId="0" applyNumberFormat="1" applyFont="1" applyFill="1" applyAlignment="1">
      <alignment horizontal="left" vertical="center"/>
    </xf>
    <xf numFmtId="3" fontId="29" fillId="2" borderId="8" xfId="0" applyNumberFormat="1" applyFont="1" applyFill="1" applyBorder="1" applyAlignment="1">
      <alignment horizontal="center" vertical="center" wrapText="1"/>
    </xf>
    <xf numFmtId="3" fontId="2" fillId="0" borderId="0" xfId="0" applyNumberFormat="1" applyFont="1" applyFill="1" applyAlignment="1">
      <alignment horizontal="left" vertical="center"/>
    </xf>
    <xf numFmtId="3" fontId="1" fillId="0" borderId="0" xfId="0" applyNumberFormat="1" applyFont="1" applyFill="1" applyAlignment="1">
      <alignment horizontal="left" vertical="center"/>
    </xf>
    <xf numFmtId="0" fontId="0" fillId="0" borderId="0" xfId="0" applyBorder="1"/>
    <xf numFmtId="3" fontId="0" fillId="0" borderId="0" xfId="0" applyNumberFormat="1" applyBorder="1"/>
    <xf numFmtId="0" fontId="5" fillId="3" borderId="1" xfId="0" applyFont="1" applyFill="1" applyBorder="1" applyAlignment="1">
      <alignment horizontal="left" vertical="center"/>
    </xf>
    <xf numFmtId="0" fontId="19" fillId="0" borderId="1" xfId="0" applyFont="1" applyFill="1" applyBorder="1" applyAlignment="1">
      <alignment horizontal="center" vertical="center" wrapText="1"/>
    </xf>
    <xf numFmtId="14" fontId="19" fillId="0" borderId="1" xfId="0" applyNumberFormat="1" applyFont="1" applyFill="1" applyBorder="1" applyAlignment="1">
      <alignment horizontal="center" vertical="center" wrapText="1"/>
    </xf>
    <xf numFmtId="0" fontId="19" fillId="0" borderId="1" xfId="0" applyFont="1" applyFill="1" applyBorder="1" applyAlignment="1">
      <alignment horizontal="center" vertical="center" wrapText="1"/>
    </xf>
    <xf numFmtId="0" fontId="22" fillId="0" borderId="2" xfId="4" applyFont="1" applyFill="1" applyBorder="1" applyAlignment="1">
      <alignment horizontal="center" vertical="center"/>
    </xf>
    <xf numFmtId="0" fontId="22" fillId="0" borderId="3" xfId="4" applyFont="1" applyFill="1" applyBorder="1" applyAlignment="1">
      <alignment horizontal="center" vertical="center"/>
    </xf>
    <xf numFmtId="0" fontId="23" fillId="0" borderId="2" xfId="0" applyFont="1" applyBorder="1" applyAlignment="1">
      <alignment horizontal="center"/>
    </xf>
    <xf numFmtId="0" fontId="23" fillId="0" borderId="3" xfId="0" applyFont="1" applyBorder="1" applyAlignment="1">
      <alignment horizontal="center"/>
    </xf>
    <xf numFmtId="3" fontId="18" fillId="0" borderId="1" xfId="0" applyNumberFormat="1" applyFont="1" applyFill="1" applyBorder="1" applyAlignment="1">
      <alignment horizontal="center" vertical="center"/>
    </xf>
    <xf numFmtId="3" fontId="18" fillId="0" borderId="1" xfId="0" applyNumberFormat="1" applyFont="1" applyFill="1" applyBorder="1" applyAlignment="1">
      <alignment horizontal="center" vertical="center" wrapText="1"/>
    </xf>
    <xf numFmtId="3" fontId="18" fillId="0" borderId="1" xfId="0" applyNumberFormat="1" applyFont="1" applyBorder="1" applyAlignment="1">
      <alignment horizontal="center" vertical="center" wrapText="1"/>
    </xf>
    <xf numFmtId="0" fontId="18" fillId="0" borderId="1" xfId="0" applyFont="1" applyBorder="1" applyAlignment="1">
      <alignment horizontal="center" vertical="center" wrapText="1"/>
    </xf>
    <xf numFmtId="0" fontId="23" fillId="0" borderId="1" xfId="0" applyFont="1" applyFill="1" applyBorder="1" applyAlignment="1">
      <alignment horizontal="center"/>
    </xf>
    <xf numFmtId="0" fontId="23" fillId="0" borderId="1" xfId="0" applyFont="1" applyFill="1" applyBorder="1" applyAlignment="1">
      <alignment horizontal="center" vertical="center"/>
    </xf>
    <xf numFmtId="0" fontId="18" fillId="0" borderId="1" xfId="0" applyFont="1" applyBorder="1" applyAlignment="1">
      <alignment horizontal="center" vertical="center"/>
    </xf>
    <xf numFmtId="0" fontId="18" fillId="0" borderId="1" xfId="0" applyFont="1" applyBorder="1" applyAlignment="1">
      <alignment horizontal="left" vertical="center"/>
    </xf>
    <xf numFmtId="0" fontId="18" fillId="0" borderId="36" xfId="0" applyFont="1" applyBorder="1" applyAlignment="1">
      <alignment horizontal="center" vertical="center" wrapText="1"/>
    </xf>
    <xf numFmtId="0" fontId="18" fillId="0" borderId="38" xfId="0" applyFont="1" applyBorder="1" applyAlignment="1">
      <alignment horizontal="center" vertical="center" wrapText="1"/>
    </xf>
    <xf numFmtId="3" fontId="29" fillId="2" borderId="34" xfId="1" applyNumberFormat="1" applyFont="1" applyFill="1" applyBorder="1" applyAlignment="1">
      <alignment horizontal="center" vertical="center" wrapText="1"/>
    </xf>
    <xf numFmtId="3" fontId="29" fillId="2" borderId="35" xfId="1" applyNumberFormat="1" applyFont="1" applyFill="1" applyBorder="1" applyAlignment="1">
      <alignment horizontal="center" vertical="center" wrapText="1"/>
    </xf>
    <xf numFmtId="3" fontId="29" fillId="2" borderId="21" xfId="0" applyNumberFormat="1" applyFont="1" applyFill="1" applyBorder="1" applyAlignment="1">
      <alignment horizontal="center" vertical="center" wrapText="1"/>
    </xf>
    <xf numFmtId="3" fontId="29" fillId="2" borderId="19" xfId="0" applyNumberFormat="1" applyFont="1" applyFill="1" applyBorder="1" applyAlignment="1">
      <alignment horizontal="center" vertical="center" wrapText="1"/>
    </xf>
    <xf numFmtId="3" fontId="29" fillId="2" borderId="60" xfId="1" applyNumberFormat="1" applyFont="1" applyFill="1" applyBorder="1" applyAlignment="1">
      <alignment horizontal="center" vertical="center" wrapText="1"/>
    </xf>
    <xf numFmtId="3" fontId="29" fillId="2" borderId="58" xfId="1" applyNumberFormat="1" applyFont="1" applyFill="1" applyBorder="1" applyAlignment="1">
      <alignment horizontal="center" vertical="center" wrapText="1"/>
    </xf>
    <xf numFmtId="3" fontId="29" fillId="2" borderId="45" xfId="1" applyNumberFormat="1" applyFont="1" applyFill="1" applyBorder="1" applyAlignment="1">
      <alignment horizontal="center" vertical="center" wrapText="1"/>
    </xf>
    <xf numFmtId="3" fontId="29" fillId="2" borderId="46" xfId="1" applyNumberFormat="1" applyFont="1" applyFill="1" applyBorder="1" applyAlignment="1">
      <alignment horizontal="center" vertical="center" wrapText="1"/>
    </xf>
    <xf numFmtId="3" fontId="29" fillId="2" borderId="21" xfId="1" applyNumberFormat="1" applyFont="1" applyFill="1" applyBorder="1" applyAlignment="1">
      <alignment horizontal="center" vertical="center" wrapText="1"/>
    </xf>
    <xf numFmtId="3" fontId="29" fillId="2" borderId="19" xfId="1" applyNumberFormat="1" applyFont="1" applyFill="1" applyBorder="1" applyAlignment="1">
      <alignment horizontal="center" vertical="center" wrapText="1"/>
    </xf>
    <xf numFmtId="3" fontId="29" fillId="2" borderId="4" xfId="1" applyNumberFormat="1" applyFont="1" applyFill="1" applyBorder="1" applyAlignment="1">
      <alignment horizontal="center" vertical="center" wrapText="1"/>
    </xf>
    <xf numFmtId="3" fontId="29" fillId="2" borderId="23" xfId="1" applyNumberFormat="1" applyFont="1" applyFill="1" applyBorder="1" applyAlignment="1">
      <alignment horizontal="center" vertical="center" wrapText="1"/>
    </xf>
    <xf numFmtId="3" fontId="29" fillId="2" borderId="5" xfId="1" applyNumberFormat="1" applyFont="1" applyFill="1" applyBorder="1" applyAlignment="1">
      <alignment horizontal="center" vertical="center" wrapText="1"/>
    </xf>
    <xf numFmtId="3" fontId="29" fillId="2" borderId="7" xfId="1" applyNumberFormat="1" applyFont="1" applyFill="1" applyBorder="1" applyAlignment="1">
      <alignment horizontal="center" vertical="center" wrapText="1"/>
    </xf>
    <xf numFmtId="0" fontId="29" fillId="2" borderId="6" xfId="1" applyFont="1" applyFill="1" applyBorder="1" applyAlignment="1">
      <alignment horizontal="center" vertical="center" wrapText="1"/>
    </xf>
    <xf numFmtId="0" fontId="29" fillId="2" borderId="8" xfId="1" applyFont="1" applyFill="1" applyBorder="1" applyAlignment="1">
      <alignment horizontal="center" vertical="center" wrapText="1"/>
    </xf>
    <xf numFmtId="0" fontId="29" fillId="2" borderId="5" xfId="2" applyFont="1" applyFill="1" applyBorder="1" applyAlignment="1">
      <alignment horizontal="center" vertical="center" wrapText="1"/>
    </xf>
    <xf numFmtId="0" fontId="29" fillId="2" borderId="7" xfId="2" applyFont="1" applyFill="1" applyBorder="1" applyAlignment="1">
      <alignment horizontal="center" vertical="center" wrapText="1"/>
    </xf>
    <xf numFmtId="167" fontId="29" fillId="2" borderId="30" xfId="0" applyNumberFormat="1" applyFont="1" applyFill="1" applyBorder="1" applyAlignment="1">
      <alignment horizontal="center" vertical="center" wrapText="1"/>
    </xf>
    <xf numFmtId="167" fontId="29" fillId="2" borderId="31" xfId="0" applyNumberFormat="1" applyFont="1" applyFill="1" applyBorder="1" applyAlignment="1">
      <alignment horizontal="center" vertical="center" wrapText="1"/>
    </xf>
    <xf numFmtId="3" fontId="29" fillId="2" borderId="4" xfId="0" applyNumberFormat="1" applyFont="1" applyFill="1" applyBorder="1" applyAlignment="1">
      <alignment horizontal="center" vertical="center" wrapText="1"/>
    </xf>
    <xf numFmtId="3" fontId="29" fillId="2" borderId="54" xfId="0" applyNumberFormat="1" applyFont="1" applyFill="1" applyBorder="1" applyAlignment="1">
      <alignment horizontal="center" vertical="center" wrapText="1"/>
    </xf>
    <xf numFmtId="3" fontId="29" fillId="2" borderId="57" xfId="0" applyNumberFormat="1" applyFont="1" applyFill="1" applyBorder="1" applyAlignment="1">
      <alignment horizontal="center" vertical="center" wrapText="1"/>
    </xf>
    <xf numFmtId="0" fontId="29" fillId="2" borderId="34" xfId="2" applyFont="1" applyFill="1" applyBorder="1" applyAlignment="1">
      <alignment horizontal="center" vertical="center" wrapText="1"/>
    </xf>
    <xf numFmtId="0" fontId="29" fillId="2" borderId="35" xfId="2" applyFont="1" applyFill="1" applyBorder="1" applyAlignment="1">
      <alignment horizontal="center" vertical="center" wrapText="1"/>
    </xf>
    <xf numFmtId="3" fontId="29" fillId="2" borderId="23" xfId="2" applyNumberFormat="1" applyFont="1" applyFill="1" applyBorder="1" applyAlignment="1">
      <alignment horizontal="center" vertical="center" wrapText="1"/>
    </xf>
    <xf numFmtId="3" fontId="29" fillId="2" borderId="24" xfId="2" applyNumberFormat="1" applyFont="1" applyFill="1" applyBorder="1" applyAlignment="1">
      <alignment horizontal="center" vertical="center" wrapText="1"/>
    </xf>
    <xf numFmtId="0" fontId="29" fillId="2" borderId="30" xfId="2" applyFont="1" applyFill="1" applyBorder="1" applyAlignment="1">
      <alignment horizontal="center" vertical="center" wrapText="1"/>
    </xf>
    <xf numFmtId="0" fontId="29" fillId="2" borderId="23" xfId="2" applyFont="1" applyFill="1" applyBorder="1" applyAlignment="1">
      <alignment horizontal="center" vertical="center" wrapText="1"/>
    </xf>
    <xf numFmtId="0" fontId="29" fillId="2" borderId="6" xfId="2" applyFont="1" applyFill="1" applyBorder="1" applyAlignment="1">
      <alignment horizontal="center" vertical="center" wrapText="1"/>
    </xf>
    <xf numFmtId="0" fontId="29" fillId="2" borderId="8" xfId="2" applyFont="1" applyFill="1" applyBorder="1" applyAlignment="1">
      <alignment horizontal="center" vertical="center" wrapText="1"/>
    </xf>
    <xf numFmtId="167" fontId="29" fillId="2" borderId="21" xfId="0" applyNumberFormat="1" applyFont="1" applyFill="1" applyBorder="1" applyAlignment="1">
      <alignment horizontal="center" vertical="center" wrapText="1"/>
    </xf>
    <xf numFmtId="167" fontId="29" fillId="2" borderId="19" xfId="0" applyNumberFormat="1" applyFont="1" applyFill="1" applyBorder="1" applyAlignment="1">
      <alignment horizontal="center" vertical="center" wrapText="1"/>
    </xf>
    <xf numFmtId="14" fontId="19" fillId="0" borderId="1" xfId="0" applyNumberFormat="1" applyFont="1" applyFill="1" applyBorder="1" applyAlignment="1">
      <alignment horizontal="center" vertical="center" wrapText="1"/>
    </xf>
    <xf numFmtId="1" fontId="19" fillId="4" borderId="1" xfId="0" applyNumberFormat="1" applyFont="1" applyFill="1" applyBorder="1" applyAlignment="1">
      <alignment horizontal="center" vertical="center" wrapText="1"/>
    </xf>
    <xf numFmtId="3" fontId="19" fillId="0" borderId="1" xfId="0" applyNumberFormat="1" applyFont="1" applyFill="1" applyBorder="1" applyAlignment="1">
      <alignment horizontal="center" vertical="center" wrapText="1"/>
    </xf>
    <xf numFmtId="1" fontId="19" fillId="0" borderId="1" xfId="0" applyNumberFormat="1" applyFont="1" applyFill="1" applyBorder="1" applyAlignment="1">
      <alignment horizontal="center" vertical="center" wrapText="1"/>
    </xf>
    <xf numFmtId="165" fontId="19" fillId="0" borderId="1" xfId="0" applyNumberFormat="1" applyFont="1" applyFill="1" applyBorder="1" applyAlignment="1">
      <alignment horizontal="center" vertical="center" wrapText="1"/>
    </xf>
    <xf numFmtId="3" fontId="19" fillId="4" borderId="36" xfId="0" applyNumberFormat="1" applyFont="1" applyFill="1" applyBorder="1" applyAlignment="1">
      <alignment horizontal="center" vertical="center" wrapText="1"/>
    </xf>
    <xf numFmtId="3" fontId="19" fillId="4" borderId="37" xfId="0" applyNumberFormat="1" applyFont="1" applyFill="1" applyBorder="1" applyAlignment="1">
      <alignment horizontal="center" vertical="center" wrapText="1"/>
    </xf>
    <xf numFmtId="3" fontId="19" fillId="4" borderId="38" xfId="0" applyNumberFormat="1" applyFont="1" applyFill="1" applyBorder="1" applyAlignment="1">
      <alignment horizontal="center" vertical="center" wrapText="1"/>
    </xf>
    <xf numFmtId="3" fontId="19" fillId="3" borderId="1" xfId="0" applyNumberFormat="1" applyFont="1" applyFill="1" applyBorder="1" applyAlignment="1">
      <alignment horizontal="center" vertical="center" wrapText="1"/>
    </xf>
    <xf numFmtId="3" fontId="19" fillId="4" borderId="1" xfId="0" applyNumberFormat="1" applyFont="1" applyFill="1" applyBorder="1" applyAlignment="1">
      <alignment horizontal="center" vertical="center" wrapText="1"/>
    </xf>
    <xf numFmtId="0" fontId="42" fillId="5" borderId="1" xfId="0" applyFont="1" applyFill="1" applyBorder="1" applyAlignment="1">
      <alignment horizontal="center" vertical="center" wrapText="1"/>
    </xf>
    <xf numFmtId="3" fontId="42" fillId="5" borderId="1" xfId="0" applyNumberFormat="1" applyFont="1" applyFill="1" applyBorder="1" applyAlignment="1">
      <alignment horizontal="center" vertical="center" wrapText="1"/>
    </xf>
    <xf numFmtId="1" fontId="42" fillId="5" borderId="1" xfId="0" applyNumberFormat="1" applyFont="1" applyFill="1" applyBorder="1" applyAlignment="1">
      <alignment horizontal="center" vertical="center" wrapText="1"/>
    </xf>
    <xf numFmtId="14" fontId="42" fillId="5" borderId="1" xfId="0" applyNumberFormat="1" applyFont="1" applyFill="1" applyBorder="1" applyAlignment="1">
      <alignment horizontal="center" vertical="center" wrapText="1"/>
    </xf>
    <xf numFmtId="0" fontId="29" fillId="0" borderId="2" xfId="0" applyFont="1" applyFill="1" applyBorder="1" applyAlignment="1">
      <alignment horizontal="center" vertical="center"/>
    </xf>
    <xf numFmtId="3" fontId="29" fillId="2" borderId="55" xfId="0" applyNumberFormat="1" applyFont="1" applyFill="1" applyBorder="1" applyAlignment="1">
      <alignment horizontal="center" vertical="center" wrapText="1"/>
    </xf>
    <xf numFmtId="3" fontId="29" fillId="2" borderId="8" xfId="0" applyNumberFormat="1" applyFont="1" applyFill="1" applyBorder="1" applyAlignment="1">
      <alignment horizontal="center" vertical="center" wrapText="1"/>
    </xf>
    <xf numFmtId="3" fontId="29" fillId="2" borderId="6" xfId="0" applyNumberFormat="1" applyFont="1" applyFill="1" applyBorder="1" applyAlignment="1">
      <alignment horizontal="center" vertical="center" wrapText="1"/>
    </xf>
    <xf numFmtId="3" fontId="29" fillId="2" borderId="5" xfId="0" applyNumberFormat="1" applyFont="1" applyFill="1" applyBorder="1" applyAlignment="1">
      <alignment horizontal="center" vertical="center" wrapText="1"/>
    </xf>
    <xf numFmtId="3" fontId="29" fillId="2" borderId="7" xfId="0" applyNumberFormat="1" applyFont="1" applyFill="1" applyBorder="1" applyAlignment="1">
      <alignment horizontal="center" vertical="center" wrapText="1"/>
    </xf>
    <xf numFmtId="3" fontId="29" fillId="2" borderId="18" xfId="0" applyNumberFormat="1" applyFont="1" applyFill="1" applyBorder="1" applyAlignment="1">
      <alignment horizontal="center" vertical="center" wrapText="1"/>
    </xf>
    <xf numFmtId="3" fontId="29" fillId="2" borderId="10" xfId="0" applyNumberFormat="1" applyFont="1" applyFill="1" applyBorder="1" applyAlignment="1">
      <alignment horizontal="center" vertical="center" wrapText="1"/>
    </xf>
    <xf numFmtId="3" fontId="29" fillId="2" borderId="11" xfId="0" applyNumberFormat="1" applyFont="1" applyFill="1" applyBorder="1" applyAlignment="1">
      <alignment horizontal="center" vertical="center" wrapText="1"/>
    </xf>
    <xf numFmtId="0" fontId="29" fillId="2" borderId="6" xfId="0" applyFont="1" applyFill="1" applyBorder="1" applyAlignment="1">
      <alignment horizontal="center" vertical="center"/>
    </xf>
    <xf numFmtId="0" fontId="29" fillId="2" borderId="10" xfId="0" applyFont="1" applyFill="1" applyBorder="1" applyAlignment="1">
      <alignment horizontal="center" vertical="center"/>
    </xf>
    <xf numFmtId="0" fontId="29" fillId="2" borderId="8" xfId="0" applyFont="1" applyFill="1" applyBorder="1" applyAlignment="1">
      <alignment horizontal="center" vertical="center"/>
    </xf>
    <xf numFmtId="0" fontId="29" fillId="2" borderId="5" xfId="0" applyFont="1" applyFill="1" applyBorder="1" applyAlignment="1">
      <alignment horizontal="center" vertical="center"/>
    </xf>
    <xf numFmtId="0" fontId="29" fillId="2" borderId="11" xfId="0" applyFont="1" applyFill="1" applyBorder="1" applyAlignment="1">
      <alignment horizontal="center" vertical="center"/>
    </xf>
    <xf numFmtId="0" fontId="29" fillId="2" borderId="7" xfId="0" applyFont="1" applyFill="1" applyBorder="1" applyAlignment="1">
      <alignment horizontal="center" vertical="center"/>
    </xf>
    <xf numFmtId="3" fontId="29" fillId="2" borderId="51" xfId="0" applyNumberFormat="1" applyFont="1" applyFill="1" applyBorder="1" applyAlignment="1">
      <alignment horizontal="center" vertical="center" wrapText="1"/>
    </xf>
    <xf numFmtId="3" fontId="29" fillId="2" borderId="45" xfId="0" applyNumberFormat="1" applyFont="1" applyFill="1" applyBorder="1" applyAlignment="1">
      <alignment horizontal="center" vertical="center" wrapText="1"/>
    </xf>
    <xf numFmtId="3" fontId="29" fillId="2" borderId="48" xfId="0" applyNumberFormat="1" applyFont="1" applyFill="1" applyBorder="1" applyAlignment="1">
      <alignment horizontal="center" vertical="center" wrapText="1"/>
    </xf>
    <xf numFmtId="3" fontId="29" fillId="2" borderId="28" xfId="0" applyNumberFormat="1" applyFont="1" applyFill="1" applyBorder="1" applyAlignment="1">
      <alignment horizontal="center" vertical="center" wrapText="1"/>
    </xf>
    <xf numFmtId="3" fontId="30" fillId="2" borderId="23" xfId="0" applyNumberFormat="1" applyFont="1" applyFill="1" applyBorder="1" applyAlignment="1">
      <alignment horizontal="center" vertical="center" wrapText="1"/>
    </xf>
    <xf numFmtId="3" fontId="30" fillId="2" borderId="44" xfId="0" applyNumberFormat="1" applyFont="1" applyFill="1" applyBorder="1" applyAlignment="1">
      <alignment horizontal="center" vertical="center" wrapText="1"/>
    </xf>
    <xf numFmtId="3" fontId="30" fillId="2" borderId="24" xfId="0" applyNumberFormat="1" applyFont="1" applyFill="1" applyBorder="1" applyAlignment="1">
      <alignment horizontal="center" vertical="center" wrapText="1"/>
    </xf>
    <xf numFmtId="3" fontId="29" fillId="2" borderId="34" xfId="0" applyNumberFormat="1" applyFont="1" applyFill="1" applyBorder="1" applyAlignment="1">
      <alignment horizontal="center" vertical="center" wrapText="1"/>
    </xf>
    <xf numFmtId="3" fontId="29" fillId="2" borderId="43" xfId="0" applyNumberFormat="1" applyFont="1" applyFill="1" applyBorder="1" applyAlignment="1">
      <alignment horizontal="center" vertical="center" wrapText="1"/>
    </xf>
    <xf numFmtId="3" fontId="29" fillId="2" borderId="35" xfId="0" applyNumberFormat="1" applyFont="1" applyFill="1" applyBorder="1" applyAlignment="1">
      <alignment horizontal="center" vertical="center" wrapText="1"/>
    </xf>
    <xf numFmtId="0" fontId="29" fillId="2" borderId="34" xfId="0" applyFont="1" applyFill="1" applyBorder="1" applyAlignment="1">
      <alignment horizontal="center" vertical="center"/>
    </xf>
    <xf numFmtId="0" fontId="29" fillId="2" borderId="43" xfId="0" applyFont="1" applyFill="1" applyBorder="1" applyAlignment="1">
      <alignment horizontal="center" vertical="center"/>
    </xf>
    <xf numFmtId="0" fontId="29" fillId="2" borderId="35" xfId="0" applyFont="1" applyFill="1" applyBorder="1" applyAlignment="1">
      <alignment horizontal="center" vertical="center"/>
    </xf>
    <xf numFmtId="4" fontId="29" fillId="2" borderId="34" xfId="0" applyNumberFormat="1" applyFont="1" applyFill="1" applyBorder="1" applyAlignment="1">
      <alignment horizontal="center" vertical="center" wrapText="1"/>
    </xf>
    <xf numFmtId="4" fontId="29" fillId="2" borderId="43" xfId="0" applyNumberFormat="1" applyFont="1" applyFill="1" applyBorder="1" applyAlignment="1">
      <alignment horizontal="center" vertical="center" wrapText="1"/>
    </xf>
    <xf numFmtId="4" fontId="29" fillId="2" borderId="35" xfId="0" applyNumberFormat="1" applyFont="1" applyFill="1" applyBorder="1" applyAlignment="1">
      <alignment horizontal="center" vertical="center" wrapText="1"/>
    </xf>
    <xf numFmtId="3" fontId="42" fillId="0" borderId="1" xfId="0" applyNumberFormat="1" applyFont="1" applyBorder="1" applyAlignment="1">
      <alignment horizontal="center"/>
    </xf>
    <xf numFmtId="0" fontId="19" fillId="0" borderId="1" xfId="0" applyFont="1" applyFill="1" applyBorder="1" applyAlignment="1">
      <alignment horizontal="center" vertical="center" wrapText="1"/>
    </xf>
    <xf numFmtId="0" fontId="29" fillId="2" borderId="49" xfId="0" applyFont="1" applyFill="1" applyBorder="1" applyAlignment="1">
      <alignment horizontal="center" vertical="center" wrapText="1"/>
    </xf>
    <xf numFmtId="0" fontId="29" fillId="2" borderId="50" xfId="0" applyFont="1" applyFill="1" applyBorder="1" applyAlignment="1">
      <alignment horizontal="center" vertical="center" wrapText="1"/>
    </xf>
    <xf numFmtId="0" fontId="29" fillId="2" borderId="5" xfId="0" applyFont="1" applyFill="1" applyBorder="1" applyAlignment="1">
      <alignment horizontal="center" vertical="center" wrapText="1"/>
    </xf>
    <xf numFmtId="0" fontId="29" fillId="2" borderId="7" xfId="0" applyFont="1" applyFill="1" applyBorder="1" applyAlignment="1">
      <alignment horizontal="center" vertical="center" wrapText="1"/>
    </xf>
    <xf numFmtId="3" fontId="33" fillId="2" borderId="34" xfId="0" applyNumberFormat="1" applyFont="1" applyFill="1" applyBorder="1" applyAlignment="1">
      <alignment horizontal="center" vertical="center" wrapText="1"/>
    </xf>
    <xf numFmtId="3" fontId="33" fillId="2" borderId="35" xfId="0" applyNumberFormat="1" applyFont="1" applyFill="1" applyBorder="1" applyAlignment="1">
      <alignment horizontal="center" vertical="center" wrapText="1"/>
    </xf>
    <xf numFmtId="0" fontId="29" fillId="2" borderId="27" xfId="0" applyFont="1" applyFill="1" applyBorder="1" applyAlignment="1">
      <alignment horizontal="center" vertical="center"/>
    </xf>
    <xf numFmtId="0" fontId="29" fillId="2" borderId="9" xfId="0" applyFont="1" applyFill="1" applyBorder="1" applyAlignment="1">
      <alignment horizontal="center" vertical="center"/>
    </xf>
    <xf numFmtId="0" fontId="29" fillId="2" borderId="30" xfId="0" applyFont="1" applyFill="1" applyBorder="1" applyAlignment="1">
      <alignment horizontal="center" vertical="center" wrapText="1"/>
    </xf>
    <xf numFmtId="0" fontId="29" fillId="2" borderId="31" xfId="0" applyFont="1" applyFill="1" applyBorder="1" applyAlignment="1">
      <alignment horizontal="center" vertical="center" wrapText="1"/>
    </xf>
    <xf numFmtId="0" fontId="29" fillId="2" borderId="6" xfId="0" applyFont="1" applyFill="1" applyBorder="1" applyAlignment="1">
      <alignment horizontal="center" vertical="center" wrapText="1"/>
    </xf>
    <xf numFmtId="0" fontId="29" fillId="2" borderId="8" xfId="0" applyFont="1" applyFill="1" applyBorder="1" applyAlignment="1">
      <alignment horizontal="center" vertical="center" wrapText="1"/>
    </xf>
    <xf numFmtId="3" fontId="29" fillId="2" borderId="23" xfId="0" applyNumberFormat="1" applyFont="1" applyFill="1" applyBorder="1" applyAlignment="1">
      <alignment horizontal="center" vertical="center" wrapText="1"/>
    </xf>
    <xf numFmtId="3" fontId="29" fillId="2" borderId="44" xfId="0" applyNumberFormat="1" applyFont="1" applyFill="1" applyBorder="1" applyAlignment="1">
      <alignment horizontal="center" vertical="center" wrapText="1"/>
    </xf>
    <xf numFmtId="3" fontId="29" fillId="2" borderId="24" xfId="0" applyNumberFormat="1" applyFont="1" applyFill="1" applyBorder="1" applyAlignment="1">
      <alignment horizontal="center" vertical="center" wrapText="1"/>
    </xf>
    <xf numFmtId="0" fontId="48" fillId="0" borderId="1" xfId="5" applyFont="1" applyBorder="1" applyAlignment="1">
      <alignment horizontal="center" vertical="center" wrapText="1"/>
    </xf>
    <xf numFmtId="0" fontId="48" fillId="7" borderId="1" xfId="5" applyFont="1" applyFill="1" applyBorder="1" applyAlignment="1">
      <alignment horizontal="center" vertical="center" wrapText="1"/>
    </xf>
    <xf numFmtId="0" fontId="48" fillId="7" borderId="36" xfId="5" applyFont="1" applyFill="1" applyBorder="1" applyAlignment="1">
      <alignment horizontal="center" vertical="center" wrapText="1"/>
    </xf>
    <xf numFmtId="0" fontId="48" fillId="7" borderId="37" xfId="5" applyFont="1" applyFill="1" applyBorder="1" applyAlignment="1">
      <alignment horizontal="center" vertical="center" wrapText="1"/>
    </xf>
    <xf numFmtId="0" fontId="48" fillId="7" borderId="38" xfId="5" applyFont="1" applyFill="1" applyBorder="1" applyAlignment="1">
      <alignment horizontal="center" vertical="center" wrapText="1"/>
    </xf>
    <xf numFmtId="165" fontId="48" fillId="7" borderId="36" xfId="5" applyNumberFormat="1" applyFont="1" applyFill="1" applyBorder="1" applyAlignment="1">
      <alignment horizontal="center" vertical="center" wrapText="1"/>
    </xf>
    <xf numFmtId="165" fontId="48" fillId="7" borderId="37" xfId="5" applyNumberFormat="1" applyFont="1" applyFill="1" applyBorder="1" applyAlignment="1">
      <alignment horizontal="center" vertical="center" wrapText="1"/>
    </xf>
    <xf numFmtId="165" fontId="48" fillId="7" borderId="38" xfId="5" applyNumberFormat="1" applyFont="1" applyFill="1" applyBorder="1" applyAlignment="1">
      <alignment horizontal="center" vertical="center" wrapText="1"/>
    </xf>
    <xf numFmtId="0" fontId="48" fillId="0" borderId="3" xfId="5" applyFont="1" applyBorder="1" applyAlignment="1">
      <alignment horizontal="center" vertical="center" wrapText="1"/>
    </xf>
    <xf numFmtId="166" fontId="48" fillId="7" borderId="36" xfId="5" applyNumberFormat="1" applyFont="1" applyFill="1" applyBorder="1" applyAlignment="1">
      <alignment horizontal="center" vertical="center" wrapText="1"/>
    </xf>
    <xf numFmtId="166" fontId="48" fillId="7" borderId="37" xfId="5" applyNumberFormat="1" applyFont="1" applyFill="1" applyBorder="1" applyAlignment="1">
      <alignment horizontal="center" vertical="center" wrapText="1"/>
    </xf>
    <xf numFmtId="166" fontId="48" fillId="7" borderId="38" xfId="5" applyNumberFormat="1" applyFont="1" applyFill="1" applyBorder="1" applyAlignment="1">
      <alignment horizontal="center" vertical="center" wrapText="1"/>
    </xf>
    <xf numFmtId="0" fontId="49" fillId="7" borderId="36" xfId="0" applyFont="1" applyFill="1" applyBorder="1" applyAlignment="1">
      <alignment horizontal="center" vertical="center" wrapText="1"/>
    </xf>
    <xf numFmtId="0" fontId="49" fillId="7" borderId="37" xfId="0" applyFont="1" applyFill="1" applyBorder="1" applyAlignment="1">
      <alignment horizontal="center" vertical="center" wrapText="1"/>
    </xf>
    <xf numFmtId="0" fontId="49" fillId="7" borderId="38" xfId="0" applyFont="1" applyFill="1" applyBorder="1" applyAlignment="1">
      <alignment horizontal="center" vertical="center" wrapText="1"/>
    </xf>
    <xf numFmtId="3" fontId="48" fillId="7" borderId="36" xfId="5" applyNumberFormat="1" applyFont="1" applyFill="1" applyBorder="1" applyAlignment="1">
      <alignment horizontal="center" vertical="center" wrapText="1"/>
    </xf>
    <xf numFmtId="3" fontId="48" fillId="7" borderId="37" xfId="5" applyNumberFormat="1" applyFont="1" applyFill="1" applyBorder="1" applyAlignment="1">
      <alignment horizontal="center" vertical="center" wrapText="1"/>
    </xf>
    <xf numFmtId="3" fontId="48" fillId="7" borderId="38" xfId="5" applyNumberFormat="1" applyFont="1" applyFill="1" applyBorder="1" applyAlignment="1">
      <alignment horizontal="center" vertical="center" wrapText="1"/>
    </xf>
    <xf numFmtId="166" fontId="48" fillId="0" borderId="36" xfId="5" applyNumberFormat="1" applyFont="1" applyFill="1" applyBorder="1" applyAlignment="1">
      <alignment horizontal="center" vertical="center" wrapText="1"/>
    </xf>
    <xf numFmtId="166" fontId="48" fillId="0" borderId="37" xfId="5" applyNumberFormat="1" applyFont="1" applyFill="1" applyBorder="1" applyAlignment="1">
      <alignment horizontal="center" vertical="center" wrapText="1"/>
    </xf>
    <xf numFmtId="166" fontId="48" fillId="0" borderId="38" xfId="5" applyNumberFormat="1" applyFont="1" applyFill="1" applyBorder="1" applyAlignment="1">
      <alignment horizontal="center" vertical="center" wrapText="1"/>
    </xf>
    <xf numFmtId="0" fontId="48" fillId="7" borderId="1" xfId="0" applyFont="1" applyFill="1" applyBorder="1" applyAlignment="1">
      <alignment horizontal="center" vertical="center" wrapText="1"/>
    </xf>
    <xf numFmtId="0" fontId="48" fillId="7" borderId="36" xfId="0" applyFont="1" applyFill="1" applyBorder="1" applyAlignment="1">
      <alignment horizontal="center" vertical="center" wrapText="1"/>
    </xf>
    <xf numFmtId="0" fontId="48" fillId="7" borderId="37" xfId="0" applyFont="1" applyFill="1" applyBorder="1" applyAlignment="1">
      <alignment horizontal="center" vertical="center" wrapText="1"/>
    </xf>
    <xf numFmtId="0" fontId="48" fillId="7" borderId="38" xfId="0" applyFont="1" applyFill="1" applyBorder="1" applyAlignment="1">
      <alignment horizontal="center" vertical="center" wrapText="1"/>
    </xf>
    <xf numFmtId="0" fontId="50" fillId="7" borderId="1" xfId="0" applyFont="1" applyFill="1" applyBorder="1" applyAlignment="1">
      <alignment horizontal="center" vertical="center" wrapText="1"/>
    </xf>
    <xf numFmtId="0" fontId="48" fillId="10" borderId="36" xfId="5" applyFont="1" applyFill="1" applyBorder="1" applyAlignment="1">
      <alignment horizontal="left" vertical="center"/>
    </xf>
    <xf numFmtId="0" fontId="48" fillId="10" borderId="37" xfId="5" applyFont="1" applyFill="1" applyBorder="1" applyAlignment="1">
      <alignment horizontal="left" vertical="center"/>
    </xf>
    <xf numFmtId="166" fontId="48" fillId="7" borderId="1" xfId="0" applyNumberFormat="1" applyFont="1" applyFill="1" applyBorder="1" applyAlignment="1">
      <alignment horizontal="center" vertical="center" wrapText="1"/>
    </xf>
    <xf numFmtId="166" fontId="48" fillId="7" borderId="36" xfId="0" applyNumberFormat="1" applyFont="1" applyFill="1" applyBorder="1" applyAlignment="1">
      <alignment horizontal="center" vertical="center" wrapText="1"/>
    </xf>
    <xf numFmtId="166" fontId="48" fillId="7" borderId="37" xfId="0" applyNumberFormat="1" applyFont="1" applyFill="1" applyBorder="1" applyAlignment="1">
      <alignment horizontal="center" vertical="center" wrapText="1"/>
    </xf>
    <xf numFmtId="166" fontId="48" fillId="7" borderId="38" xfId="0" applyNumberFormat="1" applyFont="1" applyFill="1" applyBorder="1" applyAlignment="1">
      <alignment horizontal="center" vertical="center" wrapText="1"/>
    </xf>
    <xf numFmtId="3" fontId="48" fillId="7" borderId="36" xfId="0" applyNumberFormat="1" applyFont="1" applyFill="1" applyBorder="1" applyAlignment="1">
      <alignment horizontal="center" vertical="center" wrapText="1"/>
    </xf>
    <xf numFmtId="3" fontId="48" fillId="7" borderId="37" xfId="0" applyNumberFormat="1" applyFont="1" applyFill="1" applyBorder="1" applyAlignment="1">
      <alignment horizontal="center" vertical="center" wrapText="1"/>
    </xf>
    <xf numFmtId="3" fontId="48" fillId="7" borderId="38" xfId="0" applyNumberFormat="1" applyFont="1" applyFill="1" applyBorder="1" applyAlignment="1">
      <alignment horizontal="center" vertical="center" wrapText="1"/>
    </xf>
    <xf numFmtId="3" fontId="48" fillId="7" borderId="1" xfId="0" applyNumberFormat="1" applyFont="1" applyFill="1" applyBorder="1" applyAlignment="1">
      <alignment horizontal="center" vertical="center" wrapText="1"/>
    </xf>
    <xf numFmtId="0" fontId="48" fillId="0" borderId="1" xfId="0" applyFont="1" applyFill="1" applyBorder="1" applyAlignment="1">
      <alignment horizontal="center" vertical="center" wrapText="1"/>
    </xf>
    <xf numFmtId="166" fontId="48" fillId="0" borderId="36" xfId="0" applyNumberFormat="1" applyFont="1" applyFill="1" applyBorder="1" applyAlignment="1">
      <alignment horizontal="center" vertical="center" wrapText="1"/>
    </xf>
    <xf numFmtId="166" fontId="48" fillId="0" borderId="37" xfId="0" applyNumberFormat="1" applyFont="1" applyFill="1" applyBorder="1" applyAlignment="1">
      <alignment horizontal="center" vertical="center" wrapText="1"/>
    </xf>
    <xf numFmtId="166" fontId="48" fillId="0" borderId="38" xfId="0" applyNumberFormat="1" applyFont="1" applyFill="1" applyBorder="1" applyAlignment="1">
      <alignment horizontal="center" vertical="center" wrapText="1"/>
    </xf>
    <xf numFmtId="0" fontId="48" fillId="7" borderId="1" xfId="0" applyNumberFormat="1" applyFont="1" applyFill="1" applyBorder="1" applyAlignment="1">
      <alignment horizontal="center" vertical="center" wrapText="1"/>
    </xf>
    <xf numFmtId="0" fontId="47" fillId="3" borderId="1" xfId="0" applyFont="1" applyFill="1" applyBorder="1" applyAlignment="1">
      <alignment horizontal="center" vertical="center" wrapText="1"/>
    </xf>
    <xf numFmtId="0" fontId="48" fillId="8" borderId="1" xfId="5" applyFont="1" applyFill="1" applyBorder="1" applyAlignment="1">
      <alignment horizontal="left" vertical="center"/>
    </xf>
    <xf numFmtId="0" fontId="48" fillId="9" borderId="37" xfId="5" applyFont="1" applyFill="1" applyBorder="1" applyAlignment="1">
      <alignment horizontal="left" vertical="center"/>
    </xf>
    <xf numFmtId="0" fontId="48" fillId="9" borderId="38" xfId="5" applyFont="1" applyFill="1" applyBorder="1" applyAlignment="1">
      <alignment horizontal="left" vertical="center"/>
    </xf>
    <xf numFmtId="0" fontId="47" fillId="7" borderId="1" xfId="0" applyFont="1" applyFill="1" applyBorder="1" applyAlignment="1">
      <alignment horizontal="center" vertical="center" wrapText="1"/>
    </xf>
    <xf numFmtId="0" fontId="48" fillId="8" borderId="37" xfId="5" applyFont="1" applyFill="1" applyBorder="1" applyAlignment="1">
      <alignment horizontal="left" vertical="center"/>
    </xf>
    <xf numFmtId="0" fontId="48" fillId="8" borderId="38" xfId="5" applyFont="1" applyFill="1" applyBorder="1" applyAlignment="1">
      <alignment horizontal="left" vertical="center"/>
    </xf>
    <xf numFmtId="0" fontId="48" fillId="11" borderId="37" xfId="5" applyFont="1" applyFill="1" applyBorder="1" applyAlignment="1">
      <alignment horizontal="left" vertical="center"/>
    </xf>
    <xf numFmtId="0" fontId="48" fillId="11" borderId="38" xfId="5" applyFont="1" applyFill="1" applyBorder="1" applyAlignment="1">
      <alignment horizontal="left" vertical="center"/>
    </xf>
    <xf numFmtId="0" fontId="48" fillId="12" borderId="37" xfId="5" applyFont="1" applyFill="1" applyBorder="1" applyAlignment="1">
      <alignment horizontal="left" vertical="center"/>
    </xf>
  </cellXfs>
  <cellStyles count="10">
    <cellStyle name="_x0005__x001c_" xfId="5"/>
    <cellStyle name="Обычный" xfId="0" builtinId="0"/>
    <cellStyle name="Обычный 2" xfId="1"/>
    <cellStyle name="Обычный 2 10 2" xfId="7"/>
    <cellStyle name="Обычный 2 10 2 2" xfId="8"/>
    <cellStyle name="Обычный 2 2" xfId="2"/>
    <cellStyle name="Обычный 4" xfId="4"/>
    <cellStyle name="Процентный" xfId="3" builtinId="5"/>
    <cellStyle name="Финансовый" xfId="9" builtinId="3"/>
    <cellStyle name="Финансовый 2" xfId="6"/>
  </cellStyles>
  <dxfs count="93">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baseline="0">
                <a:solidFill>
                  <a:schemeClr val="tx1">
                    <a:lumMod val="65000"/>
                    <a:lumOff val="35000"/>
                  </a:schemeClr>
                </a:solidFill>
                <a:effectLst>
                  <a:outerShdw blurRad="76200" dist="50800" dir="600000" sx="103000" sy="103000" algn="ctr" rotWithShape="0">
                    <a:srgbClr val="000000">
                      <a:alpha val="43137"/>
                    </a:srgbClr>
                  </a:outerShdw>
                </a:effectLst>
                <a:latin typeface="Arial" panose="020B0604020202020204" pitchFamily="34" charset="0"/>
                <a:ea typeface="+mn-ea"/>
                <a:cs typeface="Arial" panose="020B0604020202020204" pitchFamily="34" charset="0"/>
              </a:defRPr>
            </a:pPr>
            <a:r>
              <a:rPr lang="en-US">
                <a:effectLst>
                  <a:outerShdw blurRad="76200" dist="50800" dir="600000" sx="103000" sy="103000" algn="ctr" rotWithShape="0">
                    <a:srgbClr val="000000">
                      <a:alpha val="43137"/>
                    </a:srgbClr>
                  </a:outerShdw>
                </a:effectLst>
                <a:latin typeface="Arial" panose="020B0604020202020204" pitchFamily="34" charset="0"/>
                <a:cs typeface="Arial" panose="020B0604020202020204" pitchFamily="34" charset="0"/>
              </a:rPr>
              <a:t>KPI 4</a:t>
            </a:r>
            <a:endParaRPr lang="ru-RU">
              <a:effectLst>
                <a:outerShdw blurRad="76200" dist="50800" dir="600000" sx="103000" sy="103000" algn="ctr" rotWithShape="0">
                  <a:srgbClr val="000000">
                    <a:alpha val="43137"/>
                  </a:srgbClr>
                </a:outerShdw>
              </a:effectLst>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800" b="1" i="0" u="none" strike="noStrike" kern="1200" cap="all" baseline="0">
              <a:solidFill>
                <a:schemeClr val="tx1">
                  <a:lumMod val="65000"/>
                  <a:lumOff val="35000"/>
                </a:schemeClr>
              </a:solidFill>
              <a:effectLst>
                <a:outerShdw blurRad="76200" dist="50800" dir="600000" sx="103000" sy="103000" algn="ctr" rotWithShape="0">
                  <a:srgbClr val="000000">
                    <a:alpha val="43137"/>
                  </a:srgbClr>
                </a:outerShdw>
              </a:effectLst>
              <a:latin typeface="Arial" panose="020B0604020202020204" pitchFamily="34" charset="0"/>
              <a:ea typeface="+mn-ea"/>
              <a:cs typeface="Arial" panose="020B0604020202020204" pitchFamily="34" charset="0"/>
            </a:defRPr>
          </a:pPr>
          <a:endParaRPr lang="en-US"/>
        </a:p>
      </c:txPr>
    </c:title>
    <c:autoTitleDeleted val="0"/>
    <c:view3D>
      <c:rotX val="50"/>
      <c:rotY val="18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spPr>
            <a:effectLst>
              <a:innerShdw blurRad="114300">
                <a:prstClr val="black"/>
              </a:innerShdw>
            </a:effectLst>
          </c:spPr>
          <c:explosion val="5"/>
          <c:dPt>
            <c:idx val="0"/>
            <c:bubble3D val="0"/>
            <c:spPr>
              <a:solidFill>
                <a:schemeClr val="accent1">
                  <a:alpha val="90000"/>
                </a:schemeClr>
              </a:solidFill>
              <a:ln w="19050">
                <a:solidFill>
                  <a:schemeClr val="accent1">
                    <a:lumMod val="75000"/>
                  </a:schemeClr>
                </a:solidFill>
              </a:ln>
              <a:effectLst>
                <a:innerShdw blurRad="114300">
                  <a:prstClr val="black"/>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1-0CC6-4538-BBF0-9E805B091117}"/>
              </c:ext>
            </c:extLst>
          </c:dPt>
          <c:dPt>
            <c:idx val="1"/>
            <c:bubble3D val="0"/>
            <c:spPr>
              <a:solidFill>
                <a:schemeClr val="accent2">
                  <a:alpha val="90000"/>
                </a:schemeClr>
              </a:solidFill>
              <a:ln w="19050">
                <a:solidFill>
                  <a:schemeClr val="accent2">
                    <a:lumMod val="75000"/>
                  </a:schemeClr>
                </a:solidFill>
              </a:ln>
              <a:effectLst>
                <a:innerShdw blurRad="114300">
                  <a:prstClr val="black"/>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2-0CC6-4538-BBF0-9E805B091117}"/>
              </c:ext>
            </c:extLst>
          </c:dPt>
          <c:dLbls>
            <c:dLbl>
              <c:idx val="0"/>
              <c:tx>
                <c:rich>
                  <a:bodyPr rot="0" spcFirstLastPara="1" vertOverflow="clip" horzOverflow="clip" vert="horz" wrap="square" lIns="38100" tIns="19050" rIns="38100" bIns="19050" anchor="ctr" anchorCtr="1">
                    <a:spAutoFit/>
                  </a:bodyPr>
                  <a:lstStyle/>
                  <a:p>
                    <a:pPr>
                      <a:defRPr sz="1600" b="1" i="0" u="none" strike="noStrike" kern="1200" baseline="0">
                        <a:solidFill>
                          <a:schemeClr val="tx1"/>
                        </a:solidFill>
                        <a:effectLst>
                          <a:outerShdw blurRad="50800" dist="25400" dir="5400000" algn="ctr" rotWithShape="0">
                            <a:srgbClr val="000000">
                              <a:alpha val="43137"/>
                            </a:srgbClr>
                          </a:outerShdw>
                        </a:effectLst>
                        <a:latin typeface="Arial" panose="020B0604020202020204" pitchFamily="34" charset="0"/>
                        <a:ea typeface="+mn-ea"/>
                        <a:cs typeface="Arial" panose="020B0604020202020204" pitchFamily="34" charset="0"/>
                      </a:defRPr>
                    </a:pPr>
                    <a:r>
                      <a:rPr lang="ru-RU" sz="1600" b="1">
                        <a:solidFill>
                          <a:schemeClr val="tx1"/>
                        </a:solidFill>
                        <a:effectLst>
                          <a:outerShdw blurRad="50800" dist="25400" dir="5400000" algn="ctr" rotWithShape="0">
                            <a:srgbClr val="000000">
                              <a:alpha val="43137"/>
                            </a:srgbClr>
                          </a:outerShdw>
                        </a:effectLst>
                        <a:latin typeface="Arial" panose="020B0604020202020204" pitchFamily="34" charset="0"/>
                        <a:cs typeface="Arial" panose="020B0604020202020204" pitchFamily="34" charset="0"/>
                      </a:rPr>
                      <a:t>Всего:</a:t>
                    </a:r>
                  </a:p>
                  <a:p>
                    <a:pPr>
                      <a:defRPr sz="1600" b="1">
                        <a:solidFill>
                          <a:schemeClr val="tx1"/>
                        </a:solidFill>
                        <a:effectLst>
                          <a:outerShdw blurRad="50800" dist="25400" dir="5400000" algn="ctr" rotWithShape="0">
                            <a:srgbClr val="000000">
                              <a:alpha val="43137"/>
                            </a:srgbClr>
                          </a:outerShdw>
                        </a:effectLst>
                        <a:latin typeface="Arial" panose="020B0604020202020204" pitchFamily="34" charset="0"/>
                        <a:cs typeface="Arial" panose="020B0604020202020204" pitchFamily="34" charset="0"/>
                      </a:defRPr>
                    </a:pPr>
                    <a:fld id="{0A38EA58-C420-434F-A98A-FB883969565C}" type="VALUE">
                      <a:rPr lang="en-US" sz="1600" b="1">
                        <a:solidFill>
                          <a:schemeClr val="tx1"/>
                        </a:solidFill>
                        <a:effectLst>
                          <a:outerShdw blurRad="50800" dist="25400" dir="5400000" algn="ctr" rotWithShape="0">
                            <a:srgbClr val="000000">
                              <a:alpha val="43137"/>
                            </a:srgbClr>
                          </a:outerShdw>
                        </a:effectLst>
                        <a:latin typeface="Arial" panose="020B0604020202020204" pitchFamily="34" charset="0"/>
                        <a:cs typeface="Arial" panose="020B0604020202020204" pitchFamily="34" charset="0"/>
                      </a:rPr>
                      <a:pPr>
                        <a:defRPr sz="1600" b="1">
                          <a:solidFill>
                            <a:schemeClr val="tx1"/>
                          </a:solidFill>
                          <a:effectLst>
                            <a:outerShdw blurRad="50800" dist="25400" dir="5400000" algn="ctr" rotWithShape="0">
                              <a:srgbClr val="000000">
                                <a:alpha val="43137"/>
                              </a:srgbClr>
                            </a:outerShdw>
                          </a:effectLst>
                          <a:latin typeface="Arial" panose="020B0604020202020204" pitchFamily="34" charset="0"/>
                          <a:cs typeface="Arial" panose="020B0604020202020204" pitchFamily="34" charset="0"/>
                        </a:defRPr>
                      </a:pPr>
                      <a:t>[ЗНАЧЕНИЕ]</a:t>
                    </a:fld>
                    <a:endParaRPr lang="en-US"/>
                  </a:p>
                </c:rich>
              </c:tx>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chemeClr val="tx1"/>
                      </a:solidFill>
                      <a:effectLst>
                        <a:outerShdw blurRad="50800" dist="25400" dir="5400000" algn="ctr" rotWithShape="0">
                          <a:srgbClr val="000000">
                            <a:alpha val="43137"/>
                          </a:srgbClr>
                        </a:outerShdw>
                      </a:effectLst>
                      <a:latin typeface="Arial" panose="020B0604020202020204" pitchFamily="34" charset="0"/>
                      <a:ea typeface="+mn-ea"/>
                      <a:cs typeface="Arial" panose="020B0604020202020204" pitchFamily="34" charset="0"/>
                    </a:defRPr>
                  </a:pPr>
                  <a:endParaRPr lang="en-US"/>
                </a:p>
              </c:txPr>
              <c:dLblPos val="inEnd"/>
              <c:showLegendKey val="0"/>
              <c:showVal val="0"/>
              <c:showCatName val="1"/>
              <c:showSerName val="1"/>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0CC6-4538-BBF0-9E805B091117}"/>
                </c:ext>
              </c:extLst>
            </c:dLbl>
            <c:dLbl>
              <c:idx val="1"/>
              <c:layout>
                <c:manualLayout>
                  <c:x val="-0.1275696088400205"/>
                  <c:y val="-0.27981842949491409"/>
                </c:manualLayout>
              </c:layout>
              <c:tx>
                <c:rich>
                  <a:bodyPr rot="0" spcFirstLastPara="1" vertOverflow="clip" horzOverflow="clip" vert="horz" wrap="square" lIns="38100" tIns="19050" rIns="38100" bIns="19050" anchor="ctr" anchorCtr="1">
                    <a:spAutoFit/>
                  </a:bodyPr>
                  <a:lstStyle/>
                  <a:p>
                    <a:pPr>
                      <a:defRPr sz="1600" b="1" i="0" u="none" strike="noStrike" kern="1200" baseline="0">
                        <a:solidFill>
                          <a:schemeClr val="tx1"/>
                        </a:solidFill>
                        <a:effectLst>
                          <a:outerShdw blurRad="50800" dist="25400" dir="5400000" algn="ctr" rotWithShape="0">
                            <a:srgbClr val="000000">
                              <a:alpha val="43137"/>
                            </a:srgbClr>
                          </a:outerShdw>
                        </a:effectLst>
                        <a:latin typeface="Arial" panose="020B0604020202020204" pitchFamily="34" charset="0"/>
                        <a:ea typeface="+mn-ea"/>
                        <a:cs typeface="Arial" panose="020B0604020202020204" pitchFamily="34" charset="0"/>
                      </a:defRPr>
                    </a:pPr>
                    <a:fld id="{E47BEBFB-4F2D-4D71-89D0-E8DAEF826A6C}" type="CATEGORYNAME">
                      <a:rPr lang="ru-RU" sz="1600" b="1">
                        <a:solidFill>
                          <a:schemeClr val="tx1"/>
                        </a:solidFill>
                        <a:effectLst>
                          <a:outerShdw blurRad="50800" dist="25400" dir="5400000" algn="ctr" rotWithShape="0">
                            <a:srgbClr val="000000">
                              <a:alpha val="43137"/>
                            </a:srgbClr>
                          </a:outerShdw>
                        </a:effectLst>
                        <a:latin typeface="Arial" panose="020B0604020202020204" pitchFamily="34" charset="0"/>
                        <a:cs typeface="Arial" panose="020B0604020202020204" pitchFamily="34" charset="0"/>
                      </a:rPr>
                      <a:pPr>
                        <a:defRPr sz="1600" b="1">
                          <a:solidFill>
                            <a:schemeClr val="tx1"/>
                          </a:solidFill>
                          <a:effectLst>
                            <a:outerShdw blurRad="50800" dist="25400" dir="5400000" algn="ctr" rotWithShape="0">
                              <a:srgbClr val="000000">
                                <a:alpha val="43137"/>
                              </a:srgbClr>
                            </a:outerShdw>
                          </a:effectLst>
                          <a:latin typeface="Arial" panose="020B0604020202020204" pitchFamily="34" charset="0"/>
                          <a:cs typeface="Arial" panose="020B0604020202020204" pitchFamily="34" charset="0"/>
                        </a:defRPr>
                      </a:pPr>
                      <a:t>[ИМЯ КАТЕГОРИИ]</a:t>
                    </a:fld>
                    <a:r>
                      <a:rPr lang="ru-RU" sz="1600" b="1" baseline="0">
                        <a:solidFill>
                          <a:schemeClr val="tx1"/>
                        </a:solidFill>
                        <a:effectLst>
                          <a:outerShdw blurRad="50800" dist="25400" dir="5400000" algn="ctr" rotWithShape="0">
                            <a:srgbClr val="000000">
                              <a:alpha val="43137"/>
                            </a:srgbClr>
                          </a:outerShdw>
                        </a:effectLst>
                        <a:latin typeface="Arial" panose="020B0604020202020204" pitchFamily="34" charset="0"/>
                        <a:cs typeface="Arial" panose="020B0604020202020204" pitchFamily="34" charset="0"/>
                      </a:rPr>
                      <a:t>:</a:t>
                    </a:r>
                  </a:p>
                  <a:p>
                    <a:pPr>
                      <a:defRPr sz="1600" b="1">
                        <a:solidFill>
                          <a:schemeClr val="tx1"/>
                        </a:solidFill>
                        <a:effectLst>
                          <a:outerShdw blurRad="50800" dist="25400" dir="5400000" algn="ctr" rotWithShape="0">
                            <a:srgbClr val="000000">
                              <a:alpha val="43137"/>
                            </a:srgbClr>
                          </a:outerShdw>
                        </a:effectLst>
                        <a:latin typeface="Arial" panose="020B0604020202020204" pitchFamily="34" charset="0"/>
                        <a:cs typeface="Arial" panose="020B0604020202020204" pitchFamily="34" charset="0"/>
                      </a:defRPr>
                    </a:pPr>
                    <a:fld id="{8BDEC261-4A36-4630-B2DD-C363696B269D}" type="VALUE">
                      <a:rPr lang="ru-RU" sz="1600" b="1" baseline="0">
                        <a:solidFill>
                          <a:schemeClr val="tx1"/>
                        </a:solidFill>
                        <a:effectLst>
                          <a:outerShdw blurRad="50800" dist="25400" dir="5400000" algn="ctr" rotWithShape="0">
                            <a:srgbClr val="000000">
                              <a:alpha val="43137"/>
                            </a:srgbClr>
                          </a:outerShdw>
                        </a:effectLst>
                        <a:latin typeface="Arial" panose="020B0604020202020204" pitchFamily="34" charset="0"/>
                        <a:cs typeface="Arial" panose="020B0604020202020204" pitchFamily="34" charset="0"/>
                      </a:rPr>
                      <a:pPr>
                        <a:defRPr sz="1600" b="1">
                          <a:solidFill>
                            <a:schemeClr val="tx1"/>
                          </a:solidFill>
                          <a:effectLst>
                            <a:outerShdw blurRad="50800" dist="25400" dir="5400000" algn="ctr" rotWithShape="0">
                              <a:srgbClr val="000000">
                                <a:alpha val="43137"/>
                              </a:srgbClr>
                            </a:outerShdw>
                          </a:effectLst>
                          <a:latin typeface="Arial" panose="020B0604020202020204" pitchFamily="34" charset="0"/>
                          <a:cs typeface="Arial" panose="020B0604020202020204" pitchFamily="34" charset="0"/>
                        </a:defRPr>
                      </a:pPr>
                      <a:t>[ЗНАЧЕНИЕ]</a:t>
                    </a:fld>
                    <a:endParaRPr lang="en-US"/>
                  </a:p>
                </c:rich>
              </c:tx>
              <c:spPr>
                <a:solidFill>
                  <a:schemeClr val="lt1">
                    <a:alpha val="90000"/>
                  </a:schemeClr>
                </a:solidFill>
                <a:ln w="12700" cap="flat" cmpd="sng" algn="ctr">
                  <a:solidFill>
                    <a:schemeClr val="accent2"/>
                  </a:solidFill>
                  <a:round/>
                </a:ln>
                <a:effectLst>
                  <a:outerShdw blurRad="50800" dist="38100" dir="2700000" algn="tl" rotWithShape="0">
                    <a:schemeClr val="accent2">
                      <a:lumMod val="75000"/>
                      <a:alpha val="40000"/>
                    </a:schemeClr>
                  </a:outerShdw>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chemeClr val="tx1"/>
                      </a:solidFill>
                      <a:effectLst>
                        <a:outerShdw blurRad="50800" dist="25400" dir="5400000" algn="ctr" rotWithShape="0">
                          <a:srgbClr val="000000">
                            <a:alpha val="43137"/>
                          </a:srgbClr>
                        </a:outerShdw>
                      </a:effectLst>
                      <a:latin typeface="Arial" panose="020B0604020202020204" pitchFamily="34" charset="0"/>
                      <a:ea typeface="+mn-ea"/>
                      <a:cs typeface="Arial" panose="020B0604020202020204" pitchFamily="34" charset="0"/>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9461904236489128"/>
                      <c:h val="0.1407284686674159"/>
                    </c:manualLayout>
                  </c15:layout>
                  <c15:dlblFieldTable/>
                  <c15:showDataLabelsRange val="0"/>
                </c:ext>
                <c:ext xmlns:c16="http://schemas.microsoft.com/office/drawing/2014/chart" uri="{C3380CC4-5D6E-409C-BE32-E72D297353CC}">
                  <c16:uniqueId val="{00000002-0CC6-4538-BBF0-9E805B091117}"/>
                </c:ext>
              </c:extLst>
            </c:dLbl>
            <c:spPr>
              <a:solidFill>
                <a:sysClr val="window" lastClr="FFFFFF">
                  <a:alpha val="90000"/>
                </a:sysClr>
              </a:solidFill>
              <a:ln w="12700" cap="flat" cmpd="sng" algn="ctr">
                <a:solidFill>
                  <a:srgbClr val="5B9BD5"/>
                </a:solidFill>
                <a:round/>
              </a:ln>
              <a:effectLst>
                <a:outerShdw blurRad="50800" dist="38100" dir="2700000" algn="tl" rotWithShape="0">
                  <a:srgbClr val="5B9BD5">
                    <a:lumMod val="75000"/>
                    <a:alpha val="40000"/>
                  </a:srgbClr>
                </a:outerShdw>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chemeClr val="tx1"/>
                    </a:solidFill>
                    <a:effectLst>
                      <a:outerShdw blurRad="50800" dist="25400" dir="5400000" algn="ctr" rotWithShape="0">
                        <a:srgbClr val="000000">
                          <a:alpha val="43137"/>
                        </a:srgbClr>
                      </a:outerShdw>
                    </a:effectLst>
                    <a:latin typeface="Arial" panose="020B0604020202020204" pitchFamily="34" charset="0"/>
                    <a:ea typeface="+mn-ea"/>
                    <a:cs typeface="Arial" panose="020B0604020202020204" pitchFamily="34" charset="0"/>
                  </a:defRPr>
                </a:pPr>
                <a:endParaRPr lang="en-US"/>
              </a:p>
            </c:txPr>
            <c:dLblPos val="inEnd"/>
            <c:showLegendKey val="0"/>
            <c:showVal val="0"/>
            <c:showCatName val="1"/>
            <c:showSerName val="1"/>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KPI!$C$17:$D$17</c:f>
              <c:strCache>
                <c:ptCount val="2"/>
                <c:pt idx="0">
                  <c:v>Всего проверок</c:v>
                </c:pt>
                <c:pt idx="1">
                  <c:v>&gt; 6 мес.</c:v>
                </c:pt>
              </c:strCache>
            </c:strRef>
          </c:cat>
          <c:val>
            <c:numRef>
              <c:f>KPI!$C$18:$D$18</c:f>
              <c:numCache>
                <c:formatCode>#,##0</c:formatCode>
                <c:ptCount val="2"/>
                <c:pt idx="0">
                  <c:v>22</c:v>
                </c:pt>
                <c:pt idx="1">
                  <c:v>2</c:v>
                </c:pt>
              </c:numCache>
            </c:numRef>
          </c:val>
          <c:extLst>
            <c:ext xmlns:c16="http://schemas.microsoft.com/office/drawing/2014/chart" uri="{C3380CC4-5D6E-409C-BE32-E72D297353CC}">
              <c16:uniqueId val="{00000000-0CC6-4538-BBF0-9E805B091117}"/>
            </c:ext>
          </c:extLst>
        </c:ser>
        <c:dLbls>
          <c:dLblPos val="inEnd"/>
          <c:showLegendKey val="0"/>
          <c:showVal val="0"/>
          <c:showCatName val="1"/>
          <c:showSerName val="0"/>
          <c:showPercent val="0"/>
          <c:showBubbleSize val="0"/>
          <c:showLeaderLines val="1"/>
        </c:dLbls>
      </c:pie3D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Arial" panose="020B0604020202020204" pitchFamily="34" charset="0"/>
                <a:ea typeface="+mn-ea"/>
                <a:cs typeface="Arial" panose="020B0604020202020204" pitchFamily="34" charset="0"/>
              </a:defRPr>
            </a:pPr>
            <a:r>
              <a:rPr lang="en-US">
                <a:latin typeface="Arial" panose="020B0604020202020204" pitchFamily="34" charset="0"/>
                <a:cs typeface="Arial" panose="020B0604020202020204" pitchFamily="34" charset="0"/>
              </a:rPr>
              <a:t>KPI 1-3</a:t>
            </a:r>
            <a:endParaRPr lang="ru-RU">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bar"/>
        <c:grouping val="clustered"/>
        <c:varyColors val="0"/>
        <c:ser>
          <c:idx val="0"/>
          <c:order val="0"/>
          <c:tx>
            <c:strRef>
              <c:f>KPI!$C$10</c:f>
              <c:strCache>
                <c:ptCount val="1"/>
                <c:pt idx="0">
                  <c:v>KPI</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KPI!$B$11:$B$13</c:f>
              <c:strCache>
                <c:ptCount val="3"/>
                <c:pt idx="0">
                  <c:v>Сумма доначислений</c:v>
                </c:pt>
                <c:pt idx="1">
                  <c:v>Сумма взысканий</c:v>
                </c:pt>
                <c:pt idx="2">
                  <c:v>Среднее доначисление</c:v>
                </c:pt>
              </c:strCache>
            </c:strRef>
          </c:cat>
          <c:val>
            <c:numRef>
              <c:f>KPI!$C$11:$C$13</c:f>
              <c:numCache>
                <c:formatCode>#,##0</c:formatCode>
                <c:ptCount val="3"/>
                <c:pt idx="0">
                  <c:v>533.01022043026842</c:v>
                </c:pt>
                <c:pt idx="1">
                  <c:v>206.6280583780424</c:v>
                </c:pt>
                <c:pt idx="2" formatCode="#,##0.00">
                  <c:v>38.32</c:v>
                </c:pt>
              </c:numCache>
            </c:numRef>
          </c:val>
          <c:extLst>
            <c:ext xmlns:c16="http://schemas.microsoft.com/office/drawing/2014/chart" uri="{C3380CC4-5D6E-409C-BE32-E72D297353CC}">
              <c16:uniqueId val="{00000000-C145-4FC0-B5BB-527BF16B13AF}"/>
            </c:ext>
          </c:extLst>
        </c:ser>
        <c:ser>
          <c:idx val="1"/>
          <c:order val="1"/>
          <c:tx>
            <c:strRef>
              <c:f>KPI!$D$10</c:f>
              <c:strCache>
                <c:ptCount val="1"/>
                <c:pt idx="0">
                  <c:v>Факт</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KPI!$B$11:$B$13</c:f>
              <c:strCache>
                <c:ptCount val="3"/>
                <c:pt idx="0">
                  <c:v>Сумма доначислений</c:v>
                </c:pt>
                <c:pt idx="1">
                  <c:v>Сумма взысканий</c:v>
                </c:pt>
                <c:pt idx="2">
                  <c:v>Среднее доначисление</c:v>
                </c:pt>
              </c:strCache>
            </c:strRef>
          </c:cat>
          <c:val>
            <c:numRef>
              <c:f>KPI!$D$11:$D$13</c:f>
              <c:numCache>
                <c:formatCode>#,##0</c:formatCode>
                <c:ptCount val="3"/>
                <c:pt idx="0">
                  <c:v>4102.1240387399994</c:v>
                </c:pt>
                <c:pt idx="1">
                  <c:v>255.38721894999998</c:v>
                </c:pt>
                <c:pt idx="2" formatCode="#,##0.00">
                  <c:v>205.10620193699998</c:v>
                </c:pt>
              </c:numCache>
            </c:numRef>
          </c:val>
          <c:extLst>
            <c:ext xmlns:c16="http://schemas.microsoft.com/office/drawing/2014/chart" uri="{C3380CC4-5D6E-409C-BE32-E72D297353CC}">
              <c16:uniqueId val="{00000001-C145-4FC0-B5BB-527BF16B13AF}"/>
            </c:ext>
          </c:extLst>
        </c:ser>
        <c:dLbls>
          <c:dLblPos val="inEnd"/>
          <c:showLegendKey val="0"/>
          <c:showVal val="1"/>
          <c:showCatName val="0"/>
          <c:showSerName val="0"/>
          <c:showPercent val="0"/>
          <c:showBubbleSize val="0"/>
        </c:dLbls>
        <c:gapWidth val="65"/>
        <c:axId val="2088238431"/>
        <c:axId val="2088235519"/>
      </c:barChart>
      <c:catAx>
        <c:axId val="208823843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ln>
                  <a:noFill/>
                </a:ln>
                <a:solidFill>
                  <a:schemeClr val="tx1"/>
                </a:solidFill>
                <a:latin typeface="+mn-lt"/>
                <a:ea typeface="+mn-ea"/>
                <a:cs typeface="+mn-cs"/>
              </a:defRPr>
            </a:pPr>
            <a:endParaRPr lang="en-US"/>
          </a:p>
        </c:txPr>
        <c:crossAx val="2088235519"/>
        <c:crosses val="autoZero"/>
        <c:auto val="1"/>
        <c:lblAlgn val="ctr"/>
        <c:lblOffset val="100"/>
        <c:noMultiLvlLbl val="0"/>
      </c:catAx>
      <c:valAx>
        <c:axId val="2088235519"/>
        <c:scaling>
          <c:logBase val="10"/>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88238431"/>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800" b="0" i="0" u="none" strike="noStrike" kern="1200" baseline="0">
              <a:solidFill>
                <a:schemeClr val="dk1">
                  <a:lumMod val="75000"/>
                  <a:lumOff val="2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33619</xdr:colOff>
      <xdr:row>12</xdr:row>
      <xdr:rowOff>119062</xdr:rowOff>
    </xdr:from>
    <xdr:to>
      <xdr:col>16</xdr:col>
      <xdr:colOff>448236</xdr:colOff>
      <xdr:row>25</xdr:row>
      <xdr:rowOff>156882</xdr:rowOff>
    </xdr:to>
    <xdr:graphicFrame macro="">
      <xdr:nvGraphicFramePr>
        <xdr:cNvPr id="5" name="Диаграмма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33617</xdr:colOff>
      <xdr:row>3</xdr:row>
      <xdr:rowOff>0</xdr:rowOff>
    </xdr:from>
    <xdr:to>
      <xdr:col>16</xdr:col>
      <xdr:colOff>448236</xdr:colOff>
      <xdr:row>12</xdr:row>
      <xdr:rowOff>122143</xdr:rowOff>
    </xdr:to>
    <xdr:graphicFrame macro="">
      <xdr:nvGraphicFramePr>
        <xdr:cNvPr id="2" name="Диаграмма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3"/>
  <sheetViews>
    <sheetView zoomScale="70" zoomScaleNormal="70" workbookViewId="0">
      <selection activeCell="D14" sqref="D14"/>
    </sheetView>
  </sheetViews>
  <sheetFormatPr defaultRowHeight="14.25" x14ac:dyDescent="0.2"/>
  <cols>
    <col min="1" max="1" width="4.28515625" style="167" bestFit="1" customWidth="1"/>
    <col min="2" max="2" width="44.28515625" style="167" customWidth="1"/>
    <col min="3" max="3" width="20.85546875" style="168" customWidth="1"/>
    <col min="4" max="4" width="18.28515625" style="168" customWidth="1"/>
    <col min="5" max="5" width="16.28515625" style="168" bestFit="1" customWidth="1"/>
    <col min="6" max="6" width="19.28515625" style="169" customWidth="1"/>
    <col min="7" max="7" width="19.5703125" style="167" customWidth="1"/>
    <col min="8" max="8" width="10.5703125" style="168" customWidth="1"/>
    <col min="9" max="9" width="16.28515625" style="169" customWidth="1"/>
    <col min="10" max="10" width="9.140625" style="167"/>
    <col min="11" max="17" width="9.140625" style="170"/>
    <col min="18" max="18" width="36.28515625" style="170" customWidth="1"/>
    <col min="19" max="16384" width="9.140625" style="170"/>
  </cols>
  <sheetData>
    <row r="1" spans="1:18" ht="27" x14ac:dyDescent="0.35">
      <c r="R1" s="13" t="s">
        <v>20</v>
      </c>
    </row>
    <row r="2" spans="1:18" ht="27" x14ac:dyDescent="0.25">
      <c r="A2" s="10"/>
      <c r="C2" s="233"/>
      <c r="D2" s="233"/>
      <c r="E2" s="2"/>
      <c r="F2" s="3"/>
      <c r="G2" s="4"/>
      <c r="H2" s="92"/>
      <c r="I2" s="3"/>
      <c r="R2" s="14" t="s">
        <v>49</v>
      </c>
    </row>
    <row r="3" spans="1:18" ht="27" x14ac:dyDescent="0.25">
      <c r="A3" s="10"/>
      <c r="B3" s="11"/>
      <c r="C3" s="166"/>
      <c r="D3" s="166"/>
      <c r="E3" s="2"/>
      <c r="F3" s="3"/>
      <c r="G3" s="4"/>
      <c r="H3" s="92"/>
      <c r="I3" s="3"/>
      <c r="R3" s="14" t="s">
        <v>357</v>
      </c>
    </row>
    <row r="4" spans="1:18" ht="27" x14ac:dyDescent="0.35">
      <c r="A4" s="10"/>
      <c r="B4" s="11"/>
      <c r="C4" s="166"/>
      <c r="D4" s="166"/>
      <c r="E4" s="2"/>
      <c r="F4" s="3"/>
      <c r="G4" s="4"/>
      <c r="H4" s="92"/>
      <c r="I4" s="3"/>
      <c r="R4" s="13" t="s">
        <v>291</v>
      </c>
    </row>
    <row r="5" spans="1:18" ht="27.75" x14ac:dyDescent="0.4">
      <c r="A5" s="10"/>
      <c r="B5" s="523" t="s">
        <v>345</v>
      </c>
      <c r="C5" s="524"/>
      <c r="D5" s="523" t="s">
        <v>538</v>
      </c>
      <c r="E5" s="524"/>
      <c r="F5" s="529" t="s">
        <v>540</v>
      </c>
      <c r="G5" s="529"/>
      <c r="H5" s="529"/>
      <c r="I5" s="529"/>
      <c r="R5" s="14" t="s">
        <v>148</v>
      </c>
    </row>
    <row r="6" spans="1:18" ht="27.75" x14ac:dyDescent="0.2">
      <c r="B6" s="521" t="s">
        <v>353</v>
      </c>
      <c r="C6" s="522"/>
      <c r="D6" s="521">
        <f>VLOOKUP(B6,'KPI-20 ДГД'!A:I,9,0)</f>
        <v>1</v>
      </c>
      <c r="E6" s="522"/>
      <c r="F6" s="530">
        <f>VLOOKUP(B6,'KPI-20 ДГД'!A:H,8,0)</f>
        <v>100</v>
      </c>
      <c r="G6" s="530"/>
      <c r="H6" s="530"/>
      <c r="I6" s="530"/>
      <c r="R6" s="14" t="s">
        <v>194</v>
      </c>
    </row>
    <row r="7" spans="1:18" ht="27" x14ac:dyDescent="0.25">
      <c r="A7" s="10"/>
      <c r="B7" s="11"/>
      <c r="C7" s="166"/>
      <c r="D7" s="166"/>
      <c r="E7" s="12"/>
      <c r="F7" s="3"/>
      <c r="G7" s="4"/>
      <c r="H7" s="92"/>
      <c r="I7" s="3"/>
      <c r="R7" s="14" t="s">
        <v>360</v>
      </c>
    </row>
    <row r="8" spans="1:18" ht="27" x14ac:dyDescent="0.25">
      <c r="A8" s="10"/>
      <c r="B8" s="11"/>
      <c r="C8" s="166"/>
      <c r="D8" s="166"/>
      <c r="E8" s="12" t="s">
        <v>344</v>
      </c>
      <c r="F8" s="3"/>
      <c r="G8" s="4"/>
      <c r="H8" s="92"/>
      <c r="I8" s="3"/>
      <c r="R8" s="14" t="s">
        <v>305</v>
      </c>
    </row>
    <row r="9" spans="1:18" ht="24.75" customHeight="1" x14ac:dyDescent="0.2">
      <c r="A9" s="528" t="s">
        <v>454</v>
      </c>
      <c r="B9" s="533" t="s">
        <v>455</v>
      </c>
      <c r="C9" s="527" t="str">
        <f ca="1">MONTH(TODAY())-1&amp;" месяцев "&amp;YEAR(TODAY())&amp;" года"</f>
        <v>3 месяцев 2026 года</v>
      </c>
      <c r="D9" s="527"/>
      <c r="E9" s="527" t="s">
        <v>456</v>
      </c>
      <c r="F9" s="528" t="s">
        <v>535</v>
      </c>
      <c r="G9" s="527" t="s">
        <v>1072</v>
      </c>
      <c r="H9" s="527" t="s">
        <v>899</v>
      </c>
      <c r="I9" s="528" t="s">
        <v>458</v>
      </c>
      <c r="R9" s="14" t="s">
        <v>245</v>
      </c>
    </row>
    <row r="10" spans="1:18" ht="34.5" customHeight="1" x14ac:dyDescent="0.35">
      <c r="A10" s="528"/>
      <c r="B10" s="534"/>
      <c r="C10" s="16" t="s">
        <v>457</v>
      </c>
      <c r="D10" s="16" t="s">
        <v>532</v>
      </c>
      <c r="E10" s="527"/>
      <c r="F10" s="528"/>
      <c r="G10" s="527"/>
      <c r="H10" s="527"/>
      <c r="I10" s="528"/>
      <c r="J10" s="169"/>
      <c r="R10" s="13" t="s">
        <v>329</v>
      </c>
    </row>
    <row r="11" spans="1:18" ht="27" x14ac:dyDescent="0.35">
      <c r="A11" s="165">
        <v>1</v>
      </c>
      <c r="B11" s="171" t="s">
        <v>536</v>
      </c>
      <c r="C11" s="93">
        <f>VLOOKUP(B6,Доначисление!C:H,6,0)</f>
        <v>533.01022043026842</v>
      </c>
      <c r="D11" s="93">
        <f>VLOOKUP(B6,Доначисление!C:I,7,0)</f>
        <v>4102.1240387399994</v>
      </c>
      <c r="E11" s="93">
        <f>D11-C11</f>
        <v>3569.113818309731</v>
      </c>
      <c r="F11" s="163">
        <f>D11/C11</f>
        <v>7.696145179783966</v>
      </c>
      <c r="G11" s="93">
        <v>10</v>
      </c>
      <c r="H11" s="93">
        <f>VLOOKUP(B6,'KPI-20 ДГД'!A:B,2,0)</f>
        <v>10</v>
      </c>
      <c r="I11" s="5" t="str">
        <f>IF(F11&gt;=100%,"ДА","НЕТ")</f>
        <v>ДА</v>
      </c>
      <c r="R11" s="13" t="s">
        <v>259</v>
      </c>
    </row>
    <row r="12" spans="1:18" ht="27" x14ac:dyDescent="0.35">
      <c r="A12" s="165">
        <v>2</v>
      </c>
      <c r="B12" s="171" t="s">
        <v>537</v>
      </c>
      <c r="C12" s="93">
        <f>VLOOKUP(B6,Взыскание!C:H,6,0)</f>
        <v>206.6280583780424</v>
      </c>
      <c r="D12" s="93">
        <f>VLOOKUP(B6,Взыскание!C:I,7,0)</f>
        <v>255.38721894999998</v>
      </c>
      <c r="E12" s="93">
        <f>D12-C12</f>
        <v>48.75916057195758</v>
      </c>
      <c r="F12" s="163">
        <f>D12/C12</f>
        <v>1.2359755057212454</v>
      </c>
      <c r="G12" s="93">
        <v>40</v>
      </c>
      <c r="H12" s="93">
        <f>VLOOKUP(B6,'KPI-20 ДГД'!A:C,3,0)</f>
        <v>40</v>
      </c>
      <c r="I12" s="5" t="str">
        <f>IF(F12&gt;=100%,"ДА","НЕТ")</f>
        <v>ДА</v>
      </c>
      <c r="R12" s="13" t="s">
        <v>276</v>
      </c>
    </row>
    <row r="13" spans="1:18" ht="27" x14ac:dyDescent="0.35">
      <c r="A13" s="165">
        <v>3</v>
      </c>
      <c r="B13" s="172" t="s">
        <v>909</v>
      </c>
      <c r="C13" s="235">
        <f>38.32</f>
        <v>38.32</v>
      </c>
      <c r="D13" s="235">
        <f>VLOOKUP(B6,'Среднее доначисление'!C:I,7,0)</f>
        <v>205.10620193699998</v>
      </c>
      <c r="E13" s="93">
        <f t="shared" ref="E13" si="0">D13-C13</f>
        <v>166.78620193699999</v>
      </c>
      <c r="F13" s="163">
        <f>D13/C13</f>
        <v>5.3524582968945715</v>
      </c>
      <c r="G13" s="93">
        <v>10</v>
      </c>
      <c r="H13" s="93">
        <f>VLOOKUP(B6,'KPI-20 ДГД'!A:D,4,0)</f>
        <v>10</v>
      </c>
      <c r="I13" s="5" t="str">
        <f>IF(F13&gt;=100%,"ДА","НЕТ")</f>
        <v>ДА</v>
      </c>
      <c r="R13" s="13" t="s">
        <v>283</v>
      </c>
    </row>
    <row r="14" spans="1:18" ht="27" x14ac:dyDescent="0.2">
      <c r="A14" s="165">
        <v>4</v>
      </c>
      <c r="B14" s="172" t="s">
        <v>910</v>
      </c>
      <c r="C14" s="236">
        <v>0.5</v>
      </c>
      <c r="D14" s="236">
        <f>VLOOKUP(B6,Занятость!C:F,4,0)</f>
        <v>0.51282051282051289</v>
      </c>
      <c r="E14" s="236">
        <f t="shared" ref="E14" si="1">D14-C14</f>
        <v>1.2820512820512886E-2</v>
      </c>
      <c r="F14" s="163">
        <f>D14/C14</f>
        <v>1.0256410256410258</v>
      </c>
      <c r="G14" s="93">
        <v>15</v>
      </c>
      <c r="H14" s="93">
        <f>VLOOKUP(B6,'KPI-20 ДГД'!A:E,5,0)</f>
        <v>15</v>
      </c>
      <c r="I14" s="5" t="str">
        <f>IF(F14&gt;=100%,"ДА","НЕТ")</f>
        <v>ДА</v>
      </c>
      <c r="R14" s="15" t="s">
        <v>353</v>
      </c>
    </row>
    <row r="15" spans="1:18" ht="27" x14ac:dyDescent="0.2">
      <c r="C15" s="237"/>
      <c r="D15" s="237"/>
      <c r="E15" s="237"/>
      <c r="F15" s="238"/>
      <c r="G15" s="168"/>
      <c r="R15" s="15" t="s">
        <v>364</v>
      </c>
    </row>
    <row r="16" spans="1:18" ht="27" customHeight="1" x14ac:dyDescent="0.2">
      <c r="A16" s="531">
        <v>5</v>
      </c>
      <c r="B16" s="532" t="s">
        <v>459</v>
      </c>
      <c r="C16" s="526" t="str">
        <f ca="1">MONTH(TODAY())-1&amp;" месяцев "&amp;YEAR(TODAY())&amp;" года"</f>
        <v>3 месяцев 2026 года</v>
      </c>
      <c r="D16" s="526"/>
      <c r="E16" s="525" t="s">
        <v>456</v>
      </c>
      <c r="F16" s="526" t="s">
        <v>463</v>
      </c>
      <c r="G16" s="527" t="s">
        <v>1072</v>
      </c>
      <c r="H16" s="527" t="s">
        <v>899</v>
      </c>
      <c r="I16" s="528" t="s">
        <v>458</v>
      </c>
      <c r="R16" s="14" t="s">
        <v>362</v>
      </c>
    </row>
    <row r="17" spans="1:18" ht="27" x14ac:dyDescent="0.2">
      <c r="A17" s="531"/>
      <c r="B17" s="532"/>
      <c r="C17" s="239" t="s">
        <v>913</v>
      </c>
      <c r="D17" s="239" t="s">
        <v>539</v>
      </c>
      <c r="E17" s="525"/>
      <c r="F17" s="526"/>
      <c r="G17" s="527"/>
      <c r="H17" s="527"/>
      <c r="I17" s="528"/>
      <c r="R17" s="14" t="s">
        <v>464</v>
      </c>
    </row>
    <row r="18" spans="1:18" ht="24" customHeight="1" x14ac:dyDescent="0.2">
      <c r="A18" s="531"/>
      <c r="B18" s="532"/>
      <c r="C18" s="93">
        <f>VLOOKUP(B6,Проводимые!C:D,2,0)</f>
        <v>22</v>
      </c>
      <c r="D18" s="93">
        <f>VLOOKUP(B6,Проводимые!C:E,3,0)</f>
        <v>2</v>
      </c>
      <c r="E18" s="93">
        <f>C18-D18</f>
        <v>20</v>
      </c>
      <c r="F18" s="163">
        <f>D18/C18</f>
        <v>9.0909090909090912E-2</v>
      </c>
      <c r="G18" s="93">
        <v>10</v>
      </c>
      <c r="H18" s="93">
        <f>VLOOKUP(B6,'KPI-20 ДГД'!A:F,6,0)</f>
        <v>10</v>
      </c>
      <c r="I18" s="5" t="str">
        <f>IF(F18&lt;20%,"ДА","НЕТ")</f>
        <v>ДА</v>
      </c>
      <c r="R18" s="14" t="s">
        <v>350</v>
      </c>
    </row>
    <row r="19" spans="1:18" ht="24" customHeight="1" x14ac:dyDescent="0.25">
      <c r="A19" s="87"/>
      <c r="B19" s="88"/>
      <c r="C19" s="94"/>
      <c r="D19" s="94"/>
      <c r="E19" s="240" t="s">
        <v>344</v>
      </c>
      <c r="F19" s="89"/>
      <c r="G19" s="94"/>
      <c r="H19" s="94"/>
      <c r="I19" s="90"/>
      <c r="R19" s="14" t="s">
        <v>349</v>
      </c>
    </row>
    <row r="20" spans="1:18" ht="24" customHeight="1" x14ac:dyDescent="0.2">
      <c r="A20" s="531">
        <v>6</v>
      </c>
      <c r="B20" s="528" t="s">
        <v>908</v>
      </c>
      <c r="C20" s="526" t="str">
        <f ca="1">MONTH(TODAY())-1&amp;" месяцев "&amp;YEAR(TODAY())&amp;" года"</f>
        <v>3 месяцев 2026 года</v>
      </c>
      <c r="D20" s="526"/>
      <c r="E20" s="525" t="s">
        <v>456</v>
      </c>
      <c r="F20" s="526" t="s">
        <v>463</v>
      </c>
      <c r="G20" s="527" t="s">
        <v>1072</v>
      </c>
      <c r="H20" s="527" t="s">
        <v>899</v>
      </c>
      <c r="I20" s="528" t="s">
        <v>458</v>
      </c>
      <c r="R20" s="14" t="s">
        <v>177</v>
      </c>
    </row>
    <row r="21" spans="1:18" ht="36" customHeight="1" x14ac:dyDescent="0.2">
      <c r="A21" s="531"/>
      <c r="B21" s="528"/>
      <c r="C21" s="241" t="s">
        <v>912</v>
      </c>
      <c r="D21" s="241" t="s">
        <v>907</v>
      </c>
      <c r="E21" s="525"/>
      <c r="F21" s="526"/>
      <c r="G21" s="527"/>
      <c r="H21" s="527"/>
      <c r="I21" s="528"/>
      <c r="R21" s="14" t="s">
        <v>465</v>
      </c>
    </row>
    <row r="22" spans="1:18" ht="18" x14ac:dyDescent="0.2">
      <c r="A22" s="531"/>
      <c r="B22" s="528"/>
      <c r="C22" s="93">
        <f>VLOOKUP(B6,Отмененные!C:D,2,0)</f>
        <v>4102.1240387399994</v>
      </c>
      <c r="D22" s="93">
        <f>VLOOKUP(B6,Отмененные!C:G,5,0)</f>
        <v>0</v>
      </c>
      <c r="E22" s="93">
        <f t="shared" ref="E22" si="2">D22-C22</f>
        <v>-4102.1240387399994</v>
      </c>
      <c r="F22" s="163">
        <f>IFERROR(D22/C22,IF(KPI!D22&gt;=1,KPI!D22,0))</f>
        <v>0</v>
      </c>
      <c r="G22" s="93">
        <v>15</v>
      </c>
      <c r="H22" s="93">
        <f>VLOOKUP(B6,'KPI-20 ДГД'!A:G,7,0)</f>
        <v>15</v>
      </c>
      <c r="I22" s="5" t="str">
        <f>IF(F22&lt;=1%,"ДА","НЕТ")</f>
        <v>ДА</v>
      </c>
    </row>
    <row r="23" spans="1:18" x14ac:dyDescent="0.2">
      <c r="C23" s="237"/>
      <c r="D23" s="237"/>
      <c r="E23" s="237"/>
      <c r="F23" s="238"/>
    </row>
  </sheetData>
  <mergeCells count="30">
    <mergeCell ref="A9:A10"/>
    <mergeCell ref="E9:E10"/>
    <mergeCell ref="A16:A18"/>
    <mergeCell ref="B16:B18"/>
    <mergeCell ref="C9:D9"/>
    <mergeCell ref="B9:B10"/>
    <mergeCell ref="A20:A22"/>
    <mergeCell ref="C20:D20"/>
    <mergeCell ref="I16:I17"/>
    <mergeCell ref="C16:D16"/>
    <mergeCell ref="E16:E17"/>
    <mergeCell ref="F16:F17"/>
    <mergeCell ref="G16:G17"/>
    <mergeCell ref="I20:I21"/>
    <mergeCell ref="H20:H21"/>
    <mergeCell ref="H16:H17"/>
    <mergeCell ref="B6:C6"/>
    <mergeCell ref="B5:C5"/>
    <mergeCell ref="E20:E21"/>
    <mergeCell ref="F20:F21"/>
    <mergeCell ref="G20:G21"/>
    <mergeCell ref="B20:B22"/>
    <mergeCell ref="F5:I5"/>
    <mergeCell ref="F6:I6"/>
    <mergeCell ref="F9:F10"/>
    <mergeCell ref="G9:G10"/>
    <mergeCell ref="D5:E5"/>
    <mergeCell ref="D6:E6"/>
    <mergeCell ref="I9:I10"/>
    <mergeCell ref="H9:H10"/>
  </mergeCells>
  <conditionalFormatting sqref="I2:I4 I11:I13 I7:I8">
    <cfRule type="containsText" dxfId="92" priority="9" operator="containsText" text="нет">
      <formula>NOT(ISERROR(SEARCH("нет",I2)))</formula>
    </cfRule>
    <cfRule type="containsText" dxfId="91" priority="10" operator="containsText" text="да">
      <formula>NOT(ISERROR(SEARCH("да",I2)))</formula>
    </cfRule>
  </conditionalFormatting>
  <conditionalFormatting sqref="I18:I19">
    <cfRule type="containsText" dxfId="90" priority="7" operator="containsText" text="нет">
      <formula>NOT(ISERROR(SEARCH("нет",I18)))</formula>
    </cfRule>
    <cfRule type="containsText" dxfId="89" priority="8" operator="containsText" text="да">
      <formula>NOT(ISERROR(SEARCH("да",I18)))</formula>
    </cfRule>
  </conditionalFormatting>
  <conditionalFormatting sqref="I22">
    <cfRule type="containsText" dxfId="88" priority="3" operator="containsText" text="нет">
      <formula>NOT(ISERROR(SEARCH("нет",I22)))</formula>
    </cfRule>
    <cfRule type="containsText" dxfId="87" priority="4" operator="containsText" text="да">
      <formula>NOT(ISERROR(SEARCH("да",I22)))</formula>
    </cfRule>
  </conditionalFormatting>
  <conditionalFormatting sqref="I14">
    <cfRule type="containsText" dxfId="86" priority="1" operator="containsText" text="нет">
      <formula>NOT(ISERROR(SEARCH("нет",I14)))</formula>
    </cfRule>
    <cfRule type="containsText" dxfId="85" priority="2" operator="containsText" text="да">
      <formula>NOT(ISERROR(SEARCH("да",I14)))</formula>
    </cfRule>
  </conditionalFormatting>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124"/>
  <sheetViews>
    <sheetView workbookViewId="0">
      <selection activeCell="H10" sqref="H5:H10"/>
    </sheetView>
  </sheetViews>
  <sheetFormatPr defaultRowHeight="14.25" x14ac:dyDescent="0.25"/>
  <cols>
    <col min="1" max="1" width="5.7109375" style="265" customWidth="1"/>
    <col min="2" max="2" width="20" style="265" bestFit="1" customWidth="1"/>
    <col min="3" max="3" width="2.140625" style="265" bestFit="1" customWidth="1"/>
    <col min="4" max="4" width="35.85546875" style="265" bestFit="1" customWidth="1"/>
    <col min="5" max="6" width="13.7109375" style="292" customWidth="1"/>
    <col min="7" max="7" width="13.7109375" style="285" customWidth="1"/>
    <col min="8" max="8" width="11.140625" style="265" bestFit="1" customWidth="1"/>
    <col min="9" max="9" width="11.140625" style="265" customWidth="1"/>
    <col min="10" max="10" width="9.140625" style="292"/>
    <col min="11" max="16384" width="9.140625" style="265"/>
  </cols>
  <sheetData>
    <row r="1" spans="2:10" ht="37.5" x14ac:dyDescent="0.25">
      <c r="B1" s="286" t="s">
        <v>5510</v>
      </c>
      <c r="C1" s="287"/>
      <c r="D1" s="287"/>
      <c r="E1" s="293"/>
      <c r="F1" s="294"/>
      <c r="G1" s="288"/>
      <c r="H1" s="287"/>
      <c r="I1" s="287"/>
    </row>
    <row r="2" spans="2:10" ht="15.75" thickBot="1" x14ac:dyDescent="0.3">
      <c r="B2" s="281"/>
      <c r="C2" s="266"/>
      <c r="D2" s="266"/>
      <c r="E2" s="289"/>
      <c r="F2" s="290"/>
      <c r="G2" s="282"/>
    </row>
    <row r="3" spans="2:10" s="267" customFormat="1" ht="15.75" thickBot="1" x14ac:dyDescent="0.3">
      <c r="B3" s="268" t="s">
        <v>345</v>
      </c>
      <c r="C3" s="269" t="s">
        <v>3984</v>
      </c>
      <c r="D3" s="270"/>
      <c r="E3" s="291" t="s">
        <v>457</v>
      </c>
      <c r="F3" s="307" t="s">
        <v>532</v>
      </c>
      <c r="G3" s="283" t="s">
        <v>3982</v>
      </c>
      <c r="H3" s="284" t="s">
        <v>3983</v>
      </c>
      <c r="I3" s="284" t="s">
        <v>457</v>
      </c>
      <c r="J3" s="316" t="s">
        <v>3985</v>
      </c>
    </row>
    <row r="4" spans="2:10" s="267" customFormat="1" ht="15.75" thickBot="1" x14ac:dyDescent="0.3">
      <c r="B4" s="321"/>
      <c r="C4" s="322"/>
      <c r="D4" s="323"/>
      <c r="E4" s="324"/>
      <c r="F4" s="325"/>
      <c r="G4" s="326"/>
      <c r="H4" s="327"/>
      <c r="I4" s="327"/>
      <c r="J4" s="328"/>
    </row>
    <row r="5" spans="2:10" ht="15" x14ac:dyDescent="0.25">
      <c r="B5" s="272" t="s">
        <v>20</v>
      </c>
      <c r="C5" s="273">
        <v>1</v>
      </c>
      <c r="D5" s="274" t="s">
        <v>536</v>
      </c>
      <c r="E5" s="295">
        <f>VLOOKUP(B5,Доначисление!C:H,6,0)</f>
        <v>361.20109042107242</v>
      </c>
      <c r="F5" s="301">
        <f>VLOOKUP(B5,Доначисление!C:I,7,0)</f>
        <v>4.6354030000000002</v>
      </c>
      <c r="G5" s="295" t="str">
        <f>IF(H5&gt;9,"да","нет")</f>
        <v>нет</v>
      </c>
      <c r="H5" s="329">
        <f>VLOOKUP(B5,Доначисление!C:O,13,0)</f>
        <v>0</v>
      </c>
      <c r="I5" s="333">
        <v>1</v>
      </c>
      <c r="J5" s="319">
        <f>F5*100/E5</f>
        <v>1.2833302896722294</v>
      </c>
    </row>
    <row r="6" spans="2:10" ht="15" x14ac:dyDescent="0.25">
      <c r="B6" s="275" t="s">
        <v>20</v>
      </c>
      <c r="C6" s="271">
        <v>2</v>
      </c>
      <c r="D6" s="276" t="s">
        <v>537</v>
      </c>
      <c r="E6" s="296">
        <f>VLOOKUP(B6,Взыскание!C:H,6,0)</f>
        <v>140.02410673755932</v>
      </c>
      <c r="F6" s="302">
        <f>VLOOKUP(B6,Взыскание!C:I,7,0)</f>
        <v>961.45755599999995</v>
      </c>
      <c r="G6" s="298" t="str">
        <f>IF(H6&gt;=40,"да","нет")</f>
        <v>да</v>
      </c>
      <c r="H6" s="330">
        <f>VLOOKUP(B6,Взыскание!C:L,10,0)</f>
        <v>40</v>
      </c>
      <c r="I6" s="299">
        <v>1</v>
      </c>
      <c r="J6" s="318">
        <f>F6*100/E6</f>
        <v>686.63716441484974</v>
      </c>
    </row>
    <row r="7" spans="2:10" ht="15" x14ac:dyDescent="0.25">
      <c r="B7" s="275" t="s">
        <v>20</v>
      </c>
      <c r="C7" s="271">
        <v>3</v>
      </c>
      <c r="D7" s="276" t="s">
        <v>909</v>
      </c>
      <c r="E7" s="297">
        <f>VLOOKUP(B7,'Среднее доначисление'!C:J,8,0)</f>
        <v>38.32</v>
      </c>
      <c r="F7" s="303">
        <f>VLOOKUP(B7,'Среднее доначисление'!C:I,7,0)</f>
        <v>0.38628358333333335</v>
      </c>
      <c r="G7" s="298" t="str">
        <f>IF(H7&gt;=10,"да","нет")</f>
        <v>нет</v>
      </c>
      <c r="H7" s="330">
        <f>VLOOKUP(B7,'Среднее доначисление'!C:M,11,0)</f>
        <v>0</v>
      </c>
      <c r="I7" s="299">
        <v>1</v>
      </c>
      <c r="J7" s="318">
        <f>F7*100/E7</f>
        <v>1.0080469293667365</v>
      </c>
    </row>
    <row r="8" spans="2:10" ht="15" x14ac:dyDescent="0.25">
      <c r="B8" s="275" t="s">
        <v>20</v>
      </c>
      <c r="C8" s="271">
        <v>4</v>
      </c>
      <c r="D8" s="276" t="s">
        <v>910</v>
      </c>
      <c r="E8" s="298">
        <v>0.5</v>
      </c>
      <c r="F8" s="304">
        <f>VLOOKUP(B8,Занятость!C:F,4,0)</f>
        <v>0.36363636363636359</v>
      </c>
      <c r="G8" s="298" t="str">
        <f>IF(H8&gt;=10,"да","нет")</f>
        <v>нет</v>
      </c>
      <c r="H8" s="330">
        <f>VLOOKUP(B8,Занятость!C:G,5,0)</f>
        <v>0</v>
      </c>
      <c r="I8" s="298">
        <f>E8</f>
        <v>0.5</v>
      </c>
      <c r="J8" s="318">
        <f>F8</f>
        <v>0.36363636363636359</v>
      </c>
    </row>
    <row r="9" spans="2:10" ht="15" customHeight="1" x14ac:dyDescent="0.25">
      <c r="B9" s="275" t="s">
        <v>20</v>
      </c>
      <c r="C9" s="271">
        <v>5</v>
      </c>
      <c r="D9" s="276" t="s">
        <v>459</v>
      </c>
      <c r="E9" s="299">
        <v>0.2</v>
      </c>
      <c r="F9" s="302">
        <f>VLOOKUP(B9,Проводимые!C:F,4,0)*100</f>
        <v>0</v>
      </c>
      <c r="G9" s="298" t="str">
        <f>IF(H9&gt;=10,"да","нет")</f>
        <v>да</v>
      </c>
      <c r="H9" s="330">
        <f>VLOOKUP(B9,Проводимые!C:G,5,0)</f>
        <v>10</v>
      </c>
      <c r="I9" s="299">
        <v>0.2</v>
      </c>
      <c r="J9" s="318">
        <f t="shared" ref="J9:J10" si="0">F9</f>
        <v>0</v>
      </c>
    </row>
    <row r="10" spans="2:10" ht="30.75" thickBot="1" x14ac:dyDescent="0.3">
      <c r="B10" s="278" t="s">
        <v>20</v>
      </c>
      <c r="C10" s="279">
        <v>6</v>
      </c>
      <c r="D10" s="280" t="s">
        <v>908</v>
      </c>
      <c r="E10" s="300">
        <v>0.01</v>
      </c>
      <c r="F10" s="305">
        <f>VLOOKUP(B10,Отмененные!C:I,7,0)</f>
        <v>344.64317341987277</v>
      </c>
      <c r="G10" s="306" t="str">
        <f>IF(H10&gt;=10,"да","нет")</f>
        <v>нет</v>
      </c>
      <c r="H10" s="331">
        <f>VLOOKUP(B10,Отмененные!C:J,8,0)</f>
        <v>0</v>
      </c>
      <c r="I10" s="300">
        <v>0.01</v>
      </c>
      <c r="J10" s="320">
        <f t="shared" si="0"/>
        <v>344.64317341987277</v>
      </c>
    </row>
    <row r="11" spans="2:10" ht="15" x14ac:dyDescent="0.25">
      <c r="B11" s="272" t="s">
        <v>49</v>
      </c>
      <c r="C11" s="273">
        <v>1</v>
      </c>
      <c r="D11" s="274" t="s">
        <v>536</v>
      </c>
      <c r="E11" s="295">
        <f>VLOOKUP(B11,Доначисление!C:H,6,0)</f>
        <v>524.72170762362123</v>
      </c>
      <c r="F11" s="301">
        <f>VLOOKUP(B11,Доначисление!C:I,7,0)</f>
        <v>2608.9057973000008</v>
      </c>
      <c r="G11" s="295" t="str">
        <f>IF(H11&gt;9,"да","нет")</f>
        <v>да</v>
      </c>
      <c r="H11" s="329">
        <f>VLOOKUP(B11,Доначисление!C:O,13,0)</f>
        <v>10</v>
      </c>
      <c r="I11" s="333">
        <v>1</v>
      </c>
      <c r="J11" s="319">
        <f>F11*100/E11</f>
        <v>497.19799264934329</v>
      </c>
    </row>
    <row r="12" spans="2:10" ht="15" x14ac:dyDescent="0.25">
      <c r="B12" s="275" t="s">
        <v>49</v>
      </c>
      <c r="C12" s="271">
        <v>2</v>
      </c>
      <c r="D12" s="276" t="s">
        <v>537</v>
      </c>
      <c r="E12" s="296">
        <f>VLOOKUP(B12,Взыскание!C:H,6,0)</f>
        <v>203.41491303404408</v>
      </c>
      <c r="F12" s="302">
        <f>VLOOKUP(B12,Взыскание!C:I,7,0)</f>
        <v>1301.6930353299999</v>
      </c>
      <c r="G12" s="298" t="str">
        <f>IF(H12&gt;=40,"да","нет")</f>
        <v>да</v>
      </c>
      <c r="H12" s="330">
        <f>VLOOKUP(B12,Взыскание!C:L,10,0)</f>
        <v>40</v>
      </c>
      <c r="I12" s="299">
        <v>1</v>
      </c>
      <c r="J12" s="318">
        <f>F12*100/E12</f>
        <v>639.92015920295137</v>
      </c>
    </row>
    <row r="13" spans="2:10" ht="15" x14ac:dyDescent="0.25">
      <c r="B13" s="275" t="s">
        <v>49</v>
      </c>
      <c r="C13" s="271">
        <v>3</v>
      </c>
      <c r="D13" s="276" t="s">
        <v>909</v>
      </c>
      <c r="E13" s="297">
        <f>VLOOKUP(B13,'Среднее доначисление'!C:J,8,0)</f>
        <v>38.32</v>
      </c>
      <c r="F13" s="303">
        <f>VLOOKUP(B13,'Среднее доначисление'!C:I,7,0)</f>
        <v>118.58662715000004</v>
      </c>
      <c r="G13" s="298" t="str">
        <f>IF(H13&gt;=10,"да","нет")</f>
        <v>да</v>
      </c>
      <c r="H13" s="330">
        <f>VLOOKUP(B13,'Среднее доначисление'!C:M,11,0)</f>
        <v>10</v>
      </c>
      <c r="I13" s="299">
        <v>1</v>
      </c>
      <c r="J13" s="318">
        <f>F13*100/E13</f>
        <v>309.46405832463478</v>
      </c>
    </row>
    <row r="14" spans="2:10" ht="15" x14ac:dyDescent="0.25">
      <c r="B14" s="275" t="s">
        <v>49</v>
      </c>
      <c r="C14" s="271">
        <v>4</v>
      </c>
      <c r="D14" s="276" t="s">
        <v>910</v>
      </c>
      <c r="E14" s="298">
        <v>0.5</v>
      </c>
      <c r="F14" s="304">
        <f>VLOOKUP(B14,Занятость!C:F,4,0)</f>
        <v>0.40740740740740744</v>
      </c>
      <c r="G14" s="298" t="str">
        <f>IF(H14&gt;=10,"да","нет")</f>
        <v>нет</v>
      </c>
      <c r="H14" s="330">
        <f>VLOOKUP(B14,Занятость!C:G,5,0)</f>
        <v>5</v>
      </c>
      <c r="I14" s="298">
        <f>E14</f>
        <v>0.5</v>
      </c>
      <c r="J14" s="318">
        <f>F14</f>
        <v>0.40740740740740744</v>
      </c>
    </row>
    <row r="15" spans="2:10" ht="15" x14ac:dyDescent="0.25">
      <c r="B15" s="275" t="s">
        <v>49</v>
      </c>
      <c r="C15" s="271">
        <v>5</v>
      </c>
      <c r="D15" s="276" t="s">
        <v>459</v>
      </c>
      <c r="E15" s="299">
        <v>0.2</v>
      </c>
      <c r="F15" s="302">
        <f>VLOOKUP(B15,Проводимые!C:F,4,0)*100</f>
        <v>10.526315789473683</v>
      </c>
      <c r="G15" s="298" t="str">
        <f>IF(H15&gt;=10,"да","нет")</f>
        <v>да</v>
      </c>
      <c r="H15" s="330">
        <f>VLOOKUP(B15,Проводимые!C:G,5,0)</f>
        <v>10</v>
      </c>
      <c r="I15" s="299">
        <v>0.2</v>
      </c>
      <c r="J15" s="318">
        <f t="shared" ref="J15:J16" si="1">F15</f>
        <v>10.526315789473683</v>
      </c>
    </row>
    <row r="16" spans="2:10" ht="30.75" thickBot="1" x14ac:dyDescent="0.3">
      <c r="B16" s="308" t="s">
        <v>49</v>
      </c>
      <c r="C16" s="309">
        <v>6</v>
      </c>
      <c r="D16" s="310" t="s">
        <v>908</v>
      </c>
      <c r="E16" s="311">
        <v>0.01</v>
      </c>
      <c r="F16" s="312">
        <f>VLOOKUP(B16,Отмененные!C:I,7,0)</f>
        <v>0</v>
      </c>
      <c r="G16" s="313" t="str">
        <f>IF(H16&gt;=10,"да","нет")</f>
        <v>да</v>
      </c>
      <c r="H16" s="332">
        <f>VLOOKUP(B16,Отмененные!C:J,8,0)</f>
        <v>15</v>
      </c>
      <c r="I16" s="300">
        <v>0.01</v>
      </c>
      <c r="J16" s="320">
        <f t="shared" si="1"/>
        <v>0</v>
      </c>
    </row>
    <row r="17" spans="2:10" ht="15" x14ac:dyDescent="0.25">
      <c r="B17" s="272" t="s">
        <v>357</v>
      </c>
      <c r="C17" s="273">
        <v>1</v>
      </c>
      <c r="D17" s="274" t="s">
        <v>536</v>
      </c>
      <c r="E17" s="295">
        <f>VLOOKUP(B17,Доначисление!C:H,6,0)</f>
        <v>686.488549388254</v>
      </c>
      <c r="F17" s="301">
        <f>VLOOKUP(B17,Доначисление!C:I,7,0)</f>
        <v>1511.08137457</v>
      </c>
      <c r="G17" s="295" t="str">
        <f>IF(H17&gt;9,"да","нет")</f>
        <v>да</v>
      </c>
      <c r="H17" s="329">
        <f>VLOOKUP(B17,Доначисление!C:O,13,0)</f>
        <v>10</v>
      </c>
      <c r="I17" s="333">
        <v>1</v>
      </c>
      <c r="J17" s="319">
        <f>F17*100/E17</f>
        <v>220.11749153231472</v>
      </c>
    </row>
    <row r="18" spans="2:10" ht="15" x14ac:dyDescent="0.25">
      <c r="B18" s="275" t="s">
        <v>357</v>
      </c>
      <c r="C18" s="271">
        <v>2</v>
      </c>
      <c r="D18" s="276" t="s">
        <v>537</v>
      </c>
      <c r="E18" s="296">
        <f>VLOOKUP(B18,Взыскание!C:H,6,0)</f>
        <v>266.1258464131293</v>
      </c>
      <c r="F18" s="302">
        <f>VLOOKUP(B18,Взыскание!C:I,7,0)</f>
        <v>333.55386499999997</v>
      </c>
      <c r="G18" s="298" t="str">
        <f>IF(H18&gt;=40,"да","нет")</f>
        <v>да</v>
      </c>
      <c r="H18" s="330">
        <f>VLOOKUP(B18,Взыскание!C:L,10,0)</f>
        <v>40</v>
      </c>
      <c r="I18" s="299">
        <v>1</v>
      </c>
      <c r="J18" s="318">
        <f>F18*100/E18</f>
        <v>125.33689211163525</v>
      </c>
    </row>
    <row r="19" spans="2:10" ht="15" x14ac:dyDescent="0.25">
      <c r="B19" s="275" t="s">
        <v>357</v>
      </c>
      <c r="C19" s="271">
        <v>3</v>
      </c>
      <c r="D19" s="276" t="s">
        <v>909</v>
      </c>
      <c r="E19" s="297">
        <f>VLOOKUP(B19,'Среднее доначисление'!C:J,8,0)</f>
        <v>38.32</v>
      </c>
      <c r="F19" s="303">
        <f>VLOOKUP(B19,'Среднее доначисление'!C:I,7,0)</f>
        <v>215.86876779571429</v>
      </c>
      <c r="G19" s="298" t="str">
        <f>IF(H19&gt;=10,"да","нет")</f>
        <v>да</v>
      </c>
      <c r="H19" s="330">
        <f>VLOOKUP(B19,'Среднее доначисление'!C:M,11,0)</f>
        <v>10</v>
      </c>
      <c r="I19" s="299">
        <v>1</v>
      </c>
      <c r="J19" s="318">
        <f>F19*100/E19</f>
        <v>563.33185750447365</v>
      </c>
    </row>
    <row r="20" spans="2:10" ht="15" x14ac:dyDescent="0.25">
      <c r="B20" s="275" t="s">
        <v>357</v>
      </c>
      <c r="C20" s="271">
        <v>4</v>
      </c>
      <c r="D20" s="276" t="s">
        <v>910</v>
      </c>
      <c r="E20" s="298">
        <v>0.5</v>
      </c>
      <c r="F20" s="304">
        <f>VLOOKUP(B20,Занятость!C:F,4,0)</f>
        <v>0.15555555555555556</v>
      </c>
      <c r="G20" s="298" t="str">
        <f>IF(H20&gt;=10,"да","нет")</f>
        <v>нет</v>
      </c>
      <c r="H20" s="330">
        <f>VLOOKUP(B20,Занятость!C:G,5,0)</f>
        <v>0</v>
      </c>
      <c r="I20" s="298">
        <f>E20</f>
        <v>0.5</v>
      </c>
      <c r="J20" s="318">
        <f>F20</f>
        <v>0.15555555555555556</v>
      </c>
    </row>
    <row r="21" spans="2:10" ht="15" x14ac:dyDescent="0.25">
      <c r="B21" s="275" t="s">
        <v>357</v>
      </c>
      <c r="C21" s="271">
        <v>5</v>
      </c>
      <c r="D21" s="276" t="s">
        <v>459</v>
      </c>
      <c r="E21" s="299">
        <v>0.2</v>
      </c>
      <c r="F21" s="302">
        <f>VLOOKUP(B21,Проводимые!C:F,4,0)*100</f>
        <v>0</v>
      </c>
      <c r="G21" s="298" t="str">
        <f>IF(H21&gt;=10,"да","нет")</f>
        <v>да</v>
      </c>
      <c r="H21" s="330">
        <f>VLOOKUP(B21,Проводимые!C:G,5,0)</f>
        <v>10</v>
      </c>
      <c r="I21" s="299">
        <v>0.2</v>
      </c>
      <c r="J21" s="318">
        <f t="shared" ref="J21:J22" si="2">F21</f>
        <v>0</v>
      </c>
    </row>
    <row r="22" spans="2:10" ht="30.75" thickBot="1" x14ac:dyDescent="0.3">
      <c r="B22" s="308" t="s">
        <v>357</v>
      </c>
      <c r="C22" s="309">
        <v>6</v>
      </c>
      <c r="D22" s="310" t="s">
        <v>908</v>
      </c>
      <c r="E22" s="311">
        <v>0.01</v>
      </c>
      <c r="F22" s="312">
        <f>VLOOKUP(B22,Отмененные!C:I,7,0)</f>
        <v>9.3416544188541215E-2</v>
      </c>
      <c r="G22" s="313" t="str">
        <f>IF(H22&gt;=10,"да","нет")</f>
        <v>да</v>
      </c>
      <c r="H22" s="332">
        <f>VLOOKUP(B22,Отмененные!C:J,8,0)</f>
        <v>15</v>
      </c>
      <c r="I22" s="300">
        <v>0.01</v>
      </c>
      <c r="J22" s="320">
        <f t="shared" si="2"/>
        <v>9.3416544188541215E-2</v>
      </c>
    </row>
    <row r="23" spans="2:10" ht="15" x14ac:dyDescent="0.25">
      <c r="B23" s="272" t="s">
        <v>291</v>
      </c>
      <c r="C23" s="273">
        <v>1</v>
      </c>
      <c r="D23" s="274" t="s">
        <v>536</v>
      </c>
      <c r="E23" s="295">
        <f>VLOOKUP(B23,Доначисление!C:H,6,0)</f>
        <v>1012.4766670922871</v>
      </c>
      <c r="F23" s="301">
        <f>VLOOKUP(B23,Доначисление!C:I,7,0)</f>
        <v>83.797923540000014</v>
      </c>
      <c r="G23" s="295" t="str">
        <f>IF(H23&gt;9,"да","нет")</f>
        <v>нет</v>
      </c>
      <c r="H23" s="329">
        <f>VLOOKUP(B23,Доначисление!C:O,13,0)</f>
        <v>0</v>
      </c>
      <c r="I23" s="333">
        <v>1</v>
      </c>
      <c r="J23" s="319">
        <f>F23*100/E23</f>
        <v>8.2765288587496748</v>
      </c>
    </row>
    <row r="24" spans="2:10" ht="15" x14ac:dyDescent="0.25">
      <c r="B24" s="275" t="s">
        <v>291</v>
      </c>
      <c r="C24" s="271">
        <v>2</v>
      </c>
      <c r="D24" s="276" t="s">
        <v>537</v>
      </c>
      <c r="E24" s="296">
        <f>VLOOKUP(B24,Взыскание!C:H,6,0)</f>
        <v>392.49920518497919</v>
      </c>
      <c r="F24" s="302">
        <f>VLOOKUP(B24,Взыскание!C:I,7,0)</f>
        <v>1174.89944025</v>
      </c>
      <c r="G24" s="298" t="str">
        <f>IF(H24&gt;=40,"да","нет")</f>
        <v>да</v>
      </c>
      <c r="H24" s="330">
        <f>VLOOKUP(B24,Взыскание!C:L,10,0)</f>
        <v>40</v>
      </c>
      <c r="I24" s="299">
        <v>1</v>
      </c>
      <c r="J24" s="318">
        <f>F24*100/E24</f>
        <v>299.33804316782931</v>
      </c>
    </row>
    <row r="25" spans="2:10" ht="15" x14ac:dyDescent="0.25">
      <c r="B25" s="275" t="s">
        <v>291</v>
      </c>
      <c r="C25" s="271">
        <v>3</v>
      </c>
      <c r="D25" s="276" t="s">
        <v>909</v>
      </c>
      <c r="E25" s="297">
        <f>VLOOKUP(B25,'Среднее доначисление'!C:J,8,0)</f>
        <v>38.32</v>
      </c>
      <c r="F25" s="303">
        <f>VLOOKUP(B25,'Среднее доначисление'!C:I,7,0)</f>
        <v>4.6554401966666674</v>
      </c>
      <c r="G25" s="298" t="str">
        <f>IF(H25&gt;=10,"да","нет")</f>
        <v>нет</v>
      </c>
      <c r="H25" s="330">
        <f>VLOOKUP(B25,'Среднее доначисление'!C:M,11,0)</f>
        <v>0</v>
      </c>
      <c r="I25" s="299">
        <v>1</v>
      </c>
      <c r="J25" s="318">
        <f>F25*100/E25</f>
        <v>12.148852287752263</v>
      </c>
    </row>
    <row r="26" spans="2:10" ht="15" x14ac:dyDescent="0.25">
      <c r="B26" s="275" t="s">
        <v>291</v>
      </c>
      <c r="C26" s="271">
        <v>4</v>
      </c>
      <c r="D26" s="276" t="s">
        <v>910</v>
      </c>
      <c r="E26" s="298">
        <v>0.5</v>
      </c>
      <c r="F26" s="304">
        <f>VLOOKUP(B26,Занятость!C:F,4,0)</f>
        <v>0.75</v>
      </c>
      <c r="G26" s="298" t="str">
        <f>IF(H26&gt;=10,"да","нет")</f>
        <v>да</v>
      </c>
      <c r="H26" s="330">
        <f>VLOOKUP(B26,Занятость!C:G,5,0)</f>
        <v>15</v>
      </c>
      <c r="I26" s="298">
        <f>E26</f>
        <v>0.5</v>
      </c>
      <c r="J26" s="318">
        <f>F26</f>
        <v>0.75</v>
      </c>
    </row>
    <row r="27" spans="2:10" ht="15" x14ac:dyDescent="0.25">
      <c r="B27" s="275" t="s">
        <v>291</v>
      </c>
      <c r="C27" s="271">
        <v>5</v>
      </c>
      <c r="D27" s="276" t="s">
        <v>459</v>
      </c>
      <c r="E27" s="299">
        <v>0.2</v>
      </c>
      <c r="F27" s="302">
        <f>VLOOKUP(B27,Проводимые!C:F,4,0)*100</f>
        <v>4.7619047619047619</v>
      </c>
      <c r="G27" s="298" t="str">
        <f>IF(H27&gt;=10,"да","нет")</f>
        <v>да</v>
      </c>
      <c r="H27" s="330">
        <f>VLOOKUP(B27,Проводимые!C:G,5,0)</f>
        <v>10</v>
      </c>
      <c r="I27" s="299">
        <v>0.2</v>
      </c>
      <c r="J27" s="318">
        <f t="shared" ref="J27:J28" si="3">F27</f>
        <v>4.7619047619047619</v>
      </c>
    </row>
    <row r="28" spans="2:10" ht="30.75" thickBot="1" x14ac:dyDescent="0.3">
      <c r="B28" s="308" t="s">
        <v>291</v>
      </c>
      <c r="C28" s="309">
        <v>6</v>
      </c>
      <c r="D28" s="310" t="s">
        <v>908</v>
      </c>
      <c r="E28" s="311">
        <v>0.01</v>
      </c>
      <c r="F28" s="312">
        <f>VLOOKUP(B28,Отмененные!C:I,7,0)</f>
        <v>5.7993083774686607</v>
      </c>
      <c r="G28" s="313" t="str">
        <f>IF(H28&gt;=10,"да","нет")</f>
        <v>нет</v>
      </c>
      <c r="H28" s="332">
        <f>VLOOKUP(B28,Отмененные!C:J,8,0)</f>
        <v>0</v>
      </c>
      <c r="I28" s="300">
        <v>0.01</v>
      </c>
      <c r="J28" s="320">
        <f t="shared" si="3"/>
        <v>5.7993083774686607</v>
      </c>
    </row>
    <row r="29" spans="2:10" ht="15" x14ac:dyDescent="0.25">
      <c r="B29" s="272" t="s">
        <v>148</v>
      </c>
      <c r="C29" s="273">
        <v>1</v>
      </c>
      <c r="D29" s="274" t="s">
        <v>536</v>
      </c>
      <c r="E29" s="295">
        <f>VLOOKUP(B29,Доначисление!C:H,6,0)</f>
        <v>496.3695063081679</v>
      </c>
      <c r="F29" s="301">
        <f>VLOOKUP(B29,Доначисление!C:I,7,0)</f>
        <v>704.02056292999998</v>
      </c>
      <c r="G29" s="295" t="str">
        <f>IF(H29&gt;9,"да","нет")</f>
        <v>да</v>
      </c>
      <c r="H29" s="329">
        <f>VLOOKUP(B29,Доначисление!C:O,13,0)</f>
        <v>10</v>
      </c>
      <c r="I29" s="333">
        <v>1</v>
      </c>
      <c r="J29" s="319">
        <f>F29*100/E29</f>
        <v>141.83396723265133</v>
      </c>
    </row>
    <row r="30" spans="2:10" ht="15" x14ac:dyDescent="0.25">
      <c r="B30" s="275" t="s">
        <v>148</v>
      </c>
      <c r="C30" s="271">
        <v>2</v>
      </c>
      <c r="D30" s="276" t="s">
        <v>537</v>
      </c>
      <c r="E30" s="296">
        <f>VLOOKUP(B30,Взыскание!C:H,6,0)</f>
        <v>192.42382865328605</v>
      </c>
      <c r="F30" s="302">
        <f>VLOOKUP(B30,Взыскание!C:I,7,0)</f>
        <v>592.34982050999997</v>
      </c>
      <c r="G30" s="298" t="str">
        <f>IF(H30&gt;=40,"да","нет")</f>
        <v>да</v>
      </c>
      <c r="H30" s="330">
        <f>VLOOKUP(B30,Взыскание!C:L,10,0)</f>
        <v>40</v>
      </c>
      <c r="I30" s="299">
        <v>1</v>
      </c>
      <c r="J30" s="318">
        <f>F30*100/E30</f>
        <v>307.83600173412532</v>
      </c>
    </row>
    <row r="31" spans="2:10" ht="15" x14ac:dyDescent="0.25">
      <c r="B31" s="275" t="s">
        <v>148</v>
      </c>
      <c r="C31" s="271">
        <v>3</v>
      </c>
      <c r="D31" s="276" t="s">
        <v>909</v>
      </c>
      <c r="E31" s="297">
        <f>VLOOKUP(B31,'Среднее доначисление'!C:J,8,0)</f>
        <v>38.32</v>
      </c>
      <c r="F31" s="303">
        <f>VLOOKUP(B31,'Среднее доначисление'!C:I,7,0)</f>
        <v>176.0051407325</v>
      </c>
      <c r="G31" s="298" t="str">
        <f>IF(H31&gt;=10,"да","нет")</f>
        <v>да</v>
      </c>
      <c r="H31" s="330">
        <f>VLOOKUP(B31,'Среднее доначисление'!C:M,11,0)</f>
        <v>10</v>
      </c>
      <c r="I31" s="299">
        <v>1</v>
      </c>
      <c r="J31" s="318">
        <f>F31*100/E31</f>
        <v>459.30360316414408</v>
      </c>
    </row>
    <row r="32" spans="2:10" ht="15" x14ac:dyDescent="0.25">
      <c r="B32" s="275" t="s">
        <v>148</v>
      </c>
      <c r="C32" s="271">
        <v>4</v>
      </c>
      <c r="D32" s="276" t="s">
        <v>910</v>
      </c>
      <c r="E32" s="298">
        <v>0.5</v>
      </c>
      <c r="F32" s="304">
        <f>VLOOKUP(B32,Занятость!C:F,4,0)</f>
        <v>6.6666666666666666E-2</v>
      </c>
      <c r="G32" s="298" t="str">
        <f>IF(H32&gt;=10,"да","нет")</f>
        <v>нет</v>
      </c>
      <c r="H32" s="330">
        <f>VLOOKUP(B32,Занятость!C:G,5,0)</f>
        <v>0</v>
      </c>
      <c r="I32" s="298">
        <f>E32</f>
        <v>0.5</v>
      </c>
      <c r="J32" s="318">
        <f>F32</f>
        <v>6.6666666666666666E-2</v>
      </c>
    </row>
    <row r="33" spans="2:10" ht="15" x14ac:dyDescent="0.25">
      <c r="B33" s="275" t="s">
        <v>148</v>
      </c>
      <c r="C33" s="271">
        <v>5</v>
      </c>
      <c r="D33" s="276" t="s">
        <v>459</v>
      </c>
      <c r="E33" s="299">
        <v>0.2</v>
      </c>
      <c r="F33" s="302">
        <f>VLOOKUP(B33,Проводимые!C:F,4,0)*100</f>
        <v>12.5</v>
      </c>
      <c r="G33" s="298" t="str">
        <f>IF(H33&gt;=10,"да","нет")</f>
        <v>да</v>
      </c>
      <c r="H33" s="330">
        <f>VLOOKUP(B33,Проводимые!C:G,5,0)</f>
        <v>10</v>
      </c>
      <c r="I33" s="299">
        <v>0.2</v>
      </c>
      <c r="J33" s="318">
        <f t="shared" ref="J33:J34" si="4">F33</f>
        <v>12.5</v>
      </c>
    </row>
    <row r="34" spans="2:10" ht="30.75" thickBot="1" x14ac:dyDescent="0.3">
      <c r="B34" s="308" t="s">
        <v>148</v>
      </c>
      <c r="C34" s="309">
        <v>6</v>
      </c>
      <c r="D34" s="310" t="s">
        <v>908</v>
      </c>
      <c r="E34" s="311">
        <v>0.01</v>
      </c>
      <c r="F34" s="312">
        <f>VLOOKUP(B34,Отмененные!C:I,7,0)</f>
        <v>0.67415644512532047</v>
      </c>
      <c r="G34" s="313" t="str">
        <f>IF(H34&gt;=10,"да","нет")</f>
        <v>да</v>
      </c>
      <c r="H34" s="332">
        <f>VLOOKUP(B34,Отмененные!C:J,8,0)</f>
        <v>15</v>
      </c>
      <c r="I34" s="300">
        <v>0.01</v>
      </c>
      <c r="J34" s="320">
        <f t="shared" si="4"/>
        <v>0.67415644512532047</v>
      </c>
    </row>
    <row r="35" spans="2:10" ht="15" x14ac:dyDescent="0.25">
      <c r="B35" s="272" t="s">
        <v>177</v>
      </c>
      <c r="C35" s="273">
        <v>1</v>
      </c>
      <c r="D35" s="274" t="s">
        <v>536</v>
      </c>
      <c r="E35" s="295">
        <f>VLOOKUP(B35,Доначисление!C:H,6,0)</f>
        <v>240.29350128333292</v>
      </c>
      <c r="F35" s="301">
        <f>VLOOKUP(B35,Доначисление!C:I,7,0)</f>
        <v>39.9489588</v>
      </c>
      <c r="G35" s="295" t="str">
        <f>IF(H35&gt;9,"да","нет")</f>
        <v>нет</v>
      </c>
      <c r="H35" s="329">
        <f>VLOOKUP(B35,Доначисление!C:O,13,0)</f>
        <v>0</v>
      </c>
      <c r="I35" s="333">
        <v>1</v>
      </c>
      <c r="J35" s="319">
        <f>F35*100/E35</f>
        <v>16.625068337947145</v>
      </c>
    </row>
    <row r="36" spans="2:10" ht="15" x14ac:dyDescent="0.25">
      <c r="B36" s="275" t="s">
        <v>177</v>
      </c>
      <c r="C36" s="271">
        <v>2</v>
      </c>
      <c r="D36" s="276" t="s">
        <v>537</v>
      </c>
      <c r="E36" s="296">
        <f>VLOOKUP(B36,Взыскание!C:H,6,0)</f>
        <v>93.152772138132775</v>
      </c>
      <c r="F36" s="302">
        <f>VLOOKUP(B36,Взыскание!C:I,7,0)</f>
        <v>854.66993647000004</v>
      </c>
      <c r="G36" s="298" t="str">
        <f>IF(H36&gt;=40,"да","нет")</f>
        <v>да</v>
      </c>
      <c r="H36" s="330">
        <f>VLOOKUP(B36,Взыскание!C:L,10,0)</f>
        <v>40</v>
      </c>
      <c r="I36" s="299">
        <v>1</v>
      </c>
      <c r="J36" s="318">
        <f>F36*100/E36</f>
        <v>917.49275609602034</v>
      </c>
    </row>
    <row r="37" spans="2:10" ht="15" x14ac:dyDescent="0.25">
      <c r="B37" s="275" t="s">
        <v>177</v>
      </c>
      <c r="C37" s="271">
        <v>3</v>
      </c>
      <c r="D37" s="276" t="s">
        <v>909</v>
      </c>
      <c r="E37" s="297">
        <f>VLOOKUP(B37,'Среднее доначисление'!C:J,8,0)</f>
        <v>38.32</v>
      </c>
      <c r="F37" s="303">
        <f>VLOOKUP(B37,'Среднее доначисление'!C:I,7,0)</f>
        <v>9.9872396999999999</v>
      </c>
      <c r="G37" s="298" t="str">
        <f>IF(H37&gt;=10,"да","нет")</f>
        <v>нет</v>
      </c>
      <c r="H37" s="330">
        <f>VLOOKUP(B37,'Среднее доначисление'!C:M,11,0)</f>
        <v>0</v>
      </c>
      <c r="I37" s="299">
        <v>1</v>
      </c>
      <c r="J37" s="318">
        <f>F37*100/E37</f>
        <v>26.062734081419624</v>
      </c>
    </row>
    <row r="38" spans="2:10" ht="15" x14ac:dyDescent="0.25">
      <c r="B38" s="275" t="s">
        <v>177</v>
      </c>
      <c r="C38" s="271">
        <v>4</v>
      </c>
      <c r="D38" s="276" t="s">
        <v>910</v>
      </c>
      <c r="E38" s="298">
        <v>0.5</v>
      </c>
      <c r="F38" s="304">
        <f>VLOOKUP(B38,Занятость!C:F,4,0)</f>
        <v>8.8888888888888892E-2</v>
      </c>
      <c r="G38" s="298" t="str">
        <f>IF(H38&gt;=10,"да","нет")</f>
        <v>нет</v>
      </c>
      <c r="H38" s="330">
        <f>VLOOKUP(B38,Занятость!C:G,5,0)</f>
        <v>0</v>
      </c>
      <c r="I38" s="298">
        <f>E38</f>
        <v>0.5</v>
      </c>
      <c r="J38" s="318">
        <f>F38</f>
        <v>8.8888888888888892E-2</v>
      </c>
    </row>
    <row r="39" spans="2:10" ht="15" x14ac:dyDescent="0.25">
      <c r="B39" s="275" t="s">
        <v>177</v>
      </c>
      <c r="C39" s="271">
        <v>5</v>
      </c>
      <c r="D39" s="276" t="s">
        <v>459</v>
      </c>
      <c r="E39" s="299">
        <v>0.2</v>
      </c>
      <c r="F39" s="302">
        <f>VLOOKUP(B39,Проводимые!C:F,4,0)*100</f>
        <v>0</v>
      </c>
      <c r="G39" s="298" t="str">
        <f>IF(H39&gt;=10,"да","нет")</f>
        <v>да</v>
      </c>
      <c r="H39" s="330">
        <f>VLOOKUP(B39,Проводимые!C:G,5,0)</f>
        <v>10</v>
      </c>
      <c r="I39" s="299">
        <v>0.2</v>
      </c>
      <c r="J39" s="318">
        <f t="shared" ref="J39:J40" si="5">F39</f>
        <v>0</v>
      </c>
    </row>
    <row r="40" spans="2:10" ht="30.75" thickBot="1" x14ac:dyDescent="0.3">
      <c r="B40" s="308" t="s">
        <v>177</v>
      </c>
      <c r="C40" s="309">
        <v>6</v>
      </c>
      <c r="D40" s="310" t="s">
        <v>908</v>
      </c>
      <c r="E40" s="311">
        <v>0.01</v>
      </c>
      <c r="F40" s="312">
        <f>VLOOKUP(B40,Отмененные!C:I,7,0)</f>
        <v>0</v>
      </c>
      <c r="G40" s="313" t="str">
        <f>IF(H40&gt;=10,"да","нет")</f>
        <v>да</v>
      </c>
      <c r="H40" s="332">
        <f>VLOOKUP(B40,Отмененные!C:J,8,0)</f>
        <v>15</v>
      </c>
      <c r="I40" s="300">
        <v>0.01</v>
      </c>
      <c r="J40" s="320">
        <f t="shared" si="5"/>
        <v>0</v>
      </c>
    </row>
    <row r="41" spans="2:10" ht="15" x14ac:dyDescent="0.25">
      <c r="B41" s="272" t="s">
        <v>194</v>
      </c>
      <c r="C41" s="273">
        <v>1</v>
      </c>
      <c r="D41" s="274" t="s">
        <v>536</v>
      </c>
      <c r="E41" s="295">
        <f>VLOOKUP(B41,Доначисление!C:H,6,0)</f>
        <v>335.93498482459046</v>
      </c>
      <c r="F41" s="301">
        <f>VLOOKUP(B41,Доначисление!C:I,7,0)</f>
        <v>12.336713529999997</v>
      </c>
      <c r="G41" s="295" t="str">
        <f>IF(H41&gt;9,"да","нет")</f>
        <v>нет</v>
      </c>
      <c r="H41" s="329">
        <f>VLOOKUP(B41,Доначисление!C:O,13,0)</f>
        <v>0</v>
      </c>
      <c r="I41" s="334">
        <v>1</v>
      </c>
      <c r="J41" s="317">
        <f>F41*100/E41</f>
        <v>3.672351522554774</v>
      </c>
    </row>
    <row r="42" spans="2:10" ht="15" x14ac:dyDescent="0.25">
      <c r="B42" s="275" t="s">
        <v>194</v>
      </c>
      <c r="C42" s="271">
        <v>2</v>
      </c>
      <c r="D42" s="276" t="s">
        <v>537</v>
      </c>
      <c r="E42" s="296">
        <f>VLOOKUP(B42,Взыскание!C:H,6,0)</f>
        <v>130.22938584466291</v>
      </c>
      <c r="F42" s="302">
        <f>VLOOKUP(B42,Взыскание!C:I,7,0)</f>
        <v>402.34886899999998</v>
      </c>
      <c r="G42" s="298" t="str">
        <f>IF(H42&gt;=40,"да","нет")</f>
        <v>да</v>
      </c>
      <c r="H42" s="330">
        <f>VLOOKUP(B42,Взыскание!C:L,10,0)</f>
        <v>40</v>
      </c>
      <c r="I42" s="299">
        <v>1</v>
      </c>
      <c r="J42" s="318">
        <f>F42*100/E42</f>
        <v>308.95397869718903</v>
      </c>
    </row>
    <row r="43" spans="2:10" ht="15" x14ac:dyDescent="0.25">
      <c r="B43" s="275" t="s">
        <v>194</v>
      </c>
      <c r="C43" s="271">
        <v>3</v>
      </c>
      <c r="D43" s="276" t="s">
        <v>909</v>
      </c>
      <c r="E43" s="297">
        <f>VLOOKUP(B43,'Среднее доначисление'!C:J,8,0)</f>
        <v>38.32</v>
      </c>
      <c r="F43" s="303">
        <f>VLOOKUP(B43,'Среднее доначисление'!C:I,7,0)</f>
        <v>0.72568903117647043</v>
      </c>
      <c r="G43" s="298" t="str">
        <f>IF(H43&gt;=10,"да","нет")</f>
        <v>нет</v>
      </c>
      <c r="H43" s="330">
        <f>VLOOKUP(B43,'Среднее доначисление'!C:M,11,0)</f>
        <v>0</v>
      </c>
      <c r="I43" s="299">
        <v>1</v>
      </c>
      <c r="J43" s="318">
        <f>F43*100/E43</f>
        <v>1.8937605197715823</v>
      </c>
    </row>
    <row r="44" spans="2:10" ht="15" x14ac:dyDescent="0.25">
      <c r="B44" s="275" t="s">
        <v>194</v>
      </c>
      <c r="C44" s="271">
        <v>4</v>
      </c>
      <c r="D44" s="276" t="s">
        <v>910</v>
      </c>
      <c r="E44" s="298">
        <v>0.5</v>
      </c>
      <c r="F44" s="304">
        <f>VLOOKUP(B44,Занятость!C:F,4,0)</f>
        <v>0.51515151515151514</v>
      </c>
      <c r="G44" s="298" t="str">
        <f>IF(H44&gt;=10,"да","нет")</f>
        <v>да</v>
      </c>
      <c r="H44" s="330">
        <f>VLOOKUP(B44,Занятость!C:G,5,0)</f>
        <v>15</v>
      </c>
      <c r="I44" s="298">
        <f>E44</f>
        <v>0.5</v>
      </c>
      <c r="J44" s="318">
        <f>F44</f>
        <v>0.51515151515151514</v>
      </c>
    </row>
    <row r="45" spans="2:10" ht="15" x14ac:dyDescent="0.25">
      <c r="B45" s="275" t="s">
        <v>194</v>
      </c>
      <c r="C45" s="271">
        <v>5</v>
      </c>
      <c r="D45" s="276" t="s">
        <v>459</v>
      </c>
      <c r="E45" s="299">
        <v>0.2</v>
      </c>
      <c r="F45" s="302">
        <f>VLOOKUP(B45,Проводимые!C:F,4,0)*100</f>
        <v>10</v>
      </c>
      <c r="G45" s="298" t="str">
        <f>IF(H45&gt;=10,"да","нет")</f>
        <v>да</v>
      </c>
      <c r="H45" s="330">
        <f>VLOOKUP(B45,Проводимые!C:G,5,0)</f>
        <v>10</v>
      </c>
      <c r="I45" s="299">
        <v>0.2</v>
      </c>
      <c r="J45" s="318">
        <f t="shared" ref="J45:J46" si="6">F45</f>
        <v>10</v>
      </c>
    </row>
    <row r="46" spans="2:10" ht="30.75" thickBot="1" x14ac:dyDescent="0.3">
      <c r="B46" s="308" t="s">
        <v>194</v>
      </c>
      <c r="C46" s="309">
        <v>6</v>
      </c>
      <c r="D46" s="310" t="s">
        <v>908</v>
      </c>
      <c r="E46" s="311">
        <v>0.01</v>
      </c>
      <c r="F46" s="312">
        <f>VLOOKUP(B46,Отмененные!C:I,7,0)</f>
        <v>257.40485845586903</v>
      </c>
      <c r="G46" s="313" t="str">
        <f>IF(H46&gt;=10,"да","нет")</f>
        <v>нет</v>
      </c>
      <c r="H46" s="332">
        <f>VLOOKUP(B46,Отмененные!C:J,8,0)</f>
        <v>0</v>
      </c>
      <c r="I46" s="300">
        <v>0.01</v>
      </c>
      <c r="J46" s="320">
        <f t="shared" si="6"/>
        <v>257.40485845586903</v>
      </c>
    </row>
    <row r="47" spans="2:10" ht="15" x14ac:dyDescent="0.25">
      <c r="B47" s="272" t="s">
        <v>360</v>
      </c>
      <c r="C47" s="273">
        <v>1</v>
      </c>
      <c r="D47" s="274" t="s">
        <v>536</v>
      </c>
      <c r="E47" s="295">
        <f>VLOOKUP(B47,Доначисление!C:H,6,0)</f>
        <v>746.51204866799617</v>
      </c>
      <c r="F47" s="301">
        <f>VLOOKUP(B47,Доначисление!C:I,7,0)</f>
        <v>3604.2165670200002</v>
      </c>
      <c r="G47" s="295" t="str">
        <f>IF(H47&gt;9,"да","нет")</f>
        <v>да</v>
      </c>
      <c r="H47" s="329">
        <f>VLOOKUP(B47,Доначисление!C:O,13,0)</f>
        <v>10</v>
      </c>
      <c r="I47" s="334">
        <v>1</v>
      </c>
      <c r="J47" s="317">
        <f>F47*100/E47</f>
        <v>482.80755460692365</v>
      </c>
    </row>
    <row r="48" spans="2:10" ht="15" x14ac:dyDescent="0.25">
      <c r="B48" s="275" t="s">
        <v>360</v>
      </c>
      <c r="C48" s="271">
        <v>2</v>
      </c>
      <c r="D48" s="276" t="s">
        <v>537</v>
      </c>
      <c r="E48" s="296">
        <f>VLOOKUP(B48,Взыскание!C:H,6,0)</f>
        <v>289.39470437839884</v>
      </c>
      <c r="F48" s="302">
        <f>VLOOKUP(B48,Взыскание!C:I,7,0)</f>
        <v>551.82156699999996</v>
      </c>
      <c r="G48" s="298" t="str">
        <f>IF(H48&gt;=40,"да","нет")</f>
        <v>да</v>
      </c>
      <c r="H48" s="330">
        <f>VLOOKUP(B48,Взыскание!C:L,10,0)</f>
        <v>40</v>
      </c>
      <c r="I48" s="299">
        <v>1</v>
      </c>
      <c r="J48" s="318">
        <f>F48*100/E48</f>
        <v>190.68129397366724</v>
      </c>
    </row>
    <row r="49" spans="2:10" ht="15" x14ac:dyDescent="0.25">
      <c r="B49" s="275" t="s">
        <v>360</v>
      </c>
      <c r="C49" s="271">
        <v>3</v>
      </c>
      <c r="D49" s="276" t="s">
        <v>909</v>
      </c>
      <c r="E49" s="297">
        <f>VLOOKUP(B49,'Среднее доначисление'!C:J,8,0)</f>
        <v>38.32</v>
      </c>
      <c r="F49" s="303">
        <f>VLOOKUP(B49,'Среднее доначисление'!C:I,7,0)</f>
        <v>106.0063696182353</v>
      </c>
      <c r="G49" s="298" t="str">
        <f>IF(H49&gt;=10,"да","нет")</f>
        <v>да</v>
      </c>
      <c r="H49" s="330">
        <f>VLOOKUP(B49,'Среднее доначисление'!C:M,11,0)</f>
        <v>10</v>
      </c>
      <c r="I49" s="299">
        <v>1</v>
      </c>
      <c r="J49" s="318">
        <f>F49*100/E49</f>
        <v>276.63457624800441</v>
      </c>
    </row>
    <row r="50" spans="2:10" ht="15" x14ac:dyDescent="0.25">
      <c r="B50" s="275" t="s">
        <v>360</v>
      </c>
      <c r="C50" s="271">
        <v>4</v>
      </c>
      <c r="D50" s="276" t="s">
        <v>910</v>
      </c>
      <c r="E50" s="298">
        <v>0.5</v>
      </c>
      <c r="F50" s="304">
        <f>VLOOKUP(B50,Занятость!C:F,4,0)</f>
        <v>0.51515151515151514</v>
      </c>
      <c r="G50" s="298" t="str">
        <f>IF(H50&gt;=10,"да","нет")</f>
        <v>да</v>
      </c>
      <c r="H50" s="330">
        <f>VLOOKUP(B50,Занятость!C:G,5,0)</f>
        <v>15</v>
      </c>
      <c r="I50" s="298">
        <f>E50</f>
        <v>0.5</v>
      </c>
      <c r="J50" s="318">
        <f>F50</f>
        <v>0.51515151515151514</v>
      </c>
    </row>
    <row r="51" spans="2:10" ht="15" x14ac:dyDescent="0.25">
      <c r="B51" s="275" t="s">
        <v>360</v>
      </c>
      <c r="C51" s="271">
        <v>5</v>
      </c>
      <c r="D51" s="276" t="s">
        <v>459</v>
      </c>
      <c r="E51" s="299">
        <v>0.2</v>
      </c>
      <c r="F51" s="302">
        <f>VLOOKUP(B51,Проводимые!C:F,4,0)*100</f>
        <v>19.230769230769234</v>
      </c>
      <c r="G51" s="298" t="str">
        <f>IF(H51&gt;=10,"да","нет")</f>
        <v>да</v>
      </c>
      <c r="H51" s="330">
        <f>VLOOKUP(B51,Проводимые!C:G,5,0)</f>
        <v>10</v>
      </c>
      <c r="I51" s="299">
        <v>0.2</v>
      </c>
      <c r="J51" s="318">
        <f t="shared" ref="J51:J52" si="7">F51</f>
        <v>19.230769230769234</v>
      </c>
    </row>
    <row r="52" spans="2:10" ht="30.75" thickBot="1" x14ac:dyDescent="0.3">
      <c r="B52" s="308" t="s">
        <v>360</v>
      </c>
      <c r="C52" s="309">
        <v>6</v>
      </c>
      <c r="D52" s="310" t="s">
        <v>908</v>
      </c>
      <c r="E52" s="311">
        <v>0.01</v>
      </c>
      <c r="F52" s="312">
        <f>VLOOKUP(B52,Отмененные!C:I,7,0)</f>
        <v>2.4133566444348822</v>
      </c>
      <c r="G52" s="313" t="str">
        <f>IF(H52&gt;=10,"да","нет")</f>
        <v>нет</v>
      </c>
      <c r="H52" s="332">
        <f>VLOOKUP(B52,Отмененные!C:J,8,0)</f>
        <v>0</v>
      </c>
      <c r="I52" s="300">
        <v>0.01</v>
      </c>
      <c r="J52" s="320">
        <f t="shared" si="7"/>
        <v>2.4133566444348822</v>
      </c>
    </row>
    <row r="53" spans="2:10" ht="15" x14ac:dyDescent="0.25">
      <c r="B53" s="272" t="s">
        <v>305</v>
      </c>
      <c r="C53" s="273">
        <v>1</v>
      </c>
      <c r="D53" s="274" t="s">
        <v>536</v>
      </c>
      <c r="E53" s="295">
        <f>VLOOKUP(B53,Доначисление!C:H,6,0)</f>
        <v>356.60864930451675</v>
      </c>
      <c r="F53" s="301">
        <f>VLOOKUP(B53,Доначисление!C:I,7,0)</f>
        <v>407.49042848999994</v>
      </c>
      <c r="G53" s="295" t="str">
        <f>IF(H53&gt;9,"да","нет")</f>
        <v>да</v>
      </c>
      <c r="H53" s="329">
        <f>VLOOKUP(B53,Доначисление!C:O,13,0)</f>
        <v>10</v>
      </c>
      <c r="I53" s="334">
        <v>1</v>
      </c>
      <c r="J53" s="317">
        <f>F53*100/E53</f>
        <v>114.26824034826873</v>
      </c>
    </row>
    <row r="54" spans="2:10" ht="15" x14ac:dyDescent="0.25">
      <c r="B54" s="275" t="s">
        <v>305</v>
      </c>
      <c r="C54" s="271">
        <v>2</v>
      </c>
      <c r="D54" s="276" t="s">
        <v>537</v>
      </c>
      <c r="E54" s="296">
        <f>VLOOKUP(B54,Взыскание!C:H,6,0)</f>
        <v>138.24378967278827</v>
      </c>
      <c r="F54" s="302">
        <f>VLOOKUP(B54,Взыскание!C:I,7,0)</f>
        <v>165.07419825999997</v>
      </c>
      <c r="G54" s="298" t="str">
        <f>IF(H54&gt;=40,"да","нет")</f>
        <v>да</v>
      </c>
      <c r="H54" s="330">
        <f>VLOOKUP(B54,Взыскание!C:L,10,0)</f>
        <v>40</v>
      </c>
      <c r="I54" s="299">
        <v>1</v>
      </c>
      <c r="J54" s="318">
        <f>F54*100/E54</f>
        <v>119.40803898006347</v>
      </c>
    </row>
    <row r="55" spans="2:10" ht="15" x14ac:dyDescent="0.25">
      <c r="B55" s="275" t="s">
        <v>305</v>
      </c>
      <c r="C55" s="271">
        <v>3</v>
      </c>
      <c r="D55" s="276" t="s">
        <v>909</v>
      </c>
      <c r="E55" s="297">
        <f>VLOOKUP(B55,'Среднее доначисление'!C:J,8,0)</f>
        <v>38.32</v>
      </c>
      <c r="F55" s="303">
        <f>VLOOKUP(B55,'Среднее доначисление'!C:I,7,0)</f>
        <v>27.166028565999998</v>
      </c>
      <c r="G55" s="298" t="str">
        <f>IF(H55&gt;=10,"да","нет")</f>
        <v>нет</v>
      </c>
      <c r="H55" s="330">
        <f>VLOOKUP(B55,'Среднее доначисление'!C:M,11,0)</f>
        <v>0</v>
      </c>
      <c r="I55" s="299">
        <v>1</v>
      </c>
      <c r="J55" s="318">
        <f>F55*100/E55</f>
        <v>70.892558888308983</v>
      </c>
    </row>
    <row r="56" spans="2:10" ht="15" x14ac:dyDescent="0.25">
      <c r="B56" s="275" t="s">
        <v>305</v>
      </c>
      <c r="C56" s="271">
        <v>4</v>
      </c>
      <c r="D56" s="276" t="s">
        <v>910</v>
      </c>
      <c r="E56" s="298">
        <v>0.5</v>
      </c>
      <c r="F56" s="304">
        <f>VLOOKUP(B56,Занятость!C:F,4,0)</f>
        <v>0.3125</v>
      </c>
      <c r="G56" s="298" t="str">
        <f>IF(H56&gt;=10,"да","нет")</f>
        <v>нет</v>
      </c>
      <c r="H56" s="330">
        <f>VLOOKUP(B56,Занятость!C:G,5,0)</f>
        <v>0</v>
      </c>
      <c r="I56" s="298">
        <f>E56</f>
        <v>0.5</v>
      </c>
      <c r="J56" s="318">
        <f>F56</f>
        <v>0.3125</v>
      </c>
    </row>
    <row r="57" spans="2:10" ht="15" x14ac:dyDescent="0.25">
      <c r="B57" s="275" t="s">
        <v>305</v>
      </c>
      <c r="C57" s="271">
        <v>5</v>
      </c>
      <c r="D57" s="276" t="s">
        <v>459</v>
      </c>
      <c r="E57" s="299">
        <v>0.2</v>
      </c>
      <c r="F57" s="302">
        <f>VLOOKUP(B57,Проводимые!C:F,4,0)*100</f>
        <v>0</v>
      </c>
      <c r="G57" s="298" t="str">
        <f>IF(H57&gt;=10,"да","нет")</f>
        <v>да</v>
      </c>
      <c r="H57" s="330">
        <f>VLOOKUP(B57,Проводимые!C:G,5,0)</f>
        <v>10</v>
      </c>
      <c r="I57" s="299">
        <v>0.2</v>
      </c>
      <c r="J57" s="318">
        <f t="shared" ref="J57:J58" si="8">F57</f>
        <v>0</v>
      </c>
    </row>
    <row r="58" spans="2:10" ht="30.75" thickBot="1" x14ac:dyDescent="0.3">
      <c r="B58" s="278" t="s">
        <v>305</v>
      </c>
      <c r="C58" s="279">
        <v>6</v>
      </c>
      <c r="D58" s="280" t="s">
        <v>908</v>
      </c>
      <c r="E58" s="300">
        <v>0.01</v>
      </c>
      <c r="F58" s="305">
        <f>VLOOKUP(B58,Отмененные!C:I,7,0)</f>
        <v>0</v>
      </c>
      <c r="G58" s="306" t="str">
        <f>IF(H58&gt;=10,"да","нет")</f>
        <v>да</v>
      </c>
      <c r="H58" s="331">
        <f>VLOOKUP(B58,Отмененные!C:J,8,0)</f>
        <v>15</v>
      </c>
      <c r="I58" s="300">
        <v>0.01</v>
      </c>
      <c r="J58" s="320">
        <f t="shared" si="8"/>
        <v>0</v>
      </c>
    </row>
    <row r="59" spans="2:10" ht="15" x14ac:dyDescent="0.25">
      <c r="B59" s="272" t="s">
        <v>245</v>
      </c>
      <c r="C59" s="273">
        <v>1</v>
      </c>
      <c r="D59" s="274" t="s">
        <v>536</v>
      </c>
      <c r="E59" s="295">
        <f>VLOOKUP(B59,Доначисление!C:H,6,0)</f>
        <v>364.94461019258301</v>
      </c>
      <c r="F59" s="301">
        <f>VLOOKUP(B59,Доначисление!C:I,7,0)</f>
        <v>440.40227971999997</v>
      </c>
      <c r="G59" s="295" t="str">
        <f>IF(H59&gt;9,"да","нет")</f>
        <v>да</v>
      </c>
      <c r="H59" s="329">
        <f>VLOOKUP(B59,Доначисление!C:O,13,0)</f>
        <v>10</v>
      </c>
      <c r="I59" s="333">
        <v>1</v>
      </c>
      <c r="J59" s="319">
        <f>F59*100/E59</f>
        <v>120.67647183160139</v>
      </c>
    </row>
    <row r="60" spans="2:10" ht="15" x14ac:dyDescent="0.25">
      <c r="B60" s="275" t="s">
        <v>245</v>
      </c>
      <c r="C60" s="271">
        <v>2</v>
      </c>
      <c r="D60" s="276" t="s">
        <v>537</v>
      </c>
      <c r="E60" s="296">
        <f>VLOOKUP(B60,Взыскание!C:H,6,0)</f>
        <v>141.47532885720764</v>
      </c>
      <c r="F60" s="302">
        <f>VLOOKUP(B60,Взыскание!C:I,7,0)</f>
        <v>141.16053266</v>
      </c>
      <c r="G60" s="298" t="str">
        <f>IF(H60&gt;=40,"да","нет")</f>
        <v>нет</v>
      </c>
      <c r="H60" s="330">
        <f>VLOOKUP(B60,Взыскание!C:L,10,0)</f>
        <v>20</v>
      </c>
      <c r="I60" s="299">
        <v>1</v>
      </c>
      <c r="J60" s="318">
        <f>F60*100/E60</f>
        <v>99.777490393731213</v>
      </c>
    </row>
    <row r="61" spans="2:10" ht="15" x14ac:dyDescent="0.25">
      <c r="B61" s="275" t="s">
        <v>245</v>
      </c>
      <c r="C61" s="271">
        <v>3</v>
      </c>
      <c r="D61" s="276" t="s">
        <v>909</v>
      </c>
      <c r="E61" s="297">
        <f>VLOOKUP(B61,'Среднее доначисление'!C:J,8,0)</f>
        <v>38.32</v>
      </c>
      <c r="F61" s="303">
        <f>VLOOKUP(B61,'Среднее доначисление'!C:I,7,0)</f>
        <v>44.040227971999997</v>
      </c>
      <c r="G61" s="298" t="str">
        <f>IF(H61&gt;=10,"да","нет")</f>
        <v>да</v>
      </c>
      <c r="H61" s="330">
        <f>VLOOKUP(B61,'Среднее доначисление'!C:M,11,0)</f>
        <v>10</v>
      </c>
      <c r="I61" s="299">
        <v>1</v>
      </c>
      <c r="J61" s="318">
        <f>F61*100/E61</f>
        <v>114.92752602296449</v>
      </c>
    </row>
    <row r="62" spans="2:10" ht="15" x14ac:dyDescent="0.25">
      <c r="B62" s="275" t="s">
        <v>245</v>
      </c>
      <c r="C62" s="271">
        <v>4</v>
      </c>
      <c r="D62" s="276" t="s">
        <v>910</v>
      </c>
      <c r="E62" s="298">
        <v>0.5</v>
      </c>
      <c r="F62" s="304">
        <f>VLOOKUP(B62,Занятость!C:F,4,0)</f>
        <v>0.27777777777777779</v>
      </c>
      <c r="G62" s="298" t="str">
        <f>IF(H62&gt;=10,"да","нет")</f>
        <v>нет</v>
      </c>
      <c r="H62" s="330">
        <f>VLOOKUP(B62,Занятость!C:G,5,0)</f>
        <v>0</v>
      </c>
      <c r="I62" s="298">
        <f>E62</f>
        <v>0.5</v>
      </c>
      <c r="J62" s="318">
        <f>F62</f>
        <v>0.27777777777777779</v>
      </c>
    </row>
    <row r="63" spans="2:10" ht="15" x14ac:dyDescent="0.25">
      <c r="B63" s="275" t="s">
        <v>245</v>
      </c>
      <c r="C63" s="271">
        <v>5</v>
      </c>
      <c r="D63" s="276" t="s">
        <v>459</v>
      </c>
      <c r="E63" s="299">
        <v>0.2</v>
      </c>
      <c r="F63" s="302">
        <f>VLOOKUP(B63,Проводимые!C:F,4,0)*100</f>
        <v>0</v>
      </c>
      <c r="G63" s="298" t="str">
        <f>IF(H63&gt;=10,"да","нет")</f>
        <v>да</v>
      </c>
      <c r="H63" s="330">
        <f>VLOOKUP(B63,Проводимые!C:G,5,0)</f>
        <v>10</v>
      </c>
      <c r="I63" s="299">
        <v>0.2</v>
      </c>
      <c r="J63" s="318">
        <f t="shared" ref="J63:J64" si="9">F63</f>
        <v>0</v>
      </c>
    </row>
    <row r="64" spans="2:10" ht="30.75" thickBot="1" x14ac:dyDescent="0.3">
      <c r="B64" s="278" t="s">
        <v>245</v>
      </c>
      <c r="C64" s="279">
        <v>6</v>
      </c>
      <c r="D64" s="280" t="s">
        <v>908</v>
      </c>
      <c r="E64" s="300">
        <v>0.01</v>
      </c>
      <c r="F64" s="305">
        <f>VLOOKUP(B64,Отмененные!C:I,7,0)</f>
        <v>0</v>
      </c>
      <c r="G64" s="306" t="str">
        <f>IF(H64&gt;=10,"да","нет")</f>
        <v>да</v>
      </c>
      <c r="H64" s="331">
        <f>VLOOKUP(B64,Отмененные!C:J,8,0)</f>
        <v>15</v>
      </c>
      <c r="I64" s="300">
        <v>0.01</v>
      </c>
      <c r="J64" s="320">
        <f t="shared" si="9"/>
        <v>0</v>
      </c>
    </row>
    <row r="65" spans="2:10" ht="15" x14ac:dyDescent="0.25">
      <c r="B65" s="272" t="s">
        <v>329</v>
      </c>
      <c r="C65" s="273">
        <v>1</v>
      </c>
      <c r="D65" s="274" t="s">
        <v>536</v>
      </c>
      <c r="E65" s="295">
        <f>VLOOKUP(B65,Доначисление!C:H,6,0)</f>
        <v>497.94622099460344</v>
      </c>
      <c r="F65" s="301">
        <f>VLOOKUP(B65,Доначисление!C:I,7,0)</f>
        <v>2808.66158868</v>
      </c>
      <c r="G65" s="295" t="str">
        <f>IF(H65&gt;9,"да","нет")</f>
        <v>да</v>
      </c>
      <c r="H65" s="329">
        <f>VLOOKUP(B65,Доначисление!C:O,13,0)</f>
        <v>10</v>
      </c>
      <c r="I65" s="334">
        <v>1</v>
      </c>
      <c r="J65" s="317">
        <f>F65*100/E65</f>
        <v>564.04918247395221</v>
      </c>
    </row>
    <row r="66" spans="2:10" ht="15" x14ac:dyDescent="0.25">
      <c r="B66" s="275" t="s">
        <v>329</v>
      </c>
      <c r="C66" s="271">
        <v>2</v>
      </c>
      <c r="D66" s="276" t="s">
        <v>537</v>
      </c>
      <c r="E66" s="296">
        <f>VLOOKUP(B66,Взыскание!C:H,6,0)</f>
        <v>193.0350617624961</v>
      </c>
      <c r="F66" s="302">
        <f>VLOOKUP(B66,Взыскание!C:I,7,0)</f>
        <v>166.45599383000001</v>
      </c>
      <c r="G66" s="298" t="str">
        <f>IF(H66&gt;=40,"да","нет")</f>
        <v>нет</v>
      </c>
      <c r="H66" s="330">
        <f>VLOOKUP(B66,Взыскание!C:L,10,0)</f>
        <v>10</v>
      </c>
      <c r="I66" s="299">
        <v>1</v>
      </c>
      <c r="J66" s="318">
        <f>F66*100/E66</f>
        <v>86.230963592925889</v>
      </c>
    </row>
    <row r="67" spans="2:10" ht="15" x14ac:dyDescent="0.25">
      <c r="B67" s="275" t="s">
        <v>329</v>
      </c>
      <c r="C67" s="271">
        <v>3</v>
      </c>
      <c r="D67" s="276" t="s">
        <v>909</v>
      </c>
      <c r="E67" s="297">
        <f>VLOOKUP(B67,'Среднее доначисление'!C:J,8,0)</f>
        <v>38.32</v>
      </c>
      <c r="F67" s="303">
        <f>VLOOKUP(B67,'Среднее доначисление'!C:I,7,0)</f>
        <v>147.82429414105263</v>
      </c>
      <c r="G67" s="298" t="str">
        <f>IF(H67&gt;=10,"да","нет")</f>
        <v>да</v>
      </c>
      <c r="H67" s="330">
        <f>VLOOKUP(B67,'Среднее доначисление'!C:M,11,0)</f>
        <v>10</v>
      </c>
      <c r="I67" s="299">
        <v>1</v>
      </c>
      <c r="J67" s="318">
        <f>F67*100/E67</f>
        <v>385.7627717668388</v>
      </c>
    </row>
    <row r="68" spans="2:10" ht="15" x14ac:dyDescent="0.25">
      <c r="B68" s="275" t="s">
        <v>329</v>
      </c>
      <c r="C68" s="271">
        <v>4</v>
      </c>
      <c r="D68" s="276" t="s">
        <v>910</v>
      </c>
      <c r="E68" s="298">
        <v>0.5</v>
      </c>
      <c r="F68" s="304">
        <f>VLOOKUP(B68,Занятость!C:F,4,0)</f>
        <v>0.48717948717948717</v>
      </c>
      <c r="G68" s="298" t="str">
        <f>IF(H68&gt;=10,"да","нет")</f>
        <v>нет</v>
      </c>
      <c r="H68" s="330">
        <f>VLOOKUP(B68,Занятость!C:G,5,0)</f>
        <v>5</v>
      </c>
      <c r="I68" s="298">
        <f>E68</f>
        <v>0.5</v>
      </c>
      <c r="J68" s="318">
        <f>F68</f>
        <v>0.48717948717948717</v>
      </c>
    </row>
    <row r="69" spans="2:10" ht="15" x14ac:dyDescent="0.25">
      <c r="B69" s="275" t="s">
        <v>329</v>
      </c>
      <c r="C69" s="271">
        <v>5</v>
      </c>
      <c r="D69" s="276" t="s">
        <v>459</v>
      </c>
      <c r="E69" s="299">
        <v>0.2</v>
      </c>
      <c r="F69" s="302">
        <f>VLOOKUP(B69,Проводимые!C:F,4,0)*100</f>
        <v>36.363636363636367</v>
      </c>
      <c r="G69" s="298" t="str">
        <f>IF(H69&gt;=10,"да","нет")</f>
        <v>нет</v>
      </c>
      <c r="H69" s="330">
        <f>VLOOKUP(B69,Проводимые!C:G,5,0)</f>
        <v>0</v>
      </c>
      <c r="I69" s="299">
        <v>0.2</v>
      </c>
      <c r="J69" s="318">
        <f t="shared" ref="J69:J70" si="10">F69</f>
        <v>36.363636363636367</v>
      </c>
    </row>
    <row r="70" spans="2:10" ht="30.75" thickBot="1" x14ac:dyDescent="0.3">
      <c r="B70" s="308" t="s">
        <v>329</v>
      </c>
      <c r="C70" s="309">
        <v>6</v>
      </c>
      <c r="D70" s="310" t="s">
        <v>908</v>
      </c>
      <c r="E70" s="311">
        <v>0.01</v>
      </c>
      <c r="F70" s="312">
        <f>VLOOKUP(B70,Отмененные!C:I,7,0)</f>
        <v>0</v>
      </c>
      <c r="G70" s="313" t="str">
        <f>IF(H70&gt;=10,"да","нет")</f>
        <v>да</v>
      </c>
      <c r="H70" s="332">
        <f>VLOOKUP(B70,Отмененные!C:J,8,0)</f>
        <v>15</v>
      </c>
      <c r="I70" s="300">
        <v>0.01</v>
      </c>
      <c r="J70" s="320">
        <f t="shared" si="10"/>
        <v>0</v>
      </c>
    </row>
    <row r="71" spans="2:10" ht="15" x14ac:dyDescent="0.25">
      <c r="B71" s="272" t="s">
        <v>259</v>
      </c>
      <c r="C71" s="273">
        <v>1</v>
      </c>
      <c r="D71" s="274" t="s">
        <v>536</v>
      </c>
      <c r="E71" s="295">
        <f>VLOOKUP(B71,Доначисление!C:H,6,0)</f>
        <v>514.79390007441691</v>
      </c>
      <c r="F71" s="301">
        <f>VLOOKUP(B71,Доначисление!C:I,7,0)</f>
        <v>1070.5822434999998</v>
      </c>
      <c r="G71" s="295" t="str">
        <f>IF(H71&gt;9,"да","нет")</f>
        <v>да</v>
      </c>
      <c r="H71" s="329">
        <f>VLOOKUP(B71,Доначисление!C:O,13,0)</f>
        <v>10</v>
      </c>
      <c r="I71" s="334">
        <v>1</v>
      </c>
      <c r="J71" s="317">
        <f>F71*100/E71</f>
        <v>207.96327294189771</v>
      </c>
    </row>
    <row r="72" spans="2:10" ht="15" x14ac:dyDescent="0.25">
      <c r="B72" s="275" t="s">
        <v>259</v>
      </c>
      <c r="C72" s="271">
        <v>2</v>
      </c>
      <c r="D72" s="276" t="s">
        <v>537</v>
      </c>
      <c r="E72" s="296">
        <f>VLOOKUP(B72,Взыскание!C:H,6,0)</f>
        <v>199.56627464173141</v>
      </c>
      <c r="F72" s="302">
        <f>VLOOKUP(B72,Взыскание!C:I,7,0)</f>
        <v>208.33299500000001</v>
      </c>
      <c r="G72" s="298" t="str">
        <f>IF(H72&gt;=40,"да","нет")</f>
        <v>да</v>
      </c>
      <c r="H72" s="330">
        <f>VLOOKUP(B72,Взыскание!C:L,10,0)</f>
        <v>40</v>
      </c>
      <c r="I72" s="299">
        <v>1</v>
      </c>
      <c r="J72" s="318">
        <f>F72*100/E72</f>
        <v>104.392886710947</v>
      </c>
    </row>
    <row r="73" spans="2:10" ht="15" x14ac:dyDescent="0.25">
      <c r="B73" s="275" t="s">
        <v>259</v>
      </c>
      <c r="C73" s="271">
        <v>3</v>
      </c>
      <c r="D73" s="276" t="s">
        <v>909</v>
      </c>
      <c r="E73" s="297">
        <f>VLOOKUP(B73,'Среднее доначисление'!C:J,8,0)</f>
        <v>38.32</v>
      </c>
      <c r="F73" s="303">
        <f>VLOOKUP(B73,'Среднее доначисление'!C:I,7,0)</f>
        <v>71.37214956666665</v>
      </c>
      <c r="G73" s="298" t="str">
        <f>IF(H73&gt;=10,"да","нет")</f>
        <v>да</v>
      </c>
      <c r="H73" s="330">
        <f>VLOOKUP(B73,'Среднее доначисление'!C:M,11,0)</f>
        <v>10</v>
      </c>
      <c r="I73" s="299">
        <v>1</v>
      </c>
      <c r="J73" s="318">
        <f>F73*100/E73</f>
        <v>186.25299991301318</v>
      </c>
    </row>
    <row r="74" spans="2:10" ht="15" x14ac:dyDescent="0.25">
      <c r="B74" s="275" t="s">
        <v>259</v>
      </c>
      <c r="C74" s="271">
        <v>4</v>
      </c>
      <c r="D74" s="276" t="s">
        <v>910</v>
      </c>
      <c r="E74" s="298">
        <v>0.5</v>
      </c>
      <c r="F74" s="304">
        <f>VLOOKUP(B74,Занятость!C:F,4,0)</f>
        <v>0.5</v>
      </c>
      <c r="G74" s="298" t="str">
        <f>IF(H74&gt;=10,"да","нет")</f>
        <v>да</v>
      </c>
      <c r="H74" s="330">
        <f>VLOOKUP(B74,Занятость!C:G,5,0)</f>
        <v>15</v>
      </c>
      <c r="I74" s="298">
        <f>E74</f>
        <v>0.5</v>
      </c>
      <c r="J74" s="318">
        <f>F74</f>
        <v>0.5</v>
      </c>
    </row>
    <row r="75" spans="2:10" ht="15" x14ac:dyDescent="0.25">
      <c r="B75" s="275" t="s">
        <v>259</v>
      </c>
      <c r="C75" s="271">
        <v>5</v>
      </c>
      <c r="D75" s="276" t="s">
        <v>459</v>
      </c>
      <c r="E75" s="299">
        <v>0.2</v>
      </c>
      <c r="F75" s="302">
        <f>VLOOKUP(B75,Проводимые!C:F,4,0)*100</f>
        <v>14.285714285714285</v>
      </c>
      <c r="G75" s="298" t="str">
        <f>IF(H75&gt;=10,"да","нет")</f>
        <v>да</v>
      </c>
      <c r="H75" s="330">
        <f>VLOOKUP(B75,Проводимые!C:G,5,0)</f>
        <v>10</v>
      </c>
      <c r="I75" s="299">
        <v>0.2</v>
      </c>
      <c r="J75" s="318">
        <f t="shared" ref="J75:J76" si="11">F75</f>
        <v>14.285714285714285</v>
      </c>
    </row>
    <row r="76" spans="2:10" ht="30.75" thickBot="1" x14ac:dyDescent="0.3">
      <c r="B76" s="308" t="s">
        <v>259</v>
      </c>
      <c r="C76" s="309">
        <v>6</v>
      </c>
      <c r="D76" s="310" t="s">
        <v>908</v>
      </c>
      <c r="E76" s="311">
        <v>0.01</v>
      </c>
      <c r="F76" s="312">
        <f>VLOOKUP(B76,Отмененные!C:I,7,0)</f>
        <v>0</v>
      </c>
      <c r="G76" s="313" t="str">
        <f>IF(H76&gt;=10,"да","нет")</f>
        <v>да</v>
      </c>
      <c r="H76" s="332">
        <f>VLOOKUP(B76,Отмененные!C:J,8,0)</f>
        <v>15</v>
      </c>
      <c r="I76" s="300">
        <v>0.01</v>
      </c>
      <c r="J76" s="320">
        <f t="shared" si="11"/>
        <v>0</v>
      </c>
    </row>
    <row r="77" spans="2:10" ht="15" x14ac:dyDescent="0.25">
      <c r="B77" s="272" t="s">
        <v>276</v>
      </c>
      <c r="C77" s="273">
        <v>1</v>
      </c>
      <c r="D77" s="274" t="s">
        <v>536</v>
      </c>
      <c r="E77" s="295">
        <f>VLOOKUP(B77,Доначисление!C:H,6,0)</f>
        <v>204.71345582786196</v>
      </c>
      <c r="F77" s="301">
        <f>VLOOKUP(B77,Доначисление!C:I,7,0)</f>
        <v>718.23921307000001</v>
      </c>
      <c r="G77" s="295" t="str">
        <f>IF(H77&gt;9,"да","нет")</f>
        <v>да</v>
      </c>
      <c r="H77" s="329">
        <f>VLOOKUP(B77,Доначисление!C:O,13,0)</f>
        <v>10</v>
      </c>
      <c r="I77" s="334">
        <v>1</v>
      </c>
      <c r="J77" s="317">
        <f>F77*100/E77</f>
        <v>350.85100301073908</v>
      </c>
    </row>
    <row r="78" spans="2:10" ht="15" x14ac:dyDescent="0.25">
      <c r="B78" s="275" t="s">
        <v>276</v>
      </c>
      <c r="C78" s="271">
        <v>2</v>
      </c>
      <c r="D78" s="276" t="s">
        <v>537</v>
      </c>
      <c r="E78" s="296">
        <f>VLOOKUP(B78,Взыскание!C:H,6,0)</f>
        <v>79.359723848117369</v>
      </c>
      <c r="F78" s="302">
        <f>VLOOKUP(B78,Взыскание!C:I,7,0)</f>
        <v>139.63351321000002</v>
      </c>
      <c r="G78" s="298" t="str">
        <f>IF(H78&gt;=40,"да","нет")</f>
        <v>да</v>
      </c>
      <c r="H78" s="330">
        <f>VLOOKUP(B78,Взыскание!C:L,10,0)</f>
        <v>40</v>
      </c>
      <c r="I78" s="299">
        <v>1</v>
      </c>
      <c r="J78" s="318">
        <f>F78*100/E78</f>
        <v>175.95009967176506</v>
      </c>
    </row>
    <row r="79" spans="2:10" ht="15" x14ac:dyDescent="0.25">
      <c r="B79" s="275" t="s">
        <v>276</v>
      </c>
      <c r="C79" s="271">
        <v>3</v>
      </c>
      <c r="D79" s="276" t="s">
        <v>909</v>
      </c>
      <c r="E79" s="297">
        <f>VLOOKUP(B79,'Среднее доначисление'!C:J,8,0)</f>
        <v>38.32</v>
      </c>
      <c r="F79" s="303">
        <f>VLOOKUP(B79,'Среднее доначисление'!C:I,7,0)</f>
        <v>143.64784261400001</v>
      </c>
      <c r="G79" s="298" t="str">
        <f>IF(H79&gt;=10,"да","нет")</f>
        <v>да</v>
      </c>
      <c r="H79" s="330">
        <f>VLOOKUP(B79,'Среднее доначисление'!C:M,11,0)</f>
        <v>10</v>
      </c>
      <c r="I79" s="299">
        <v>1</v>
      </c>
      <c r="J79" s="318">
        <f>F79*100/E79</f>
        <v>374.86388991127353</v>
      </c>
    </row>
    <row r="80" spans="2:10" ht="15" x14ac:dyDescent="0.25">
      <c r="B80" s="275" t="s">
        <v>276</v>
      </c>
      <c r="C80" s="271">
        <v>4</v>
      </c>
      <c r="D80" s="276" t="s">
        <v>910</v>
      </c>
      <c r="E80" s="298">
        <v>0.5</v>
      </c>
      <c r="F80" s="304">
        <f>VLOOKUP(B80,Занятость!C:F,4,0)</f>
        <v>0.1388888888888889</v>
      </c>
      <c r="G80" s="298" t="str">
        <f>IF(H80&gt;=10,"да","нет")</f>
        <v>нет</v>
      </c>
      <c r="H80" s="330">
        <f>VLOOKUP(B80,Занятость!C:G,5,0)</f>
        <v>0</v>
      </c>
      <c r="I80" s="298">
        <f>E80</f>
        <v>0.5</v>
      </c>
      <c r="J80" s="318">
        <f>F80</f>
        <v>0.1388888888888889</v>
      </c>
    </row>
    <row r="81" spans="2:10" ht="15" x14ac:dyDescent="0.25">
      <c r="B81" s="275" t="s">
        <v>276</v>
      </c>
      <c r="C81" s="271">
        <v>5</v>
      </c>
      <c r="D81" s="276" t="s">
        <v>459</v>
      </c>
      <c r="E81" s="299">
        <v>0.2</v>
      </c>
      <c r="F81" s="302">
        <f>VLOOKUP(B81,Проводимые!C:F,4,0)*100</f>
        <v>0</v>
      </c>
      <c r="G81" s="298" t="str">
        <f>IF(H81&gt;=10,"да","нет")</f>
        <v>да</v>
      </c>
      <c r="H81" s="330">
        <f>VLOOKUP(B81,Проводимые!C:G,5,0)</f>
        <v>10</v>
      </c>
      <c r="I81" s="299">
        <v>0.2</v>
      </c>
      <c r="J81" s="318">
        <f t="shared" ref="J81:J82" si="12">F81</f>
        <v>0</v>
      </c>
    </row>
    <row r="82" spans="2:10" ht="30.75" thickBot="1" x14ac:dyDescent="0.3">
      <c r="B82" s="308" t="s">
        <v>276</v>
      </c>
      <c r="C82" s="309">
        <v>6</v>
      </c>
      <c r="D82" s="310" t="s">
        <v>908</v>
      </c>
      <c r="E82" s="311">
        <v>0.01</v>
      </c>
      <c r="F82" s="312">
        <f>VLOOKUP(B82,Отмененные!C:I,7,0)</f>
        <v>0</v>
      </c>
      <c r="G82" s="313" t="str">
        <f>IF(H82&gt;=10,"да","нет")</f>
        <v>да</v>
      </c>
      <c r="H82" s="332">
        <f>VLOOKUP(B82,Отмененные!C:J,8,0)</f>
        <v>15</v>
      </c>
      <c r="I82" s="300">
        <v>0.01</v>
      </c>
      <c r="J82" s="320">
        <f t="shared" si="12"/>
        <v>0</v>
      </c>
    </row>
    <row r="83" spans="2:10" ht="15" x14ac:dyDescent="0.25">
      <c r="B83" s="272" t="s">
        <v>283</v>
      </c>
      <c r="C83" s="273">
        <v>1</v>
      </c>
      <c r="D83" s="274" t="s">
        <v>536</v>
      </c>
      <c r="E83" s="295">
        <f>VLOOKUP(B83,Доначисление!C:H,6,0)</f>
        <v>459.59261291884468</v>
      </c>
      <c r="F83" s="301">
        <f>VLOOKUP(B83,Доначисление!C:I,7,0)</f>
        <v>492.47053360999996</v>
      </c>
      <c r="G83" s="295" t="str">
        <f>IF(H83&gt;9,"да","нет")</f>
        <v>да</v>
      </c>
      <c r="H83" s="329">
        <f>VLOOKUP(B83,Доначисление!C:O,13,0)</f>
        <v>10</v>
      </c>
      <c r="I83" s="333">
        <v>1</v>
      </c>
      <c r="J83" s="319">
        <f>F83*100/E83</f>
        <v>107.15370956081074</v>
      </c>
    </row>
    <row r="84" spans="2:10" ht="15" x14ac:dyDescent="0.25">
      <c r="B84" s="275" t="s">
        <v>283</v>
      </c>
      <c r="C84" s="271">
        <v>2</v>
      </c>
      <c r="D84" s="276" t="s">
        <v>537</v>
      </c>
      <c r="E84" s="296">
        <f>VLOOKUP(B84,Взыскание!C:H,6,0)</f>
        <v>178.16680733748885</v>
      </c>
      <c r="F84" s="302">
        <f>VLOOKUP(B84,Взыскание!C:I,7,0)</f>
        <v>197.50011123999997</v>
      </c>
      <c r="G84" s="298" t="str">
        <f>IF(H84&gt;=40,"да","нет")</f>
        <v>да</v>
      </c>
      <c r="H84" s="330">
        <f>VLOOKUP(B84,Взыскание!C:L,10,0)</f>
        <v>40</v>
      </c>
      <c r="I84" s="299">
        <v>1</v>
      </c>
      <c r="J84" s="318">
        <f>F84*100/E84</f>
        <v>110.85123777623146</v>
      </c>
    </row>
    <row r="85" spans="2:10" ht="15" x14ac:dyDescent="0.25">
      <c r="B85" s="275" t="s">
        <v>283</v>
      </c>
      <c r="C85" s="271">
        <v>3</v>
      </c>
      <c r="D85" s="276" t="s">
        <v>909</v>
      </c>
      <c r="E85" s="297">
        <f>VLOOKUP(B85,'Среднее доначисление'!C:J,8,0)</f>
        <v>38.32</v>
      </c>
      <c r="F85" s="303">
        <f>VLOOKUP(B85,'Среднее доначисление'!C:I,7,0)</f>
        <v>32.831368907333328</v>
      </c>
      <c r="G85" s="298" t="str">
        <f>IF(H85&gt;=10,"да","нет")</f>
        <v>нет</v>
      </c>
      <c r="H85" s="330">
        <f>VLOOKUP(B85,'Среднее доначисление'!C:M,11,0)</f>
        <v>0</v>
      </c>
      <c r="I85" s="299">
        <v>1</v>
      </c>
      <c r="J85" s="318">
        <f>F85*100/E85</f>
        <v>85.676849966944999</v>
      </c>
    </row>
    <row r="86" spans="2:10" ht="15" x14ac:dyDescent="0.25">
      <c r="B86" s="275" t="s">
        <v>283</v>
      </c>
      <c r="C86" s="271">
        <v>4</v>
      </c>
      <c r="D86" s="276" t="s">
        <v>910</v>
      </c>
      <c r="E86" s="298">
        <v>0.5</v>
      </c>
      <c r="F86" s="304">
        <f>VLOOKUP(B86,Занятость!C:F,4,0)</f>
        <v>0.38461538461538458</v>
      </c>
      <c r="G86" s="298" t="str">
        <f>IF(H86&gt;=10,"да","нет")</f>
        <v>нет</v>
      </c>
      <c r="H86" s="330">
        <f>VLOOKUP(B86,Занятость!C:G,5,0)</f>
        <v>0</v>
      </c>
      <c r="I86" s="298">
        <f>E86</f>
        <v>0.5</v>
      </c>
      <c r="J86" s="318">
        <f>F86</f>
        <v>0.38461538461538458</v>
      </c>
    </row>
    <row r="87" spans="2:10" ht="15" x14ac:dyDescent="0.25">
      <c r="B87" s="275" t="s">
        <v>283</v>
      </c>
      <c r="C87" s="271">
        <v>5</v>
      </c>
      <c r="D87" s="276" t="s">
        <v>459</v>
      </c>
      <c r="E87" s="299">
        <v>0.2</v>
      </c>
      <c r="F87" s="302">
        <f>VLOOKUP(B87,Проводимые!C:F,4,0)*100</f>
        <v>7.1428571428571423</v>
      </c>
      <c r="G87" s="298" t="str">
        <f>IF(H87&gt;=10,"да","нет")</f>
        <v>да</v>
      </c>
      <c r="H87" s="330">
        <f>VLOOKUP(B87,Проводимые!C:G,5,0)</f>
        <v>10</v>
      </c>
      <c r="I87" s="299">
        <v>0.2</v>
      </c>
      <c r="J87" s="318">
        <f t="shared" ref="J87:J88" si="13">F87</f>
        <v>7.1428571428571423</v>
      </c>
    </row>
    <row r="88" spans="2:10" ht="30.75" thickBot="1" x14ac:dyDescent="0.3">
      <c r="B88" s="278" t="s">
        <v>283</v>
      </c>
      <c r="C88" s="279">
        <v>6</v>
      </c>
      <c r="D88" s="280" t="s">
        <v>908</v>
      </c>
      <c r="E88" s="300">
        <v>0.01</v>
      </c>
      <c r="F88" s="305">
        <f>VLOOKUP(B88,Отмененные!C:I,7,0)</f>
        <v>21.657052091661289</v>
      </c>
      <c r="G88" s="306" t="str">
        <f>IF(H88&gt;=10,"да","нет")</f>
        <v>нет</v>
      </c>
      <c r="H88" s="331">
        <f>VLOOKUP(B88,Отмененные!C:J,8,0)</f>
        <v>0</v>
      </c>
      <c r="I88" s="300">
        <v>0.01</v>
      </c>
      <c r="J88" s="320">
        <f t="shared" si="13"/>
        <v>21.657052091661289</v>
      </c>
    </row>
    <row r="89" spans="2:10" ht="15" x14ac:dyDescent="0.25">
      <c r="B89" s="314" t="s">
        <v>353</v>
      </c>
      <c r="C89" s="273">
        <v>1</v>
      </c>
      <c r="D89" s="274" t="s">
        <v>536</v>
      </c>
      <c r="E89" s="295">
        <f>VLOOKUP(B89,Доначисление!C:H,6,0)</f>
        <v>533.01022043026842</v>
      </c>
      <c r="F89" s="301">
        <f>VLOOKUP(B89,Доначисление!C:I,7,0)</f>
        <v>4102.1240387399994</v>
      </c>
      <c r="G89" s="295" t="str">
        <f>IF(H89&gt;9,"да","нет")</f>
        <v>да</v>
      </c>
      <c r="H89" s="329">
        <f>VLOOKUP(B89,Доначисление!C:O,13,0)</f>
        <v>10</v>
      </c>
      <c r="I89" s="334">
        <v>1</v>
      </c>
      <c r="J89" s="317">
        <f>F89*100/E89</f>
        <v>769.61451797839663</v>
      </c>
    </row>
    <row r="90" spans="2:10" ht="15" x14ac:dyDescent="0.25">
      <c r="B90" s="277" t="s">
        <v>353</v>
      </c>
      <c r="C90" s="271">
        <v>2</v>
      </c>
      <c r="D90" s="276" t="s">
        <v>537</v>
      </c>
      <c r="E90" s="296">
        <f>VLOOKUP(B90,Взыскание!C:H,6,0)</f>
        <v>206.6280583780424</v>
      </c>
      <c r="F90" s="302">
        <f>VLOOKUP(B90,Взыскание!C:I,7,0)</f>
        <v>255.38721894999998</v>
      </c>
      <c r="G90" s="298" t="str">
        <f>IF(H90&gt;=40,"да","нет")</f>
        <v>да</v>
      </c>
      <c r="H90" s="330">
        <f>VLOOKUP(B90,Взыскание!C:L,10,0)</f>
        <v>40</v>
      </c>
      <c r="I90" s="299">
        <v>1</v>
      </c>
      <c r="J90" s="318">
        <f>F90*100/E90</f>
        <v>123.59755057212455</v>
      </c>
    </row>
    <row r="91" spans="2:10" ht="15" x14ac:dyDescent="0.25">
      <c r="B91" s="277" t="s">
        <v>353</v>
      </c>
      <c r="C91" s="271">
        <v>3</v>
      </c>
      <c r="D91" s="276" t="s">
        <v>909</v>
      </c>
      <c r="E91" s="297">
        <f>VLOOKUP(B91,'Среднее доначисление'!C:J,8,0)</f>
        <v>38.32</v>
      </c>
      <c r="F91" s="303">
        <f>VLOOKUP(B91,'Среднее доначисление'!C:I,7,0)</f>
        <v>205.10620193699998</v>
      </c>
      <c r="G91" s="298" t="str">
        <f>IF(H91&gt;=10,"да","нет")</f>
        <v>да</v>
      </c>
      <c r="H91" s="330">
        <f>VLOOKUP(B91,'Среднее доначисление'!C:M,11,0)</f>
        <v>10</v>
      </c>
      <c r="I91" s="299">
        <v>1</v>
      </c>
      <c r="J91" s="318">
        <f>F91*100/E91</f>
        <v>535.24582968945708</v>
      </c>
    </row>
    <row r="92" spans="2:10" ht="15" x14ac:dyDescent="0.25">
      <c r="B92" s="277" t="s">
        <v>353</v>
      </c>
      <c r="C92" s="271">
        <v>4</v>
      </c>
      <c r="D92" s="276" t="s">
        <v>910</v>
      </c>
      <c r="E92" s="298">
        <v>0.5</v>
      </c>
      <c r="F92" s="304">
        <f>VLOOKUP(B92,Занятость!C:F,4,0)</f>
        <v>0.51282051282051289</v>
      </c>
      <c r="G92" s="298" t="str">
        <f>IF(H92&gt;=10,"да","нет")</f>
        <v>да</v>
      </c>
      <c r="H92" s="330">
        <f>VLOOKUP(B92,Занятость!C:G,5,0)</f>
        <v>15</v>
      </c>
      <c r="I92" s="298">
        <f>E92</f>
        <v>0.5</v>
      </c>
      <c r="J92" s="318">
        <f>F92</f>
        <v>0.51282051282051289</v>
      </c>
    </row>
    <row r="93" spans="2:10" ht="15" x14ac:dyDescent="0.25">
      <c r="B93" s="277" t="s">
        <v>353</v>
      </c>
      <c r="C93" s="271">
        <v>5</v>
      </c>
      <c r="D93" s="276" t="s">
        <v>459</v>
      </c>
      <c r="E93" s="299">
        <v>0.2</v>
      </c>
      <c r="F93" s="302">
        <f>VLOOKUP(B93,Проводимые!C:F,4,0)*100</f>
        <v>9.0909090909090917</v>
      </c>
      <c r="G93" s="298" t="str">
        <f>IF(H93&gt;=10,"да","нет")</f>
        <v>да</v>
      </c>
      <c r="H93" s="330">
        <f>VLOOKUP(B93,Проводимые!C:G,5,0)</f>
        <v>10</v>
      </c>
      <c r="I93" s="299">
        <v>0.2</v>
      </c>
      <c r="J93" s="318">
        <f t="shared" ref="J93:J94" si="14">F93</f>
        <v>9.0909090909090917</v>
      </c>
    </row>
    <row r="94" spans="2:10" ht="30.75" thickBot="1" x14ac:dyDescent="0.3">
      <c r="B94" s="315" t="s">
        <v>353</v>
      </c>
      <c r="C94" s="279">
        <v>6</v>
      </c>
      <c r="D94" s="280" t="s">
        <v>908</v>
      </c>
      <c r="E94" s="300">
        <v>0.01</v>
      </c>
      <c r="F94" s="305">
        <f>VLOOKUP(B94,Отмененные!C:I,7,0)</f>
        <v>0</v>
      </c>
      <c r="G94" s="306" t="str">
        <f>IF(H94&gt;=10,"да","нет")</f>
        <v>да</v>
      </c>
      <c r="H94" s="331">
        <f>VLOOKUP(B94,Отмененные!C:J,8,0)</f>
        <v>15</v>
      </c>
      <c r="I94" s="300">
        <v>0.01</v>
      </c>
      <c r="J94" s="320">
        <f t="shared" si="14"/>
        <v>0</v>
      </c>
    </row>
    <row r="95" spans="2:10" ht="15" x14ac:dyDescent="0.25">
      <c r="B95" s="314" t="s">
        <v>364</v>
      </c>
      <c r="C95" s="273">
        <v>1</v>
      </c>
      <c r="D95" s="274" t="s">
        <v>536</v>
      </c>
      <c r="E95" s="295">
        <f>VLOOKUP(B95,Доначисление!C:H,6,0)</f>
        <v>6003.1117620512514</v>
      </c>
      <c r="F95" s="301">
        <f>VLOOKUP(B95,Доначисление!C:I,7,0)</f>
        <v>18998.209059459994</v>
      </c>
      <c r="G95" s="295" t="str">
        <f>IF(H95&gt;9,"да","нет")</f>
        <v>да</v>
      </c>
      <c r="H95" s="329">
        <f>VLOOKUP(B95,Доначисление!C:O,13,0)</f>
        <v>10</v>
      </c>
      <c r="I95" s="334">
        <v>1</v>
      </c>
      <c r="J95" s="317">
        <f>F95*100/E95</f>
        <v>316.47268637504664</v>
      </c>
    </row>
    <row r="96" spans="2:10" ht="15" x14ac:dyDescent="0.25">
      <c r="B96" s="277" t="s">
        <v>364</v>
      </c>
      <c r="C96" s="271">
        <v>2</v>
      </c>
      <c r="D96" s="276" t="s">
        <v>537</v>
      </c>
      <c r="E96" s="296">
        <f>VLOOKUP(B96,Взыскание!C:H,6,0)</f>
        <v>2327.1811310066932</v>
      </c>
      <c r="F96" s="302">
        <f>VLOOKUP(B96,Взыскание!C:I,7,0)</f>
        <v>6208.7655505399998</v>
      </c>
      <c r="G96" s="298" t="str">
        <f>IF(H96&gt;=40,"да","нет")</f>
        <v>да</v>
      </c>
      <c r="H96" s="330">
        <f>VLOOKUP(B96,Взыскание!C:L,10,0)</f>
        <v>40</v>
      </c>
      <c r="I96" s="299">
        <v>1</v>
      </c>
      <c r="J96" s="318">
        <f>F96*100/E96</f>
        <v>266.79339514299897</v>
      </c>
    </row>
    <row r="97" spans="2:10" ht="15" x14ac:dyDescent="0.25">
      <c r="B97" s="277" t="s">
        <v>364</v>
      </c>
      <c r="C97" s="271">
        <v>3</v>
      </c>
      <c r="D97" s="276" t="s">
        <v>909</v>
      </c>
      <c r="E97" s="297">
        <f>VLOOKUP(B97,'Среднее доначисление'!C:J,8,0)</f>
        <v>38.32</v>
      </c>
      <c r="F97" s="303">
        <f>VLOOKUP(B97,'Среднее доначисление'!C:I,7,0)</f>
        <v>218.37021907425282</v>
      </c>
      <c r="G97" s="298" t="str">
        <f>IF(H97&gt;=10,"да","нет")</f>
        <v>да</v>
      </c>
      <c r="H97" s="330">
        <f>VLOOKUP(B97,'Среднее доначисление'!C:M,11,0)</f>
        <v>10</v>
      </c>
      <c r="I97" s="299">
        <v>1</v>
      </c>
      <c r="J97" s="318">
        <f>F97*100/E97</f>
        <v>569.85965311652615</v>
      </c>
    </row>
    <row r="98" spans="2:10" ht="15" x14ac:dyDescent="0.25">
      <c r="B98" s="277" t="s">
        <v>364</v>
      </c>
      <c r="C98" s="271">
        <v>4</v>
      </c>
      <c r="D98" s="276" t="s">
        <v>910</v>
      </c>
      <c r="E98" s="298">
        <v>0.5</v>
      </c>
      <c r="F98" s="304">
        <f>VLOOKUP(B98,Занятость!C:F,4,0)</f>
        <v>0.49152542372881358</v>
      </c>
      <c r="G98" s="298" t="str">
        <f>IF(H98&gt;=10,"да","нет")</f>
        <v>нет</v>
      </c>
      <c r="H98" s="330">
        <f>VLOOKUP(B98,Занятость!C:G,5,0)</f>
        <v>5</v>
      </c>
      <c r="I98" s="298">
        <f>E98</f>
        <v>0.5</v>
      </c>
      <c r="J98" s="318">
        <f>F98</f>
        <v>0.49152542372881358</v>
      </c>
    </row>
    <row r="99" spans="2:10" ht="15" x14ac:dyDescent="0.25">
      <c r="B99" s="277" t="s">
        <v>364</v>
      </c>
      <c r="C99" s="271">
        <v>5</v>
      </c>
      <c r="D99" s="276" t="s">
        <v>459</v>
      </c>
      <c r="E99" s="299">
        <v>0.2</v>
      </c>
      <c r="F99" s="302">
        <f>VLOOKUP(B99,Проводимые!C:F,4,0)*100</f>
        <v>9.4972067039106136</v>
      </c>
      <c r="G99" s="298" t="str">
        <f>IF(H99&gt;=10,"да","нет")</f>
        <v>да</v>
      </c>
      <c r="H99" s="330">
        <f>VLOOKUP(B99,Проводимые!C:G,5,0)</f>
        <v>10</v>
      </c>
      <c r="I99" s="299">
        <v>0.2</v>
      </c>
      <c r="J99" s="318">
        <f t="shared" ref="J99:J100" si="15">F99</f>
        <v>9.4972067039106136</v>
      </c>
    </row>
    <row r="100" spans="2:10" ht="30.75" thickBot="1" x14ac:dyDescent="0.3">
      <c r="B100" s="315" t="s">
        <v>364</v>
      </c>
      <c r="C100" s="279">
        <v>6</v>
      </c>
      <c r="D100" s="280" t="s">
        <v>908</v>
      </c>
      <c r="E100" s="300">
        <v>0.01</v>
      </c>
      <c r="F100" s="305">
        <f>VLOOKUP(B100,Отмененные!C:I,7,0)</f>
        <v>8.2226171693912553E-2</v>
      </c>
      <c r="G100" s="306" t="str">
        <f>IF(H100&gt;=10,"да","нет")</f>
        <v>да</v>
      </c>
      <c r="H100" s="331">
        <f>VLOOKUP(B100,Отмененные!C:J,8,0)</f>
        <v>15</v>
      </c>
      <c r="I100" s="300">
        <v>0.01</v>
      </c>
      <c r="J100" s="320">
        <f t="shared" si="15"/>
        <v>8.2226171693912553E-2</v>
      </c>
    </row>
    <row r="101" spans="2:10" ht="15" x14ac:dyDescent="0.25">
      <c r="B101" s="272" t="s">
        <v>362</v>
      </c>
      <c r="C101" s="273">
        <v>1</v>
      </c>
      <c r="D101" s="274" t="s">
        <v>536</v>
      </c>
      <c r="E101" s="295">
        <f>VLOOKUP(B101,Доначисление!C:H,6,0)</f>
        <v>3710.0991366556827</v>
      </c>
      <c r="F101" s="301">
        <f>VLOOKUP(B101,Доначисление!C:I,7,0)</f>
        <v>2199.6467079200002</v>
      </c>
      <c r="G101" s="295" t="str">
        <f>IF(H101&gt;9,"да","нет")</f>
        <v>нет</v>
      </c>
      <c r="H101" s="329">
        <f>VLOOKUP(B101,Доначисление!C:O,13,0)</f>
        <v>0</v>
      </c>
      <c r="I101" s="334">
        <v>1</v>
      </c>
      <c r="J101" s="317">
        <f>F101*100/E101</f>
        <v>59.288084412288285</v>
      </c>
    </row>
    <row r="102" spans="2:10" ht="15" x14ac:dyDescent="0.25">
      <c r="B102" s="275" t="s">
        <v>362</v>
      </c>
      <c r="C102" s="271">
        <v>2</v>
      </c>
      <c r="D102" s="276" t="s">
        <v>537</v>
      </c>
      <c r="E102" s="296">
        <f>VLOOKUP(B102,Взыскание!C:H,6,0)</f>
        <v>1438.2661938046419</v>
      </c>
      <c r="F102" s="302">
        <f>VLOOKUP(B102,Взыскание!C:I,7,0)</f>
        <v>1316.3045891499999</v>
      </c>
      <c r="G102" s="298" t="str">
        <f>IF(H102&gt;=40,"да","нет")</f>
        <v>нет</v>
      </c>
      <c r="H102" s="330">
        <f>VLOOKUP(B102,Взыскание!C:L,10,0)</f>
        <v>20</v>
      </c>
      <c r="I102" s="299">
        <v>1</v>
      </c>
      <c r="J102" s="318">
        <f>F102*100/E102</f>
        <v>91.520234211163839</v>
      </c>
    </row>
    <row r="103" spans="2:10" ht="15" x14ac:dyDescent="0.25">
      <c r="B103" s="275" t="s">
        <v>362</v>
      </c>
      <c r="C103" s="271">
        <v>3</v>
      </c>
      <c r="D103" s="276" t="s">
        <v>909</v>
      </c>
      <c r="E103" s="297">
        <f>VLOOKUP(B103,'Среднее доначисление'!C:J,8,0)</f>
        <v>38.32</v>
      </c>
      <c r="F103" s="303">
        <f>VLOOKUP(B103,'Среднее доначисление'!C:I,7,0)</f>
        <v>40.734198294814817</v>
      </c>
      <c r="G103" s="298" t="str">
        <f>IF(H103&gt;=10,"да","нет")</f>
        <v>да</v>
      </c>
      <c r="H103" s="330">
        <f>VLOOKUP(B103,'Среднее доначисление'!C:M,11,0)</f>
        <v>10</v>
      </c>
      <c r="I103" s="299">
        <v>1</v>
      </c>
      <c r="J103" s="318">
        <f>F103*100/E103</f>
        <v>106.30009993427667</v>
      </c>
    </row>
    <row r="104" spans="2:10" ht="15" x14ac:dyDescent="0.25">
      <c r="B104" s="275" t="s">
        <v>362</v>
      </c>
      <c r="C104" s="271">
        <v>4</v>
      </c>
      <c r="D104" s="276" t="s">
        <v>910</v>
      </c>
      <c r="E104" s="298">
        <v>0.5</v>
      </c>
      <c r="F104" s="304">
        <f>VLOOKUP(B104,Занятость!C:F,4,0)</f>
        <v>0.5</v>
      </c>
      <c r="G104" s="298" t="str">
        <f>IF(H104&gt;=10,"да","нет")</f>
        <v>да</v>
      </c>
      <c r="H104" s="330">
        <f>VLOOKUP(B104,Занятость!C:G,5,0)</f>
        <v>15</v>
      </c>
      <c r="I104" s="298">
        <f>E104</f>
        <v>0.5</v>
      </c>
      <c r="J104" s="318">
        <f>F104</f>
        <v>0.5</v>
      </c>
    </row>
    <row r="105" spans="2:10" ht="15" x14ac:dyDescent="0.25">
      <c r="B105" s="275" t="s">
        <v>362</v>
      </c>
      <c r="C105" s="271">
        <v>5</v>
      </c>
      <c r="D105" s="276" t="s">
        <v>459</v>
      </c>
      <c r="E105" s="299">
        <v>0.2</v>
      </c>
      <c r="F105" s="302">
        <f>VLOOKUP(B105,Проводимые!C:F,4,0)*100</f>
        <v>1.3513513513513513</v>
      </c>
      <c r="G105" s="298" t="str">
        <f>IF(H105&gt;=10,"да","нет")</f>
        <v>да</v>
      </c>
      <c r="H105" s="330">
        <f>VLOOKUP(B105,Проводимые!C:G,5,0)</f>
        <v>10</v>
      </c>
      <c r="I105" s="299">
        <v>0.2</v>
      </c>
      <c r="J105" s="318">
        <f t="shared" ref="J105:J106" si="16">F105</f>
        <v>1.3513513513513513</v>
      </c>
    </row>
    <row r="106" spans="2:10" ht="30.75" thickBot="1" x14ac:dyDescent="0.3">
      <c r="B106" s="278" t="s">
        <v>362</v>
      </c>
      <c r="C106" s="279">
        <v>6</v>
      </c>
      <c r="D106" s="280" t="s">
        <v>908</v>
      </c>
      <c r="E106" s="300">
        <v>0.01</v>
      </c>
      <c r="F106" s="305">
        <f>VLOOKUP(B106,Отмененные!C:I,7,0)</f>
        <v>0</v>
      </c>
      <c r="G106" s="306" t="str">
        <f>IF(H106&gt;=10,"да","нет")</f>
        <v>да</v>
      </c>
      <c r="H106" s="331">
        <f>VLOOKUP(B106,Отмененные!C:J,8,0)</f>
        <v>15</v>
      </c>
      <c r="I106" s="300">
        <v>0.01</v>
      </c>
      <c r="J106" s="320">
        <f t="shared" si="16"/>
        <v>0</v>
      </c>
    </row>
    <row r="107" spans="2:10" ht="15" x14ac:dyDescent="0.25">
      <c r="B107" s="272" t="s">
        <v>464</v>
      </c>
      <c r="C107" s="273">
        <v>1</v>
      </c>
      <c r="D107" s="274" t="s">
        <v>536</v>
      </c>
      <c r="E107" s="295">
        <f>VLOOKUP(B107,Доначисление!C:H,6,0)</f>
        <v>168.35373889507844</v>
      </c>
      <c r="F107" s="301">
        <f>VLOOKUP(B107,Доначисление!C:I,7,0)</f>
        <v>1859.4108859999999</v>
      </c>
      <c r="G107" s="295" t="str">
        <f>IF(H107&gt;9,"да","нет")</f>
        <v>да</v>
      </c>
      <c r="H107" s="329">
        <f>VLOOKUP(B107,Доначисление!C:O,13,0)</f>
        <v>10</v>
      </c>
      <c r="I107" s="334">
        <v>1</v>
      </c>
      <c r="J107" s="317">
        <f>F107*100/E107</f>
        <v>1104.4666416103912</v>
      </c>
    </row>
    <row r="108" spans="2:10" ht="15" x14ac:dyDescent="0.25">
      <c r="B108" s="275" t="s">
        <v>464</v>
      </c>
      <c r="C108" s="271">
        <v>2</v>
      </c>
      <c r="D108" s="276" t="s">
        <v>537</v>
      </c>
      <c r="E108" s="296">
        <f>VLOOKUP(B108,Взыскание!C:H,6,0)</f>
        <v>65.264426187724425</v>
      </c>
      <c r="F108" s="302">
        <f>VLOOKUP(B108,Взыскание!C:I,7,0)</f>
        <v>94.391891479999998</v>
      </c>
      <c r="G108" s="298" t="str">
        <f>IF(H108&gt;=40,"да","нет")</f>
        <v>да</v>
      </c>
      <c r="H108" s="330">
        <f>VLOOKUP(B108,Взыскание!C:L,10,0)</f>
        <v>40</v>
      </c>
      <c r="I108" s="299">
        <v>1</v>
      </c>
      <c r="J108" s="318">
        <f>F108*100/E108</f>
        <v>144.62992627636731</v>
      </c>
    </row>
    <row r="109" spans="2:10" ht="15" x14ac:dyDescent="0.25">
      <c r="B109" s="275" t="s">
        <v>464</v>
      </c>
      <c r="C109" s="271">
        <v>3</v>
      </c>
      <c r="D109" s="276" t="s">
        <v>909</v>
      </c>
      <c r="E109" s="297">
        <f>VLOOKUP(B109,'Среднее доначисление'!C:J,8,0)</f>
        <v>38.32</v>
      </c>
      <c r="F109" s="303">
        <f>VLOOKUP(B109,'Среднее доначисление'!C:I,7,0)</f>
        <v>206.60120955555556</v>
      </c>
      <c r="G109" s="298" t="str">
        <f>IF(H109&gt;=10,"да","нет")</f>
        <v>да</v>
      </c>
      <c r="H109" s="330">
        <f>VLOOKUP(B109,'Среднее доначисление'!C:M,11,0)</f>
        <v>10</v>
      </c>
      <c r="I109" s="299">
        <v>1</v>
      </c>
      <c r="J109" s="318">
        <f>F109*100/E109</f>
        <v>539.14720656460213</v>
      </c>
    </row>
    <row r="110" spans="2:10" ht="15" x14ac:dyDescent="0.25">
      <c r="B110" s="275" t="s">
        <v>464</v>
      </c>
      <c r="C110" s="271">
        <v>4</v>
      </c>
      <c r="D110" s="276" t="s">
        <v>910</v>
      </c>
      <c r="E110" s="298">
        <v>0.5</v>
      </c>
      <c r="F110" s="304">
        <f>VLOOKUP(B110,Занятость!C:F,4,0)</f>
        <v>0.5</v>
      </c>
      <c r="G110" s="298" t="str">
        <f>IF(H110&gt;=10,"да","нет")</f>
        <v>да</v>
      </c>
      <c r="H110" s="330">
        <f>VLOOKUP(B110,Занятость!C:G,5,0)</f>
        <v>15</v>
      </c>
      <c r="I110" s="298">
        <f>E110</f>
        <v>0.5</v>
      </c>
      <c r="J110" s="318">
        <f>F110</f>
        <v>0.5</v>
      </c>
    </row>
    <row r="111" spans="2:10" ht="15" x14ac:dyDescent="0.25">
      <c r="B111" s="275" t="s">
        <v>464</v>
      </c>
      <c r="C111" s="271">
        <v>5</v>
      </c>
      <c r="D111" s="276" t="s">
        <v>459</v>
      </c>
      <c r="E111" s="299">
        <v>0.2</v>
      </c>
      <c r="F111" s="302">
        <f>VLOOKUP(B111,Проводимые!C:F,4,0)*100</f>
        <v>0</v>
      </c>
      <c r="G111" s="298" t="str">
        <f>IF(H111&gt;=10,"да","нет")</f>
        <v>да</v>
      </c>
      <c r="H111" s="330">
        <f>VLOOKUP(B111,Проводимые!C:G,5,0)</f>
        <v>10</v>
      </c>
      <c r="I111" s="299">
        <v>0.2</v>
      </c>
      <c r="J111" s="318">
        <f t="shared" ref="J111:J112" si="17">F111</f>
        <v>0</v>
      </c>
    </row>
    <row r="112" spans="2:10" ht="30.75" thickBot="1" x14ac:dyDescent="0.3">
      <c r="B112" s="278" t="s">
        <v>464</v>
      </c>
      <c r="C112" s="279">
        <v>6</v>
      </c>
      <c r="D112" s="280" t="s">
        <v>908</v>
      </c>
      <c r="E112" s="300">
        <v>0.01</v>
      </c>
      <c r="F112" s="305">
        <f>VLOOKUP(B112,Отмененные!C:I,7,0)</f>
        <v>0</v>
      </c>
      <c r="G112" s="306" t="str">
        <f>IF(H112&gt;=10,"да","нет")</f>
        <v>да</v>
      </c>
      <c r="H112" s="331">
        <f>VLOOKUP(B112,Отмененные!C:J,8,0)</f>
        <v>15</v>
      </c>
      <c r="I112" s="300">
        <v>0.01</v>
      </c>
      <c r="J112" s="320">
        <f t="shared" si="17"/>
        <v>0</v>
      </c>
    </row>
    <row r="113" spans="2:10" ht="15" x14ac:dyDescent="0.25">
      <c r="B113" s="272" t="s">
        <v>350</v>
      </c>
      <c r="C113" s="273">
        <v>1</v>
      </c>
      <c r="D113" s="274" t="s">
        <v>536</v>
      </c>
      <c r="E113" s="295">
        <f>VLOOKUP(B113,Доначисление!C:H,6,0)</f>
        <v>236.87082643759595</v>
      </c>
      <c r="F113" s="301">
        <f>VLOOKUP(B113,Доначисление!C:I,7,0)</f>
        <v>241.51538837999999</v>
      </c>
      <c r="G113" s="295" t="str">
        <f>IF(H113&gt;9,"да","нет")</f>
        <v>да</v>
      </c>
      <c r="H113" s="329">
        <f>VLOOKUP(B113,Доначисление!C:O,13,0)</f>
        <v>10</v>
      </c>
      <c r="I113" s="333">
        <v>1</v>
      </c>
      <c r="J113" s="319">
        <f>F113*100/E113</f>
        <v>101.96079948394475</v>
      </c>
    </row>
    <row r="114" spans="2:10" ht="15" x14ac:dyDescent="0.25">
      <c r="B114" s="275" t="s">
        <v>350</v>
      </c>
      <c r="C114" s="271">
        <v>2</v>
      </c>
      <c r="D114" s="276" t="s">
        <v>537</v>
      </c>
      <c r="E114" s="296">
        <f>VLOOKUP(B114,Взыскание!C:H,6,0)</f>
        <v>91.82592955477088</v>
      </c>
      <c r="F114" s="302">
        <f>VLOOKUP(B114,Взыскание!C:I,7,0)</f>
        <v>92.042939000000004</v>
      </c>
      <c r="G114" s="298" t="str">
        <f>IF(H114&gt;=40,"да","нет")</f>
        <v>да</v>
      </c>
      <c r="H114" s="330">
        <f>VLOOKUP(B114,Взыскание!C:L,10,0)</f>
        <v>40</v>
      </c>
      <c r="I114" s="299">
        <v>1</v>
      </c>
      <c r="J114" s="318">
        <f>F114*100/E114</f>
        <v>100.23632697897132</v>
      </c>
    </row>
    <row r="115" spans="2:10" ht="15" x14ac:dyDescent="0.25">
      <c r="B115" s="275" t="s">
        <v>350</v>
      </c>
      <c r="C115" s="271">
        <v>3</v>
      </c>
      <c r="D115" s="276" t="s">
        <v>909</v>
      </c>
      <c r="E115" s="297">
        <f>VLOOKUP(B115,'Среднее доначисление'!C:J,8,0)</f>
        <v>38.32</v>
      </c>
      <c r="F115" s="303">
        <f>VLOOKUP(B115,'Среднее доначисление'!C:I,7,0)</f>
        <v>20.126282364999998</v>
      </c>
      <c r="G115" s="298" t="str">
        <f>IF(H115&gt;=10,"да","нет")</f>
        <v>нет</v>
      </c>
      <c r="H115" s="330">
        <f>VLOOKUP(B115,'Среднее доначисление'!C:M,11,0)</f>
        <v>0</v>
      </c>
      <c r="I115" s="299">
        <v>1</v>
      </c>
      <c r="J115" s="318">
        <f>F115*100/E115</f>
        <v>52.521613687369509</v>
      </c>
    </row>
    <row r="116" spans="2:10" ht="15" x14ac:dyDescent="0.25">
      <c r="B116" s="275" t="s">
        <v>350</v>
      </c>
      <c r="C116" s="271">
        <v>4</v>
      </c>
      <c r="D116" s="276" t="s">
        <v>910</v>
      </c>
      <c r="E116" s="298">
        <v>0.5</v>
      </c>
      <c r="F116" s="304">
        <f>VLOOKUP(B116,Занятость!C:F,4,0)</f>
        <v>0.5</v>
      </c>
      <c r="G116" s="298" t="str">
        <f>IF(H116&gt;=10,"да","нет")</f>
        <v>да</v>
      </c>
      <c r="H116" s="330">
        <f>VLOOKUP(B116,Занятость!C:G,5,0)</f>
        <v>15</v>
      </c>
      <c r="I116" s="298">
        <f>E116</f>
        <v>0.5</v>
      </c>
      <c r="J116" s="318">
        <f>F116</f>
        <v>0.5</v>
      </c>
    </row>
    <row r="117" spans="2:10" ht="15" x14ac:dyDescent="0.25">
      <c r="B117" s="275" t="s">
        <v>350</v>
      </c>
      <c r="C117" s="271">
        <v>5</v>
      </c>
      <c r="D117" s="276" t="s">
        <v>459</v>
      </c>
      <c r="E117" s="299">
        <v>0.2</v>
      </c>
      <c r="F117" s="302">
        <f>VLOOKUP(B117,Проводимые!C:F,4,0)*100</f>
        <v>0</v>
      </c>
      <c r="G117" s="298" t="str">
        <f>IF(H117&gt;=10,"да","нет")</f>
        <v>да</v>
      </c>
      <c r="H117" s="330">
        <f>VLOOKUP(B117,Проводимые!C:G,5,0)</f>
        <v>10</v>
      </c>
      <c r="I117" s="299">
        <v>0.2</v>
      </c>
      <c r="J117" s="318">
        <f t="shared" ref="J117:J118" si="18">F117</f>
        <v>0</v>
      </c>
    </row>
    <row r="118" spans="2:10" ht="30.75" thickBot="1" x14ac:dyDescent="0.3">
      <c r="B118" s="278" t="s">
        <v>350</v>
      </c>
      <c r="C118" s="279">
        <v>6</v>
      </c>
      <c r="D118" s="280" t="s">
        <v>908</v>
      </c>
      <c r="E118" s="300">
        <v>0.01</v>
      </c>
      <c r="F118" s="305">
        <f>VLOOKUP(B118,Отмененные!C:I,7,0)</f>
        <v>0</v>
      </c>
      <c r="G118" s="306" t="str">
        <f>IF(H118&gt;=10,"да","нет")</f>
        <v>да</v>
      </c>
      <c r="H118" s="331">
        <f>VLOOKUP(B118,Отмененные!C:J,8,0)</f>
        <v>15</v>
      </c>
      <c r="I118" s="300">
        <v>0.01</v>
      </c>
      <c r="J118" s="320">
        <f t="shared" si="18"/>
        <v>0</v>
      </c>
    </row>
    <row r="119" spans="2:10" ht="15" x14ac:dyDescent="0.25">
      <c r="B119" s="272" t="s">
        <v>349</v>
      </c>
      <c r="C119" s="273">
        <v>1</v>
      </c>
      <c r="D119" s="274" t="s">
        <v>536</v>
      </c>
      <c r="E119" s="295">
        <f>VLOOKUP(B119,Доначисление!C:H,6,0)</f>
        <v>121.54300415877411</v>
      </c>
      <c r="F119" s="301">
        <f>VLOOKUP(B119,Доначисление!C:I,7,0)</f>
        <v>158.85571300000001</v>
      </c>
      <c r="G119" s="295" t="str">
        <f>IF(H119&gt;9,"да","нет")</f>
        <v>да</v>
      </c>
      <c r="H119" s="329">
        <f>VLOOKUP(B119,Доначисление!C:O,13,0)</f>
        <v>10</v>
      </c>
      <c r="I119" s="334">
        <v>1</v>
      </c>
      <c r="J119" s="317">
        <f>F119*100/E119</f>
        <v>130.69918264689554</v>
      </c>
    </row>
    <row r="120" spans="2:10" ht="15" x14ac:dyDescent="0.25">
      <c r="B120" s="275" t="s">
        <v>349</v>
      </c>
      <c r="C120" s="271">
        <v>2</v>
      </c>
      <c r="D120" s="276" t="s">
        <v>537</v>
      </c>
      <c r="E120" s="296">
        <f>VLOOKUP(B120,Взыскание!C:H,6,0)</f>
        <v>47.117661155706514</v>
      </c>
      <c r="F120" s="302">
        <f>VLOOKUP(B120,Взыскание!C:I,7,0)</f>
        <v>47.951654600000005</v>
      </c>
      <c r="G120" s="298" t="str">
        <f>IF(H120&gt;=40,"да","нет")</f>
        <v>да</v>
      </c>
      <c r="H120" s="330">
        <f>VLOOKUP(B120,Взыскание!C:L,10,0)</f>
        <v>40</v>
      </c>
      <c r="I120" s="299">
        <v>1</v>
      </c>
      <c r="J120" s="318">
        <f>F120*100/E120</f>
        <v>101.77002301013509</v>
      </c>
    </row>
    <row r="121" spans="2:10" ht="15" x14ac:dyDescent="0.25">
      <c r="B121" s="275" t="s">
        <v>349</v>
      </c>
      <c r="C121" s="271">
        <v>3</v>
      </c>
      <c r="D121" s="276" t="s">
        <v>909</v>
      </c>
      <c r="E121" s="297">
        <f>VLOOKUP(B121,'Среднее доначисление'!C:J,8,0)</f>
        <v>38.32</v>
      </c>
      <c r="F121" s="303">
        <f>VLOOKUP(B121,'Среднее доначисление'!C:I,7,0)</f>
        <v>158.85571300000001</v>
      </c>
      <c r="G121" s="298" t="str">
        <f>IF(H121&gt;=10,"да","нет")</f>
        <v>да</v>
      </c>
      <c r="H121" s="330">
        <f>VLOOKUP(B121,'Среднее доначисление'!C:M,11,0)</f>
        <v>10</v>
      </c>
      <c r="I121" s="299">
        <v>1</v>
      </c>
      <c r="J121" s="318">
        <f>F121*100/E121</f>
        <v>414.55039926931107</v>
      </c>
    </row>
    <row r="122" spans="2:10" ht="15" x14ac:dyDescent="0.25">
      <c r="B122" s="275" t="s">
        <v>349</v>
      </c>
      <c r="C122" s="271">
        <v>4</v>
      </c>
      <c r="D122" s="276" t="s">
        <v>910</v>
      </c>
      <c r="E122" s="298">
        <v>0.5</v>
      </c>
      <c r="F122" s="304">
        <f>VLOOKUP(B122,Занятость!C:F,4,0)</f>
        <v>4.1666666666666664E-2</v>
      </c>
      <c r="G122" s="298" t="str">
        <f>IF(H122&gt;=10,"да","нет")</f>
        <v>нет</v>
      </c>
      <c r="H122" s="330">
        <f>VLOOKUP(B122,Занятость!C:G,5,0)</f>
        <v>0</v>
      </c>
      <c r="I122" s="298">
        <f>E122</f>
        <v>0.5</v>
      </c>
      <c r="J122" s="318">
        <f>F122</f>
        <v>4.1666666666666664E-2</v>
      </c>
    </row>
    <row r="123" spans="2:10" ht="15" x14ac:dyDescent="0.25">
      <c r="B123" s="275" t="s">
        <v>349</v>
      </c>
      <c r="C123" s="271">
        <v>5</v>
      </c>
      <c r="D123" s="276" t="s">
        <v>459</v>
      </c>
      <c r="E123" s="299">
        <v>0.2</v>
      </c>
      <c r="F123" s="302">
        <f>VLOOKUP(B123,Проводимые!C:F,4,0)*100</f>
        <v>0</v>
      </c>
      <c r="G123" s="298" t="str">
        <f>IF(H123&gt;=10,"да","нет")</f>
        <v>да</v>
      </c>
      <c r="H123" s="330">
        <f>VLOOKUP(B123,Проводимые!C:G,5,0)</f>
        <v>10</v>
      </c>
      <c r="I123" s="299">
        <v>0.2</v>
      </c>
      <c r="J123" s="318">
        <f t="shared" ref="J123:J124" si="19">F123</f>
        <v>0</v>
      </c>
    </row>
    <row r="124" spans="2:10" ht="30.75" thickBot="1" x14ac:dyDescent="0.3">
      <c r="B124" s="278" t="s">
        <v>349</v>
      </c>
      <c r="C124" s="279">
        <v>6</v>
      </c>
      <c r="D124" s="280" t="s">
        <v>908</v>
      </c>
      <c r="E124" s="300">
        <v>0.01</v>
      </c>
      <c r="F124" s="305">
        <f>VLOOKUP(B124,Отмененные!C:I,7,0)</f>
        <v>24.76077143036083</v>
      </c>
      <c r="G124" s="306" t="str">
        <f>IF(H124&gt;=10,"да","нет")</f>
        <v>нет</v>
      </c>
      <c r="H124" s="331">
        <f>VLOOKUP(B124,Отмененные!C:J,8,0)</f>
        <v>0</v>
      </c>
      <c r="I124" s="300">
        <v>0.01</v>
      </c>
      <c r="J124" s="320">
        <f t="shared" si="19"/>
        <v>24.76077143036083</v>
      </c>
    </row>
  </sheetData>
  <autoFilter ref="B4:J124"/>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4"/>
  <sheetViews>
    <sheetView zoomScale="85" zoomScaleNormal="85" workbookViewId="0">
      <selection activeCell="A3" sqref="A3:I24"/>
    </sheetView>
  </sheetViews>
  <sheetFormatPr defaultRowHeight="14.25" x14ac:dyDescent="0.25"/>
  <cols>
    <col min="1" max="1" width="20" style="6" customWidth="1"/>
    <col min="2" max="2" width="16.28515625" style="7" customWidth="1"/>
    <col min="3" max="3" width="13.5703125" style="7" customWidth="1"/>
    <col min="4" max="4" width="16.7109375" style="7" customWidth="1"/>
    <col min="5" max="5" width="16.140625" style="7" customWidth="1"/>
    <col min="6" max="6" width="17.5703125" style="7" customWidth="1"/>
    <col min="7" max="7" width="20.5703125" style="7" customWidth="1"/>
    <col min="8" max="9" width="11.7109375" style="7" customWidth="1"/>
    <col min="10" max="16384" width="9.140625" style="6"/>
  </cols>
  <sheetData>
    <row r="1" spans="1:9" ht="23.25" x14ac:dyDescent="0.25">
      <c r="A1" s="17" t="s">
        <v>5511</v>
      </c>
      <c r="B1" s="9"/>
      <c r="C1" s="9"/>
      <c r="D1" s="9"/>
      <c r="E1" s="9"/>
      <c r="F1" s="9"/>
      <c r="G1" s="9"/>
      <c r="H1" s="9"/>
      <c r="I1" s="9"/>
    </row>
    <row r="2" spans="1:9" ht="15" thickBot="1" x14ac:dyDescent="0.3"/>
    <row r="3" spans="1:9" ht="45.75" thickBot="1" x14ac:dyDescent="0.3">
      <c r="A3" s="173" t="s">
        <v>345</v>
      </c>
      <c r="B3" s="174" t="s">
        <v>466</v>
      </c>
      <c r="C3" s="175" t="s">
        <v>467</v>
      </c>
      <c r="D3" s="175" t="s">
        <v>468</v>
      </c>
      <c r="E3" s="176" t="s">
        <v>910</v>
      </c>
      <c r="F3" s="175" t="s">
        <v>459</v>
      </c>
      <c r="G3" s="175" t="s">
        <v>908</v>
      </c>
      <c r="H3" s="177" t="s">
        <v>899</v>
      </c>
      <c r="I3" s="178" t="s">
        <v>538</v>
      </c>
    </row>
    <row r="4" spans="1:9" ht="15" x14ac:dyDescent="0.25">
      <c r="A4" s="157" t="s">
        <v>20</v>
      </c>
      <c r="B4" s="179">
        <f>SUMIF(Доначисление!C:C,'KPI-20 ДГД'!A4,Доначисление!O:O)</f>
        <v>0</v>
      </c>
      <c r="C4" s="180">
        <f>SUMIF(Взыскание!C:C,'KPI-20 ДГД'!A4,Взыскание!L:L)</f>
        <v>40</v>
      </c>
      <c r="D4" s="180">
        <f>SUMIF('Среднее доначисление'!C:C,'KPI-20 ДГД'!A4,'Среднее доначисление'!M:M)</f>
        <v>0</v>
      </c>
      <c r="E4" s="181">
        <f>SUMIF(Занятость!C:C,'KPI-20 ДГД'!A4,Занятость!G:G)</f>
        <v>0</v>
      </c>
      <c r="F4" s="180">
        <f>SUMIF(Проводимые!C:C,'KPI-20 ДГД'!A4,Проводимые!G:G)</f>
        <v>10</v>
      </c>
      <c r="G4" s="180">
        <f>SUMIF(Отмененные!C:C,'KPI-20 ДГД'!A4,Отмененные!J:J)</f>
        <v>0</v>
      </c>
      <c r="H4" s="182">
        <f t="shared" ref="H4:H24" si="0">SUM(B4:G4)</f>
        <v>50</v>
      </c>
      <c r="I4" s="183">
        <f t="shared" ref="I4:I23" si="1">RANK(H4,$H$4:$H$23,0)</f>
        <v>19</v>
      </c>
    </row>
    <row r="5" spans="1:9" ht="15" x14ac:dyDescent="0.25">
      <c r="A5" s="158" t="s">
        <v>49</v>
      </c>
      <c r="B5" s="179">
        <f>SUMIF(Доначисление!C:C,'KPI-20 ДГД'!A5,Доначисление!O:O)</f>
        <v>10</v>
      </c>
      <c r="C5" s="180">
        <f>SUMIF(Взыскание!C:C,'KPI-20 ДГД'!A5,Взыскание!L:L)</f>
        <v>40</v>
      </c>
      <c r="D5" s="180">
        <f>SUMIF('Среднее доначисление'!C:C,'KPI-20 ДГД'!A5,'Среднее доначисление'!M:M)</f>
        <v>10</v>
      </c>
      <c r="E5" s="181">
        <f>SUMIF(Занятость!C:C,'KPI-20 ДГД'!A5,Занятость!G:G)</f>
        <v>5</v>
      </c>
      <c r="F5" s="180">
        <f>SUMIF(Проводимые!C:C,'KPI-20 ДГД'!A5,Проводимые!G:G)</f>
        <v>10</v>
      </c>
      <c r="G5" s="184">
        <f>SUMIF(Отмененные!C:C,'KPI-20 ДГД'!A5,Отмененные!J:J)</f>
        <v>15</v>
      </c>
      <c r="H5" s="185">
        <f t="shared" si="0"/>
        <v>90</v>
      </c>
      <c r="I5" s="186">
        <f t="shared" si="1"/>
        <v>4</v>
      </c>
    </row>
    <row r="6" spans="1:9" ht="15" x14ac:dyDescent="0.25">
      <c r="A6" s="158" t="s">
        <v>357</v>
      </c>
      <c r="B6" s="179">
        <f>SUMIF(Доначисление!C:C,'KPI-20 ДГД'!A6,Доначисление!O:O)</f>
        <v>10</v>
      </c>
      <c r="C6" s="180">
        <f>SUMIF(Взыскание!C:C,'KPI-20 ДГД'!A6,Взыскание!L:L)</f>
        <v>40</v>
      </c>
      <c r="D6" s="180">
        <f>SUMIF('Среднее доначисление'!C:C,'KPI-20 ДГД'!A6,'Среднее доначисление'!M:M)</f>
        <v>10</v>
      </c>
      <c r="E6" s="181">
        <f>SUMIF(Занятость!C:C,'KPI-20 ДГД'!A6,Занятость!G:G)</f>
        <v>0</v>
      </c>
      <c r="F6" s="180">
        <f>SUMIF(Проводимые!C:C,'KPI-20 ДГД'!A6,Проводимые!G:G)</f>
        <v>10</v>
      </c>
      <c r="G6" s="184">
        <f>SUMIF(Отмененные!C:C,'KPI-20 ДГД'!A6,Отмененные!J:J)</f>
        <v>15</v>
      </c>
      <c r="H6" s="185">
        <f t="shared" si="0"/>
        <v>85</v>
      </c>
      <c r="I6" s="186">
        <f t="shared" si="1"/>
        <v>7</v>
      </c>
    </row>
    <row r="7" spans="1:9" ht="15" x14ac:dyDescent="0.25">
      <c r="A7" s="158" t="s">
        <v>291</v>
      </c>
      <c r="B7" s="179">
        <f>SUMIF(Доначисление!C:C,'KPI-20 ДГД'!A7,Доначисление!O:O)</f>
        <v>0</v>
      </c>
      <c r="C7" s="180">
        <f>SUMIF(Взыскание!C:C,'KPI-20 ДГД'!A7,Взыскание!L:L)</f>
        <v>40</v>
      </c>
      <c r="D7" s="180">
        <f>SUMIF('Среднее доначисление'!C:C,'KPI-20 ДГД'!A7,'Среднее доначисление'!M:M)</f>
        <v>0</v>
      </c>
      <c r="E7" s="181">
        <f>SUMIF(Занятость!C:C,'KPI-20 ДГД'!A7,Занятость!G:G)</f>
        <v>15</v>
      </c>
      <c r="F7" s="180">
        <f>SUMIF(Проводимые!C:C,'KPI-20 ДГД'!A7,Проводимые!G:G)</f>
        <v>10</v>
      </c>
      <c r="G7" s="184">
        <f>SUMIF(Отмененные!C:C,'KPI-20 ДГД'!A7,Отмененные!J:J)</f>
        <v>0</v>
      </c>
      <c r="H7" s="185">
        <f t="shared" si="0"/>
        <v>65</v>
      </c>
      <c r="I7" s="186">
        <f t="shared" si="1"/>
        <v>14</v>
      </c>
    </row>
    <row r="8" spans="1:9" ht="15" x14ac:dyDescent="0.25">
      <c r="A8" s="158" t="s">
        <v>148</v>
      </c>
      <c r="B8" s="179">
        <f>SUMIF(Доначисление!C:C,'KPI-20 ДГД'!A8,Доначисление!O:O)</f>
        <v>10</v>
      </c>
      <c r="C8" s="180">
        <f>SUMIF(Взыскание!C:C,'KPI-20 ДГД'!A8,Взыскание!L:L)</f>
        <v>40</v>
      </c>
      <c r="D8" s="180">
        <f>SUMIF('Среднее доначисление'!C:C,'KPI-20 ДГД'!A8,'Среднее доначисление'!M:M)</f>
        <v>10</v>
      </c>
      <c r="E8" s="181">
        <f>SUMIF(Занятость!C:C,'KPI-20 ДГД'!A8,Занятость!G:G)</f>
        <v>0</v>
      </c>
      <c r="F8" s="180">
        <f>SUMIF(Проводимые!C:C,'KPI-20 ДГД'!A8,Проводимые!G:G)</f>
        <v>10</v>
      </c>
      <c r="G8" s="184">
        <f>SUMIF(Отмененные!C:C,'KPI-20 ДГД'!A8,Отмененные!J:J)</f>
        <v>15</v>
      </c>
      <c r="H8" s="185">
        <f t="shared" si="0"/>
        <v>85</v>
      </c>
      <c r="I8" s="186">
        <f t="shared" si="1"/>
        <v>7</v>
      </c>
    </row>
    <row r="9" spans="1:9" ht="15" x14ac:dyDescent="0.25">
      <c r="A9" s="158" t="s">
        <v>177</v>
      </c>
      <c r="B9" s="179">
        <f>SUMIF(Доначисление!C:C,'KPI-20 ДГД'!A9,Доначисление!O:O)</f>
        <v>0</v>
      </c>
      <c r="C9" s="180">
        <f>SUMIF(Взыскание!C:C,'KPI-20 ДГД'!A9,Взыскание!L:L)</f>
        <v>40</v>
      </c>
      <c r="D9" s="180">
        <f>SUMIF('Среднее доначисление'!C:C,'KPI-20 ДГД'!A9,'Среднее доначисление'!M:M)</f>
        <v>0</v>
      </c>
      <c r="E9" s="181">
        <f>SUMIF(Занятость!C:C,'KPI-20 ДГД'!A9,Занятость!G:G)</f>
        <v>0</v>
      </c>
      <c r="F9" s="180">
        <f>SUMIF(Проводимые!C:C,'KPI-20 ДГД'!A9,Проводимые!G:G)</f>
        <v>10</v>
      </c>
      <c r="G9" s="184">
        <f>SUMIF(Отмененные!C:C,'KPI-20 ДГД'!A9,Отмененные!J:J)</f>
        <v>15</v>
      </c>
      <c r="H9" s="185">
        <f t="shared" si="0"/>
        <v>65</v>
      </c>
      <c r="I9" s="186">
        <f t="shared" si="1"/>
        <v>14</v>
      </c>
    </row>
    <row r="10" spans="1:9" ht="15" x14ac:dyDescent="0.25">
      <c r="A10" s="158" t="s">
        <v>194</v>
      </c>
      <c r="B10" s="179">
        <f>SUMIF(Доначисление!C:C,'KPI-20 ДГД'!A10,Доначисление!O:O)</f>
        <v>0</v>
      </c>
      <c r="C10" s="180">
        <f>SUMIF(Взыскание!C:C,'KPI-20 ДГД'!A10,Взыскание!L:L)</f>
        <v>40</v>
      </c>
      <c r="D10" s="180">
        <f>SUMIF('Среднее доначисление'!C:C,'KPI-20 ДГД'!A10,'Среднее доначисление'!M:M)</f>
        <v>0</v>
      </c>
      <c r="E10" s="181">
        <f>SUMIF(Занятость!C:C,'KPI-20 ДГД'!A10,Занятость!G:G)</f>
        <v>15</v>
      </c>
      <c r="F10" s="180">
        <f>SUMIF(Проводимые!C:C,'KPI-20 ДГД'!A10,Проводимые!G:G)</f>
        <v>10</v>
      </c>
      <c r="G10" s="184">
        <f>SUMIF(Отмененные!C:C,'KPI-20 ДГД'!A10,Отмененные!J:J)</f>
        <v>0</v>
      </c>
      <c r="H10" s="185">
        <f t="shared" si="0"/>
        <v>65</v>
      </c>
      <c r="I10" s="186">
        <f t="shared" si="1"/>
        <v>14</v>
      </c>
    </row>
    <row r="11" spans="1:9" ht="15" x14ac:dyDescent="0.25">
      <c r="A11" s="158" t="s">
        <v>360</v>
      </c>
      <c r="B11" s="179">
        <f>SUMIF(Доначисление!C:C,'KPI-20 ДГД'!A11,Доначисление!O:O)</f>
        <v>10</v>
      </c>
      <c r="C11" s="180">
        <f>SUMIF(Взыскание!C:C,'KPI-20 ДГД'!A11,Взыскание!L:L)</f>
        <v>40</v>
      </c>
      <c r="D11" s="180">
        <f>SUMIF('Среднее доначисление'!C:C,'KPI-20 ДГД'!A11,'Среднее доначисление'!M:M)</f>
        <v>10</v>
      </c>
      <c r="E11" s="181">
        <f>SUMIF(Занятость!C:C,'KPI-20 ДГД'!A11,Занятость!G:G)</f>
        <v>15</v>
      </c>
      <c r="F11" s="180">
        <f>SUMIF(Проводимые!C:C,'KPI-20 ДГД'!A11,Проводимые!G:G)</f>
        <v>10</v>
      </c>
      <c r="G11" s="184">
        <f>SUMIF(Отмененные!C:C,'KPI-20 ДГД'!A11,Отмененные!J:J)</f>
        <v>0</v>
      </c>
      <c r="H11" s="185">
        <f t="shared" si="0"/>
        <v>85</v>
      </c>
      <c r="I11" s="186">
        <f t="shared" si="1"/>
        <v>7</v>
      </c>
    </row>
    <row r="12" spans="1:9" ht="15" x14ac:dyDescent="0.25">
      <c r="A12" s="158" t="s">
        <v>305</v>
      </c>
      <c r="B12" s="179">
        <f>SUMIF(Доначисление!C:C,'KPI-20 ДГД'!A12,Доначисление!O:O)</f>
        <v>10</v>
      </c>
      <c r="C12" s="180">
        <f>SUMIF(Взыскание!C:C,'KPI-20 ДГД'!A12,Взыскание!L:L)</f>
        <v>40</v>
      </c>
      <c r="D12" s="180">
        <f>SUMIF('Среднее доначисление'!C:C,'KPI-20 ДГД'!A12,'Среднее доначисление'!M:M)</f>
        <v>0</v>
      </c>
      <c r="E12" s="181">
        <f>SUMIF(Занятость!C:C,'KPI-20 ДГД'!A12,Занятость!G:G)</f>
        <v>0</v>
      </c>
      <c r="F12" s="180">
        <f>SUMIF(Проводимые!C:C,'KPI-20 ДГД'!A12,Проводимые!G:G)</f>
        <v>10</v>
      </c>
      <c r="G12" s="184">
        <f>SUMIF(Отмененные!C:C,'KPI-20 ДГД'!A12,Отмененные!J:J)</f>
        <v>15</v>
      </c>
      <c r="H12" s="185">
        <f t="shared" si="0"/>
        <v>75</v>
      </c>
      <c r="I12" s="186">
        <f t="shared" si="1"/>
        <v>11</v>
      </c>
    </row>
    <row r="13" spans="1:9" ht="15" x14ac:dyDescent="0.25">
      <c r="A13" s="158" t="s">
        <v>245</v>
      </c>
      <c r="B13" s="179">
        <f>SUMIF(Доначисление!C:C,'KPI-20 ДГД'!A13,Доначисление!O:O)</f>
        <v>10</v>
      </c>
      <c r="C13" s="180">
        <f>SUMIF(Взыскание!C:C,'KPI-20 ДГД'!A13,Взыскание!L:L)</f>
        <v>20</v>
      </c>
      <c r="D13" s="180">
        <f>SUMIF('Среднее доначисление'!C:C,'KPI-20 ДГД'!A13,'Среднее доначисление'!M:M)</f>
        <v>10</v>
      </c>
      <c r="E13" s="181">
        <f>SUMIF(Занятость!C:C,'KPI-20 ДГД'!A13,Занятость!G:G)</f>
        <v>0</v>
      </c>
      <c r="F13" s="180">
        <f>SUMIF(Проводимые!C:C,'KPI-20 ДГД'!A13,Проводимые!G:G)</f>
        <v>10</v>
      </c>
      <c r="G13" s="184">
        <f>SUMIF(Отмененные!C:C,'KPI-20 ДГД'!A13,Отмененные!J:J)</f>
        <v>15</v>
      </c>
      <c r="H13" s="185">
        <f t="shared" si="0"/>
        <v>65</v>
      </c>
      <c r="I13" s="186">
        <f t="shared" si="1"/>
        <v>14</v>
      </c>
    </row>
    <row r="14" spans="1:9" ht="15" x14ac:dyDescent="0.25">
      <c r="A14" s="158" t="s">
        <v>329</v>
      </c>
      <c r="B14" s="179">
        <f>SUMIF(Доначисление!C:C,'KPI-20 ДГД'!A14,Доначисление!O:O)</f>
        <v>10</v>
      </c>
      <c r="C14" s="180">
        <f>SUMIF(Взыскание!C:C,'KPI-20 ДГД'!A14,Взыскание!L:L)</f>
        <v>10</v>
      </c>
      <c r="D14" s="180">
        <f>SUMIF('Среднее доначисление'!C:C,'KPI-20 ДГД'!A14,'Среднее доначисление'!M:M)</f>
        <v>10</v>
      </c>
      <c r="E14" s="181">
        <f>SUMIF(Занятость!C:C,'KPI-20 ДГД'!A14,Занятость!G:G)</f>
        <v>5</v>
      </c>
      <c r="F14" s="180">
        <f>SUMIF(Проводимые!C:C,'KPI-20 ДГД'!A14,Проводимые!G:G)</f>
        <v>0</v>
      </c>
      <c r="G14" s="184">
        <f>SUMIF(Отмененные!C:C,'KPI-20 ДГД'!A14,Отмененные!J:J)</f>
        <v>15</v>
      </c>
      <c r="H14" s="185">
        <f t="shared" si="0"/>
        <v>50</v>
      </c>
      <c r="I14" s="186">
        <f t="shared" si="1"/>
        <v>19</v>
      </c>
    </row>
    <row r="15" spans="1:9" ht="15" x14ac:dyDescent="0.25">
      <c r="A15" s="158" t="s">
        <v>259</v>
      </c>
      <c r="B15" s="179">
        <f>SUMIF(Доначисление!C:C,'KPI-20 ДГД'!A15,Доначисление!O:O)</f>
        <v>10</v>
      </c>
      <c r="C15" s="180">
        <f>SUMIF(Взыскание!C:C,'KPI-20 ДГД'!A15,Взыскание!L:L)</f>
        <v>40</v>
      </c>
      <c r="D15" s="180">
        <f>SUMIF('Среднее доначисление'!C:C,'KPI-20 ДГД'!A15,'Среднее доначисление'!M:M)</f>
        <v>10</v>
      </c>
      <c r="E15" s="181">
        <f>SUMIF(Занятость!C:C,'KPI-20 ДГД'!A15,Занятость!G:G)</f>
        <v>15</v>
      </c>
      <c r="F15" s="180">
        <f>SUMIF(Проводимые!C:C,'KPI-20 ДГД'!A15,Проводимые!G:G)</f>
        <v>10</v>
      </c>
      <c r="G15" s="184">
        <f>SUMIF(Отмененные!C:C,'KPI-20 ДГД'!A15,Отмененные!J:J)</f>
        <v>15</v>
      </c>
      <c r="H15" s="185">
        <f t="shared" si="0"/>
        <v>100</v>
      </c>
      <c r="I15" s="186">
        <f t="shared" si="1"/>
        <v>1</v>
      </c>
    </row>
    <row r="16" spans="1:9" ht="15" x14ac:dyDescent="0.25">
      <c r="A16" s="158" t="s">
        <v>276</v>
      </c>
      <c r="B16" s="179">
        <f>SUMIF(Доначисление!C:C,'KPI-20 ДГД'!A16,Доначисление!O:O)</f>
        <v>10</v>
      </c>
      <c r="C16" s="180">
        <f>SUMIF(Взыскание!C:C,'KPI-20 ДГД'!A16,Взыскание!L:L)</f>
        <v>40</v>
      </c>
      <c r="D16" s="180">
        <f>SUMIF('Среднее доначисление'!C:C,'KPI-20 ДГД'!A16,'Среднее доначисление'!M:M)</f>
        <v>10</v>
      </c>
      <c r="E16" s="181">
        <f>SUMIF(Занятость!C:C,'KPI-20 ДГД'!A16,Занятость!G:G)</f>
        <v>0</v>
      </c>
      <c r="F16" s="180">
        <f>SUMIF(Проводимые!C:C,'KPI-20 ДГД'!A16,Проводимые!G:G)</f>
        <v>10</v>
      </c>
      <c r="G16" s="184">
        <f>SUMIF(Отмененные!C:C,'KPI-20 ДГД'!A16,Отмененные!J:J)</f>
        <v>15</v>
      </c>
      <c r="H16" s="185">
        <f t="shared" si="0"/>
        <v>85</v>
      </c>
      <c r="I16" s="186">
        <f t="shared" si="1"/>
        <v>7</v>
      </c>
    </row>
    <row r="17" spans="1:9" ht="15" x14ac:dyDescent="0.25">
      <c r="A17" s="158" t="s">
        <v>283</v>
      </c>
      <c r="B17" s="179">
        <f>SUMIF(Доначисление!C:C,'KPI-20 ДГД'!A17,Доначисление!O:O)</f>
        <v>10</v>
      </c>
      <c r="C17" s="180">
        <f>SUMIF(Взыскание!C:C,'KPI-20 ДГД'!A17,Взыскание!L:L)</f>
        <v>40</v>
      </c>
      <c r="D17" s="180">
        <f>SUMIF('Среднее доначисление'!C:C,'KPI-20 ДГД'!A17,'Среднее доначисление'!M:M)</f>
        <v>0</v>
      </c>
      <c r="E17" s="181">
        <f>SUMIF(Занятость!C:C,'KPI-20 ДГД'!A17,Занятость!G:G)</f>
        <v>0</v>
      </c>
      <c r="F17" s="180">
        <f>SUMIF(Проводимые!C:C,'KPI-20 ДГД'!A17,Проводимые!G:G)</f>
        <v>10</v>
      </c>
      <c r="G17" s="184">
        <f>SUMIF(Отмененные!C:C,'KPI-20 ДГД'!A17,Отмененные!J:J)</f>
        <v>0</v>
      </c>
      <c r="H17" s="185">
        <f t="shared" si="0"/>
        <v>60</v>
      </c>
      <c r="I17" s="186">
        <f t="shared" si="1"/>
        <v>18</v>
      </c>
    </row>
    <row r="18" spans="1:9" ht="15" x14ac:dyDescent="0.25">
      <c r="A18" s="159" t="s">
        <v>353</v>
      </c>
      <c r="B18" s="179">
        <f>SUMIF(Доначисление!C:C,'KPI-20 ДГД'!A18,Доначисление!O:O)</f>
        <v>10</v>
      </c>
      <c r="C18" s="180">
        <f>SUMIF(Взыскание!C:C,'KPI-20 ДГД'!A18,Взыскание!L:L)</f>
        <v>40</v>
      </c>
      <c r="D18" s="180">
        <f>SUMIF('Среднее доначисление'!C:C,'KPI-20 ДГД'!A18,'Среднее доначисление'!M:M)</f>
        <v>10</v>
      </c>
      <c r="E18" s="181">
        <f>SUMIF(Занятость!C:C,'KPI-20 ДГД'!A18,Занятость!G:G)</f>
        <v>15</v>
      </c>
      <c r="F18" s="180">
        <f>SUMIF(Проводимые!C:C,'KPI-20 ДГД'!A18,Проводимые!G:G)</f>
        <v>10</v>
      </c>
      <c r="G18" s="184">
        <f>SUMIF(Отмененные!C:C,'KPI-20 ДГД'!A18,Отмененные!J:J)</f>
        <v>15</v>
      </c>
      <c r="H18" s="185">
        <f t="shared" si="0"/>
        <v>100</v>
      </c>
      <c r="I18" s="186">
        <f t="shared" si="1"/>
        <v>1</v>
      </c>
    </row>
    <row r="19" spans="1:9" ht="15" x14ac:dyDescent="0.25">
      <c r="A19" s="159" t="s">
        <v>364</v>
      </c>
      <c r="B19" s="179">
        <f>SUMIF(Доначисление!C:C,'KPI-20 ДГД'!A19,Доначисление!O:O)</f>
        <v>10</v>
      </c>
      <c r="C19" s="180">
        <f>SUMIF(Взыскание!C:C,'KPI-20 ДГД'!A19,Взыскание!L:L)</f>
        <v>40</v>
      </c>
      <c r="D19" s="180">
        <f>SUMIF('Среднее доначисление'!C:C,'KPI-20 ДГД'!A19,'Среднее доначисление'!M:M)</f>
        <v>10</v>
      </c>
      <c r="E19" s="181">
        <f>SUMIF(Занятость!C:C,'KPI-20 ДГД'!A19,Занятость!G:G)</f>
        <v>5</v>
      </c>
      <c r="F19" s="180">
        <f>SUMIF(Проводимые!C:C,'KPI-20 ДГД'!A19,Проводимые!G:G)</f>
        <v>10</v>
      </c>
      <c r="G19" s="184">
        <f>SUMIF(Отмененные!C:C,'KPI-20 ДГД'!A19,Отмененные!J:J)</f>
        <v>15</v>
      </c>
      <c r="H19" s="185">
        <f t="shared" si="0"/>
        <v>90</v>
      </c>
      <c r="I19" s="186">
        <f t="shared" si="1"/>
        <v>4</v>
      </c>
    </row>
    <row r="20" spans="1:9" ht="15" x14ac:dyDescent="0.25">
      <c r="A20" s="158" t="s">
        <v>362</v>
      </c>
      <c r="B20" s="179">
        <f>SUMIF(Доначисление!C:C,'KPI-20 ДГД'!A20,Доначисление!O:O)</f>
        <v>0</v>
      </c>
      <c r="C20" s="180">
        <f>SUMIF(Взыскание!C:C,'KPI-20 ДГД'!A20,Взыскание!L:L)</f>
        <v>20</v>
      </c>
      <c r="D20" s="180">
        <f>SUMIF('Среднее доначисление'!C:C,'KPI-20 ДГД'!A20,'Среднее доначисление'!M:M)</f>
        <v>10</v>
      </c>
      <c r="E20" s="181">
        <f>SUMIF(Занятость!C:C,'KPI-20 ДГД'!A20,Занятость!G:G)</f>
        <v>15</v>
      </c>
      <c r="F20" s="180">
        <f>SUMIF(Проводимые!C:C,'KPI-20 ДГД'!A20,Проводимые!G:G)</f>
        <v>10</v>
      </c>
      <c r="G20" s="184">
        <f>SUMIF(Отмененные!C:C,'KPI-20 ДГД'!A20,Отмененные!J:J)</f>
        <v>15</v>
      </c>
      <c r="H20" s="185">
        <f t="shared" si="0"/>
        <v>70</v>
      </c>
      <c r="I20" s="186">
        <f t="shared" si="1"/>
        <v>12</v>
      </c>
    </row>
    <row r="21" spans="1:9" ht="15" x14ac:dyDescent="0.25">
      <c r="A21" s="158" t="s">
        <v>464</v>
      </c>
      <c r="B21" s="179">
        <f>SUMIF(Доначисление!C:C,'KPI-20 ДГД'!A21,Доначисление!O:O)</f>
        <v>10</v>
      </c>
      <c r="C21" s="180">
        <f>SUMIF(Взыскание!C:C,'KPI-20 ДГД'!A21,Взыскание!L:L)</f>
        <v>40</v>
      </c>
      <c r="D21" s="180">
        <f>SUMIF('Среднее доначисление'!C:C,'KPI-20 ДГД'!A21,'Среднее доначисление'!M:M)</f>
        <v>10</v>
      </c>
      <c r="E21" s="181">
        <f>SUMIF(Занятость!C:C,'KPI-20 ДГД'!A21,Занятость!G:G)</f>
        <v>15</v>
      </c>
      <c r="F21" s="180">
        <f>SUMIF(Проводимые!C:C,'KPI-20 ДГД'!A21,Проводимые!G:G)</f>
        <v>10</v>
      </c>
      <c r="G21" s="184">
        <f>SUMIF(Отмененные!C:C,'KPI-20 ДГД'!A21,Отмененные!J:J)</f>
        <v>15</v>
      </c>
      <c r="H21" s="185">
        <f t="shared" si="0"/>
        <v>100</v>
      </c>
      <c r="I21" s="186">
        <f t="shared" si="1"/>
        <v>1</v>
      </c>
    </row>
    <row r="22" spans="1:9" ht="15" x14ac:dyDescent="0.25">
      <c r="A22" s="158" t="s">
        <v>350</v>
      </c>
      <c r="B22" s="179">
        <f>SUMIF(Доначисление!C:C,'KPI-20 ДГД'!A22,Доначисление!O:O)</f>
        <v>10</v>
      </c>
      <c r="C22" s="180">
        <f>SUMIF(Взыскание!C:C,'KPI-20 ДГД'!A22,Взыскание!L:L)</f>
        <v>40</v>
      </c>
      <c r="D22" s="180">
        <f>SUMIF('Среднее доначисление'!C:C,'KPI-20 ДГД'!A22,'Среднее доначисление'!M:M)</f>
        <v>0</v>
      </c>
      <c r="E22" s="181">
        <f>SUMIF(Занятость!C:C,'KPI-20 ДГД'!A22,Занятость!G:G)</f>
        <v>15</v>
      </c>
      <c r="F22" s="180">
        <f>SUMIF(Проводимые!C:C,'KPI-20 ДГД'!A22,Проводимые!G:G)</f>
        <v>10</v>
      </c>
      <c r="G22" s="184">
        <f>SUMIF(Отмененные!C:C,'KPI-20 ДГД'!A22,Отмененные!J:J)</f>
        <v>15</v>
      </c>
      <c r="H22" s="185">
        <f t="shared" si="0"/>
        <v>90</v>
      </c>
      <c r="I22" s="186">
        <f t="shared" si="1"/>
        <v>4</v>
      </c>
    </row>
    <row r="23" spans="1:9" ht="15.75" thickBot="1" x14ac:dyDescent="0.3">
      <c r="A23" s="160" t="s">
        <v>349</v>
      </c>
      <c r="B23" s="207">
        <f>SUMIF(Доначисление!C:C,'KPI-20 ДГД'!A23,Доначисление!O:O)</f>
        <v>10</v>
      </c>
      <c r="C23" s="208">
        <f>SUMIF(Взыскание!C:C,'KPI-20 ДГД'!A23,Взыскание!L:L)</f>
        <v>40</v>
      </c>
      <c r="D23" s="208">
        <f>SUMIF('Среднее доначисление'!C:C,'KPI-20 ДГД'!A23,'Среднее доначисление'!M:M)</f>
        <v>10</v>
      </c>
      <c r="E23" s="188">
        <f>SUMIF(Занятость!C:C,'KPI-20 ДГД'!A23,Занятость!G:G)</f>
        <v>0</v>
      </c>
      <c r="F23" s="208">
        <f>SUMIF(Проводимые!C:C,'KPI-20 ДГД'!A23,Проводимые!G:G)</f>
        <v>10</v>
      </c>
      <c r="G23" s="187">
        <f>SUMIF(Отмененные!C:C,'KPI-20 ДГД'!A23,Отмененные!J:J)</f>
        <v>0</v>
      </c>
      <c r="H23" s="189">
        <f t="shared" si="0"/>
        <v>70</v>
      </c>
      <c r="I23" s="190">
        <f t="shared" si="1"/>
        <v>12</v>
      </c>
    </row>
    <row r="24" spans="1:9" ht="15.75" thickBot="1" x14ac:dyDescent="0.3">
      <c r="A24" s="191" t="s">
        <v>465</v>
      </c>
      <c r="B24" s="174">
        <f>SUMIF(Доначисление!C:C,'KPI-20 ДГД'!A24,Доначисление!O:O)</f>
        <v>10</v>
      </c>
      <c r="C24" s="175">
        <f>SUMIF(Взыскание!C:C,'KPI-20 ДГД'!A24,Взыскание!L:L)</f>
        <v>40</v>
      </c>
      <c r="D24" s="175">
        <f>SUMIF('Среднее доначисление'!C:C,'KPI-20 ДГД'!A24,'Среднее доначисление'!M:M)</f>
        <v>10</v>
      </c>
      <c r="E24" s="176">
        <f>SUMIF(Занятость!C:C,'KPI-20 ДГД'!A24,Занятость!G:G)</f>
        <v>0</v>
      </c>
      <c r="F24" s="175">
        <f>SUMIF(Проводимые!C:C,'KPI-20 ДГД'!A24,Проводимые!G:G)</f>
        <v>10</v>
      </c>
      <c r="G24" s="175">
        <f>SUMIF(Отмененные!C:C,'KPI-20 ДГД'!A24,Отмененные!J:J)</f>
        <v>15</v>
      </c>
      <c r="H24" s="177">
        <f t="shared" si="0"/>
        <v>85</v>
      </c>
      <c r="I24" s="178" t="s">
        <v>57</v>
      </c>
    </row>
  </sheetData>
  <conditionalFormatting sqref="H4:H24">
    <cfRule type="colorScale" priority="2">
      <colorScale>
        <cfvo type="min"/>
        <cfvo type="percentile" val="50"/>
        <cfvo type="max"/>
        <color rgb="FFF8696B"/>
        <color rgb="FFFFEB84"/>
        <color rgb="FF63BE7B"/>
      </colorScale>
    </cfRule>
  </conditionalFormatting>
  <conditionalFormatting sqref="I4:I23">
    <cfRule type="colorScale" priority="1">
      <colorScale>
        <cfvo type="min"/>
        <cfvo type="percentile" val="50"/>
        <cfvo type="max"/>
        <color rgb="FF63BE7B"/>
        <color rgb="FFFFEB84"/>
        <color rgb="FFF8696B"/>
      </colorScale>
    </cfRule>
  </conditionalFormatting>
  <pageMargins left="0.70866141732283472" right="0.70866141732283472" top="0.74803149606299213" bottom="0.74803149606299213" header="0.31496062992125984" footer="0.31496062992125984"/>
  <pageSetup paperSize="9" scale="8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4"/>
  <sheetViews>
    <sheetView zoomScale="85" zoomScaleNormal="85" workbookViewId="0">
      <selection activeCell="G21" sqref="G21"/>
    </sheetView>
  </sheetViews>
  <sheetFormatPr defaultRowHeight="15" x14ac:dyDescent="0.25"/>
  <cols>
    <col min="1" max="1" width="20" bestFit="1" customWidth="1"/>
    <col min="2" max="6" width="15.7109375" customWidth="1"/>
    <col min="7" max="7" width="20.28515625" customWidth="1"/>
    <col min="8" max="8" width="13.42578125" bestFit="1" customWidth="1"/>
    <col min="9" max="9" width="15" bestFit="1" customWidth="1"/>
  </cols>
  <sheetData>
    <row r="1" spans="1:9" s="6" customFormat="1" ht="23.25" x14ac:dyDescent="0.25">
      <c r="A1" s="17" t="s">
        <v>5511</v>
      </c>
      <c r="B1" s="9"/>
      <c r="C1" s="9"/>
      <c r="D1" s="9"/>
      <c r="E1" s="9"/>
      <c r="F1" s="9"/>
      <c r="G1" s="9"/>
      <c r="H1" s="9"/>
      <c r="I1" s="9"/>
    </row>
    <row r="2" spans="1:9" s="6" customFormat="1" thickBot="1" x14ac:dyDescent="0.3">
      <c r="B2" s="7"/>
      <c r="C2" s="7"/>
      <c r="D2" s="7"/>
      <c r="E2" s="7"/>
      <c r="F2" s="7"/>
      <c r="G2" s="7"/>
      <c r="H2" s="7"/>
      <c r="I2" s="7"/>
    </row>
    <row r="3" spans="1:9" s="6" customFormat="1" ht="60.75" thickBot="1" x14ac:dyDescent="0.3">
      <c r="A3" s="173" t="s">
        <v>345</v>
      </c>
      <c r="B3" s="174" t="s">
        <v>466</v>
      </c>
      <c r="C3" s="175" t="s">
        <v>467</v>
      </c>
      <c r="D3" s="175" t="s">
        <v>468</v>
      </c>
      <c r="E3" s="176" t="s">
        <v>910</v>
      </c>
      <c r="F3" s="175" t="s">
        <v>459</v>
      </c>
      <c r="G3" s="175" t="s">
        <v>908</v>
      </c>
      <c r="H3" s="177" t="s">
        <v>899</v>
      </c>
      <c r="I3" s="178" t="s">
        <v>538</v>
      </c>
    </row>
    <row r="4" spans="1:9" s="6" customFormat="1" x14ac:dyDescent="0.25">
      <c r="A4" s="157" t="s">
        <v>259</v>
      </c>
      <c r="B4" s="179">
        <v>10</v>
      </c>
      <c r="C4" s="262">
        <v>40</v>
      </c>
      <c r="D4" s="262">
        <v>10</v>
      </c>
      <c r="E4" s="181">
        <v>15</v>
      </c>
      <c r="F4" s="262">
        <v>10</v>
      </c>
      <c r="G4" s="262">
        <v>15</v>
      </c>
      <c r="H4" s="182">
        <v>100</v>
      </c>
      <c r="I4" s="183">
        <v>1</v>
      </c>
    </row>
    <row r="5" spans="1:9" s="6" customFormat="1" x14ac:dyDescent="0.25">
      <c r="A5" s="158" t="s">
        <v>353</v>
      </c>
      <c r="B5" s="179">
        <v>10</v>
      </c>
      <c r="C5" s="262">
        <v>40</v>
      </c>
      <c r="D5" s="262">
        <v>10</v>
      </c>
      <c r="E5" s="181">
        <v>15</v>
      </c>
      <c r="F5" s="262">
        <v>10</v>
      </c>
      <c r="G5" s="518">
        <v>15</v>
      </c>
      <c r="H5" s="185">
        <v>100</v>
      </c>
      <c r="I5" s="186">
        <v>1</v>
      </c>
    </row>
    <row r="6" spans="1:9" s="6" customFormat="1" x14ac:dyDescent="0.25">
      <c r="A6" s="158" t="s">
        <v>464</v>
      </c>
      <c r="B6" s="179">
        <v>10</v>
      </c>
      <c r="C6" s="262">
        <v>40</v>
      </c>
      <c r="D6" s="262">
        <v>10</v>
      </c>
      <c r="E6" s="181">
        <v>15</v>
      </c>
      <c r="F6" s="262">
        <v>10</v>
      </c>
      <c r="G6" s="501">
        <v>15</v>
      </c>
      <c r="H6" s="185">
        <v>100</v>
      </c>
      <c r="I6" s="186">
        <v>1</v>
      </c>
    </row>
    <row r="7" spans="1:9" s="6" customFormat="1" x14ac:dyDescent="0.25">
      <c r="A7" s="158" t="s">
        <v>49</v>
      </c>
      <c r="B7" s="179">
        <v>10</v>
      </c>
      <c r="C7" s="262">
        <v>40</v>
      </c>
      <c r="D7" s="262">
        <v>10</v>
      </c>
      <c r="E7" s="181">
        <v>5</v>
      </c>
      <c r="F7" s="262">
        <v>10</v>
      </c>
      <c r="G7" s="501">
        <v>15</v>
      </c>
      <c r="H7" s="185">
        <v>90</v>
      </c>
      <c r="I7" s="186">
        <v>4</v>
      </c>
    </row>
    <row r="8" spans="1:9" s="6" customFormat="1" x14ac:dyDescent="0.25">
      <c r="A8" s="158" t="s">
        <v>364</v>
      </c>
      <c r="B8" s="179">
        <v>10</v>
      </c>
      <c r="C8" s="262">
        <v>40</v>
      </c>
      <c r="D8" s="262">
        <v>10</v>
      </c>
      <c r="E8" s="181">
        <v>5</v>
      </c>
      <c r="F8" s="262">
        <v>10</v>
      </c>
      <c r="G8" s="501">
        <v>15</v>
      </c>
      <c r="H8" s="185">
        <v>90</v>
      </c>
      <c r="I8" s="186">
        <v>4</v>
      </c>
    </row>
    <row r="9" spans="1:9" s="6" customFormat="1" x14ac:dyDescent="0.25">
      <c r="A9" s="158" t="s">
        <v>350</v>
      </c>
      <c r="B9" s="179">
        <v>10</v>
      </c>
      <c r="C9" s="262">
        <v>40</v>
      </c>
      <c r="D9" s="262">
        <v>0</v>
      </c>
      <c r="E9" s="181">
        <v>15</v>
      </c>
      <c r="F9" s="262">
        <v>10</v>
      </c>
      <c r="G9" s="501">
        <v>15</v>
      </c>
      <c r="H9" s="185">
        <v>90</v>
      </c>
      <c r="I9" s="186">
        <v>4</v>
      </c>
    </row>
    <row r="10" spans="1:9" s="6" customFormat="1" x14ac:dyDescent="0.25">
      <c r="A10" s="158" t="s">
        <v>357</v>
      </c>
      <c r="B10" s="179">
        <v>10</v>
      </c>
      <c r="C10" s="262">
        <v>40</v>
      </c>
      <c r="D10" s="262">
        <v>10</v>
      </c>
      <c r="E10" s="181">
        <v>0</v>
      </c>
      <c r="F10" s="262">
        <v>10</v>
      </c>
      <c r="G10" s="501">
        <v>15</v>
      </c>
      <c r="H10" s="185">
        <v>85</v>
      </c>
      <c r="I10" s="186">
        <v>7</v>
      </c>
    </row>
    <row r="11" spans="1:9" s="6" customFormat="1" x14ac:dyDescent="0.25">
      <c r="A11" s="158" t="s">
        <v>148</v>
      </c>
      <c r="B11" s="179">
        <v>10</v>
      </c>
      <c r="C11" s="262">
        <v>40</v>
      </c>
      <c r="D11" s="262">
        <v>10</v>
      </c>
      <c r="E11" s="181">
        <v>0</v>
      </c>
      <c r="F11" s="262">
        <v>10</v>
      </c>
      <c r="G11" s="501">
        <v>15</v>
      </c>
      <c r="H11" s="185">
        <v>85</v>
      </c>
      <c r="I11" s="186">
        <v>7</v>
      </c>
    </row>
    <row r="12" spans="1:9" s="6" customFormat="1" x14ac:dyDescent="0.25">
      <c r="A12" s="158" t="s">
        <v>360</v>
      </c>
      <c r="B12" s="179">
        <v>10</v>
      </c>
      <c r="C12" s="262">
        <v>40</v>
      </c>
      <c r="D12" s="262">
        <v>10</v>
      </c>
      <c r="E12" s="181">
        <v>15</v>
      </c>
      <c r="F12" s="262">
        <v>10</v>
      </c>
      <c r="G12" s="501">
        <v>0</v>
      </c>
      <c r="H12" s="185">
        <v>85</v>
      </c>
      <c r="I12" s="186">
        <v>7</v>
      </c>
    </row>
    <row r="13" spans="1:9" s="6" customFormat="1" x14ac:dyDescent="0.25">
      <c r="A13" s="158" t="s">
        <v>276</v>
      </c>
      <c r="B13" s="179">
        <v>10</v>
      </c>
      <c r="C13" s="262">
        <v>40</v>
      </c>
      <c r="D13" s="262">
        <v>10</v>
      </c>
      <c r="E13" s="181">
        <v>0</v>
      </c>
      <c r="F13" s="262">
        <v>10</v>
      </c>
      <c r="G13" s="518">
        <v>15</v>
      </c>
      <c r="H13" s="185">
        <v>85</v>
      </c>
      <c r="I13" s="186">
        <v>7</v>
      </c>
    </row>
    <row r="14" spans="1:9" s="6" customFormat="1" x14ac:dyDescent="0.25">
      <c r="A14" s="159" t="s">
        <v>305</v>
      </c>
      <c r="B14" s="179">
        <v>10</v>
      </c>
      <c r="C14" s="262">
        <v>40</v>
      </c>
      <c r="D14" s="262">
        <v>0</v>
      </c>
      <c r="E14" s="181">
        <v>0</v>
      </c>
      <c r="F14" s="262">
        <v>10</v>
      </c>
      <c r="G14" s="501">
        <v>15</v>
      </c>
      <c r="H14" s="185">
        <v>75</v>
      </c>
      <c r="I14" s="186">
        <v>11</v>
      </c>
    </row>
    <row r="15" spans="1:9" s="6" customFormat="1" x14ac:dyDescent="0.25">
      <c r="A15" s="158" t="s">
        <v>362</v>
      </c>
      <c r="B15" s="179">
        <v>0</v>
      </c>
      <c r="C15" s="262">
        <v>20</v>
      </c>
      <c r="D15" s="262">
        <v>10</v>
      </c>
      <c r="E15" s="181">
        <v>15</v>
      </c>
      <c r="F15" s="262">
        <v>10</v>
      </c>
      <c r="G15" s="501">
        <v>15</v>
      </c>
      <c r="H15" s="185">
        <v>70</v>
      </c>
      <c r="I15" s="186">
        <v>12</v>
      </c>
    </row>
    <row r="16" spans="1:9" s="6" customFormat="1" x14ac:dyDescent="0.25">
      <c r="A16" s="159" t="s">
        <v>349</v>
      </c>
      <c r="B16" s="179">
        <v>10</v>
      </c>
      <c r="C16" s="262">
        <v>40</v>
      </c>
      <c r="D16" s="262">
        <v>10</v>
      </c>
      <c r="E16" s="181">
        <v>0</v>
      </c>
      <c r="F16" s="262">
        <v>10</v>
      </c>
      <c r="G16" s="518">
        <v>0</v>
      </c>
      <c r="H16" s="185">
        <v>70</v>
      </c>
      <c r="I16" s="186">
        <v>12</v>
      </c>
    </row>
    <row r="17" spans="1:9" s="6" customFormat="1" x14ac:dyDescent="0.25">
      <c r="A17" s="158" t="s">
        <v>245</v>
      </c>
      <c r="B17" s="179">
        <v>10</v>
      </c>
      <c r="C17" s="262">
        <v>20</v>
      </c>
      <c r="D17" s="262">
        <v>10</v>
      </c>
      <c r="E17" s="181">
        <v>0</v>
      </c>
      <c r="F17" s="262">
        <v>10</v>
      </c>
      <c r="G17" s="501">
        <v>15</v>
      </c>
      <c r="H17" s="185">
        <v>65</v>
      </c>
      <c r="I17" s="186">
        <v>14</v>
      </c>
    </row>
    <row r="18" spans="1:9" s="6" customFormat="1" x14ac:dyDescent="0.25">
      <c r="A18" s="158" t="s">
        <v>194</v>
      </c>
      <c r="B18" s="179">
        <v>0</v>
      </c>
      <c r="C18" s="262">
        <v>40</v>
      </c>
      <c r="D18" s="262">
        <v>0</v>
      </c>
      <c r="E18" s="181">
        <v>15</v>
      </c>
      <c r="F18" s="262">
        <v>10</v>
      </c>
      <c r="G18" s="518">
        <v>0</v>
      </c>
      <c r="H18" s="185">
        <v>65</v>
      </c>
      <c r="I18" s="186">
        <v>14</v>
      </c>
    </row>
    <row r="19" spans="1:9" s="6" customFormat="1" x14ac:dyDescent="0.25">
      <c r="A19" s="158" t="s">
        <v>177</v>
      </c>
      <c r="B19" s="179">
        <v>0</v>
      </c>
      <c r="C19" s="262">
        <v>40</v>
      </c>
      <c r="D19" s="262">
        <v>0</v>
      </c>
      <c r="E19" s="181">
        <v>0</v>
      </c>
      <c r="F19" s="262">
        <v>10</v>
      </c>
      <c r="G19" s="518">
        <v>15</v>
      </c>
      <c r="H19" s="185">
        <v>65</v>
      </c>
      <c r="I19" s="186">
        <v>14</v>
      </c>
    </row>
    <row r="20" spans="1:9" s="6" customFormat="1" x14ac:dyDescent="0.25">
      <c r="A20" s="158" t="s">
        <v>291</v>
      </c>
      <c r="B20" s="179">
        <v>0</v>
      </c>
      <c r="C20" s="262">
        <v>40</v>
      </c>
      <c r="D20" s="262">
        <v>0</v>
      </c>
      <c r="E20" s="181">
        <v>15</v>
      </c>
      <c r="F20" s="262">
        <v>10</v>
      </c>
      <c r="G20" s="501">
        <v>0</v>
      </c>
      <c r="H20" s="185">
        <v>65</v>
      </c>
      <c r="I20" s="186">
        <v>14</v>
      </c>
    </row>
    <row r="21" spans="1:9" s="6" customFormat="1" x14ac:dyDescent="0.25">
      <c r="A21" s="158" t="s">
        <v>283</v>
      </c>
      <c r="B21" s="179">
        <v>10</v>
      </c>
      <c r="C21" s="262">
        <v>40</v>
      </c>
      <c r="D21" s="262">
        <v>0</v>
      </c>
      <c r="E21" s="181">
        <v>0</v>
      </c>
      <c r="F21" s="262">
        <v>10</v>
      </c>
      <c r="G21" s="518">
        <v>0</v>
      </c>
      <c r="H21" s="185">
        <v>60</v>
      </c>
      <c r="I21" s="186">
        <v>18</v>
      </c>
    </row>
    <row r="22" spans="1:9" s="6" customFormat="1" x14ac:dyDescent="0.25">
      <c r="A22" s="158" t="s">
        <v>20</v>
      </c>
      <c r="B22" s="179">
        <v>0</v>
      </c>
      <c r="C22" s="262">
        <v>40</v>
      </c>
      <c r="D22" s="262">
        <v>0</v>
      </c>
      <c r="E22" s="181">
        <v>0</v>
      </c>
      <c r="F22" s="262">
        <v>10</v>
      </c>
      <c r="G22" s="518">
        <v>0</v>
      </c>
      <c r="H22" s="185">
        <v>50</v>
      </c>
      <c r="I22" s="186">
        <v>19</v>
      </c>
    </row>
    <row r="23" spans="1:9" s="6" customFormat="1" ht="15.75" thickBot="1" x14ac:dyDescent="0.3">
      <c r="A23" s="160" t="s">
        <v>329</v>
      </c>
      <c r="B23" s="207">
        <v>10</v>
      </c>
      <c r="C23" s="208">
        <v>10</v>
      </c>
      <c r="D23" s="208">
        <v>10</v>
      </c>
      <c r="E23" s="188">
        <v>5</v>
      </c>
      <c r="F23" s="208">
        <v>0</v>
      </c>
      <c r="G23" s="261">
        <v>15</v>
      </c>
      <c r="H23" s="189">
        <v>50</v>
      </c>
      <c r="I23" s="190">
        <v>19</v>
      </c>
    </row>
    <row r="24" spans="1:9" s="6" customFormat="1" ht="15.75" thickBot="1" x14ac:dyDescent="0.3">
      <c r="A24" s="191" t="s">
        <v>465</v>
      </c>
      <c r="B24" s="174">
        <v>10</v>
      </c>
      <c r="C24" s="175">
        <v>40</v>
      </c>
      <c r="D24" s="175">
        <v>10</v>
      </c>
      <c r="E24" s="176">
        <v>0</v>
      </c>
      <c r="F24" s="175">
        <v>10</v>
      </c>
      <c r="G24" s="175">
        <v>15</v>
      </c>
      <c r="H24" s="177">
        <v>85</v>
      </c>
      <c r="I24" s="178" t="s">
        <v>57</v>
      </c>
    </row>
  </sheetData>
  <autoFilter ref="A3:I3"/>
  <conditionalFormatting sqref="H4:H24">
    <cfRule type="colorScale" priority="47">
      <colorScale>
        <cfvo type="min"/>
        <cfvo type="percentile" val="50"/>
        <cfvo type="max"/>
        <color rgb="FFF8696B"/>
        <color rgb="FFFFEB84"/>
        <color rgb="FF63BE7B"/>
      </colorScale>
    </cfRule>
  </conditionalFormatting>
  <conditionalFormatting sqref="I4:I23">
    <cfRule type="colorScale" priority="49">
      <colorScale>
        <cfvo type="min"/>
        <cfvo type="percentile" val="50"/>
        <cfvo type="max"/>
        <color rgb="FF63BE7B"/>
        <color rgb="FFFFEB84"/>
        <color rgb="FFF8696B"/>
      </colorScale>
    </cfRule>
  </conditionalFormatting>
  <pageMargins left="0.70866141732283472" right="0.70866141732283472" top="0.74803149606299213" bottom="0.74803149606299213" header="0.31496062992125984" footer="0.31496062992125984"/>
  <pageSetup paperSize="9" scale="88"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2:T32"/>
  <sheetViews>
    <sheetView zoomScale="85" zoomScaleNormal="85" workbookViewId="0">
      <selection activeCell="S26" sqref="S26"/>
    </sheetView>
  </sheetViews>
  <sheetFormatPr defaultColWidth="9.28515625" defaultRowHeight="18" x14ac:dyDescent="0.35"/>
  <cols>
    <col min="1" max="1" width="5.85546875" style="62" bestFit="1" customWidth="1"/>
    <col min="2" max="2" width="5.140625" style="62" customWidth="1"/>
    <col min="3" max="3" width="20.85546875" style="62" bestFit="1" customWidth="1"/>
    <col min="4" max="4" width="11.85546875" style="75" customWidth="1"/>
    <col min="5" max="5" width="17.42578125" style="62" customWidth="1"/>
    <col min="6" max="6" width="15.5703125" style="62" customWidth="1"/>
    <col min="7" max="9" width="15.140625" style="62" customWidth="1"/>
    <col min="10" max="11" width="15.5703125" style="62" customWidth="1"/>
    <col min="12" max="12" width="11.140625" style="62" customWidth="1"/>
    <col min="13" max="13" width="11" style="62" customWidth="1"/>
    <col min="14" max="14" width="11.5703125" style="62" customWidth="1"/>
    <col min="15" max="15" width="9.28515625" style="62"/>
    <col min="16" max="16" width="18.7109375" style="62" customWidth="1"/>
    <col min="17" max="17" width="9.7109375" style="62" customWidth="1"/>
    <col min="18" max="18" width="9.28515625" style="62"/>
    <col min="19" max="20" width="23" style="62" customWidth="1"/>
    <col min="21" max="16384" width="9.28515625" style="62"/>
  </cols>
  <sheetData>
    <row r="2" spans="1:20" ht="29.25" x14ac:dyDescent="0.35">
      <c r="A2" s="45"/>
      <c r="B2" s="61" t="s">
        <v>5512</v>
      </c>
      <c r="C2" s="61"/>
      <c r="D2" s="61"/>
      <c r="E2" s="61"/>
      <c r="F2" s="61"/>
      <c r="G2" s="61"/>
      <c r="H2" s="61"/>
      <c r="I2" s="61"/>
      <c r="J2" s="61"/>
      <c r="K2" s="61"/>
      <c r="L2" s="61"/>
      <c r="M2" s="61"/>
      <c r="N2" s="61"/>
    </row>
    <row r="3" spans="1:20" ht="20.25" thickBot="1" x14ac:dyDescent="0.45">
      <c r="A3" s="45"/>
      <c r="B3" s="63"/>
      <c r="C3" s="63"/>
      <c r="D3" s="64"/>
      <c r="E3" s="65"/>
      <c r="F3" s="65"/>
      <c r="G3" s="65"/>
      <c r="H3" s="65"/>
      <c r="I3" s="66" t="s">
        <v>344</v>
      </c>
      <c r="J3" s="66"/>
      <c r="K3" s="66"/>
      <c r="L3" s="65"/>
      <c r="M3" s="65"/>
      <c r="N3" s="66"/>
    </row>
    <row r="4" spans="1:20" s="68" customFormat="1" ht="33" customHeight="1" x14ac:dyDescent="0.25">
      <c r="A4" s="67"/>
      <c r="B4" s="549" t="s">
        <v>454</v>
      </c>
      <c r="C4" s="551" t="s">
        <v>345</v>
      </c>
      <c r="D4" s="553" t="s">
        <v>530</v>
      </c>
      <c r="E4" s="535" t="s">
        <v>2332</v>
      </c>
      <c r="F4" s="555" t="s">
        <v>531</v>
      </c>
      <c r="G4" s="555" t="s">
        <v>2333</v>
      </c>
      <c r="H4" s="537" t="s">
        <v>5513</v>
      </c>
      <c r="I4" s="539" t="s">
        <v>5514</v>
      </c>
      <c r="J4" s="543" t="s">
        <v>5515</v>
      </c>
      <c r="K4" s="541" t="s">
        <v>5516</v>
      </c>
      <c r="L4" s="541" t="s">
        <v>533</v>
      </c>
      <c r="M4" s="545" t="s">
        <v>897</v>
      </c>
      <c r="N4" s="546"/>
      <c r="O4" s="547" t="s">
        <v>899</v>
      </c>
      <c r="P4" s="535" t="s">
        <v>5517</v>
      </c>
      <c r="Q4" s="537" t="s">
        <v>3240</v>
      </c>
      <c r="R4" s="537" t="s">
        <v>3241</v>
      </c>
      <c r="S4" s="535" t="s">
        <v>5518</v>
      </c>
      <c r="T4" s="537" t="s">
        <v>3240</v>
      </c>
    </row>
    <row r="5" spans="1:20" ht="16.5" customHeight="1" thickBot="1" x14ac:dyDescent="0.4">
      <c r="A5" s="69"/>
      <c r="B5" s="550"/>
      <c r="C5" s="552"/>
      <c r="D5" s="554"/>
      <c r="E5" s="536"/>
      <c r="F5" s="556"/>
      <c r="G5" s="557"/>
      <c r="H5" s="538"/>
      <c r="I5" s="540"/>
      <c r="J5" s="544"/>
      <c r="K5" s="542"/>
      <c r="L5" s="542"/>
      <c r="M5" s="102" t="s">
        <v>347</v>
      </c>
      <c r="N5" s="103" t="s">
        <v>898</v>
      </c>
      <c r="O5" s="548"/>
      <c r="P5" s="536"/>
      <c r="Q5" s="538"/>
      <c r="R5" s="538"/>
      <c r="S5" s="536"/>
      <c r="T5" s="538"/>
    </row>
    <row r="6" spans="1:20" x14ac:dyDescent="0.35">
      <c r="A6" s="45" t="s">
        <v>282</v>
      </c>
      <c r="B6" s="95">
        <f>RANK(N6,$N$6:$N$25,0)</f>
        <v>14</v>
      </c>
      <c r="C6" s="96" t="s">
        <v>283</v>
      </c>
      <c r="D6" s="97">
        <v>2.6149489858124211</v>
      </c>
      <c r="E6" s="98">
        <v>7752.9492395099987</v>
      </c>
      <c r="F6" s="215">
        <f t="shared" ref="F6:F25" si="0">E6*120%</f>
        <v>9303.5390874119985</v>
      </c>
      <c r="G6" s="243">
        <f t="shared" ref="G6:G25" si="1">D6%*$F$26</f>
        <v>4595.9261291884468</v>
      </c>
      <c r="H6" s="98">
        <v>459.59261291884468</v>
      </c>
      <c r="I6" s="99">
        <f>MIN(J6:K6)</f>
        <v>492.47053360999996</v>
      </c>
      <c r="J6" s="98">
        <f>SUMIFS('Завершенные ИНИС и ИСНА'!U:U,'Завершенные ИНИС и ИСНА'!T:T,"УНА",'Завершенные ИНИС и ИСНА'!C:C,Доначисление!A6)/1000000</f>
        <v>492.47053407999994</v>
      </c>
      <c r="K6" s="218">
        <f>SUMIFS('Завершенные данные ДГД'!AH:AH,'Завершенные данные ДГД'!AS:AS,"УНА",'Завершенные данные ДГД'!L:L,"&gt;01.01.2026",'Завершенные данные ДГД'!C:C,Доначисление!A6)/1000000</f>
        <v>492.47053360999996</v>
      </c>
      <c r="L6" s="70">
        <f t="shared" ref="L6:L25" si="2">K6-J6</f>
        <v>-4.6999997493912815E-7</v>
      </c>
      <c r="M6" s="55">
        <f>I6-H6</f>
        <v>32.877920691155282</v>
      </c>
      <c r="N6" s="56">
        <f>I6/H6</f>
        <v>1.0715370956081074</v>
      </c>
      <c r="O6" s="71">
        <f>IF(N6&lt;90%,0,IF(N6&lt;=99.999999%,5,IF(N6&gt;=100%,10,"")))</f>
        <v>10</v>
      </c>
      <c r="P6" s="98">
        <v>78.333259240000004</v>
      </c>
      <c r="Q6" s="98">
        <f>I6/P6*100</f>
        <v>628.68638224429367</v>
      </c>
      <c r="R6" s="98">
        <f>I6-P6</f>
        <v>414.13727436999994</v>
      </c>
      <c r="S6" s="98">
        <v>1786.2054506299999</v>
      </c>
      <c r="T6" s="98">
        <f>I6/S6*100</f>
        <v>27.570766477971738</v>
      </c>
    </row>
    <row r="7" spans="1:20" x14ac:dyDescent="0.35">
      <c r="A7" s="62" t="s">
        <v>354</v>
      </c>
      <c r="B7" s="95">
        <f t="shared" ref="B7:B25" si="3">RANK(N7,$N$6:$N$25,0)</f>
        <v>1</v>
      </c>
      <c r="C7" s="100" t="s">
        <v>187</v>
      </c>
      <c r="D7" s="97">
        <v>0.95788406168127849</v>
      </c>
      <c r="E7" s="98">
        <v>3866.5805639999999</v>
      </c>
      <c r="F7" s="216">
        <f t="shared" si="0"/>
        <v>4639.8966768</v>
      </c>
      <c r="G7" s="216">
        <f t="shared" si="1"/>
        <v>1683.5373889507846</v>
      </c>
      <c r="H7" s="98">
        <v>168.35373889507844</v>
      </c>
      <c r="I7" s="99">
        <f t="shared" ref="I7:I25" si="4">MIN(J7:K7)</f>
        <v>1859.4108859999999</v>
      </c>
      <c r="J7" s="98">
        <f>SUMIFS('Завершенные ИНИС и ИСНА'!U:U,'Завершенные ИНИС и ИСНА'!T:T,"УНА",'Завершенные ИНИС и ИСНА'!C:C,Доначисление!A7)/1000000</f>
        <v>1859.6705647700003</v>
      </c>
      <c r="K7" s="218">
        <f>SUMIFS('Завершенные данные ДГД'!AH:AH,'Завершенные данные ДГД'!AS:AS,"УНА",'Завершенные данные ДГД'!L:L,"&gt;01.01.2026",'Завершенные данные ДГД'!C:C,Доначисление!A7)/1000000</f>
        <v>1859.4108859999999</v>
      </c>
      <c r="L7" s="70">
        <f t="shared" si="2"/>
        <v>-0.25967877000039152</v>
      </c>
      <c r="M7" s="55">
        <f t="shared" ref="M7:M26" si="5">I7-H7</f>
        <v>1691.0571471049216</v>
      </c>
      <c r="N7" s="56">
        <f t="shared" ref="N7:N26" si="6">I7/H7</f>
        <v>11.044666416103913</v>
      </c>
      <c r="O7" s="71">
        <f t="shared" ref="O7:O26" si="7">IF(N7&lt;90%,0,IF(N7&lt;=99.999999%,5,IF(N7&gt;=100%,10,"")))</f>
        <v>10</v>
      </c>
      <c r="P7" s="98">
        <v>1709.388778</v>
      </c>
      <c r="Q7" s="98">
        <f t="shared" ref="Q7:Q26" si="8">I7/P7*100</f>
        <v>108.77635971002026</v>
      </c>
      <c r="R7" s="98">
        <f t="shared" ref="R7:R25" si="9">I7-P7</f>
        <v>150.02210799999989</v>
      </c>
      <c r="S7" s="98">
        <v>1002.77674</v>
      </c>
      <c r="T7" s="98">
        <f t="shared" ref="T7:T25" si="10">I7/S7*100</f>
        <v>185.42620823055788</v>
      </c>
    </row>
    <row r="8" spans="1:20" x14ac:dyDescent="0.35">
      <c r="A8" s="45" t="s">
        <v>348</v>
      </c>
      <c r="B8" s="95">
        <f t="shared" si="3"/>
        <v>4</v>
      </c>
      <c r="C8" s="100" t="s">
        <v>49</v>
      </c>
      <c r="D8" s="97">
        <v>2.9855146897812319</v>
      </c>
      <c r="E8" s="98">
        <v>11448.066467000001</v>
      </c>
      <c r="F8" s="216">
        <f t="shared" si="0"/>
        <v>13737.6797604</v>
      </c>
      <c r="G8" s="216">
        <f t="shared" si="1"/>
        <v>5247.2170762362139</v>
      </c>
      <c r="H8" s="98">
        <v>524.72170762362123</v>
      </c>
      <c r="I8" s="99">
        <f t="shared" si="4"/>
        <v>2608.9057973000008</v>
      </c>
      <c r="J8" s="98">
        <f>SUMIFS('Завершенные ИНИС и ИСНА'!U:U,'Завершенные ИНИС и ИСНА'!T:T,"УНА",'Завершенные ИНИС и ИСНА'!C:C,Доначисление!A8)/1000000</f>
        <v>2608.9057973000008</v>
      </c>
      <c r="K8" s="218">
        <f>SUMIFS('Завершенные данные ДГД'!AH:AH,'Завершенные данные ДГД'!AS:AS,"УНА",'Завершенные данные ДГД'!L:L,"&gt;01.01.2026",'Завершенные данные ДГД'!C:C,Доначисление!A8)/1000000</f>
        <v>2609.2026770000002</v>
      </c>
      <c r="L8" s="70">
        <f t="shared" si="2"/>
        <v>0.29687969999940833</v>
      </c>
      <c r="M8" s="55">
        <f t="shared" si="5"/>
        <v>2084.1840896763797</v>
      </c>
      <c r="N8" s="56">
        <f t="shared" si="6"/>
        <v>4.9719799264934332</v>
      </c>
      <c r="O8" s="71">
        <f t="shared" si="7"/>
        <v>10</v>
      </c>
      <c r="P8" s="98">
        <v>2454.0844929999998</v>
      </c>
      <c r="Q8" s="98">
        <f t="shared" si="8"/>
        <v>106.30871939175735</v>
      </c>
      <c r="R8" s="98">
        <f t="shared" si="9"/>
        <v>154.82130430000097</v>
      </c>
      <c r="S8" s="98">
        <v>2940.4076289999998</v>
      </c>
      <c r="T8" s="98">
        <f t="shared" si="10"/>
        <v>88.725990626927498</v>
      </c>
    </row>
    <row r="9" spans="1:20" x14ac:dyDescent="0.35">
      <c r="A9" s="45" t="s">
        <v>256</v>
      </c>
      <c r="B9" s="95">
        <f t="shared" si="3"/>
        <v>15</v>
      </c>
      <c r="C9" s="100" t="s">
        <v>369</v>
      </c>
      <c r="D9" s="97">
        <v>1.3477264645916247</v>
      </c>
      <c r="E9" s="98">
        <v>2720.6351280999997</v>
      </c>
      <c r="F9" s="216">
        <f t="shared" si="0"/>
        <v>3264.7621537199998</v>
      </c>
      <c r="G9" s="216">
        <f t="shared" si="1"/>
        <v>2368.70826437596</v>
      </c>
      <c r="H9" s="98">
        <v>236.87082643759595</v>
      </c>
      <c r="I9" s="99">
        <f t="shared" si="4"/>
        <v>241.51538837999999</v>
      </c>
      <c r="J9" s="98">
        <f>SUMIFS('Завершенные ИНИС и ИСНА'!U:U,'Завершенные ИНИС и ИСНА'!T:T,"УНА",'Завершенные ИНИС и ИСНА'!C:C,Доначисление!A9)/1000000</f>
        <v>241.51538837999999</v>
      </c>
      <c r="K9" s="218">
        <f>SUMIFS('Завершенные данные ДГД'!AH:AH,'Завершенные данные ДГД'!AS:AS,"УНА",'Завершенные данные ДГД'!L:L,"&gt;01.01.2026",'Завершенные данные ДГД'!C:C,Доначисление!A9)/1000000</f>
        <v>241.54340099999999</v>
      </c>
      <c r="L9" s="70">
        <f t="shared" si="2"/>
        <v>2.8012619999998378E-2</v>
      </c>
      <c r="M9" s="55">
        <f t="shared" si="5"/>
        <v>4.6445619424040387</v>
      </c>
      <c r="N9" s="56">
        <f t="shared" si="6"/>
        <v>1.0196079948394474</v>
      </c>
      <c r="O9" s="71">
        <f t="shared" si="7"/>
        <v>10</v>
      </c>
      <c r="P9" s="98">
        <v>1.206162</v>
      </c>
      <c r="Q9" s="98">
        <f t="shared" si="8"/>
        <v>20023.46188820407</v>
      </c>
      <c r="R9" s="98">
        <f t="shared" si="9"/>
        <v>240.30922637999998</v>
      </c>
      <c r="S9" s="98">
        <v>749.06746599999997</v>
      </c>
      <c r="T9" s="98">
        <f t="shared" si="10"/>
        <v>32.242140974255044</v>
      </c>
    </row>
    <row r="10" spans="1:20" x14ac:dyDescent="0.35">
      <c r="A10" s="45" t="s">
        <v>351</v>
      </c>
      <c r="B10" s="95">
        <f t="shared" si="3"/>
        <v>17</v>
      </c>
      <c r="C10" s="100" t="s">
        <v>177</v>
      </c>
      <c r="D10" s="97">
        <v>1.3672004941235267</v>
      </c>
      <c r="E10" s="98">
        <v>2764.1784539499999</v>
      </c>
      <c r="F10" s="216">
        <f t="shared" si="0"/>
        <v>3317.0141447399997</v>
      </c>
      <c r="G10" s="216">
        <f t="shared" si="1"/>
        <v>2402.9350128333294</v>
      </c>
      <c r="H10" s="98">
        <v>240.29350128333292</v>
      </c>
      <c r="I10" s="99">
        <f t="shared" si="4"/>
        <v>39.9489588</v>
      </c>
      <c r="J10" s="98">
        <f>SUMIFS('Завершенные ИНИС и ИСНА'!U:U,'Завершенные ИНИС и ИСНА'!T:T,"УНА",'Завершенные ИНИС и ИСНА'!C:C,Доначисление!A10)/1000000</f>
        <v>40.145474629999995</v>
      </c>
      <c r="K10" s="218">
        <f>SUMIFS('Завершенные данные ДГД'!AH:AH,'Завершенные данные ДГД'!AS:AS,"УНА",'Завершенные данные ДГД'!L:L,"&gt;01.01.2026",'Завершенные данные ДГД'!C:C,Доначисление!A10)/1000000</f>
        <v>39.9489588</v>
      </c>
      <c r="L10" s="70">
        <f t="shared" si="2"/>
        <v>-0.19651582999999562</v>
      </c>
      <c r="M10" s="55">
        <f t="shared" si="5"/>
        <v>-200.34454248333293</v>
      </c>
      <c r="N10" s="56">
        <f t="shared" si="6"/>
        <v>0.16625068337947146</v>
      </c>
      <c r="O10" s="71">
        <f t="shared" si="7"/>
        <v>0</v>
      </c>
      <c r="P10" s="98">
        <v>5.2025119999999996</v>
      </c>
      <c r="Q10" s="98">
        <f t="shared" si="8"/>
        <v>767.87826342351548</v>
      </c>
      <c r="R10" s="98">
        <f t="shared" si="9"/>
        <v>34.746446800000001</v>
      </c>
      <c r="S10" s="98">
        <v>1517.7456395900001</v>
      </c>
      <c r="T10" s="98">
        <f t="shared" si="10"/>
        <v>2.6321247617480692</v>
      </c>
    </row>
    <row r="11" spans="1:20" x14ac:dyDescent="0.35">
      <c r="A11" s="45" t="s">
        <v>337</v>
      </c>
      <c r="B11" s="95">
        <f t="shared" si="3"/>
        <v>2</v>
      </c>
      <c r="C11" s="100" t="s">
        <v>353</v>
      </c>
      <c r="D11" s="97">
        <v>3.032673929395604</v>
      </c>
      <c r="E11" s="98">
        <v>7812.3703164999997</v>
      </c>
      <c r="F11" s="216">
        <f t="shared" si="0"/>
        <v>9374.8443797999989</v>
      </c>
      <c r="G11" s="216">
        <f t="shared" si="1"/>
        <v>5330.1022043026851</v>
      </c>
      <c r="H11" s="98">
        <v>533.01022043026842</v>
      </c>
      <c r="I11" s="99">
        <f t="shared" si="4"/>
        <v>4102.1240387399994</v>
      </c>
      <c r="J11" s="98">
        <f>SUMIFS('Завершенные ИНИС и ИСНА'!U:U,'Завершенные ИНИС и ИСНА'!T:T,"УНА",'Завершенные ИНИС и ИСНА'!C:C,Доначисление!A11)/1000000</f>
        <v>4102.3671731399991</v>
      </c>
      <c r="K11" s="218">
        <f>SUMIFS('Завершенные данные ДГД'!AH:AH,'Завершенные данные ДГД'!AS:AS,"УНА",'Завершенные данные ДГД'!L:L,"&gt;01.01.2026",'Завершенные данные ДГД'!C:C,Доначисление!A11)/1000000</f>
        <v>4102.1240387399994</v>
      </c>
      <c r="L11" s="70">
        <f t="shared" si="2"/>
        <v>-0.24313439999968978</v>
      </c>
      <c r="M11" s="55">
        <f t="shared" si="5"/>
        <v>3569.113818309731</v>
      </c>
      <c r="N11" s="56">
        <f t="shared" si="6"/>
        <v>7.696145179783966</v>
      </c>
      <c r="O11" s="71">
        <f t="shared" si="7"/>
        <v>10</v>
      </c>
      <c r="P11" s="98">
        <v>3590.2076987399996</v>
      </c>
      <c r="Q11" s="98">
        <f t="shared" si="8"/>
        <v>114.25868314470105</v>
      </c>
      <c r="R11" s="98">
        <f t="shared" si="9"/>
        <v>511.91633999999976</v>
      </c>
      <c r="S11" s="98">
        <v>3801.0441794799995</v>
      </c>
      <c r="T11" s="98">
        <f t="shared" si="10"/>
        <v>107.9209776325512</v>
      </c>
    </row>
    <row r="12" spans="1:20" x14ac:dyDescent="0.35">
      <c r="A12" s="45" t="s">
        <v>304</v>
      </c>
      <c r="B12" s="95">
        <f t="shared" si="3"/>
        <v>13</v>
      </c>
      <c r="C12" s="100" t="s">
        <v>305</v>
      </c>
      <c r="D12" s="97">
        <v>2.0290000309370675</v>
      </c>
      <c r="E12" s="98">
        <v>4541.9624454000023</v>
      </c>
      <c r="F12" s="216">
        <f t="shared" si="0"/>
        <v>5450.3549344800022</v>
      </c>
      <c r="G12" s="216">
        <f t="shared" si="1"/>
        <v>3566.086493045168</v>
      </c>
      <c r="H12" s="98">
        <v>356.60864930451675</v>
      </c>
      <c r="I12" s="99">
        <f t="shared" si="4"/>
        <v>407.49042848999994</v>
      </c>
      <c r="J12" s="98">
        <f>SUMIFS('Завершенные ИНИС и ИСНА'!U:U,'Завершенные ИНИС и ИСНА'!T:T,"УНА",'Завершенные ИНИС и ИСНА'!C:C,Доначисление!A12)/1000000</f>
        <v>407.65692775999997</v>
      </c>
      <c r="K12" s="218">
        <f>SUMIFS('Завершенные данные ДГД'!AH:AH,'Завершенные данные ДГД'!AS:AS,"УНА",'Завершенные данные ДГД'!L:L,"&gt;01.01.2026",'Завершенные данные ДГД'!C:C,Доначисление!A12)/1000000</f>
        <v>407.49042848999994</v>
      </c>
      <c r="L12" s="70">
        <f t="shared" si="2"/>
        <v>-0.16649927000003117</v>
      </c>
      <c r="M12" s="55">
        <f t="shared" si="5"/>
        <v>50.881779185483197</v>
      </c>
      <c r="N12" s="56">
        <f t="shared" si="6"/>
        <v>1.1426824034826872</v>
      </c>
      <c r="O12" s="71">
        <f t="shared" si="7"/>
        <v>10</v>
      </c>
      <c r="P12" s="98">
        <v>33.364663200000003</v>
      </c>
      <c r="Q12" s="98">
        <f t="shared" si="8"/>
        <v>1221.3233685212201</v>
      </c>
      <c r="R12" s="98">
        <f t="shared" si="9"/>
        <v>374.12576528999995</v>
      </c>
      <c r="S12" s="98">
        <v>454.12563279999995</v>
      </c>
      <c r="T12" s="98">
        <f t="shared" si="10"/>
        <v>89.730770310748241</v>
      </c>
    </row>
    <row r="13" spans="1:20" x14ac:dyDescent="0.35">
      <c r="A13" s="45" t="s">
        <v>352</v>
      </c>
      <c r="B13" s="95">
        <f t="shared" si="3"/>
        <v>6</v>
      </c>
      <c r="C13" s="100" t="s">
        <v>276</v>
      </c>
      <c r="D13" s="97">
        <v>1.1647603304575962</v>
      </c>
      <c r="E13" s="98">
        <v>1116.0234771799999</v>
      </c>
      <c r="F13" s="216">
        <f t="shared" si="0"/>
        <v>1339.2281726159997</v>
      </c>
      <c r="G13" s="216">
        <f t="shared" si="1"/>
        <v>2047.13455827862</v>
      </c>
      <c r="H13" s="98">
        <v>204.71345582786196</v>
      </c>
      <c r="I13" s="99">
        <f t="shared" si="4"/>
        <v>718.23921307000001</v>
      </c>
      <c r="J13" s="98">
        <f>SUMIFS('Завершенные ИНИС и ИСНА'!U:U,'Завершенные ИНИС и ИСНА'!T:T,"УНА",'Завершенные ИНИС и ИСНА'!C:C,Доначисление!A13)/1000000</f>
        <v>718.23921307000001</v>
      </c>
      <c r="K13" s="218">
        <f>SUMIFS('Завершенные данные ДГД'!AH:AH,'Завершенные данные ДГД'!AS:AS,"УНА",'Завершенные данные ДГД'!L:L,"&gt;01.01.2026",'Завершенные данные ДГД'!C:C,Доначисление!A13)/1000000</f>
        <v>718.23921307000001</v>
      </c>
      <c r="L13" s="70">
        <f t="shared" si="2"/>
        <v>0</v>
      </c>
      <c r="M13" s="55">
        <f t="shared" si="5"/>
        <v>513.52575724213807</v>
      </c>
      <c r="N13" s="56">
        <f t="shared" si="6"/>
        <v>3.508510030107391</v>
      </c>
      <c r="O13" s="71">
        <f t="shared" si="7"/>
        <v>10</v>
      </c>
      <c r="P13" s="98">
        <v>101.80685412999999</v>
      </c>
      <c r="Q13" s="98">
        <f t="shared" si="8"/>
        <v>705.49200170045572</v>
      </c>
      <c r="R13" s="98">
        <f t="shared" si="9"/>
        <v>616.43235893999997</v>
      </c>
      <c r="S13" s="98">
        <v>623.26405496999996</v>
      </c>
      <c r="T13" s="98">
        <f t="shared" si="10"/>
        <v>115.2383499967075</v>
      </c>
    </row>
    <row r="14" spans="1:20" x14ac:dyDescent="0.35">
      <c r="A14" s="45" t="s">
        <v>328</v>
      </c>
      <c r="B14" s="95">
        <f t="shared" si="3"/>
        <v>3</v>
      </c>
      <c r="C14" s="100" t="s">
        <v>329</v>
      </c>
      <c r="D14" s="97">
        <v>2.8331699182660559</v>
      </c>
      <c r="E14" s="98">
        <v>4907.9638843299999</v>
      </c>
      <c r="F14" s="216">
        <f t="shared" si="0"/>
        <v>5889.5566611959994</v>
      </c>
      <c r="G14" s="216">
        <f t="shared" si="1"/>
        <v>4979.4622099460357</v>
      </c>
      <c r="H14" s="98">
        <v>497.94622099460344</v>
      </c>
      <c r="I14" s="99">
        <f t="shared" si="4"/>
        <v>2808.66158868</v>
      </c>
      <c r="J14" s="98">
        <f>SUMIFS('Завершенные ИНИС и ИСНА'!U:U,'Завершенные ИНИС и ИСНА'!T:T,"УНА",'Завершенные ИНИС и ИСНА'!C:C,Доначисление!A14)/1000000</f>
        <v>2985.8144821699993</v>
      </c>
      <c r="K14" s="218">
        <f>SUMIFS('Завершенные данные ДГД'!AH:AH,'Завершенные данные ДГД'!AS:AS,"УНА",'Завершенные данные ДГД'!L:L,"&gt;01.01.2026",'Завершенные данные ДГД'!C:C,Доначисление!A14)/1000000</f>
        <v>2808.66158868</v>
      </c>
      <c r="L14" s="70">
        <f t="shared" si="2"/>
        <v>-177.15289348999931</v>
      </c>
      <c r="M14" s="55">
        <f t="shared" si="5"/>
        <v>2310.7153676853968</v>
      </c>
      <c r="N14" s="56">
        <f t="shared" si="6"/>
        <v>5.6404918247395219</v>
      </c>
      <c r="O14" s="71">
        <f t="shared" si="7"/>
        <v>10</v>
      </c>
      <c r="P14" s="98">
        <v>507.77714500000002</v>
      </c>
      <c r="Q14" s="98">
        <f t="shared" si="8"/>
        <v>553.12879209638311</v>
      </c>
      <c r="R14" s="98">
        <f t="shared" si="9"/>
        <v>2300.88444368</v>
      </c>
      <c r="S14" s="98">
        <v>1257.9868742000001</v>
      </c>
      <c r="T14" s="98">
        <f t="shared" si="10"/>
        <v>223.26636678670678</v>
      </c>
    </row>
    <row r="15" spans="1:20" x14ac:dyDescent="0.35">
      <c r="A15" s="45" t="s">
        <v>358</v>
      </c>
      <c r="B15" s="95">
        <f t="shared" si="3"/>
        <v>12</v>
      </c>
      <c r="C15" s="100" t="s">
        <v>245</v>
      </c>
      <c r="D15" s="97">
        <v>2.0764292364057595</v>
      </c>
      <c r="E15" s="98">
        <v>2093.6257417000002</v>
      </c>
      <c r="F15" s="216">
        <f t="shared" si="0"/>
        <v>2512.3508900400002</v>
      </c>
      <c r="G15" s="216">
        <f t="shared" si="1"/>
        <v>3649.4461019258306</v>
      </c>
      <c r="H15" s="98">
        <v>364.94461019258301</v>
      </c>
      <c r="I15" s="99">
        <f t="shared" si="4"/>
        <v>440.40227971999997</v>
      </c>
      <c r="J15" s="98">
        <f>SUMIFS('Завершенные ИНИС и ИСНА'!U:U,'Завершенные ИНИС и ИСНА'!T:T,"УНА",'Завершенные ИНИС и ИСНА'!C:C,Доначисление!A15)/1000000</f>
        <v>440.40227971999997</v>
      </c>
      <c r="K15" s="218">
        <f>SUMIFS('Завершенные данные ДГД'!AH:AH,'Завершенные данные ДГД'!AS:AS,"УНА",'Завершенные данные ДГД'!L:L,"&gt;01.01.2026",'Завершенные данные ДГД'!C:C,Доначисление!A15)/1000000</f>
        <v>440.43751700000001</v>
      </c>
      <c r="L15" s="70">
        <f t="shared" si="2"/>
        <v>3.5237280000046667E-2</v>
      </c>
      <c r="M15" s="55">
        <f t="shared" si="5"/>
        <v>75.457669527416954</v>
      </c>
      <c r="N15" s="56">
        <f t="shared" si="6"/>
        <v>1.206764718316014</v>
      </c>
      <c r="O15" s="71">
        <f t="shared" si="7"/>
        <v>10</v>
      </c>
      <c r="P15" s="98">
        <v>380.43947824000003</v>
      </c>
      <c r="Q15" s="98">
        <f t="shared" si="8"/>
        <v>115.76145613420603</v>
      </c>
      <c r="R15" s="98">
        <f t="shared" si="9"/>
        <v>59.962801479999939</v>
      </c>
      <c r="S15" s="98">
        <v>891.17097899999999</v>
      </c>
      <c r="T15" s="98">
        <f t="shared" si="10"/>
        <v>49.418382117221071</v>
      </c>
    </row>
    <row r="16" spans="1:20" x14ac:dyDescent="0.35">
      <c r="A16" s="45" t="s">
        <v>290</v>
      </c>
      <c r="B16" s="95">
        <f t="shared" si="3"/>
        <v>18</v>
      </c>
      <c r="C16" s="100" t="s">
        <v>291</v>
      </c>
      <c r="D16" s="97">
        <v>5.7606992787745881</v>
      </c>
      <c r="E16" s="98">
        <v>6315.9850100299991</v>
      </c>
      <c r="F16" s="216">
        <f t="shared" si="0"/>
        <v>7579.1820120359989</v>
      </c>
      <c r="G16" s="216">
        <f t="shared" si="1"/>
        <v>10124.766670922872</v>
      </c>
      <c r="H16" s="98">
        <v>1012.4766670922871</v>
      </c>
      <c r="I16" s="99">
        <f t="shared" si="4"/>
        <v>83.797923540000014</v>
      </c>
      <c r="J16" s="98">
        <f>SUMIFS('Завершенные ИНИС и ИСНА'!U:U,'Завершенные ИНИС и ИСНА'!T:T,"УНА",'Завершенные ИНИС и ИСНА'!C:C,Доначисление!A16)/1000000</f>
        <v>83.797923540000014</v>
      </c>
      <c r="K16" s="218">
        <f>SUMIFS('Завершенные данные ДГД'!AH:AH,'Завершенные данные ДГД'!AS:AS,"УНА",'Завершенные данные ДГД'!L:L,"&gt;01.01.2026",'Завершенные данные ДГД'!C:C,Доначисление!A16)/1000000</f>
        <v>83.809820860000002</v>
      </c>
      <c r="L16" s="70">
        <f t="shared" si="2"/>
        <v>1.1897319999988554E-2</v>
      </c>
      <c r="M16" s="55">
        <f t="shared" si="5"/>
        <v>-928.67874355228707</v>
      </c>
      <c r="N16" s="56">
        <f t="shared" si="6"/>
        <v>8.2765288587496752E-2</v>
      </c>
      <c r="O16" s="71">
        <f t="shared" si="7"/>
        <v>0</v>
      </c>
      <c r="P16" s="98">
        <v>36.650884809999994</v>
      </c>
      <c r="Q16" s="98">
        <f t="shared" si="8"/>
        <v>228.63820061756383</v>
      </c>
      <c r="R16" s="98">
        <f t="shared" si="9"/>
        <v>47.14703873000002</v>
      </c>
      <c r="S16" s="98">
        <v>914.12817500000006</v>
      </c>
      <c r="T16" s="98">
        <f t="shared" si="10"/>
        <v>9.1669774361784668</v>
      </c>
    </row>
    <row r="17" spans="1:20" x14ac:dyDescent="0.35">
      <c r="A17" s="45" t="s">
        <v>363</v>
      </c>
      <c r="B17" s="95">
        <f t="shared" si="3"/>
        <v>7</v>
      </c>
      <c r="C17" s="100" t="s">
        <v>364</v>
      </c>
      <c r="D17" s="97">
        <v>34.15596894431912</v>
      </c>
      <c r="E17" s="98">
        <v>39277.384017670047</v>
      </c>
      <c r="F17" s="216">
        <f t="shared" si="0"/>
        <v>47132.860821204056</v>
      </c>
      <c r="G17" s="216">
        <f t="shared" si="1"/>
        <v>60031.117620512523</v>
      </c>
      <c r="H17" s="98">
        <v>6003.1117620512514</v>
      </c>
      <c r="I17" s="99">
        <f t="shared" si="4"/>
        <v>18998.209059459994</v>
      </c>
      <c r="J17" s="98">
        <f>SUMIFS('Завершенные ИНИС и ИСНА'!U:U,'Завершенные ИНИС и ИСНА'!T:T,"УНА",'Завершенные ИНИС и ИСНА'!C:C,Доначисление!A17)/1000000</f>
        <v>18998.209059459994</v>
      </c>
      <c r="K17" s="218">
        <f>SUMIFS('Завершенные данные ДГД'!AH:AH,'Завершенные данные ДГД'!AS:AS,"УНА",'Завершенные данные ДГД'!L:L,"&gt;01.01.2026",'Завершенные данные ДГД'!C:C,Доначисление!A17)/1000000</f>
        <v>18998.567341529993</v>
      </c>
      <c r="L17" s="70">
        <f t="shared" si="2"/>
        <v>0.35828206999940448</v>
      </c>
      <c r="M17" s="55">
        <f t="shared" si="5"/>
        <v>12995.097297408742</v>
      </c>
      <c r="N17" s="56">
        <f t="shared" si="6"/>
        <v>3.1647268637504666</v>
      </c>
      <c r="O17" s="71">
        <f t="shared" si="7"/>
        <v>10</v>
      </c>
      <c r="P17" s="98">
        <v>4984.1401092999995</v>
      </c>
      <c r="Q17" s="98">
        <f t="shared" si="8"/>
        <v>381.17325441977209</v>
      </c>
      <c r="R17" s="98">
        <f t="shared" si="9"/>
        <v>14014.068950159995</v>
      </c>
      <c r="S17" s="98">
        <v>9285.3338768200047</v>
      </c>
      <c r="T17" s="98">
        <f t="shared" si="10"/>
        <v>204.60447961798448</v>
      </c>
    </row>
    <row r="18" spans="1:20" x14ac:dyDescent="0.35">
      <c r="A18" s="72" t="s">
        <v>359</v>
      </c>
      <c r="B18" s="95">
        <f t="shared" si="3"/>
        <v>9</v>
      </c>
      <c r="C18" s="100" t="s">
        <v>259</v>
      </c>
      <c r="D18" s="97">
        <v>2.929028337406554</v>
      </c>
      <c r="E18" s="98">
        <v>4518.6039275000003</v>
      </c>
      <c r="F18" s="216">
        <f t="shared" si="0"/>
        <v>5422.324713</v>
      </c>
      <c r="G18" s="216">
        <f t="shared" si="1"/>
        <v>5147.9390007441698</v>
      </c>
      <c r="H18" s="98">
        <v>514.79390007441691</v>
      </c>
      <c r="I18" s="99">
        <f t="shared" si="4"/>
        <v>1070.5822434999998</v>
      </c>
      <c r="J18" s="98">
        <f>SUMIFS('Завершенные ИНИС и ИСНА'!U:U,'Завершенные ИНИС и ИСНА'!T:T,"УНА",'Завершенные ИНИС и ИСНА'!C:C,Доначисление!A18)/1000000</f>
        <v>1070.5822434999998</v>
      </c>
      <c r="K18" s="218">
        <f>SUMIFS('Завершенные данные ДГД'!AH:AH,'Завершенные данные ДГД'!AS:AS,"УНА",'Завершенные данные ДГД'!L:L,"&gt;01.01.2026",'Завершенные данные ДГД'!C:C,Доначисление!A18)/1000000</f>
        <v>1070.5882369999999</v>
      </c>
      <c r="L18" s="70">
        <f t="shared" si="2"/>
        <v>5.9935000001587468E-3</v>
      </c>
      <c r="M18" s="55">
        <f t="shared" si="5"/>
        <v>555.78834342558287</v>
      </c>
      <c r="N18" s="56">
        <f t="shared" si="6"/>
        <v>2.0796327294189769</v>
      </c>
      <c r="O18" s="71">
        <f t="shared" si="7"/>
        <v>10</v>
      </c>
      <c r="P18" s="98">
        <v>973.66291999999999</v>
      </c>
      <c r="Q18" s="98">
        <f t="shared" si="8"/>
        <v>109.95409412325159</v>
      </c>
      <c r="R18" s="98">
        <f t="shared" si="9"/>
        <v>96.919323499999791</v>
      </c>
      <c r="S18" s="98">
        <v>709.0641803200001</v>
      </c>
      <c r="T18" s="98">
        <f t="shared" si="10"/>
        <v>150.98523846132613</v>
      </c>
    </row>
    <row r="19" spans="1:20" x14ac:dyDescent="0.35">
      <c r="A19" s="45" t="s">
        <v>356</v>
      </c>
      <c r="B19" s="95">
        <f t="shared" si="3"/>
        <v>8</v>
      </c>
      <c r="C19" s="100" t="s">
        <v>357</v>
      </c>
      <c r="D19" s="97">
        <v>3.905921212688511</v>
      </c>
      <c r="E19" s="98">
        <v>12006.99742428</v>
      </c>
      <c r="F19" s="216">
        <f t="shared" si="0"/>
        <v>14408.396909136</v>
      </c>
      <c r="G19" s="216">
        <f t="shared" si="1"/>
        <v>6864.8854938825416</v>
      </c>
      <c r="H19" s="98">
        <v>686.488549388254</v>
      </c>
      <c r="I19" s="99">
        <f t="shared" si="4"/>
        <v>1511.08137457</v>
      </c>
      <c r="J19" s="98">
        <f>SUMIFS('Завершенные ИНИС и ИСНА'!U:U,'Завершенные ИНИС и ИСНА'!T:T,"УНА",'Завершенные ИНИС и ИСНА'!C:C,Доначисление!A19)/1000000</f>
        <v>1512.2723593599999</v>
      </c>
      <c r="K19" s="218">
        <f>SUMIFS('Завершенные данные ДГД'!AH:AH,'Завершенные данные ДГД'!AS:AS,"УНА",'Завершенные данные ДГД'!L:L,"&gt;01.01.2026",'Завершенные данные ДГД'!C:C,Доначисление!A19)/1000000</f>
        <v>1511.08137457</v>
      </c>
      <c r="L19" s="70">
        <f t="shared" si="2"/>
        <v>-1.1909847899999022</v>
      </c>
      <c r="M19" s="55">
        <f t="shared" si="5"/>
        <v>824.59282518174598</v>
      </c>
      <c r="N19" s="56">
        <f t="shared" si="6"/>
        <v>2.201174915323147</v>
      </c>
      <c r="O19" s="71">
        <f t="shared" si="7"/>
        <v>10</v>
      </c>
      <c r="P19" s="98">
        <v>1269.3866829999999</v>
      </c>
      <c r="Q19" s="98">
        <f t="shared" si="8"/>
        <v>119.04027313401397</v>
      </c>
      <c r="R19" s="98">
        <f t="shared" si="9"/>
        <v>241.69469157000003</v>
      </c>
      <c r="S19" s="98">
        <v>801.25290399999994</v>
      </c>
      <c r="T19" s="98">
        <f t="shared" si="10"/>
        <v>188.58981565326096</v>
      </c>
    </row>
    <row r="20" spans="1:20" x14ac:dyDescent="0.35">
      <c r="A20" s="45" t="s">
        <v>217</v>
      </c>
      <c r="B20" s="95">
        <f t="shared" si="3"/>
        <v>5</v>
      </c>
      <c r="C20" s="100" t="s">
        <v>360</v>
      </c>
      <c r="D20" s="97">
        <v>4.2474375559770623</v>
      </c>
      <c r="E20" s="98">
        <v>4695.17373735</v>
      </c>
      <c r="F20" s="216">
        <f t="shared" si="0"/>
        <v>5634.2084848200002</v>
      </c>
      <c r="G20" s="216">
        <f t="shared" si="1"/>
        <v>7465.1204866799626</v>
      </c>
      <c r="H20" s="98">
        <v>746.51204866799617</v>
      </c>
      <c r="I20" s="99">
        <f t="shared" si="4"/>
        <v>3604.2165670200002</v>
      </c>
      <c r="J20" s="98">
        <f>SUMIFS('Завершенные ИНИС и ИСНА'!U:U,'Завершенные ИНИС и ИСНА'!T:T,"УНА",'Завершенные ИНИС и ИСНА'!C:C,Доначисление!A20)/1000000</f>
        <v>3604.2165688400005</v>
      </c>
      <c r="K20" s="218">
        <f>SUMIFS('Завершенные данные ДГД'!AH:AH,'Завершенные данные ДГД'!AS:AS,"УНА",'Завершенные данные ДГД'!L:L,"&gt;01.01.2026",'Завершенные данные ДГД'!C:C,Доначисление!A20)/1000000</f>
        <v>3604.2165670200002</v>
      </c>
      <c r="L20" s="70">
        <f t="shared" si="2"/>
        <v>-1.8200003069068771E-6</v>
      </c>
      <c r="M20" s="55">
        <f t="shared" si="5"/>
        <v>2857.704518352004</v>
      </c>
      <c r="N20" s="56">
        <f t="shared" si="6"/>
        <v>4.8280755460692371</v>
      </c>
      <c r="O20" s="71">
        <f t="shared" si="7"/>
        <v>10</v>
      </c>
      <c r="P20" s="98">
        <v>1040.9148230000001</v>
      </c>
      <c r="Q20" s="98">
        <f t="shared" si="8"/>
        <v>346.25470666584982</v>
      </c>
      <c r="R20" s="98">
        <f t="shared" si="9"/>
        <v>2563.3017440200001</v>
      </c>
      <c r="S20" s="98">
        <v>1174.79142594</v>
      </c>
      <c r="T20" s="98">
        <f t="shared" si="10"/>
        <v>306.79629485175337</v>
      </c>
    </row>
    <row r="21" spans="1:20" x14ac:dyDescent="0.35">
      <c r="A21" s="45" t="s">
        <v>361</v>
      </c>
      <c r="B21" s="95">
        <f t="shared" si="3"/>
        <v>16</v>
      </c>
      <c r="C21" s="100" t="s">
        <v>362</v>
      </c>
      <c r="D21" s="97">
        <v>21.109390581903149</v>
      </c>
      <c r="E21" s="98">
        <v>23269.38442566001</v>
      </c>
      <c r="F21" s="216">
        <f t="shared" si="0"/>
        <v>27923.261310792011</v>
      </c>
      <c r="G21" s="216">
        <f t="shared" si="1"/>
        <v>37100.991366556838</v>
      </c>
      <c r="H21" s="98">
        <v>3710.0991366556827</v>
      </c>
      <c r="I21" s="99">
        <f t="shared" si="4"/>
        <v>2199.6467079200002</v>
      </c>
      <c r="J21" s="98">
        <f>SUMIFS('Завершенные ИНИС и ИСНА'!U:U,'Завершенные ИНИС и ИСНА'!T:T,"УНА",'Завершенные ИНИС и ИСНА'!C:C,Доначисление!A21)/1000000</f>
        <v>2199.6467079200002</v>
      </c>
      <c r="K21" s="218">
        <f>SUMIFS('Завершенные данные ДГД'!AH:AH,'Завершенные данные ДГД'!AS:AS,"УНА",'Завершенные данные ДГД'!L:L,"&gt;01.01.2026",'Завершенные данные ДГД'!C:C,Доначисление!A21)/1000000</f>
        <v>2200.8772795999998</v>
      </c>
      <c r="L21" s="70">
        <f t="shared" si="2"/>
        <v>1.2305716799996844</v>
      </c>
      <c r="M21" s="55">
        <f t="shared" si="5"/>
        <v>-1510.4524287356826</v>
      </c>
      <c r="N21" s="56">
        <f t="shared" si="6"/>
        <v>0.59288084412288289</v>
      </c>
      <c r="O21" s="71">
        <f t="shared" si="7"/>
        <v>0</v>
      </c>
      <c r="P21" s="98">
        <v>1907.0753917399998</v>
      </c>
      <c r="Q21" s="98">
        <f t="shared" si="8"/>
        <v>115.34136077929571</v>
      </c>
      <c r="R21" s="98">
        <f t="shared" si="9"/>
        <v>292.57131618000039</v>
      </c>
      <c r="S21" s="98">
        <v>4207.6796694599989</v>
      </c>
      <c r="T21" s="98">
        <f t="shared" si="10"/>
        <v>52.276952636993315</v>
      </c>
    </row>
    <row r="22" spans="1:20" x14ac:dyDescent="0.35">
      <c r="A22" s="45" t="s">
        <v>289</v>
      </c>
      <c r="B22" s="95">
        <f t="shared" si="3"/>
        <v>11</v>
      </c>
      <c r="C22" s="100" t="s">
        <v>349</v>
      </c>
      <c r="D22" s="97">
        <v>0.69154452557248514</v>
      </c>
      <c r="E22" s="98">
        <v>830.55508484999996</v>
      </c>
      <c r="F22" s="216">
        <f t="shared" si="0"/>
        <v>996.66610181999988</v>
      </c>
      <c r="G22" s="216">
        <f t="shared" si="1"/>
        <v>1215.4300415877412</v>
      </c>
      <c r="H22" s="98">
        <v>121.54300415877411</v>
      </c>
      <c r="I22" s="99">
        <f t="shared" si="4"/>
        <v>158.85571300000001</v>
      </c>
      <c r="J22" s="98">
        <f>SUMIFS('Завершенные ИНИС и ИСНА'!U:U,'Завершенные ИНИС и ИСНА'!T:T,"УНА",'Завершенные ИНИС и ИСНА'!C:C,Доначисление!A22)/1000000</f>
        <v>158.85571311000001</v>
      </c>
      <c r="K22" s="218">
        <f>SUMIFS('Завершенные данные ДГД'!AH:AH,'Завершенные данные ДГД'!AS:AS,"УНА",'Завершенные данные ДГД'!L:L,"&gt;01.01.2026",'Завершенные данные ДГД'!C:C,Доначисление!A22)/1000000</f>
        <v>158.85571300000001</v>
      </c>
      <c r="L22" s="70">
        <f t="shared" si="2"/>
        <v>-1.1000000199601345E-7</v>
      </c>
      <c r="M22" s="55">
        <f t="shared" si="5"/>
        <v>37.312708841225898</v>
      </c>
      <c r="N22" s="56">
        <f t="shared" si="6"/>
        <v>1.3069918264689553</v>
      </c>
      <c r="O22" s="71">
        <f t="shared" si="7"/>
        <v>10</v>
      </c>
      <c r="P22" s="98">
        <v>0</v>
      </c>
      <c r="Q22" s="98" t="e">
        <f t="shared" si="8"/>
        <v>#DIV/0!</v>
      </c>
      <c r="R22" s="98">
        <f t="shared" si="9"/>
        <v>158.85571300000001</v>
      </c>
      <c r="S22" s="98">
        <v>221.13674259999999</v>
      </c>
      <c r="T22" s="98">
        <f t="shared" si="10"/>
        <v>71.835964992639816</v>
      </c>
    </row>
    <row r="23" spans="1:20" x14ac:dyDescent="0.35">
      <c r="A23" s="45" t="s">
        <v>193</v>
      </c>
      <c r="B23" s="95">
        <f t="shared" si="3"/>
        <v>19</v>
      </c>
      <c r="C23" s="100" t="s">
        <v>194</v>
      </c>
      <c r="D23" s="97">
        <v>1.9113728619069255</v>
      </c>
      <c r="E23" s="98">
        <v>2326.8794373800001</v>
      </c>
      <c r="F23" s="216">
        <f t="shared" si="0"/>
        <v>2792.2553248560002</v>
      </c>
      <c r="G23" s="216">
        <f t="shared" si="1"/>
        <v>3359.3498482459049</v>
      </c>
      <c r="H23" s="98">
        <v>335.93498482459046</v>
      </c>
      <c r="I23" s="99">
        <f t="shared" si="4"/>
        <v>12.336713529999997</v>
      </c>
      <c r="J23" s="98">
        <f>SUMIFS('Завершенные ИНИС и ИСНА'!U:U,'Завершенные ИНИС и ИСНА'!T:T,"УНА",'Завершенные ИНИС и ИСНА'!C:C,Доначисление!A23)/1000000</f>
        <v>12.336713529999997</v>
      </c>
      <c r="K23" s="218">
        <f>SUMIFS('Завершенные данные ДГД'!AH:AH,'Завершенные данные ДГД'!AS:AS,"УНА",'Завершенные данные ДГД'!L:L,"&gt;01.01.2026",'Завершенные данные ДГД'!C:C,Доначисление!A23)/1000000</f>
        <v>12.338293999999999</v>
      </c>
      <c r="L23" s="70">
        <f t="shared" si="2"/>
        <v>1.5804700000021654E-3</v>
      </c>
      <c r="M23" s="55">
        <f t="shared" si="5"/>
        <v>-323.59827129459046</v>
      </c>
      <c r="N23" s="56">
        <f t="shared" si="6"/>
        <v>3.6723515225547738E-2</v>
      </c>
      <c r="O23" s="71">
        <f t="shared" si="7"/>
        <v>0</v>
      </c>
      <c r="P23" s="98">
        <v>9.4917401199999993</v>
      </c>
      <c r="Q23" s="98">
        <f t="shared" si="8"/>
        <v>129.97314901200642</v>
      </c>
      <c r="R23" s="98">
        <f t="shared" si="9"/>
        <v>2.8449734099999979</v>
      </c>
      <c r="S23" s="98">
        <v>369.40647200000001</v>
      </c>
      <c r="T23" s="98">
        <f t="shared" si="10"/>
        <v>3.3396040581552122</v>
      </c>
    </row>
    <row r="24" spans="1:20" x14ac:dyDescent="0.35">
      <c r="A24" s="45" t="s">
        <v>355</v>
      </c>
      <c r="B24" s="95">
        <f t="shared" si="3"/>
        <v>10</v>
      </c>
      <c r="C24" s="100" t="s">
        <v>148</v>
      </c>
      <c r="D24" s="97">
        <v>2.8241988679177372</v>
      </c>
      <c r="E24" s="98">
        <v>2538.0597112000014</v>
      </c>
      <c r="F24" s="216">
        <f t="shared" si="0"/>
        <v>3045.6716534400016</v>
      </c>
      <c r="G24" s="216">
        <f t="shared" si="1"/>
        <v>4963.69506308168</v>
      </c>
      <c r="H24" s="98">
        <v>496.3695063081679</v>
      </c>
      <c r="I24" s="99">
        <f t="shared" si="4"/>
        <v>704.02056292999998</v>
      </c>
      <c r="J24" s="98">
        <f>SUMIFS('Завершенные ИНИС и ИСНА'!U:U,'Завершенные ИНИС и ИСНА'!T:T,"УНА",'Завершенные ИНИС и ИСНА'!C:C,Доначисление!A24)/1000000</f>
        <v>704.02056292999998</v>
      </c>
      <c r="K24" s="218">
        <f>SUMIFS('Завершенные данные ДГД'!AH:AH,'Завершенные данные ДГД'!AS:AS,"УНА",'Завершенные данные ДГД'!L:L,"&gt;01.01.2026",'Завершенные данные ДГД'!C:C,Доначисление!A24)/1000000</f>
        <v>704.02056292999998</v>
      </c>
      <c r="L24" s="70">
        <f t="shared" si="2"/>
        <v>0</v>
      </c>
      <c r="M24" s="55">
        <f t="shared" si="5"/>
        <v>207.65105662183208</v>
      </c>
      <c r="N24" s="56">
        <f t="shared" si="6"/>
        <v>1.4183396723265131</v>
      </c>
      <c r="O24" s="71">
        <f t="shared" si="7"/>
        <v>10</v>
      </c>
      <c r="P24" s="98">
        <v>704.02056292999998</v>
      </c>
      <c r="Q24" s="98">
        <f t="shared" si="8"/>
        <v>100</v>
      </c>
      <c r="R24" s="98">
        <f t="shared" si="9"/>
        <v>0</v>
      </c>
      <c r="S24" s="98">
        <v>152.36159093000001</v>
      </c>
      <c r="T24" s="98">
        <f t="shared" si="10"/>
        <v>462.07220509626376</v>
      </c>
    </row>
    <row r="25" spans="1:20" ht="18.75" thickBot="1" x14ac:dyDescent="0.4">
      <c r="A25" s="45" t="s">
        <v>365</v>
      </c>
      <c r="B25" s="95">
        <f t="shared" si="3"/>
        <v>20</v>
      </c>
      <c r="C25" s="101" t="s">
        <v>20</v>
      </c>
      <c r="D25" s="97">
        <v>2.0551296920816888</v>
      </c>
      <c r="E25" s="98">
        <v>1659.839786</v>
      </c>
      <c r="F25" s="217">
        <f t="shared" si="0"/>
        <v>1991.8077432</v>
      </c>
      <c r="G25" s="217">
        <f t="shared" si="1"/>
        <v>3612.0109042107247</v>
      </c>
      <c r="H25" s="98">
        <v>361.20109042107242</v>
      </c>
      <c r="I25" s="99">
        <f t="shared" si="4"/>
        <v>4.6354030000000002</v>
      </c>
      <c r="J25" s="98">
        <f>SUMIFS('Завершенные ИНИС и ИСНА'!U:U,'Завершенные ИНИС и ИСНА'!T:T,"УНА",'Завершенные ИНИС и ИСНА'!C:C,Доначисление!A25)/1000000</f>
        <v>4.6354077699999996</v>
      </c>
      <c r="K25" s="218">
        <f>SUMIFS('Завершенные данные ДГД'!AH:AH,'Завершенные данные ДГД'!AS:AS,"УНА",'Завершенные данные ДГД'!L:L,"&gt;01.01.2026",'Завершенные данные ДГД'!C:C,Доначисление!A25)/1000000</f>
        <v>4.6354030000000002</v>
      </c>
      <c r="L25" s="246">
        <f t="shared" si="2"/>
        <v>-4.7699999994321729E-6</v>
      </c>
      <c r="M25" s="247">
        <f t="shared" si="5"/>
        <v>-356.56568742107243</v>
      </c>
      <c r="N25" s="245">
        <f t="shared" si="6"/>
        <v>1.2833302896722295E-2</v>
      </c>
      <c r="O25" s="71">
        <f t="shared" si="7"/>
        <v>0</v>
      </c>
      <c r="P25" s="98">
        <v>4.6354030000000002</v>
      </c>
      <c r="Q25" s="98">
        <f t="shared" si="8"/>
        <v>100</v>
      </c>
      <c r="R25" s="98">
        <f t="shared" si="9"/>
        <v>0</v>
      </c>
      <c r="S25" s="98">
        <v>154.69126499999999</v>
      </c>
      <c r="T25" s="98">
        <f t="shared" si="10"/>
        <v>2.9965512273753792</v>
      </c>
    </row>
    <row r="26" spans="1:20" ht="18.75" thickBot="1" x14ac:dyDescent="0.4">
      <c r="A26" s="74"/>
      <c r="B26" s="108" t="s">
        <v>366</v>
      </c>
      <c r="C26" s="109" t="s">
        <v>465</v>
      </c>
      <c r="D26" s="104">
        <f t="shared" ref="D26:L26" si="11">SUM(D6:D25)</f>
        <v>100</v>
      </c>
      <c r="E26" s="105">
        <f t="shared" si="11"/>
        <v>146463.21827959004</v>
      </c>
      <c r="F26" s="200">
        <f t="shared" si="11"/>
        <v>175755.86193550806</v>
      </c>
      <c r="G26" s="200">
        <f t="shared" si="11"/>
        <v>175755.86193550806</v>
      </c>
      <c r="H26" s="105">
        <f t="shared" ref="H26" si="12">SUM(H6:H25)</f>
        <v>17575.586193550804</v>
      </c>
      <c r="I26" s="106">
        <f t="shared" si="11"/>
        <v>42066.551381259997</v>
      </c>
      <c r="J26" s="105">
        <f t="shared" si="11"/>
        <v>42245.76109498</v>
      </c>
      <c r="K26" s="201">
        <f t="shared" si="11"/>
        <v>42068.519835899991</v>
      </c>
      <c r="L26" s="248">
        <f t="shared" si="11"/>
        <v>-177.2412590800009</v>
      </c>
      <c r="M26" s="58">
        <f t="shared" si="5"/>
        <v>24490.965187709193</v>
      </c>
      <c r="N26" s="59">
        <f t="shared" si="6"/>
        <v>2.3934650553331713</v>
      </c>
      <c r="O26" s="105">
        <f t="shared" si="7"/>
        <v>10</v>
      </c>
      <c r="P26" s="105">
        <f t="shared" ref="P26" si="13">SUM(P6:P25)</f>
        <v>19791.789561450001</v>
      </c>
      <c r="Q26" s="105">
        <f t="shared" si="8"/>
        <v>212.54546614216366</v>
      </c>
      <c r="R26" s="105">
        <f>SUM(R6:R25)</f>
        <v>22274.761819809999</v>
      </c>
      <c r="S26" s="105">
        <f t="shared" ref="S26" si="14">SUM(S6:S25)</f>
        <v>33013.640947740001</v>
      </c>
      <c r="T26" s="105">
        <f>I26/S26*100</f>
        <v>127.42172681847055</v>
      </c>
    </row>
    <row r="28" spans="1:20" ht="19.5" x14ac:dyDescent="0.35">
      <c r="C28" s="43"/>
      <c r="I28" s="162"/>
      <c r="J28" s="162"/>
    </row>
    <row r="29" spans="1:20" x14ac:dyDescent="0.35">
      <c r="I29" s="162"/>
      <c r="M29" s="155"/>
    </row>
    <row r="30" spans="1:20" x14ac:dyDescent="0.35">
      <c r="I30" s="162"/>
      <c r="M30" s="155"/>
    </row>
    <row r="31" spans="1:20" x14ac:dyDescent="0.35">
      <c r="I31" s="162"/>
      <c r="M31" s="155"/>
    </row>
    <row r="32" spans="1:20" x14ac:dyDescent="0.35">
      <c r="M32" s="155"/>
    </row>
  </sheetData>
  <mergeCells count="18">
    <mergeCell ref="B4:B5"/>
    <mergeCell ref="C4:C5"/>
    <mergeCell ref="D4:D5"/>
    <mergeCell ref="F4:F5"/>
    <mergeCell ref="G4:G5"/>
    <mergeCell ref="E4:E5"/>
    <mergeCell ref="S4:S5"/>
    <mergeCell ref="T4:T5"/>
    <mergeCell ref="R4:R5"/>
    <mergeCell ref="H4:H5"/>
    <mergeCell ref="I4:I5"/>
    <mergeCell ref="L4:L5"/>
    <mergeCell ref="J4:J5"/>
    <mergeCell ref="P4:P5"/>
    <mergeCell ref="Q4:Q5"/>
    <mergeCell ref="M4:N4"/>
    <mergeCell ref="O4:O5"/>
    <mergeCell ref="K4:K5"/>
  </mergeCells>
  <conditionalFormatting sqref="N6:N26">
    <cfRule type="cellIs" dxfId="84" priority="33" operator="greaterThan">
      <formula>1</formula>
    </cfRule>
    <cfRule type="cellIs" dxfId="83" priority="34" operator="lessThan">
      <formula>1</formula>
    </cfRule>
  </conditionalFormatting>
  <conditionalFormatting sqref="M6:M26">
    <cfRule type="cellIs" dxfId="82" priority="31" operator="lessThan">
      <formula>0</formula>
    </cfRule>
    <cfRule type="cellIs" dxfId="81" priority="32" operator="greaterThan">
      <formula>0</formula>
    </cfRule>
  </conditionalFormatting>
  <conditionalFormatting sqref="L6:L26">
    <cfRule type="cellIs" dxfId="80" priority="29" operator="lessThan">
      <formula>0</formula>
    </cfRule>
    <cfRule type="cellIs" dxfId="79" priority="30" operator="greaterThan">
      <formula>0</formula>
    </cfRule>
  </conditionalFormatting>
  <conditionalFormatting sqref="R6:R26">
    <cfRule type="cellIs" dxfId="78" priority="4" operator="lessThan">
      <formula>0</formula>
    </cfRule>
  </conditionalFormatting>
  <conditionalFormatting sqref="T6:T26">
    <cfRule type="cellIs" dxfId="77" priority="2" operator="greaterThan">
      <formula>100</formula>
    </cfRule>
    <cfRule type="cellIs" dxfId="76" priority="3" operator="lessThan">
      <formula>100</formula>
    </cfRule>
  </conditionalFormatting>
  <conditionalFormatting sqref="R6:R25">
    <cfRule type="cellIs" dxfId="75" priority="1" operator="lessThan">
      <formula>0</formula>
    </cfRule>
  </conditionalFormatting>
  <printOptions horizontalCentered="1" verticalCentered="1"/>
  <pageMargins left="0.70866141732283472" right="0.70866141732283472" top="0.74803149606299213" bottom="0.74803149606299213" header="0.31496062992125984" footer="0.31496062992125984"/>
  <pageSetup paperSize="9" scale="76"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2:N32"/>
  <sheetViews>
    <sheetView zoomScale="85" zoomScaleNormal="85" workbookViewId="0">
      <selection activeCell="I18" sqref="A18:XFD18"/>
    </sheetView>
  </sheetViews>
  <sheetFormatPr defaultRowHeight="18" x14ac:dyDescent="0.35"/>
  <cols>
    <col min="1" max="1" width="5.85546875" style="62" bestFit="1" customWidth="1"/>
    <col min="2" max="2" width="5.140625" style="62" customWidth="1"/>
    <col min="3" max="3" width="20.85546875" style="62" bestFit="1" customWidth="1"/>
    <col min="4" max="4" width="11.85546875" style="75" customWidth="1"/>
    <col min="5" max="5" width="17.42578125" style="62" customWidth="1"/>
    <col min="6" max="7" width="15.140625" style="62" customWidth="1"/>
    <col min="8" max="8" width="15.140625" style="162" customWidth="1"/>
    <col min="9" max="9" width="15.42578125" style="62" customWidth="1"/>
    <col min="10" max="10" width="17.7109375" customWidth="1"/>
    <col min="13" max="13" width="17.7109375" customWidth="1"/>
  </cols>
  <sheetData>
    <row r="2" spans="1:14" ht="29.25" x14ac:dyDescent="0.35">
      <c r="A2" s="45"/>
      <c r="B2" s="61" t="s">
        <v>5512</v>
      </c>
      <c r="C2" s="61"/>
      <c r="D2" s="61"/>
      <c r="E2" s="61"/>
      <c r="F2" s="61"/>
      <c r="G2" s="61"/>
      <c r="H2" s="61"/>
      <c r="I2" s="61"/>
    </row>
    <row r="3" spans="1:14" ht="20.25" thickBot="1" x14ac:dyDescent="0.45">
      <c r="A3" s="45"/>
      <c r="B3" s="63"/>
      <c r="C3" s="63"/>
      <c r="D3" s="64"/>
      <c r="E3" s="65"/>
      <c r="F3" s="65"/>
      <c r="G3" s="65"/>
      <c r="H3" s="66"/>
      <c r="I3" s="66" t="s">
        <v>344</v>
      </c>
    </row>
    <row r="4" spans="1:14" s="68" customFormat="1" ht="33" customHeight="1" x14ac:dyDescent="0.25">
      <c r="A4" s="67"/>
      <c r="B4" s="549" t="s">
        <v>454</v>
      </c>
      <c r="C4" s="551" t="s">
        <v>345</v>
      </c>
      <c r="D4" s="553" t="s">
        <v>530</v>
      </c>
      <c r="E4" s="535" t="s">
        <v>2332</v>
      </c>
      <c r="F4" s="555" t="s">
        <v>531</v>
      </c>
      <c r="G4" s="555" t="s">
        <v>2333</v>
      </c>
      <c r="H4" s="537" t="s">
        <v>5513</v>
      </c>
      <c r="I4" s="539" t="s">
        <v>5514</v>
      </c>
      <c r="J4" s="545" t="s">
        <v>897</v>
      </c>
      <c r="K4" s="546"/>
      <c r="L4" s="547" t="s">
        <v>899</v>
      </c>
      <c r="M4" s="535" t="s">
        <v>5518</v>
      </c>
      <c r="N4" s="537" t="s">
        <v>3240</v>
      </c>
    </row>
    <row r="5" spans="1:14" s="62" customFormat="1" ht="16.5" customHeight="1" thickBot="1" x14ac:dyDescent="0.4">
      <c r="A5" s="69"/>
      <c r="B5" s="550"/>
      <c r="C5" s="552"/>
      <c r="D5" s="554"/>
      <c r="E5" s="536"/>
      <c r="F5" s="556"/>
      <c r="G5" s="557"/>
      <c r="H5" s="538"/>
      <c r="I5" s="540"/>
      <c r="J5" s="102" t="s">
        <v>347</v>
      </c>
      <c r="K5" s="103" t="s">
        <v>898</v>
      </c>
      <c r="L5" s="548"/>
      <c r="M5" s="536"/>
      <c r="N5" s="538"/>
    </row>
    <row r="6" spans="1:14" s="62" customFormat="1" x14ac:dyDescent="0.35">
      <c r="A6" s="62" t="s">
        <v>354</v>
      </c>
      <c r="B6" s="95">
        <v>1</v>
      </c>
      <c r="C6" s="96" t="s">
        <v>187</v>
      </c>
      <c r="D6" s="97">
        <v>0.95788406168127849</v>
      </c>
      <c r="E6" s="98">
        <v>3866.5805639999999</v>
      </c>
      <c r="F6" s="215">
        <v>4639.8966768</v>
      </c>
      <c r="G6" s="243">
        <v>1683.5373889507846</v>
      </c>
      <c r="H6" s="98">
        <v>168.35373889507844</v>
      </c>
      <c r="I6" s="99">
        <v>1859.4108859999999</v>
      </c>
      <c r="J6" s="55">
        <v>1691.0571471049216</v>
      </c>
      <c r="K6" s="56">
        <v>11.044666416103913</v>
      </c>
      <c r="L6" s="71">
        <v>10</v>
      </c>
      <c r="M6" s="98">
        <v>1002.77674</v>
      </c>
      <c r="N6" s="98">
        <v>185.42620823055788</v>
      </c>
    </row>
    <row r="7" spans="1:14" s="62" customFormat="1" x14ac:dyDescent="0.35">
      <c r="A7" s="45" t="s">
        <v>337</v>
      </c>
      <c r="B7" s="95">
        <v>2</v>
      </c>
      <c r="C7" s="100" t="s">
        <v>353</v>
      </c>
      <c r="D7" s="97">
        <v>3.032673929395604</v>
      </c>
      <c r="E7" s="98">
        <v>7812.3703164999997</v>
      </c>
      <c r="F7" s="216">
        <v>9374.8443797999989</v>
      </c>
      <c r="G7" s="216">
        <v>5330.1022043026851</v>
      </c>
      <c r="H7" s="98">
        <v>533.01022043026842</v>
      </c>
      <c r="I7" s="99">
        <v>4102.1240387400003</v>
      </c>
      <c r="J7" s="55">
        <v>3569.1138183097319</v>
      </c>
      <c r="K7" s="56">
        <v>7.6961451797839677</v>
      </c>
      <c r="L7" s="71">
        <v>10</v>
      </c>
      <c r="M7" s="98">
        <v>3801.0441794799995</v>
      </c>
      <c r="N7" s="98">
        <v>107.92097763255121</v>
      </c>
    </row>
    <row r="8" spans="1:14" s="62" customFormat="1" x14ac:dyDescent="0.35">
      <c r="A8" s="45" t="s">
        <v>328</v>
      </c>
      <c r="B8" s="95">
        <v>3</v>
      </c>
      <c r="C8" s="100" t="s">
        <v>329</v>
      </c>
      <c r="D8" s="97">
        <v>2.8331699182660559</v>
      </c>
      <c r="E8" s="98">
        <v>4907.9638843299999</v>
      </c>
      <c r="F8" s="216">
        <v>5889.5566611959994</v>
      </c>
      <c r="G8" s="216">
        <v>4979.4622099460357</v>
      </c>
      <c r="H8" s="98">
        <v>497.94622099460344</v>
      </c>
      <c r="I8" s="99">
        <v>2808.66158868</v>
      </c>
      <c r="J8" s="55">
        <v>2310.7153676853968</v>
      </c>
      <c r="K8" s="56">
        <v>5.6404918247395219</v>
      </c>
      <c r="L8" s="71">
        <v>10</v>
      </c>
      <c r="M8" s="98">
        <v>1257.9868742000001</v>
      </c>
      <c r="N8" s="98">
        <v>223.26636678670678</v>
      </c>
    </row>
    <row r="9" spans="1:14" s="62" customFormat="1" x14ac:dyDescent="0.35">
      <c r="A9" s="45" t="s">
        <v>348</v>
      </c>
      <c r="B9" s="95">
        <v>4</v>
      </c>
      <c r="C9" s="100" t="s">
        <v>49</v>
      </c>
      <c r="D9" s="97">
        <v>2.9855146897812319</v>
      </c>
      <c r="E9" s="98">
        <v>11448.066467000001</v>
      </c>
      <c r="F9" s="216">
        <v>13737.6797604</v>
      </c>
      <c r="G9" s="216">
        <v>5247.2170762362139</v>
      </c>
      <c r="H9" s="98">
        <v>524.72170762362123</v>
      </c>
      <c r="I9" s="99">
        <v>2608.9057973000008</v>
      </c>
      <c r="J9" s="55">
        <v>2084.1840896763797</v>
      </c>
      <c r="K9" s="56">
        <v>4.9719799264934332</v>
      </c>
      <c r="L9" s="71">
        <v>10</v>
      </c>
      <c r="M9" s="98">
        <v>2940.4076289999998</v>
      </c>
      <c r="N9" s="98">
        <v>88.725990626927498</v>
      </c>
    </row>
    <row r="10" spans="1:14" s="62" customFormat="1" x14ac:dyDescent="0.35">
      <c r="A10" s="45" t="s">
        <v>217</v>
      </c>
      <c r="B10" s="95">
        <v>5</v>
      </c>
      <c r="C10" s="100" t="s">
        <v>360</v>
      </c>
      <c r="D10" s="97">
        <v>4.2474375559770623</v>
      </c>
      <c r="E10" s="98">
        <v>4695.17373735</v>
      </c>
      <c r="F10" s="216">
        <v>5634.2084848200002</v>
      </c>
      <c r="G10" s="216">
        <v>7465.1204866799626</v>
      </c>
      <c r="H10" s="98">
        <v>746.51204866799617</v>
      </c>
      <c r="I10" s="99">
        <v>3604.2165670200002</v>
      </c>
      <c r="J10" s="55">
        <v>2857.704518352004</v>
      </c>
      <c r="K10" s="56">
        <v>4.8280755460692371</v>
      </c>
      <c r="L10" s="71">
        <v>10</v>
      </c>
      <c r="M10" s="98">
        <v>1174.79142594</v>
      </c>
      <c r="N10" s="98">
        <v>306.79629485175337</v>
      </c>
    </row>
    <row r="11" spans="1:14" s="62" customFormat="1" x14ac:dyDescent="0.35">
      <c r="A11" s="45" t="s">
        <v>352</v>
      </c>
      <c r="B11" s="95">
        <v>6</v>
      </c>
      <c r="C11" s="100" t="s">
        <v>276</v>
      </c>
      <c r="D11" s="97">
        <v>1.1647603304575962</v>
      </c>
      <c r="E11" s="98">
        <v>1116.0234771799999</v>
      </c>
      <c r="F11" s="216">
        <v>1339.2281726159997</v>
      </c>
      <c r="G11" s="216">
        <v>2047.13455827862</v>
      </c>
      <c r="H11" s="98">
        <v>204.71345582786196</v>
      </c>
      <c r="I11" s="99">
        <v>718.23921307000001</v>
      </c>
      <c r="J11" s="55">
        <v>513.52575724213807</v>
      </c>
      <c r="K11" s="56">
        <v>3.508510030107391</v>
      </c>
      <c r="L11" s="71">
        <v>10</v>
      </c>
      <c r="M11" s="98">
        <v>623.26405496999996</v>
      </c>
      <c r="N11" s="98">
        <v>115.2383499967075</v>
      </c>
    </row>
    <row r="12" spans="1:14" s="62" customFormat="1" x14ac:dyDescent="0.35">
      <c r="A12" s="45" t="s">
        <v>356</v>
      </c>
      <c r="B12" s="95">
        <v>7</v>
      </c>
      <c r="C12" s="100" t="s">
        <v>357</v>
      </c>
      <c r="D12" s="97">
        <v>3.905921212688511</v>
      </c>
      <c r="E12" s="98">
        <v>12006.99742428</v>
      </c>
      <c r="F12" s="216">
        <v>14408.396909136</v>
      </c>
      <c r="G12" s="216">
        <v>6864.8854938825416</v>
      </c>
      <c r="H12" s="98">
        <v>686.488549388254</v>
      </c>
      <c r="I12" s="99">
        <v>1511.08137457</v>
      </c>
      <c r="J12" s="55">
        <v>824.59282518174598</v>
      </c>
      <c r="K12" s="56">
        <v>2.201174915323147</v>
      </c>
      <c r="L12" s="71">
        <v>10</v>
      </c>
      <c r="M12" s="98">
        <v>801.25290399999994</v>
      </c>
      <c r="N12" s="98">
        <v>188.58981565326096</v>
      </c>
    </row>
    <row r="13" spans="1:14" s="62" customFormat="1" x14ac:dyDescent="0.35">
      <c r="A13" s="72" t="s">
        <v>359</v>
      </c>
      <c r="B13" s="95">
        <v>8</v>
      </c>
      <c r="C13" s="100" t="s">
        <v>259</v>
      </c>
      <c r="D13" s="97">
        <v>2.929028337406554</v>
      </c>
      <c r="E13" s="98">
        <v>4518.6039275000003</v>
      </c>
      <c r="F13" s="216">
        <v>5422.324713</v>
      </c>
      <c r="G13" s="216">
        <v>5147.9390007441698</v>
      </c>
      <c r="H13" s="98">
        <v>514.79390007441691</v>
      </c>
      <c r="I13" s="99">
        <v>1070.5822434999998</v>
      </c>
      <c r="J13" s="55">
        <v>555.78834342558287</v>
      </c>
      <c r="K13" s="56">
        <v>2.0796327294189769</v>
      </c>
      <c r="L13" s="71">
        <v>10</v>
      </c>
      <c r="M13" s="98">
        <v>709.0641803200001</v>
      </c>
      <c r="N13" s="98">
        <v>150.98523846132613</v>
      </c>
    </row>
    <row r="14" spans="1:14" s="62" customFormat="1" x14ac:dyDescent="0.35">
      <c r="A14" s="45" t="s">
        <v>355</v>
      </c>
      <c r="B14" s="95">
        <v>9</v>
      </c>
      <c r="C14" s="100" t="s">
        <v>148</v>
      </c>
      <c r="D14" s="97">
        <v>2.8241988679177372</v>
      </c>
      <c r="E14" s="98">
        <v>2538.0597112000014</v>
      </c>
      <c r="F14" s="216">
        <v>3045.6716534400016</v>
      </c>
      <c r="G14" s="216">
        <v>4963.69506308168</v>
      </c>
      <c r="H14" s="98">
        <v>496.3695063081679</v>
      </c>
      <c r="I14" s="99">
        <v>704.02056292999998</v>
      </c>
      <c r="J14" s="55">
        <v>207.65105662183208</v>
      </c>
      <c r="K14" s="56">
        <v>1.4183396723265131</v>
      </c>
      <c r="L14" s="71">
        <v>10</v>
      </c>
      <c r="M14" s="98">
        <v>152.36159093000001</v>
      </c>
      <c r="N14" s="98">
        <v>462.07220509626376</v>
      </c>
    </row>
    <row r="15" spans="1:14" s="62" customFormat="1" x14ac:dyDescent="0.35">
      <c r="A15" s="45" t="s">
        <v>289</v>
      </c>
      <c r="B15" s="95">
        <v>10</v>
      </c>
      <c r="C15" s="100" t="s">
        <v>349</v>
      </c>
      <c r="D15" s="97">
        <v>0.69154452557248514</v>
      </c>
      <c r="E15" s="98">
        <v>830.55508484999996</v>
      </c>
      <c r="F15" s="216">
        <v>996.66610181999988</v>
      </c>
      <c r="G15" s="216">
        <v>1215.4300415877412</v>
      </c>
      <c r="H15" s="98">
        <v>121.54300415877411</v>
      </c>
      <c r="I15" s="99">
        <v>158.85571300000001</v>
      </c>
      <c r="J15" s="55">
        <v>37.312708841225898</v>
      </c>
      <c r="K15" s="56">
        <v>1.3069918264689553</v>
      </c>
      <c r="L15" s="71">
        <v>10</v>
      </c>
      <c r="M15" s="98">
        <v>221.13674259999999</v>
      </c>
      <c r="N15" s="98">
        <v>71.835964992639816</v>
      </c>
    </row>
    <row r="16" spans="1:14" s="62" customFormat="1" x14ac:dyDescent="0.35">
      <c r="A16" s="45" t="s">
        <v>358</v>
      </c>
      <c r="B16" s="95">
        <v>11</v>
      </c>
      <c r="C16" s="100" t="s">
        <v>245</v>
      </c>
      <c r="D16" s="97">
        <v>2.0764292364057595</v>
      </c>
      <c r="E16" s="98">
        <v>2093.6257417000002</v>
      </c>
      <c r="F16" s="216">
        <v>2512.3508900400002</v>
      </c>
      <c r="G16" s="216">
        <v>3649.4461019258306</v>
      </c>
      <c r="H16" s="98">
        <v>364.94461019258301</v>
      </c>
      <c r="I16" s="99">
        <v>440.40227971999997</v>
      </c>
      <c r="J16" s="55">
        <v>75.457669527416954</v>
      </c>
      <c r="K16" s="56">
        <v>1.206764718316014</v>
      </c>
      <c r="L16" s="71">
        <v>10</v>
      </c>
      <c r="M16" s="98">
        <v>891.17097899999999</v>
      </c>
      <c r="N16" s="98">
        <v>49.418382117221071</v>
      </c>
    </row>
    <row r="17" spans="1:14" s="62" customFormat="1" x14ac:dyDescent="0.35">
      <c r="A17" s="45" t="s">
        <v>304</v>
      </c>
      <c r="B17" s="95">
        <v>12</v>
      </c>
      <c r="C17" s="100" t="s">
        <v>305</v>
      </c>
      <c r="D17" s="97">
        <v>2.0290000309370675</v>
      </c>
      <c r="E17" s="98">
        <v>4541.9624454000023</v>
      </c>
      <c r="F17" s="216">
        <v>5450.3549344800022</v>
      </c>
      <c r="G17" s="216">
        <v>3566.086493045168</v>
      </c>
      <c r="H17" s="98">
        <v>356.60864930451675</v>
      </c>
      <c r="I17" s="99">
        <v>407.49042848999989</v>
      </c>
      <c r="J17" s="55">
        <v>50.88177918548314</v>
      </c>
      <c r="K17" s="56">
        <v>1.1426824034826872</v>
      </c>
      <c r="L17" s="71">
        <v>10</v>
      </c>
      <c r="M17" s="98">
        <v>454.12563279999995</v>
      </c>
      <c r="N17" s="98">
        <v>89.730770310748227</v>
      </c>
    </row>
    <row r="18" spans="1:14" s="62" customFormat="1" x14ac:dyDescent="0.35">
      <c r="A18" s="45" t="s">
        <v>282</v>
      </c>
      <c r="B18" s="95">
        <v>13</v>
      </c>
      <c r="C18" s="100" t="s">
        <v>283</v>
      </c>
      <c r="D18" s="97">
        <v>2.6149489858124211</v>
      </c>
      <c r="E18" s="98">
        <v>7752.9492395099987</v>
      </c>
      <c r="F18" s="216">
        <v>9303.5390874119985</v>
      </c>
      <c r="G18" s="216">
        <v>4595.9261291884468</v>
      </c>
      <c r="H18" s="98">
        <v>459.59261291884468</v>
      </c>
      <c r="I18" s="99">
        <v>492.47053360999996</v>
      </c>
      <c r="J18" s="55">
        <v>32.877920691155282</v>
      </c>
      <c r="K18" s="56">
        <v>1.0715370956081074</v>
      </c>
      <c r="L18" s="71">
        <v>10</v>
      </c>
      <c r="M18" s="98">
        <v>1786.2054506299999</v>
      </c>
      <c r="N18" s="98">
        <v>27.570766477971738</v>
      </c>
    </row>
    <row r="19" spans="1:14" s="62" customFormat="1" x14ac:dyDescent="0.35">
      <c r="A19" s="45" t="s">
        <v>256</v>
      </c>
      <c r="B19" s="95">
        <v>14</v>
      </c>
      <c r="C19" s="100" t="s">
        <v>369</v>
      </c>
      <c r="D19" s="97">
        <v>1.3477264645916247</v>
      </c>
      <c r="E19" s="98">
        <v>2720.6351280999997</v>
      </c>
      <c r="F19" s="216">
        <v>3264.7621537199998</v>
      </c>
      <c r="G19" s="216">
        <v>2368.70826437596</v>
      </c>
      <c r="H19" s="98">
        <v>236.87082643759595</v>
      </c>
      <c r="I19" s="99">
        <v>241.51538837999999</v>
      </c>
      <c r="J19" s="55">
        <v>4.6445619424040387</v>
      </c>
      <c r="K19" s="56">
        <v>1.0196079948394474</v>
      </c>
      <c r="L19" s="71">
        <v>10</v>
      </c>
      <c r="M19" s="98">
        <v>749.06746599999997</v>
      </c>
      <c r="N19" s="98">
        <v>32.242140974255044</v>
      </c>
    </row>
    <row r="20" spans="1:14" s="62" customFormat="1" x14ac:dyDescent="0.35">
      <c r="A20" s="45" t="s">
        <v>363</v>
      </c>
      <c r="B20" s="95">
        <v>15</v>
      </c>
      <c r="C20" s="100" t="s">
        <v>364</v>
      </c>
      <c r="D20" s="97">
        <v>34.15596894431912</v>
      </c>
      <c r="E20" s="98">
        <v>39277.384017670047</v>
      </c>
      <c r="F20" s="216">
        <v>47132.860821204056</v>
      </c>
      <c r="G20" s="216">
        <v>60031.117620512523</v>
      </c>
      <c r="H20" s="98">
        <v>6003.1117620512514</v>
      </c>
      <c r="I20" s="99">
        <v>6068.3442885800005</v>
      </c>
      <c r="J20" s="55">
        <v>65.232526528749077</v>
      </c>
      <c r="K20" s="56">
        <v>1.0108664521192354</v>
      </c>
      <c r="L20" s="71">
        <v>10</v>
      </c>
      <c r="M20" s="98">
        <v>9285.3338768200047</v>
      </c>
      <c r="N20" s="98">
        <v>65.354077398649849</v>
      </c>
    </row>
    <row r="21" spans="1:14" s="62" customFormat="1" x14ac:dyDescent="0.35">
      <c r="A21" s="45" t="s">
        <v>361</v>
      </c>
      <c r="B21" s="95">
        <v>16</v>
      </c>
      <c r="C21" s="100" t="s">
        <v>362</v>
      </c>
      <c r="D21" s="97">
        <v>21.109390581903149</v>
      </c>
      <c r="E21" s="98">
        <v>23269.38442566001</v>
      </c>
      <c r="F21" s="216">
        <v>27923.261310792011</v>
      </c>
      <c r="G21" s="216">
        <v>37100.991366556838</v>
      </c>
      <c r="H21" s="98">
        <v>3710.0991366556827</v>
      </c>
      <c r="I21" s="99">
        <v>2199.6467079200002</v>
      </c>
      <c r="J21" s="55">
        <v>-1510.4524287356826</v>
      </c>
      <c r="K21" s="56">
        <v>0.59288084412288289</v>
      </c>
      <c r="L21" s="71">
        <v>0</v>
      </c>
      <c r="M21" s="98">
        <v>4207.6796694599989</v>
      </c>
      <c r="N21" s="98">
        <v>52.276952636993315</v>
      </c>
    </row>
    <row r="22" spans="1:14" s="62" customFormat="1" x14ac:dyDescent="0.35">
      <c r="A22" s="45" t="s">
        <v>351</v>
      </c>
      <c r="B22" s="95">
        <v>17</v>
      </c>
      <c r="C22" s="100" t="s">
        <v>177</v>
      </c>
      <c r="D22" s="97">
        <v>1.3672004941235267</v>
      </c>
      <c r="E22" s="98">
        <v>2764.1784539499999</v>
      </c>
      <c r="F22" s="216">
        <v>3317.0141447399997</v>
      </c>
      <c r="G22" s="216">
        <v>2402.9350128333294</v>
      </c>
      <c r="H22" s="98">
        <v>240.29350128333292</v>
      </c>
      <c r="I22" s="99">
        <v>39.9489588</v>
      </c>
      <c r="J22" s="55">
        <v>-200.34454248333293</v>
      </c>
      <c r="K22" s="56">
        <v>0.16625068337947146</v>
      </c>
      <c r="L22" s="71">
        <v>0</v>
      </c>
      <c r="M22" s="98">
        <v>1517.7456395900001</v>
      </c>
      <c r="N22" s="98">
        <v>2.6321247617480692</v>
      </c>
    </row>
    <row r="23" spans="1:14" s="62" customFormat="1" x14ac:dyDescent="0.35">
      <c r="A23" s="45" t="s">
        <v>290</v>
      </c>
      <c r="B23" s="95">
        <v>18</v>
      </c>
      <c r="C23" s="100" t="s">
        <v>291</v>
      </c>
      <c r="D23" s="97">
        <v>5.7606992787745881</v>
      </c>
      <c r="E23" s="98">
        <v>6315.9850100299991</v>
      </c>
      <c r="F23" s="216">
        <v>7579.1820120359989</v>
      </c>
      <c r="G23" s="216">
        <v>10124.766670922872</v>
      </c>
      <c r="H23" s="98">
        <v>1012.4766670922871</v>
      </c>
      <c r="I23" s="99">
        <v>83.797923540000014</v>
      </c>
      <c r="J23" s="55">
        <v>-928.67874355228707</v>
      </c>
      <c r="K23" s="56">
        <v>8.2765288587496752E-2</v>
      </c>
      <c r="L23" s="71">
        <v>0</v>
      </c>
      <c r="M23" s="98">
        <v>914.12817500000006</v>
      </c>
      <c r="N23" s="98">
        <v>9.1669774361784668</v>
      </c>
    </row>
    <row r="24" spans="1:14" s="62" customFormat="1" x14ac:dyDescent="0.35">
      <c r="A24" s="45" t="s">
        <v>193</v>
      </c>
      <c r="B24" s="95">
        <v>19</v>
      </c>
      <c r="C24" s="100" t="s">
        <v>194</v>
      </c>
      <c r="D24" s="97">
        <v>1.9113728619069255</v>
      </c>
      <c r="E24" s="98">
        <v>2326.8794373800001</v>
      </c>
      <c r="F24" s="216">
        <v>2792.2553248560002</v>
      </c>
      <c r="G24" s="216">
        <v>3359.3498482459049</v>
      </c>
      <c r="H24" s="98">
        <v>335.93498482459046</v>
      </c>
      <c r="I24" s="99">
        <v>11.607484529999997</v>
      </c>
      <c r="J24" s="55">
        <v>-324.32750029459044</v>
      </c>
      <c r="K24" s="56">
        <v>3.4552770787064299E-2</v>
      </c>
      <c r="L24" s="71">
        <v>0</v>
      </c>
      <c r="M24" s="98">
        <v>369.40647200000001</v>
      </c>
      <c r="N24" s="98">
        <v>3.1421984750716536</v>
      </c>
    </row>
    <row r="25" spans="1:14" s="62" customFormat="1" ht="18.75" thickBot="1" x14ac:dyDescent="0.4">
      <c r="A25" s="45" t="s">
        <v>365</v>
      </c>
      <c r="B25" s="95">
        <v>20</v>
      </c>
      <c r="C25" s="101" t="s">
        <v>20</v>
      </c>
      <c r="D25" s="97">
        <v>2.0551296920816888</v>
      </c>
      <c r="E25" s="98">
        <v>1659.839786</v>
      </c>
      <c r="F25" s="217">
        <v>1991.8077432</v>
      </c>
      <c r="G25" s="217">
        <v>3612.0109042107247</v>
      </c>
      <c r="H25" s="98">
        <v>361.20109042107242</v>
      </c>
      <c r="I25" s="99">
        <v>4.6354030000000002</v>
      </c>
      <c r="J25" s="247">
        <v>-356.56568742107243</v>
      </c>
      <c r="K25" s="245">
        <v>1.2833302896722295E-2</v>
      </c>
      <c r="L25" s="73">
        <v>0</v>
      </c>
      <c r="M25" s="98">
        <v>154.69126499999999</v>
      </c>
      <c r="N25" s="98">
        <v>2.9965512273753792</v>
      </c>
    </row>
    <row r="26" spans="1:14" s="62" customFormat="1" ht="18.75" thickBot="1" x14ac:dyDescent="0.4">
      <c r="A26" s="74"/>
      <c r="B26" s="108" t="s">
        <v>366</v>
      </c>
      <c r="C26" s="109"/>
      <c r="D26" s="104">
        <v>100</v>
      </c>
      <c r="E26" s="105">
        <v>146463.21827959004</v>
      </c>
      <c r="F26" s="200">
        <v>175755.86193550806</v>
      </c>
      <c r="G26" s="200">
        <v>175755.86193550806</v>
      </c>
      <c r="H26" s="105">
        <v>17575.586193550804</v>
      </c>
      <c r="I26" s="106">
        <v>29135.957381380002</v>
      </c>
      <c r="J26" s="58">
        <v>11560.371187829198</v>
      </c>
      <c r="K26" s="59">
        <v>1.6577516710123255</v>
      </c>
      <c r="L26" s="107">
        <v>10</v>
      </c>
      <c r="M26" s="105">
        <v>33013.640947740001</v>
      </c>
      <c r="N26" s="105">
        <v>127</v>
      </c>
    </row>
    <row r="27" spans="1:14" s="62" customFormat="1" x14ac:dyDescent="0.35">
      <c r="D27" s="75"/>
    </row>
    <row r="28" spans="1:14" s="62" customFormat="1" ht="19.5" x14ac:dyDescent="0.35">
      <c r="C28" s="43"/>
      <c r="D28" s="75"/>
      <c r="I28" s="162"/>
    </row>
    <row r="29" spans="1:14" x14ac:dyDescent="0.35">
      <c r="I29" s="155"/>
    </row>
    <row r="30" spans="1:14" x14ac:dyDescent="0.35">
      <c r="I30" s="155"/>
    </row>
    <row r="31" spans="1:14" x14ac:dyDescent="0.35">
      <c r="I31" s="155"/>
    </row>
    <row r="32" spans="1:14" x14ac:dyDescent="0.35">
      <c r="I32" s="155"/>
    </row>
  </sheetData>
  <mergeCells count="12">
    <mergeCell ref="M4:M5"/>
    <mergeCell ref="N4:N5"/>
    <mergeCell ref="L4:L5"/>
    <mergeCell ref="J4:K4"/>
    <mergeCell ref="B4:B5"/>
    <mergeCell ref="C4:C5"/>
    <mergeCell ref="D4:D5"/>
    <mergeCell ref="E4:E5"/>
    <mergeCell ref="F4:F5"/>
    <mergeCell ref="G4:G5"/>
    <mergeCell ref="H4:H5"/>
    <mergeCell ref="I4:I5"/>
  </mergeCells>
  <conditionalFormatting sqref="K6:K26">
    <cfRule type="cellIs" dxfId="74" priority="9" operator="greaterThan">
      <formula>1</formula>
    </cfRule>
    <cfRule type="cellIs" dxfId="73" priority="10" operator="lessThan">
      <formula>1</formula>
    </cfRule>
  </conditionalFormatting>
  <conditionalFormatting sqref="J6:J26">
    <cfRule type="cellIs" dxfId="72" priority="7" operator="lessThan">
      <formula>0</formula>
    </cfRule>
    <cfRule type="cellIs" dxfId="71" priority="8" operator="greaterThan">
      <formula>0</formula>
    </cfRule>
  </conditionalFormatting>
  <conditionalFormatting sqref="N6:N26">
    <cfRule type="cellIs" dxfId="70" priority="2" operator="greaterThan">
      <formula>100</formula>
    </cfRule>
    <cfRule type="cellIs" dxfId="69" priority="3" operator="lessThan">
      <formula>100</formula>
    </cfRule>
  </conditionalFormatting>
  <pageMargins left="0.70866141732283472" right="0.70866141732283472" top="0.74803149606299213" bottom="0.74803149606299213" header="0.31496062992125984" footer="0.31496062992125984"/>
  <pageSetup paperSize="9" scale="7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Q30"/>
  <sheetViews>
    <sheetView zoomScale="85" zoomScaleNormal="85" workbookViewId="0">
      <selection activeCell="I6" sqref="I6"/>
    </sheetView>
  </sheetViews>
  <sheetFormatPr defaultRowHeight="16.5" x14ac:dyDescent="0.3"/>
  <cols>
    <col min="1" max="1" width="5.28515625" style="18" customWidth="1"/>
    <col min="2" max="2" width="3.5703125" style="18" customWidth="1"/>
    <col min="3" max="3" width="20.85546875" style="18" customWidth="1"/>
    <col min="4" max="4" width="12.42578125" style="60" customWidth="1"/>
    <col min="5" max="6" width="15.28515625" style="18" customWidth="1"/>
    <col min="7" max="8" width="18.42578125" style="18" customWidth="1"/>
    <col min="9" max="9" width="12.42578125" style="18" customWidth="1"/>
    <col min="10" max="10" width="11.42578125" style="18" customWidth="1"/>
    <col min="11" max="11" width="11.5703125" style="18" customWidth="1"/>
    <col min="12" max="12" width="8.42578125" style="18" customWidth="1"/>
    <col min="13" max="13" width="15.7109375" style="18" customWidth="1"/>
    <col min="14" max="14" width="9.7109375" style="18" customWidth="1"/>
    <col min="15" max="15" width="9.140625" style="18"/>
    <col min="16" max="16" width="16.7109375" style="18" customWidth="1"/>
    <col min="17" max="17" width="19" style="18" customWidth="1"/>
    <col min="18" max="16384" width="9.140625" style="18"/>
  </cols>
  <sheetData>
    <row r="1" spans="1:17" ht="18" x14ac:dyDescent="0.35">
      <c r="A1" s="45"/>
      <c r="B1" s="45"/>
      <c r="C1" s="45"/>
      <c r="D1" s="46"/>
      <c r="E1" s="45"/>
      <c r="F1" s="45"/>
      <c r="G1" s="45"/>
      <c r="H1" s="45"/>
      <c r="I1" s="45"/>
      <c r="J1" s="45"/>
      <c r="K1" s="45"/>
      <c r="L1" s="47"/>
    </row>
    <row r="2" spans="1:17" ht="29.25" x14ac:dyDescent="0.3">
      <c r="A2" s="48"/>
      <c r="B2" s="49" t="s">
        <v>5520</v>
      </c>
      <c r="C2" s="49"/>
      <c r="D2" s="49"/>
      <c r="E2" s="49"/>
      <c r="F2" s="49"/>
      <c r="G2" s="49"/>
      <c r="H2" s="49"/>
      <c r="I2" s="49"/>
      <c r="J2" s="49"/>
      <c r="K2" s="49"/>
      <c r="L2" s="50"/>
    </row>
    <row r="3" spans="1:17" ht="17.25" thickBot="1" x14ac:dyDescent="0.35">
      <c r="A3" s="48"/>
      <c r="B3" s="51"/>
      <c r="C3" s="50"/>
      <c r="D3" s="52"/>
      <c r="E3" s="50"/>
      <c r="F3" s="50"/>
      <c r="G3" s="50"/>
      <c r="H3" s="50"/>
      <c r="I3" s="53" t="s">
        <v>344</v>
      </c>
      <c r="J3" s="51"/>
      <c r="K3" s="53"/>
      <c r="L3" s="54"/>
    </row>
    <row r="4" spans="1:17" ht="30.75" customHeight="1" x14ac:dyDescent="0.3">
      <c r="A4" s="48"/>
      <c r="B4" s="549" t="s">
        <v>454</v>
      </c>
      <c r="C4" s="551" t="s">
        <v>345</v>
      </c>
      <c r="D4" s="566" t="s">
        <v>530</v>
      </c>
      <c r="E4" s="558" t="s">
        <v>2334</v>
      </c>
      <c r="F4" s="537" t="s">
        <v>531</v>
      </c>
      <c r="G4" s="555" t="s">
        <v>2333</v>
      </c>
      <c r="H4" s="555" t="s">
        <v>5513</v>
      </c>
      <c r="I4" s="564" t="s">
        <v>5514</v>
      </c>
      <c r="J4" s="562" t="s">
        <v>897</v>
      </c>
      <c r="K4" s="563"/>
      <c r="L4" s="560" t="s">
        <v>899</v>
      </c>
      <c r="M4" s="558" t="s">
        <v>5522</v>
      </c>
      <c r="N4" s="537" t="s">
        <v>3240</v>
      </c>
      <c r="O4" s="558" t="s">
        <v>3241</v>
      </c>
      <c r="P4" s="535" t="s">
        <v>5521</v>
      </c>
      <c r="Q4" s="537" t="s">
        <v>3240</v>
      </c>
    </row>
    <row r="5" spans="1:17" ht="23.25" customHeight="1" thickBot="1" x14ac:dyDescent="0.35">
      <c r="A5" s="48"/>
      <c r="B5" s="550"/>
      <c r="C5" s="552"/>
      <c r="D5" s="567"/>
      <c r="E5" s="559"/>
      <c r="F5" s="538"/>
      <c r="G5" s="556"/>
      <c r="H5" s="556"/>
      <c r="I5" s="565"/>
      <c r="J5" s="220" t="s">
        <v>347</v>
      </c>
      <c r="K5" s="117" t="s">
        <v>898</v>
      </c>
      <c r="L5" s="561"/>
      <c r="M5" s="559"/>
      <c r="N5" s="538"/>
      <c r="O5" s="559"/>
      <c r="P5" s="536"/>
      <c r="Q5" s="538"/>
    </row>
    <row r="6" spans="1:17" ht="18" customHeight="1" x14ac:dyDescent="0.3">
      <c r="A6" s="48" t="s">
        <v>351</v>
      </c>
      <c r="B6" s="110">
        <f>RANK(K6,$K$6:$K$25,0)</f>
        <v>1</v>
      </c>
      <c r="C6" s="96" t="s">
        <v>177</v>
      </c>
      <c r="D6" s="111">
        <v>1.3672004941235267</v>
      </c>
      <c r="E6" s="112">
        <v>2619.5385268100013</v>
      </c>
      <c r="F6" s="112">
        <f t="shared" ref="F6:F25" si="0">E6*120%</f>
        <v>3143.4462321720016</v>
      </c>
      <c r="G6" s="222">
        <f>D6%*$F$26</f>
        <v>931.52772138132786</v>
      </c>
      <c r="H6" s="222">
        <v>93.152772138132775</v>
      </c>
      <c r="I6" s="113">
        <f>SUMIFS('Завершенные данные ДГД'!AM:AM,'Завершенные данные ДГД'!AT:AT,"да",'Завершенные данные ДГД'!C:C,Взыскание!A6)/1000000</f>
        <v>854.66993647000004</v>
      </c>
      <c r="J6" s="99">
        <f>I6-H6</f>
        <v>761.51716433186721</v>
      </c>
      <c r="K6" s="390">
        <f>I6/H6</f>
        <v>9.174927560960203</v>
      </c>
      <c r="L6" s="57">
        <f>IF(K6&lt;80%,0,IF(K6&lt;90%,10,IF(K6&lt;=99.9%,20,IF(K6&gt;=100%,40,""))))</f>
        <v>40</v>
      </c>
      <c r="M6" s="112">
        <v>812.30451647000007</v>
      </c>
      <c r="N6" s="112">
        <f>I6/M6*100</f>
        <v>105.21546035273886</v>
      </c>
      <c r="O6" s="112">
        <f>I6-M6</f>
        <v>42.365419999999972</v>
      </c>
      <c r="P6" s="98">
        <v>383.64331456999997</v>
      </c>
      <c r="Q6" s="98">
        <f t="shared" ref="Q6:Q25" si="1">I6/P6*100</f>
        <v>222.77722666116108</v>
      </c>
    </row>
    <row r="7" spans="1:17" ht="18" customHeight="1" x14ac:dyDescent="0.3">
      <c r="A7" s="48" t="s">
        <v>337</v>
      </c>
      <c r="B7" s="110">
        <f t="shared" ref="B7:B25" si="2">RANK(K7,$K$6:$K$25,0)</f>
        <v>12</v>
      </c>
      <c r="C7" s="100" t="s">
        <v>353</v>
      </c>
      <c r="D7" s="111">
        <v>3.032673929395604</v>
      </c>
      <c r="E7" s="112">
        <v>2050.25507255</v>
      </c>
      <c r="F7" s="114">
        <f t="shared" si="0"/>
        <v>2460.3060870599998</v>
      </c>
      <c r="G7" s="222">
        <f t="shared" ref="G7:G25" si="3">D7%*$F$26</f>
        <v>2066.280583780424</v>
      </c>
      <c r="H7" s="222">
        <v>206.6280583780424</v>
      </c>
      <c r="I7" s="113">
        <f>SUMIFS('Завершенные данные ДГД'!AM:AM,'Завершенные данные ДГД'!AT:AT,"да",'Завершенные данные ДГД'!C:C,Взыскание!A7)/1000000</f>
        <v>255.38721894999998</v>
      </c>
      <c r="J7" s="99">
        <f t="shared" ref="J7:J25" si="4">I7-H7</f>
        <v>48.75916057195758</v>
      </c>
      <c r="K7" s="390">
        <f t="shared" ref="K7:K25" si="5">I7/H7</f>
        <v>1.2359755057212454</v>
      </c>
      <c r="L7" s="57">
        <f t="shared" ref="L7:L26" si="6">IF(K7&lt;80%,0,IF(K7&lt;90%,10,IF(K7&lt;=99.9%,20,IF(K7&gt;=100%,40,""))))</f>
        <v>40</v>
      </c>
      <c r="M7" s="112">
        <v>159.15668546999999</v>
      </c>
      <c r="N7" s="112">
        <f t="shared" ref="N7:N25" si="7">I7/M7*100</f>
        <v>160.46276547907806</v>
      </c>
      <c r="O7" s="112">
        <f t="shared" ref="O7:O25" si="8">I7-M7</f>
        <v>96.230533479999991</v>
      </c>
      <c r="P7" s="98">
        <v>1767.5858778600002</v>
      </c>
      <c r="Q7" s="98">
        <f t="shared" si="1"/>
        <v>14.448362715999682</v>
      </c>
    </row>
    <row r="8" spans="1:17" ht="18" customHeight="1" x14ac:dyDescent="0.3">
      <c r="A8" s="48" t="s">
        <v>304</v>
      </c>
      <c r="B8" s="110">
        <f t="shared" si="2"/>
        <v>13</v>
      </c>
      <c r="C8" s="100" t="s">
        <v>305</v>
      </c>
      <c r="D8" s="111">
        <v>2.0290000309370675</v>
      </c>
      <c r="E8" s="112">
        <v>2471.0836489000026</v>
      </c>
      <c r="F8" s="114">
        <f t="shared" si="0"/>
        <v>2965.3003786800032</v>
      </c>
      <c r="G8" s="222">
        <f t="shared" si="3"/>
        <v>1382.4378967278826</v>
      </c>
      <c r="H8" s="222">
        <v>138.24378967278827</v>
      </c>
      <c r="I8" s="113">
        <f>SUMIFS('Завершенные данные ДГД'!AM:AM,'Завершенные данные ДГД'!AT:AT,"да",'Завершенные данные ДГД'!C:C,Взыскание!A8)/1000000</f>
        <v>165.07419825999997</v>
      </c>
      <c r="J8" s="99">
        <f t="shared" si="4"/>
        <v>26.830408587211707</v>
      </c>
      <c r="K8" s="390">
        <f t="shared" si="5"/>
        <v>1.1940803898006347</v>
      </c>
      <c r="L8" s="57">
        <f t="shared" si="6"/>
        <v>40</v>
      </c>
      <c r="M8" s="112">
        <v>76.367109799999994</v>
      </c>
      <c r="N8" s="112">
        <f t="shared" si="7"/>
        <v>216.15876087535261</v>
      </c>
      <c r="O8" s="112">
        <f t="shared" si="8"/>
        <v>88.70708845999998</v>
      </c>
      <c r="P8" s="98">
        <v>161.87217580000001</v>
      </c>
      <c r="Q8" s="98">
        <f t="shared" si="1"/>
        <v>101.97811788479089</v>
      </c>
    </row>
    <row r="9" spans="1:17" ht="18" customHeight="1" x14ac:dyDescent="0.3">
      <c r="A9" s="48" t="s">
        <v>328</v>
      </c>
      <c r="B9" s="110">
        <f t="shared" si="2"/>
        <v>20</v>
      </c>
      <c r="C9" s="100" t="s">
        <v>329</v>
      </c>
      <c r="D9" s="111">
        <v>2.8331699182660559</v>
      </c>
      <c r="E9" s="112">
        <v>2262.2558101499999</v>
      </c>
      <c r="F9" s="114">
        <f t="shared" si="0"/>
        <v>2714.7069721799999</v>
      </c>
      <c r="G9" s="222">
        <f t="shared" si="3"/>
        <v>1930.3506176249612</v>
      </c>
      <c r="H9" s="222">
        <v>193.0350617624961</v>
      </c>
      <c r="I9" s="113">
        <f>SUMIFS('Завершенные данные ДГД'!AM:AM,'Завершенные данные ДГД'!AT:AT,"да",'Завершенные данные ДГД'!C:C,Взыскание!A9)/1000000</f>
        <v>166.45599383000001</v>
      </c>
      <c r="J9" s="99">
        <f t="shared" si="4"/>
        <v>-26.579067932496088</v>
      </c>
      <c r="K9" s="390">
        <f t="shared" si="5"/>
        <v>0.86230963592925891</v>
      </c>
      <c r="L9" s="57">
        <f t="shared" si="6"/>
        <v>10</v>
      </c>
      <c r="M9" s="112">
        <v>66.867592829999992</v>
      </c>
      <c r="N9" s="112">
        <f t="shared" si="7"/>
        <v>248.93373125182984</v>
      </c>
      <c r="O9" s="112">
        <f t="shared" si="8"/>
        <v>99.588401000000019</v>
      </c>
      <c r="P9" s="98">
        <v>408.06507911</v>
      </c>
      <c r="Q9" s="98">
        <f t="shared" si="1"/>
        <v>40.791531143278576</v>
      </c>
    </row>
    <row r="10" spans="1:17" ht="18" customHeight="1" x14ac:dyDescent="0.3">
      <c r="A10" s="48" t="s">
        <v>348</v>
      </c>
      <c r="B10" s="110">
        <f t="shared" si="2"/>
        <v>3</v>
      </c>
      <c r="C10" s="100" t="s">
        <v>49</v>
      </c>
      <c r="D10" s="111">
        <v>2.9855146897812319</v>
      </c>
      <c r="E10" s="112">
        <v>1837.3025358100001</v>
      </c>
      <c r="F10" s="114">
        <f t="shared" si="0"/>
        <v>2204.7630429720002</v>
      </c>
      <c r="G10" s="222">
        <f t="shared" si="3"/>
        <v>2034.1491303404409</v>
      </c>
      <c r="H10" s="222">
        <v>203.41491303404408</v>
      </c>
      <c r="I10" s="113">
        <f>SUMIFS('Завершенные данные ДГД'!AM:AM,'Завершенные данные ДГД'!AT:AT,"да",'Завершенные данные ДГД'!C:C,Взыскание!A10)/1000000</f>
        <v>1301.6930353299999</v>
      </c>
      <c r="J10" s="99">
        <f t="shared" si="4"/>
        <v>1098.2781222959559</v>
      </c>
      <c r="K10" s="390">
        <f t="shared" si="5"/>
        <v>6.399201592029514</v>
      </c>
      <c r="L10" s="57">
        <f t="shared" si="6"/>
        <v>40</v>
      </c>
      <c r="M10" s="112">
        <v>1261.416649</v>
      </c>
      <c r="N10" s="112">
        <f t="shared" si="7"/>
        <v>103.19294868685374</v>
      </c>
      <c r="O10" s="112">
        <f t="shared" si="8"/>
        <v>40.276386329999923</v>
      </c>
      <c r="P10" s="98">
        <v>887.47805100000005</v>
      </c>
      <c r="Q10" s="98">
        <f t="shared" si="1"/>
        <v>146.67326519943421</v>
      </c>
    </row>
    <row r="11" spans="1:17" ht="18" customHeight="1" x14ac:dyDescent="0.3">
      <c r="A11" s="48" t="s">
        <v>358</v>
      </c>
      <c r="B11" s="110">
        <f t="shared" si="2"/>
        <v>18</v>
      </c>
      <c r="C11" s="115" t="s">
        <v>245</v>
      </c>
      <c r="D11" s="111">
        <v>2.0764292364057595</v>
      </c>
      <c r="E11" s="112">
        <v>1106.12519372</v>
      </c>
      <c r="F11" s="114">
        <f t="shared" si="0"/>
        <v>1327.3502324639999</v>
      </c>
      <c r="G11" s="222">
        <f t="shared" si="3"/>
        <v>1414.7532885720766</v>
      </c>
      <c r="H11" s="222">
        <v>141.47532885720764</v>
      </c>
      <c r="I11" s="113">
        <f>SUMIFS('Завершенные данные ДГД'!AM:AM,'Завершенные данные ДГД'!AT:AT,"да",'Завершенные данные ДГД'!C:C,Взыскание!A11)/1000000</f>
        <v>141.16053266</v>
      </c>
      <c r="J11" s="99">
        <f t="shared" si="4"/>
        <v>-0.31479619720764163</v>
      </c>
      <c r="K11" s="390">
        <f t="shared" si="5"/>
        <v>0.99777490393731216</v>
      </c>
      <c r="L11" s="57">
        <f t="shared" si="6"/>
        <v>20</v>
      </c>
      <c r="M11" s="112">
        <v>114.05017466</v>
      </c>
      <c r="N11" s="112">
        <f t="shared" si="7"/>
        <v>123.77055368904071</v>
      </c>
      <c r="O11" s="112">
        <f t="shared" si="8"/>
        <v>27.110358000000005</v>
      </c>
      <c r="P11" s="98">
        <v>444.85742299999998</v>
      </c>
      <c r="Q11" s="98">
        <f t="shared" si="1"/>
        <v>31.731634757952556</v>
      </c>
    </row>
    <row r="12" spans="1:17" ht="18" customHeight="1" x14ac:dyDescent="0.3">
      <c r="A12" s="48" t="s">
        <v>355</v>
      </c>
      <c r="B12" s="110">
        <f t="shared" si="2"/>
        <v>5</v>
      </c>
      <c r="C12" s="100" t="s">
        <v>148</v>
      </c>
      <c r="D12" s="111">
        <v>2.8241988679177372</v>
      </c>
      <c r="E12" s="112">
        <v>1737.9054418600003</v>
      </c>
      <c r="F12" s="114">
        <f t="shared" si="0"/>
        <v>2085.4865302320004</v>
      </c>
      <c r="G12" s="222">
        <f t="shared" si="3"/>
        <v>1924.2382865328607</v>
      </c>
      <c r="H12" s="222">
        <v>192.42382865328605</v>
      </c>
      <c r="I12" s="113">
        <f>SUMIFS('Завершенные данные ДГД'!AM:AM,'Завершенные данные ДГД'!AT:AT,"да",'Завершенные данные ДГД'!C:C,Взыскание!A12)/1000000</f>
        <v>592.34982050999997</v>
      </c>
      <c r="J12" s="99">
        <f t="shared" si="4"/>
        <v>399.92599185671395</v>
      </c>
      <c r="K12" s="390">
        <f t="shared" si="5"/>
        <v>3.0783600173412533</v>
      </c>
      <c r="L12" s="57">
        <f t="shared" si="6"/>
        <v>40</v>
      </c>
      <c r="M12" s="112">
        <v>477.4102697300001</v>
      </c>
      <c r="N12" s="112">
        <f t="shared" si="7"/>
        <v>124.0756343270546</v>
      </c>
      <c r="O12" s="112">
        <f t="shared" si="8"/>
        <v>114.93955077999988</v>
      </c>
      <c r="P12" s="98">
        <v>411.74894283999998</v>
      </c>
      <c r="Q12" s="98">
        <f t="shared" si="1"/>
        <v>143.86189225510145</v>
      </c>
    </row>
    <row r="13" spans="1:17" ht="18" customHeight="1" x14ac:dyDescent="0.3">
      <c r="A13" s="48" t="s">
        <v>256</v>
      </c>
      <c r="B13" s="110">
        <f t="shared" si="2"/>
        <v>17</v>
      </c>
      <c r="C13" s="100" t="s">
        <v>369</v>
      </c>
      <c r="D13" s="111">
        <v>1.3477264645916247</v>
      </c>
      <c r="E13" s="112">
        <v>765.32661109999992</v>
      </c>
      <c r="F13" s="114">
        <f t="shared" si="0"/>
        <v>918.39193331999991</v>
      </c>
      <c r="G13" s="222">
        <f t="shared" si="3"/>
        <v>918.2592955477088</v>
      </c>
      <c r="H13" s="222">
        <v>91.82592955477088</v>
      </c>
      <c r="I13" s="113">
        <f>SUMIFS('Завершенные данные ДГД'!AM:AM,'Завершенные данные ДГД'!AT:AT,"да",'Завершенные данные ДГД'!C:C,Взыскание!A13)/1000000</f>
        <v>92.042939000000004</v>
      </c>
      <c r="J13" s="99">
        <f t="shared" si="4"/>
        <v>0.2170094452291238</v>
      </c>
      <c r="K13" s="390">
        <f t="shared" si="5"/>
        <v>1.0023632697897131</v>
      </c>
      <c r="L13" s="57">
        <f t="shared" si="6"/>
        <v>40</v>
      </c>
      <c r="M13" s="112">
        <v>15.434638</v>
      </c>
      <c r="N13" s="112">
        <f t="shared" si="7"/>
        <v>596.34012148519457</v>
      </c>
      <c r="O13" s="112">
        <f t="shared" si="8"/>
        <v>76.608301000000012</v>
      </c>
      <c r="P13" s="98">
        <v>30.063801999999999</v>
      </c>
      <c r="Q13" s="98">
        <f t="shared" si="1"/>
        <v>306.15867879917522</v>
      </c>
    </row>
    <row r="14" spans="1:17" ht="18" customHeight="1" x14ac:dyDescent="0.3">
      <c r="A14" s="48" t="s">
        <v>282</v>
      </c>
      <c r="B14" s="110">
        <f t="shared" si="2"/>
        <v>14</v>
      </c>
      <c r="C14" s="100" t="s">
        <v>283</v>
      </c>
      <c r="D14" s="111">
        <v>2.6149489858124211</v>
      </c>
      <c r="E14" s="112">
        <v>903.24458372000026</v>
      </c>
      <c r="F14" s="114">
        <f t="shared" si="0"/>
        <v>1083.8935004640002</v>
      </c>
      <c r="G14" s="222">
        <f t="shared" si="3"/>
        <v>1781.6680733748883</v>
      </c>
      <c r="H14" s="222">
        <v>178.16680733748885</v>
      </c>
      <c r="I14" s="113">
        <f>SUMIFS('Завершенные данные ДГД'!AM:AM,'Завершенные данные ДГД'!AT:AT,"да",'Завершенные данные ДГД'!C:C,Взыскание!A14)/1000000</f>
        <v>197.50011123999997</v>
      </c>
      <c r="J14" s="99">
        <f t="shared" si="4"/>
        <v>19.333303902511119</v>
      </c>
      <c r="K14" s="390">
        <f t="shared" si="5"/>
        <v>1.1085123777623147</v>
      </c>
      <c r="L14" s="57">
        <f t="shared" si="6"/>
        <v>40</v>
      </c>
      <c r="M14" s="112">
        <v>59.805364990000001</v>
      </c>
      <c r="N14" s="112">
        <f t="shared" si="7"/>
        <v>330.23811705358503</v>
      </c>
      <c r="O14" s="112">
        <f t="shared" si="8"/>
        <v>137.69474624999998</v>
      </c>
      <c r="P14" s="98">
        <v>248.91944709999996</v>
      </c>
      <c r="Q14" s="98">
        <f t="shared" si="1"/>
        <v>79.342981651673455</v>
      </c>
    </row>
    <row r="15" spans="1:17" ht="18" customHeight="1" x14ac:dyDescent="0.3">
      <c r="A15" s="48" t="s">
        <v>217</v>
      </c>
      <c r="B15" s="110">
        <f t="shared" si="2"/>
        <v>8</v>
      </c>
      <c r="C15" s="100" t="s">
        <v>360</v>
      </c>
      <c r="D15" s="111">
        <v>4.2474375559770623</v>
      </c>
      <c r="E15" s="112">
        <v>2804.0401347900001</v>
      </c>
      <c r="F15" s="114">
        <f t="shared" si="0"/>
        <v>3364.8481617480002</v>
      </c>
      <c r="G15" s="222">
        <f t="shared" si="3"/>
        <v>2893.9470437839886</v>
      </c>
      <c r="H15" s="222">
        <v>289.39470437839884</v>
      </c>
      <c r="I15" s="113">
        <f>SUMIFS('Завершенные данные ДГД'!AM:AM,'Завершенные данные ДГД'!AT:AT,"да",'Завершенные данные ДГД'!C:C,Взыскание!A15)/1000000</f>
        <v>551.82156699999996</v>
      </c>
      <c r="J15" s="99">
        <f t="shared" si="4"/>
        <v>262.42686262160112</v>
      </c>
      <c r="K15" s="390">
        <f t="shared" si="5"/>
        <v>1.9068129397366724</v>
      </c>
      <c r="L15" s="57">
        <f t="shared" si="6"/>
        <v>40</v>
      </c>
      <c r="M15" s="112">
        <v>223.98906500000001</v>
      </c>
      <c r="N15" s="112">
        <f t="shared" si="7"/>
        <v>246.36094043251617</v>
      </c>
      <c r="O15" s="112">
        <f t="shared" si="8"/>
        <v>327.83250199999998</v>
      </c>
      <c r="P15" s="98">
        <v>945.74624700000004</v>
      </c>
      <c r="Q15" s="98">
        <f t="shared" si="1"/>
        <v>58.347740607000254</v>
      </c>
    </row>
    <row r="16" spans="1:17" ht="18" customHeight="1" x14ac:dyDescent="0.3">
      <c r="A16" s="48" t="s">
        <v>354</v>
      </c>
      <c r="B16" s="110">
        <f t="shared" si="2"/>
        <v>10</v>
      </c>
      <c r="C16" s="100" t="s">
        <v>187</v>
      </c>
      <c r="D16" s="111">
        <v>0.95788406168127849</v>
      </c>
      <c r="E16" s="112">
        <v>496.48553600000002</v>
      </c>
      <c r="F16" s="114">
        <f t="shared" si="0"/>
        <v>595.78264320000005</v>
      </c>
      <c r="G16" s="222">
        <f t="shared" si="3"/>
        <v>652.64426187724428</v>
      </c>
      <c r="H16" s="222">
        <v>65.264426187724425</v>
      </c>
      <c r="I16" s="113">
        <f>SUMIFS('Завершенные данные ДГД'!AM:AM,'Завершенные данные ДГД'!AT:AT,"да",'Завершенные данные ДГД'!C:C,Взыскание!A16)/1000000</f>
        <v>94.391891479999998</v>
      </c>
      <c r="J16" s="99">
        <f t="shared" si="4"/>
        <v>29.127465292275573</v>
      </c>
      <c r="K16" s="390">
        <f t="shared" si="5"/>
        <v>1.446299262763673</v>
      </c>
      <c r="L16" s="57">
        <f t="shared" si="6"/>
        <v>40</v>
      </c>
      <c r="M16" s="112">
        <v>40.051735000000001</v>
      </c>
      <c r="N16" s="112">
        <f t="shared" si="7"/>
        <v>235.67491265983858</v>
      </c>
      <c r="O16" s="112">
        <f t="shared" si="8"/>
        <v>54.340156479999997</v>
      </c>
      <c r="P16" s="98">
        <v>32.506976999999999</v>
      </c>
      <c r="Q16" s="98">
        <f t="shared" si="1"/>
        <v>290.37425251815938</v>
      </c>
    </row>
    <row r="17" spans="1:17" ht="18" customHeight="1" x14ac:dyDescent="0.3">
      <c r="A17" s="48" t="s">
        <v>359</v>
      </c>
      <c r="B17" s="110">
        <f t="shared" si="2"/>
        <v>15</v>
      </c>
      <c r="C17" s="100" t="s">
        <v>259</v>
      </c>
      <c r="D17" s="111">
        <v>2.929028337406554</v>
      </c>
      <c r="E17" s="112">
        <v>1354.1399830599996</v>
      </c>
      <c r="F17" s="114">
        <f t="shared" si="0"/>
        <v>1624.9679796719995</v>
      </c>
      <c r="G17" s="222">
        <f t="shared" si="3"/>
        <v>1995.6627464173143</v>
      </c>
      <c r="H17" s="222">
        <v>199.56627464173141</v>
      </c>
      <c r="I17" s="113">
        <f>SUMIFS('Завершенные данные ДГД'!AM:AM,'Завершенные данные ДГД'!AT:AT,"да",'Завершенные данные ДГД'!C:C,Взыскание!A17)/1000000</f>
        <v>208.33299500000001</v>
      </c>
      <c r="J17" s="99">
        <f t="shared" si="4"/>
        <v>8.7667203582686</v>
      </c>
      <c r="K17" s="390">
        <f t="shared" si="5"/>
        <v>1.04392886710947</v>
      </c>
      <c r="L17" s="57">
        <f t="shared" si="6"/>
        <v>40</v>
      </c>
      <c r="M17" s="112">
        <v>56.978890999999997</v>
      </c>
      <c r="N17" s="112">
        <f t="shared" si="7"/>
        <v>365.63188813204528</v>
      </c>
      <c r="O17" s="112">
        <f t="shared" si="8"/>
        <v>151.35410400000001</v>
      </c>
      <c r="P17" s="98">
        <v>12.346653999999999</v>
      </c>
      <c r="Q17" s="98">
        <f t="shared" si="1"/>
        <v>1687.3640016153367</v>
      </c>
    </row>
    <row r="18" spans="1:17" ht="18" customHeight="1" x14ac:dyDescent="0.3">
      <c r="A18" s="48" t="s">
        <v>193</v>
      </c>
      <c r="B18" s="110">
        <f t="shared" si="2"/>
        <v>4</v>
      </c>
      <c r="C18" s="100" t="s">
        <v>194</v>
      </c>
      <c r="D18" s="111">
        <v>1.9113728619069255</v>
      </c>
      <c r="E18" s="112">
        <v>1279.9542083499998</v>
      </c>
      <c r="F18" s="114">
        <f t="shared" si="0"/>
        <v>1535.9450500199998</v>
      </c>
      <c r="G18" s="222">
        <f t="shared" si="3"/>
        <v>1302.2938584466292</v>
      </c>
      <c r="H18" s="222">
        <v>130.22938584466291</v>
      </c>
      <c r="I18" s="113">
        <f>SUMIFS('Завершенные данные ДГД'!AM:AM,'Завершенные данные ДГД'!AT:AT,"да",'Завершенные данные ДГД'!C:C,Взыскание!A18)/1000000</f>
        <v>402.34886899999998</v>
      </c>
      <c r="J18" s="99">
        <f t="shared" si="4"/>
        <v>272.11948315533709</v>
      </c>
      <c r="K18" s="390">
        <f t="shared" si="5"/>
        <v>3.0895397869718906</v>
      </c>
      <c r="L18" s="57">
        <f t="shared" si="6"/>
        <v>40</v>
      </c>
      <c r="M18" s="112">
        <v>237.757026</v>
      </c>
      <c r="N18" s="112">
        <f t="shared" si="7"/>
        <v>169.22691024912129</v>
      </c>
      <c r="O18" s="112">
        <f t="shared" si="8"/>
        <v>164.59184299999998</v>
      </c>
      <c r="P18" s="98">
        <v>202.32816299999999</v>
      </c>
      <c r="Q18" s="98">
        <f t="shared" si="1"/>
        <v>198.85954729890963</v>
      </c>
    </row>
    <row r="19" spans="1:17" ht="18" customHeight="1" x14ac:dyDescent="0.3">
      <c r="A19" s="48" t="s">
        <v>363</v>
      </c>
      <c r="B19" s="110">
        <f t="shared" si="2"/>
        <v>7</v>
      </c>
      <c r="C19" s="100" t="s">
        <v>364</v>
      </c>
      <c r="D19" s="111">
        <v>34.15596894431912</v>
      </c>
      <c r="E19" s="112">
        <v>17830.632135610012</v>
      </c>
      <c r="F19" s="114">
        <f t="shared" si="0"/>
        <v>21396.758562732015</v>
      </c>
      <c r="G19" s="222">
        <f t="shared" si="3"/>
        <v>23271.811310066932</v>
      </c>
      <c r="H19" s="222">
        <v>2327.1811310066932</v>
      </c>
      <c r="I19" s="113">
        <f>SUMIFS('Завершенные данные ДГД'!AM:AM,'Завершенные данные ДГД'!AT:AT,"да",'Завершенные данные ДГД'!C:C,Взыскание!A19)/1000000</f>
        <v>6208.7655505399998</v>
      </c>
      <c r="J19" s="99">
        <f t="shared" si="4"/>
        <v>3881.5844195333066</v>
      </c>
      <c r="K19" s="390">
        <f t="shared" si="5"/>
        <v>2.6679339514299896</v>
      </c>
      <c r="L19" s="57">
        <f t="shared" si="6"/>
        <v>40</v>
      </c>
      <c r="M19" s="112">
        <v>806.96304221000003</v>
      </c>
      <c r="N19" s="112">
        <f t="shared" si="7"/>
        <v>769.39899670451848</v>
      </c>
      <c r="O19" s="112">
        <f t="shared" si="8"/>
        <v>5401.8025083299999</v>
      </c>
      <c r="P19" s="98">
        <v>7265.4486470599995</v>
      </c>
      <c r="Q19" s="98">
        <f t="shared" si="1"/>
        <v>85.456051678961458</v>
      </c>
    </row>
    <row r="20" spans="1:17" ht="18" customHeight="1" x14ac:dyDescent="0.3">
      <c r="A20" s="48" t="s">
        <v>365</v>
      </c>
      <c r="B20" s="110">
        <f t="shared" si="2"/>
        <v>2</v>
      </c>
      <c r="C20" s="100" t="s">
        <v>20</v>
      </c>
      <c r="D20" s="111">
        <v>2.0551296920816888</v>
      </c>
      <c r="E20" s="112">
        <v>789.06612986000016</v>
      </c>
      <c r="F20" s="114">
        <f t="shared" si="0"/>
        <v>946.8793558320001</v>
      </c>
      <c r="G20" s="222">
        <f t="shared" si="3"/>
        <v>1400.2410673755933</v>
      </c>
      <c r="H20" s="222">
        <v>140.02410673755932</v>
      </c>
      <c r="I20" s="113">
        <f>SUMIFS('Завершенные данные ДГД'!AM:AM,'Завершенные данные ДГД'!AT:AT,"да",'Завершенные данные ДГД'!C:C,Взыскание!A20)/1000000</f>
        <v>961.45755599999995</v>
      </c>
      <c r="J20" s="99">
        <f t="shared" si="4"/>
        <v>821.4334492624406</v>
      </c>
      <c r="K20" s="390">
        <f t="shared" si="5"/>
        <v>6.8663716441484981</v>
      </c>
      <c r="L20" s="57">
        <f t="shared" si="6"/>
        <v>40</v>
      </c>
      <c r="M20" s="112">
        <v>36.33419</v>
      </c>
      <c r="N20" s="112">
        <f t="shared" si="7"/>
        <v>2646.1510659794535</v>
      </c>
      <c r="O20" s="112">
        <f t="shared" si="8"/>
        <v>925.12336599999992</v>
      </c>
      <c r="P20" s="98">
        <v>277.69750099999999</v>
      </c>
      <c r="Q20" s="98">
        <f t="shared" si="1"/>
        <v>346.22477787439652</v>
      </c>
    </row>
    <row r="21" spans="1:17" ht="18" customHeight="1" x14ac:dyDescent="0.3">
      <c r="A21" s="48" t="s">
        <v>289</v>
      </c>
      <c r="B21" s="110">
        <f t="shared" si="2"/>
        <v>16</v>
      </c>
      <c r="C21" s="100" t="s">
        <v>368</v>
      </c>
      <c r="D21" s="111">
        <v>0.69154452557248514</v>
      </c>
      <c r="E21" s="112">
        <v>483.92191000000003</v>
      </c>
      <c r="F21" s="114">
        <f t="shared" si="0"/>
        <v>580.70629199999996</v>
      </c>
      <c r="G21" s="222">
        <f t="shared" si="3"/>
        <v>471.17661155706514</v>
      </c>
      <c r="H21" s="222">
        <v>47.117661155706514</v>
      </c>
      <c r="I21" s="113">
        <f>SUMIFS('Завершенные данные ДГД'!AM:AM,'Завершенные данные ДГД'!AT:AT,"да",'Завершенные данные ДГД'!C:C,Взыскание!A21)/1000000</f>
        <v>47.951654600000005</v>
      </c>
      <c r="J21" s="99">
        <f t="shared" si="4"/>
        <v>0.83399344429349043</v>
      </c>
      <c r="K21" s="390">
        <f t="shared" si="5"/>
        <v>1.0177002301013509</v>
      </c>
      <c r="L21" s="57">
        <f t="shared" si="6"/>
        <v>40</v>
      </c>
      <c r="M21" s="112">
        <v>0</v>
      </c>
      <c r="N21" s="112" t="e">
        <f t="shared" si="7"/>
        <v>#DIV/0!</v>
      </c>
      <c r="O21" s="112">
        <f t="shared" si="8"/>
        <v>47.951654600000005</v>
      </c>
      <c r="P21" s="98">
        <v>0</v>
      </c>
      <c r="Q21" s="98" t="e">
        <f t="shared" si="1"/>
        <v>#DIV/0!</v>
      </c>
    </row>
    <row r="22" spans="1:17" ht="18" customHeight="1" x14ac:dyDescent="0.3">
      <c r="A22" s="48" t="s">
        <v>356</v>
      </c>
      <c r="B22" s="110">
        <f t="shared" si="2"/>
        <v>11</v>
      </c>
      <c r="C22" s="100" t="s">
        <v>357</v>
      </c>
      <c r="D22" s="111">
        <v>3.905921212688511</v>
      </c>
      <c r="E22" s="112">
        <v>2999.9600462799999</v>
      </c>
      <c r="F22" s="114">
        <f t="shared" si="0"/>
        <v>3599.952055536</v>
      </c>
      <c r="G22" s="222">
        <f t="shared" si="3"/>
        <v>2661.2584641312928</v>
      </c>
      <c r="H22" s="222">
        <v>266.1258464131293</v>
      </c>
      <c r="I22" s="113">
        <f>SUMIFS('Завершенные данные ДГД'!AM:AM,'Завершенные данные ДГД'!AT:AT,"да",'Завершенные данные ДГД'!C:C,Взыскание!A22)/1000000</f>
        <v>333.55386499999997</v>
      </c>
      <c r="J22" s="99">
        <f t="shared" si="4"/>
        <v>67.428018586870678</v>
      </c>
      <c r="K22" s="390">
        <f t="shared" si="5"/>
        <v>1.2533689211163523</v>
      </c>
      <c r="L22" s="57">
        <f t="shared" si="6"/>
        <v>40</v>
      </c>
      <c r="M22" s="112">
        <v>200.29718099999999</v>
      </c>
      <c r="N22" s="112">
        <f t="shared" si="7"/>
        <v>166.52948550484092</v>
      </c>
      <c r="O22" s="112">
        <f t="shared" si="8"/>
        <v>133.25668399999998</v>
      </c>
      <c r="P22" s="98">
        <v>84.652784490000016</v>
      </c>
      <c r="Q22" s="98">
        <f t="shared" si="1"/>
        <v>394.02586342496807</v>
      </c>
    </row>
    <row r="23" spans="1:17" ht="18" customHeight="1" x14ac:dyDescent="0.3">
      <c r="A23" s="48" t="s">
        <v>290</v>
      </c>
      <c r="B23" s="110">
        <f t="shared" si="2"/>
        <v>6</v>
      </c>
      <c r="C23" s="100" t="s">
        <v>291</v>
      </c>
      <c r="D23" s="111">
        <v>5.7606992787745881</v>
      </c>
      <c r="E23" s="112">
        <v>3303.7358220000001</v>
      </c>
      <c r="F23" s="114">
        <f t="shared" si="0"/>
        <v>3964.4829863999998</v>
      </c>
      <c r="G23" s="222">
        <f t="shared" si="3"/>
        <v>3924.992051849792</v>
      </c>
      <c r="H23" s="222">
        <v>392.49920518497919</v>
      </c>
      <c r="I23" s="113">
        <f>SUMIFS('Завершенные данные ДГД'!AM:AM,'Завершенные данные ДГД'!AT:AT,"да",'Завершенные данные ДГД'!C:C,Взыскание!A23)/1000000</f>
        <v>1174.89944025</v>
      </c>
      <c r="J23" s="99">
        <f t="shared" si="4"/>
        <v>782.40023506502075</v>
      </c>
      <c r="K23" s="390">
        <f t="shared" si="5"/>
        <v>2.9933804316782933</v>
      </c>
      <c r="L23" s="57">
        <f t="shared" si="6"/>
        <v>40</v>
      </c>
      <c r="M23" s="112">
        <v>1124.0835332500001</v>
      </c>
      <c r="N23" s="112">
        <f t="shared" si="7"/>
        <v>104.5206522021614</v>
      </c>
      <c r="O23" s="112">
        <f t="shared" si="8"/>
        <v>50.815906999999925</v>
      </c>
      <c r="P23" s="98">
        <v>228.88610199999999</v>
      </c>
      <c r="Q23" s="98">
        <f t="shared" si="1"/>
        <v>513.31183063705635</v>
      </c>
    </row>
    <row r="24" spans="1:17" ht="18" customHeight="1" x14ac:dyDescent="0.3">
      <c r="A24" s="48" t="s">
        <v>352</v>
      </c>
      <c r="B24" s="110">
        <f t="shared" si="2"/>
        <v>9</v>
      </c>
      <c r="C24" s="100" t="s">
        <v>276</v>
      </c>
      <c r="D24" s="111">
        <v>1.1647603304575962</v>
      </c>
      <c r="E24" s="112">
        <v>669.59726841999998</v>
      </c>
      <c r="F24" s="114">
        <f t="shared" si="0"/>
        <v>803.516722104</v>
      </c>
      <c r="G24" s="222">
        <f t="shared" si="3"/>
        <v>793.59723848117369</v>
      </c>
      <c r="H24" s="222">
        <v>79.359723848117369</v>
      </c>
      <c r="I24" s="113">
        <f>SUMIFS('Завершенные данные ДГД'!AM:AM,'Завершенные данные ДГД'!AT:AT,"да",'Завершенные данные ДГД'!C:C,Взыскание!A24)/1000000</f>
        <v>139.63351321000002</v>
      </c>
      <c r="J24" s="99">
        <f t="shared" si="4"/>
        <v>60.273789361882649</v>
      </c>
      <c r="K24" s="390">
        <f t="shared" si="5"/>
        <v>1.7595009967176507</v>
      </c>
      <c r="L24" s="57">
        <f t="shared" si="6"/>
        <v>40</v>
      </c>
      <c r="M24" s="112">
        <v>49.003977999999996</v>
      </c>
      <c r="N24" s="112">
        <f t="shared" si="7"/>
        <v>284.94322075240513</v>
      </c>
      <c r="O24" s="112">
        <f t="shared" si="8"/>
        <v>90.629535210000029</v>
      </c>
      <c r="P24" s="98">
        <v>220.76462818000002</v>
      </c>
      <c r="Q24" s="98">
        <f t="shared" si="1"/>
        <v>63.249948309722015</v>
      </c>
    </row>
    <row r="25" spans="1:17" ht="18" customHeight="1" thickBot="1" x14ac:dyDescent="0.35">
      <c r="A25" s="48" t="s">
        <v>361</v>
      </c>
      <c r="B25" s="110">
        <f t="shared" si="2"/>
        <v>19</v>
      </c>
      <c r="C25" s="101" t="s">
        <v>362</v>
      </c>
      <c r="D25" s="111">
        <v>21.109390581903149</v>
      </c>
      <c r="E25" s="112">
        <v>9013.7223059400021</v>
      </c>
      <c r="F25" s="116">
        <f t="shared" si="0"/>
        <v>10816.466767128002</v>
      </c>
      <c r="G25" s="223">
        <f t="shared" si="3"/>
        <v>14382.661938046418</v>
      </c>
      <c r="H25" s="222">
        <v>1438.2661938046419</v>
      </c>
      <c r="I25" s="113">
        <f>SUMIFS('Завершенные данные ДГД'!AM:AM,'Завершенные данные ДГД'!AT:AT,"да",'Завершенные данные ДГД'!C:C,Взыскание!A25)/1000000</f>
        <v>1316.3045891499999</v>
      </c>
      <c r="J25" s="244">
        <f t="shared" si="4"/>
        <v>-121.96160465464209</v>
      </c>
      <c r="K25" s="391">
        <f t="shared" si="5"/>
        <v>0.91520234211163831</v>
      </c>
      <c r="L25" s="57">
        <f t="shared" si="6"/>
        <v>20</v>
      </c>
      <c r="M25" s="112">
        <v>325.04769928000002</v>
      </c>
      <c r="N25" s="112">
        <f t="shared" si="7"/>
        <v>404.95736227811881</v>
      </c>
      <c r="O25" s="112">
        <f t="shared" si="8"/>
        <v>991.2568898699999</v>
      </c>
      <c r="P25" s="98">
        <v>16.806000000000001</v>
      </c>
      <c r="Q25" s="98">
        <f t="shared" si="1"/>
        <v>7832.3490964536459</v>
      </c>
    </row>
    <row r="26" spans="1:17" ht="18.75" thickBot="1" x14ac:dyDescent="0.35">
      <c r="A26" s="48"/>
      <c r="B26" s="118" t="s">
        <v>366</v>
      </c>
      <c r="C26" s="119" t="s">
        <v>465</v>
      </c>
      <c r="D26" s="120">
        <f>SUM(D6:D25)</f>
        <v>99.999999999999972</v>
      </c>
      <c r="E26" s="105">
        <f t="shared" ref="E26" si="9">SUM(E6:E25)</f>
        <v>56778.292904930015</v>
      </c>
      <c r="F26" s="105">
        <f t="shared" ref="F26:I26" si="10">SUM(F6:F25)</f>
        <v>68133.951485916026</v>
      </c>
      <c r="G26" s="105">
        <f t="shared" si="10"/>
        <v>68133.951485916012</v>
      </c>
      <c r="H26" s="219">
        <f t="shared" si="10"/>
        <v>6813.3951485916014</v>
      </c>
      <c r="I26" s="202">
        <f t="shared" si="10"/>
        <v>15205.795277479998</v>
      </c>
      <c r="J26" s="221">
        <f t="shared" ref="J26" si="11">I26-H26</f>
        <v>8392.4001288883956</v>
      </c>
      <c r="K26" s="392">
        <f t="shared" ref="K26" si="12">I26/H26</f>
        <v>2.2317500960770187</v>
      </c>
      <c r="L26" s="105">
        <f t="shared" si="6"/>
        <v>40</v>
      </c>
      <c r="M26" s="105">
        <f t="shared" ref="M26:O26" si="13">SUM(M6:M25)</f>
        <v>6143.3193416900003</v>
      </c>
      <c r="N26" s="105">
        <f>I26/M26*100</f>
        <v>247.51757855545483</v>
      </c>
      <c r="O26" s="105">
        <f t="shared" si="13"/>
        <v>9062.4759357899984</v>
      </c>
      <c r="P26" s="105">
        <f>SUM(P6:P25)</f>
        <v>14031.417817010002</v>
      </c>
      <c r="Q26" s="105">
        <f>I26/P26*100</f>
        <v>108.36962790065536</v>
      </c>
    </row>
    <row r="28" spans="1:17" x14ac:dyDescent="0.3">
      <c r="P28" s="19"/>
    </row>
    <row r="30" spans="1:17" x14ac:dyDescent="0.3">
      <c r="I30" s="19"/>
    </row>
  </sheetData>
  <mergeCells count="15">
    <mergeCell ref="L4:L5"/>
    <mergeCell ref="B4:B5"/>
    <mergeCell ref="C4:C5"/>
    <mergeCell ref="F4:F5"/>
    <mergeCell ref="G4:G5"/>
    <mergeCell ref="J4:K4"/>
    <mergeCell ref="I4:I5"/>
    <mergeCell ref="D4:D5"/>
    <mergeCell ref="E4:E5"/>
    <mergeCell ref="H4:H5"/>
    <mergeCell ref="P4:P5"/>
    <mergeCell ref="Q4:Q5"/>
    <mergeCell ref="O4:O5"/>
    <mergeCell ref="M4:M5"/>
    <mergeCell ref="N4:N5"/>
  </mergeCells>
  <conditionalFormatting sqref="K6:K25">
    <cfRule type="cellIs" dxfId="68" priority="29" operator="lessThan">
      <formula>1</formula>
    </cfRule>
    <cfRule type="cellIs" dxfId="67" priority="30" operator="greaterThan">
      <formula>1</formula>
    </cfRule>
  </conditionalFormatting>
  <conditionalFormatting sqref="J6:J25">
    <cfRule type="cellIs" dxfId="66" priority="27" operator="lessThan">
      <formula>0</formula>
    </cfRule>
    <cfRule type="cellIs" dxfId="65" priority="28" operator="greaterThan">
      <formula>0</formula>
    </cfRule>
  </conditionalFormatting>
  <conditionalFormatting sqref="K26">
    <cfRule type="cellIs" dxfId="64" priority="7" operator="lessThan">
      <formula>1</formula>
    </cfRule>
    <cfRule type="cellIs" dxfId="63" priority="8" operator="greaterThan">
      <formula>1</formula>
    </cfRule>
  </conditionalFormatting>
  <conditionalFormatting sqref="J26">
    <cfRule type="cellIs" dxfId="62" priority="5" operator="lessThan">
      <formula>0</formula>
    </cfRule>
    <cfRule type="cellIs" dxfId="61" priority="6" operator="greaterThan">
      <formula>0</formula>
    </cfRule>
  </conditionalFormatting>
  <conditionalFormatting sqref="O1:O1048576">
    <cfRule type="cellIs" dxfId="60" priority="4" operator="lessThan">
      <formula>0</formula>
    </cfRule>
  </conditionalFormatting>
  <conditionalFormatting sqref="Q6:Q26">
    <cfRule type="cellIs" dxfId="59" priority="2" operator="greaterThan">
      <formula>100</formula>
    </cfRule>
    <cfRule type="cellIs" dxfId="58" priority="3" operator="lessThan">
      <formula>100</formula>
    </cfRule>
  </conditionalFormatting>
  <conditionalFormatting sqref="O6:O25">
    <cfRule type="cellIs" dxfId="57" priority="1" operator="lessThan">
      <formula>0</formula>
    </cfRule>
  </conditionalFormatting>
  <printOptions horizontalCentered="1" verticalCentered="1"/>
  <pageMargins left="0.70866141732283472" right="0.70866141732283472" top="0.74803149606299213" bottom="0.74803149606299213" header="0.31496062992125984" footer="0.31496062992125984"/>
  <pageSetup paperSize="9" scale="65"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N30"/>
  <sheetViews>
    <sheetView zoomScale="85" zoomScaleNormal="85" workbookViewId="0">
      <selection activeCell="E19" sqref="A19:XFD19"/>
    </sheetView>
  </sheetViews>
  <sheetFormatPr defaultRowHeight="16.5" x14ac:dyDescent="0.3"/>
  <cols>
    <col min="1" max="1" width="5.28515625" style="18" customWidth="1"/>
    <col min="2" max="2" width="3.5703125" style="18" customWidth="1"/>
    <col min="3" max="3" width="20.85546875" style="18" customWidth="1"/>
    <col min="4" max="4" width="12.42578125" style="60" customWidth="1"/>
    <col min="5" max="5" width="15.28515625" style="18" customWidth="1"/>
    <col min="6" max="7" width="18.42578125" style="18" customWidth="1"/>
    <col min="8" max="8" width="15.28515625" style="18" customWidth="1"/>
    <col min="9" max="9" width="15.140625" style="18" customWidth="1"/>
    <col min="10" max="10" width="11.5703125" style="18" customWidth="1"/>
    <col min="11" max="11" width="9.7109375" style="18" customWidth="1"/>
    <col min="13" max="13" width="15.7109375" customWidth="1"/>
    <col min="14" max="14" width="9.7109375" bestFit="1" customWidth="1"/>
  </cols>
  <sheetData>
    <row r="1" spans="1:14" ht="18" x14ac:dyDescent="0.35">
      <c r="A1" s="45"/>
      <c r="B1" s="45"/>
      <c r="C1" s="45"/>
      <c r="D1" s="46"/>
      <c r="E1" s="45"/>
      <c r="F1" s="45"/>
      <c r="G1" s="45"/>
      <c r="H1" s="45"/>
      <c r="I1" s="45"/>
      <c r="J1" s="45"/>
      <c r="K1" s="47"/>
    </row>
    <row r="2" spans="1:14" ht="29.25" x14ac:dyDescent="0.3">
      <c r="A2" s="48"/>
      <c r="B2" s="49" t="s">
        <v>5520</v>
      </c>
      <c r="C2" s="49"/>
      <c r="D2" s="49"/>
      <c r="E2" s="49"/>
      <c r="F2" s="49"/>
      <c r="G2" s="49"/>
      <c r="H2" s="49"/>
      <c r="I2" s="49"/>
      <c r="J2" s="49"/>
      <c r="K2" s="336"/>
      <c r="L2" s="335"/>
    </row>
    <row r="3" spans="1:14" thickBot="1" x14ac:dyDescent="0.35">
      <c r="A3" s="48"/>
      <c r="B3" s="51"/>
      <c r="C3" s="50"/>
      <c r="D3" s="52"/>
      <c r="E3" s="50"/>
      <c r="F3" s="50"/>
      <c r="G3" s="50"/>
      <c r="H3" s="53" t="s">
        <v>344</v>
      </c>
      <c r="I3" s="51"/>
      <c r="J3" s="53"/>
      <c r="K3" s="54"/>
    </row>
    <row r="4" spans="1:14" s="18" customFormat="1" ht="30.75" customHeight="1" x14ac:dyDescent="0.3">
      <c r="A4" s="48"/>
      <c r="B4" s="549" t="s">
        <v>454</v>
      </c>
      <c r="C4" s="551" t="s">
        <v>345</v>
      </c>
      <c r="D4" s="566" t="s">
        <v>530</v>
      </c>
      <c r="E4" s="558" t="s">
        <v>2334</v>
      </c>
      <c r="F4" s="537" t="s">
        <v>531</v>
      </c>
      <c r="G4" s="555" t="s">
        <v>2333</v>
      </c>
      <c r="H4" s="555" t="s">
        <v>5513</v>
      </c>
      <c r="I4" s="564" t="s">
        <v>5514</v>
      </c>
      <c r="J4" s="562" t="s">
        <v>897</v>
      </c>
      <c r="K4" s="563"/>
      <c r="L4" s="560" t="s">
        <v>899</v>
      </c>
      <c r="M4" s="535" t="s">
        <v>5521</v>
      </c>
      <c r="N4" s="537" t="s">
        <v>3240</v>
      </c>
    </row>
    <row r="5" spans="1:14" s="18" customFormat="1" ht="23.25" customHeight="1" thickBot="1" x14ac:dyDescent="0.35">
      <c r="A5" s="48"/>
      <c r="B5" s="550"/>
      <c r="C5" s="552"/>
      <c r="D5" s="567"/>
      <c r="E5" s="559"/>
      <c r="F5" s="538"/>
      <c r="G5" s="556"/>
      <c r="H5" s="556"/>
      <c r="I5" s="565"/>
      <c r="J5" s="220" t="s">
        <v>347</v>
      </c>
      <c r="K5" s="117" t="s">
        <v>898</v>
      </c>
      <c r="L5" s="561"/>
      <c r="M5" s="536"/>
      <c r="N5" s="538"/>
    </row>
    <row r="6" spans="1:14" s="18" customFormat="1" ht="18" customHeight="1" x14ac:dyDescent="0.3">
      <c r="A6" s="48" t="s">
        <v>351</v>
      </c>
      <c r="B6" s="110">
        <v>1</v>
      </c>
      <c r="C6" s="96" t="s">
        <v>177</v>
      </c>
      <c r="D6" s="111">
        <v>1.3672004941235267</v>
      </c>
      <c r="E6" s="112">
        <v>2619.5385268100013</v>
      </c>
      <c r="F6" s="112">
        <v>3143.4462321720016</v>
      </c>
      <c r="G6" s="222">
        <v>931.52772138132786</v>
      </c>
      <c r="H6" s="222">
        <v>93.152772138132775</v>
      </c>
      <c r="I6" s="113">
        <v>854.66993647000004</v>
      </c>
      <c r="J6" s="99">
        <v>761.51716433186721</v>
      </c>
      <c r="K6" s="390">
        <v>9.174927560960203</v>
      </c>
      <c r="L6" s="57">
        <v>40</v>
      </c>
      <c r="M6" s="98">
        <v>383.64331456999997</v>
      </c>
      <c r="N6" s="98">
        <v>222.77722666116108</v>
      </c>
    </row>
    <row r="7" spans="1:14" s="18" customFormat="1" ht="18" customHeight="1" x14ac:dyDescent="0.3">
      <c r="A7" s="48" t="s">
        <v>365</v>
      </c>
      <c r="B7" s="110">
        <v>2</v>
      </c>
      <c r="C7" s="100" t="s">
        <v>20</v>
      </c>
      <c r="D7" s="111">
        <v>2.0551296920816888</v>
      </c>
      <c r="E7" s="112">
        <v>789.06612986000016</v>
      </c>
      <c r="F7" s="114">
        <v>946.8793558320001</v>
      </c>
      <c r="G7" s="222">
        <v>1400.2410673755933</v>
      </c>
      <c r="H7" s="222">
        <v>140.02410673755932</v>
      </c>
      <c r="I7" s="113">
        <v>961.45755599999995</v>
      </c>
      <c r="J7" s="99">
        <v>821.4334492624406</v>
      </c>
      <c r="K7" s="390">
        <v>6.8663716441484981</v>
      </c>
      <c r="L7" s="57">
        <v>40</v>
      </c>
      <c r="M7" s="98">
        <v>277.69750099999999</v>
      </c>
      <c r="N7" s="98">
        <v>346.22477787439652</v>
      </c>
    </row>
    <row r="8" spans="1:14" s="18" customFormat="1" ht="18" customHeight="1" x14ac:dyDescent="0.3">
      <c r="A8" s="48" t="s">
        <v>348</v>
      </c>
      <c r="B8" s="110">
        <v>3</v>
      </c>
      <c r="C8" s="100" t="s">
        <v>49</v>
      </c>
      <c r="D8" s="111">
        <v>2.9855146897812319</v>
      </c>
      <c r="E8" s="112">
        <v>1837.3025358100001</v>
      </c>
      <c r="F8" s="114">
        <v>2204.7630429720002</v>
      </c>
      <c r="G8" s="222">
        <v>2034.1491303404409</v>
      </c>
      <c r="H8" s="222">
        <v>203.41491303404408</v>
      </c>
      <c r="I8" s="113">
        <v>1301.6930353299999</v>
      </c>
      <c r="J8" s="99">
        <v>1098.2781222959559</v>
      </c>
      <c r="K8" s="390">
        <v>6.399201592029514</v>
      </c>
      <c r="L8" s="57">
        <v>40</v>
      </c>
      <c r="M8" s="98">
        <v>887.47805100000005</v>
      </c>
      <c r="N8" s="98">
        <v>146.67326519943421</v>
      </c>
    </row>
    <row r="9" spans="1:14" s="18" customFormat="1" ht="18" customHeight="1" x14ac:dyDescent="0.3">
      <c r="A9" s="48" t="s">
        <v>193</v>
      </c>
      <c r="B9" s="110">
        <v>4</v>
      </c>
      <c r="C9" s="100" t="s">
        <v>194</v>
      </c>
      <c r="D9" s="111">
        <v>1.9113728619069255</v>
      </c>
      <c r="E9" s="112">
        <v>1279.9542083499998</v>
      </c>
      <c r="F9" s="114">
        <v>1535.9450500199998</v>
      </c>
      <c r="G9" s="222">
        <v>1302.2938584466292</v>
      </c>
      <c r="H9" s="222">
        <v>130.22938584466291</v>
      </c>
      <c r="I9" s="113">
        <v>402.34886899999998</v>
      </c>
      <c r="J9" s="99">
        <v>272.11948315533709</v>
      </c>
      <c r="K9" s="390">
        <v>3.0895397869718906</v>
      </c>
      <c r="L9" s="57">
        <v>40</v>
      </c>
      <c r="M9" s="98">
        <v>202.32816299999999</v>
      </c>
      <c r="N9" s="98">
        <v>198.85954729890963</v>
      </c>
    </row>
    <row r="10" spans="1:14" s="18" customFormat="1" ht="18" customHeight="1" x14ac:dyDescent="0.3">
      <c r="A10" s="48" t="s">
        <v>355</v>
      </c>
      <c r="B10" s="110">
        <v>5</v>
      </c>
      <c r="C10" s="100" t="s">
        <v>148</v>
      </c>
      <c r="D10" s="111">
        <v>2.8241988679177372</v>
      </c>
      <c r="E10" s="112">
        <v>1737.9054418600003</v>
      </c>
      <c r="F10" s="114">
        <v>2085.4865302320004</v>
      </c>
      <c r="G10" s="222">
        <v>1924.2382865328607</v>
      </c>
      <c r="H10" s="222">
        <v>192.42382865328605</v>
      </c>
      <c r="I10" s="113">
        <v>592.34982050999997</v>
      </c>
      <c r="J10" s="99">
        <v>399.92599185671395</v>
      </c>
      <c r="K10" s="390">
        <v>3.0783600173412533</v>
      </c>
      <c r="L10" s="57">
        <v>40</v>
      </c>
      <c r="M10" s="98">
        <v>411.74894283999998</v>
      </c>
      <c r="N10" s="98">
        <v>143.86189225510145</v>
      </c>
    </row>
    <row r="11" spans="1:14" s="18" customFormat="1" ht="18" customHeight="1" x14ac:dyDescent="0.3">
      <c r="A11" s="48" t="s">
        <v>290</v>
      </c>
      <c r="B11" s="110">
        <v>6</v>
      </c>
      <c r="C11" s="100" t="s">
        <v>291</v>
      </c>
      <c r="D11" s="111">
        <v>5.7606992787745881</v>
      </c>
      <c r="E11" s="112">
        <v>3303.7358220000001</v>
      </c>
      <c r="F11" s="114">
        <v>3964.4829863999998</v>
      </c>
      <c r="G11" s="222">
        <v>3924.992051849792</v>
      </c>
      <c r="H11" s="222">
        <v>392.49920518497919</v>
      </c>
      <c r="I11" s="113">
        <v>1174.89944025</v>
      </c>
      <c r="J11" s="99">
        <v>782.40023506502075</v>
      </c>
      <c r="K11" s="390">
        <v>2.9933804316782933</v>
      </c>
      <c r="L11" s="57">
        <v>40</v>
      </c>
      <c r="M11" s="98">
        <v>228.88610199999999</v>
      </c>
      <c r="N11" s="98">
        <v>513.31183063705635</v>
      </c>
    </row>
    <row r="12" spans="1:14" s="18" customFormat="1" ht="18" customHeight="1" x14ac:dyDescent="0.3">
      <c r="A12" s="48" t="s">
        <v>363</v>
      </c>
      <c r="B12" s="110">
        <v>7</v>
      </c>
      <c r="C12" s="100" t="s">
        <v>364</v>
      </c>
      <c r="D12" s="111">
        <v>34.15596894431912</v>
      </c>
      <c r="E12" s="112">
        <v>17830.632135610012</v>
      </c>
      <c r="F12" s="114">
        <v>21396.758562732015</v>
      </c>
      <c r="G12" s="222">
        <v>23271.811310066932</v>
      </c>
      <c r="H12" s="222">
        <v>2327.1811310066932</v>
      </c>
      <c r="I12" s="113">
        <v>6208.7655505399998</v>
      </c>
      <c r="J12" s="99">
        <v>3881.5844195333066</v>
      </c>
      <c r="K12" s="390">
        <v>2.6679339514299896</v>
      </c>
      <c r="L12" s="57">
        <v>40</v>
      </c>
      <c r="M12" s="98">
        <v>7265.4486470599995</v>
      </c>
      <c r="N12" s="98">
        <v>85.456051678961458</v>
      </c>
    </row>
    <row r="13" spans="1:14" s="18" customFormat="1" ht="18" customHeight="1" x14ac:dyDescent="0.3">
      <c r="A13" s="48" t="s">
        <v>217</v>
      </c>
      <c r="B13" s="110">
        <v>8</v>
      </c>
      <c r="C13" s="100" t="s">
        <v>360</v>
      </c>
      <c r="D13" s="111">
        <v>4.2474375559770623</v>
      </c>
      <c r="E13" s="112">
        <v>2804.0401347900001</v>
      </c>
      <c r="F13" s="114">
        <v>3364.8481617480002</v>
      </c>
      <c r="G13" s="222">
        <v>2893.9470437839886</v>
      </c>
      <c r="H13" s="222">
        <v>289.39470437839884</v>
      </c>
      <c r="I13" s="113">
        <v>551.82156699999996</v>
      </c>
      <c r="J13" s="99">
        <v>262.42686262160112</v>
      </c>
      <c r="K13" s="390">
        <v>1.9068129397366724</v>
      </c>
      <c r="L13" s="57">
        <v>40</v>
      </c>
      <c r="M13" s="98">
        <v>945.74624700000004</v>
      </c>
      <c r="N13" s="98">
        <v>58.347740607000254</v>
      </c>
    </row>
    <row r="14" spans="1:14" s="18" customFormat="1" ht="18" customHeight="1" x14ac:dyDescent="0.3">
      <c r="A14" s="48" t="s">
        <v>352</v>
      </c>
      <c r="B14" s="110">
        <v>9</v>
      </c>
      <c r="C14" s="100" t="s">
        <v>276</v>
      </c>
      <c r="D14" s="111">
        <v>1.1647603304575962</v>
      </c>
      <c r="E14" s="112">
        <v>669.59726841999998</v>
      </c>
      <c r="F14" s="114">
        <v>803.516722104</v>
      </c>
      <c r="G14" s="222">
        <v>793.59723848117369</v>
      </c>
      <c r="H14" s="222">
        <v>79.359723848117369</v>
      </c>
      <c r="I14" s="113">
        <v>139.63351321000002</v>
      </c>
      <c r="J14" s="99">
        <v>60.273789361882649</v>
      </c>
      <c r="K14" s="390">
        <v>1.7595009967176507</v>
      </c>
      <c r="L14" s="57">
        <v>40</v>
      </c>
      <c r="M14" s="98">
        <v>220.76462818000002</v>
      </c>
      <c r="N14" s="98">
        <v>63.249948309722015</v>
      </c>
    </row>
    <row r="15" spans="1:14" s="18" customFormat="1" ht="18" customHeight="1" x14ac:dyDescent="0.3">
      <c r="A15" s="48" t="s">
        <v>354</v>
      </c>
      <c r="B15" s="110">
        <v>10</v>
      </c>
      <c r="C15" s="100" t="s">
        <v>187</v>
      </c>
      <c r="D15" s="111">
        <v>0.95788406168127849</v>
      </c>
      <c r="E15" s="112">
        <v>496.48553600000002</v>
      </c>
      <c r="F15" s="114">
        <v>595.78264320000005</v>
      </c>
      <c r="G15" s="222">
        <v>652.64426187724428</v>
      </c>
      <c r="H15" s="222">
        <v>65.264426187724425</v>
      </c>
      <c r="I15" s="113">
        <v>94.391891479999998</v>
      </c>
      <c r="J15" s="99">
        <v>29.127465292275573</v>
      </c>
      <c r="K15" s="390">
        <v>1.446299262763673</v>
      </c>
      <c r="L15" s="57">
        <v>40</v>
      </c>
      <c r="M15" s="98">
        <v>32.506976999999999</v>
      </c>
      <c r="N15" s="98">
        <v>290.37425251815938</v>
      </c>
    </row>
    <row r="16" spans="1:14" s="18" customFormat="1" ht="18" customHeight="1" x14ac:dyDescent="0.3">
      <c r="A16" s="48" t="s">
        <v>356</v>
      </c>
      <c r="B16" s="110">
        <v>11</v>
      </c>
      <c r="C16" s="100" t="s">
        <v>357</v>
      </c>
      <c r="D16" s="111">
        <v>3.905921212688511</v>
      </c>
      <c r="E16" s="112">
        <v>2999.9600462799999</v>
      </c>
      <c r="F16" s="114">
        <v>3599.952055536</v>
      </c>
      <c r="G16" s="222">
        <v>2661.2584641312928</v>
      </c>
      <c r="H16" s="222">
        <v>266.1258464131293</v>
      </c>
      <c r="I16" s="113">
        <v>333.55386499999997</v>
      </c>
      <c r="J16" s="99">
        <v>67.428018586870678</v>
      </c>
      <c r="K16" s="390">
        <v>1.2533689211163523</v>
      </c>
      <c r="L16" s="57">
        <v>40</v>
      </c>
      <c r="M16" s="98">
        <v>84.652784490000016</v>
      </c>
      <c r="N16" s="98">
        <v>394.02586342496807</v>
      </c>
    </row>
    <row r="17" spans="1:14" s="18" customFormat="1" ht="18" customHeight="1" x14ac:dyDescent="0.3">
      <c r="A17" s="48" t="s">
        <v>337</v>
      </c>
      <c r="B17" s="110">
        <v>12</v>
      </c>
      <c r="C17" s="100" t="s">
        <v>353</v>
      </c>
      <c r="D17" s="111">
        <v>3.032673929395604</v>
      </c>
      <c r="E17" s="112">
        <v>2050.25507255</v>
      </c>
      <c r="F17" s="114">
        <v>2460.3060870599998</v>
      </c>
      <c r="G17" s="222">
        <v>2066.280583780424</v>
      </c>
      <c r="H17" s="222">
        <v>206.6280583780424</v>
      </c>
      <c r="I17" s="113">
        <v>255.38721894999998</v>
      </c>
      <c r="J17" s="99">
        <v>48.75916057195758</v>
      </c>
      <c r="K17" s="390">
        <v>1.2359755057212454</v>
      </c>
      <c r="L17" s="57">
        <v>40</v>
      </c>
      <c r="M17" s="98">
        <v>1767.5858778600002</v>
      </c>
      <c r="N17" s="98">
        <v>14.448362715999682</v>
      </c>
    </row>
    <row r="18" spans="1:14" s="18" customFormat="1" ht="18" customHeight="1" x14ac:dyDescent="0.3">
      <c r="A18" s="48" t="s">
        <v>304</v>
      </c>
      <c r="B18" s="110">
        <v>13</v>
      </c>
      <c r="C18" s="100" t="s">
        <v>305</v>
      </c>
      <c r="D18" s="111">
        <v>2.0290000309370675</v>
      </c>
      <c r="E18" s="112">
        <v>2471.0836489000026</v>
      </c>
      <c r="F18" s="114">
        <v>2965.3003786800032</v>
      </c>
      <c r="G18" s="222">
        <v>1382.4378967278826</v>
      </c>
      <c r="H18" s="222">
        <v>138.24378967278827</v>
      </c>
      <c r="I18" s="113">
        <v>165.07419825999997</v>
      </c>
      <c r="J18" s="99">
        <v>26.830408587211707</v>
      </c>
      <c r="K18" s="390">
        <v>1.1940803898006347</v>
      </c>
      <c r="L18" s="57">
        <v>40</v>
      </c>
      <c r="M18" s="98">
        <v>161.87217580000001</v>
      </c>
      <c r="N18" s="98">
        <v>101.97811788479089</v>
      </c>
    </row>
    <row r="19" spans="1:14" s="18" customFormat="1" ht="18" customHeight="1" x14ac:dyDescent="0.3">
      <c r="A19" s="48" t="s">
        <v>282</v>
      </c>
      <c r="B19" s="110">
        <v>14</v>
      </c>
      <c r="C19" s="100" t="s">
        <v>283</v>
      </c>
      <c r="D19" s="111">
        <v>2.6149489858124211</v>
      </c>
      <c r="E19" s="112">
        <v>903.24458372000026</v>
      </c>
      <c r="F19" s="114">
        <v>1083.8935004640002</v>
      </c>
      <c r="G19" s="222">
        <v>1781.6680733748883</v>
      </c>
      <c r="H19" s="222">
        <v>178.16680733748885</v>
      </c>
      <c r="I19" s="113">
        <v>197.50011123999997</v>
      </c>
      <c r="J19" s="99">
        <v>19.333303902511119</v>
      </c>
      <c r="K19" s="390">
        <v>1.1085123777623147</v>
      </c>
      <c r="L19" s="57">
        <v>40</v>
      </c>
      <c r="M19" s="98">
        <v>248.91944709999996</v>
      </c>
      <c r="N19" s="98">
        <v>79.342981651673455</v>
      </c>
    </row>
    <row r="20" spans="1:14" s="18" customFormat="1" ht="18" customHeight="1" x14ac:dyDescent="0.3">
      <c r="A20" s="48" t="s">
        <v>359</v>
      </c>
      <c r="B20" s="110">
        <v>15</v>
      </c>
      <c r="C20" s="100" t="s">
        <v>259</v>
      </c>
      <c r="D20" s="111">
        <v>2.929028337406554</v>
      </c>
      <c r="E20" s="112">
        <v>1354.1399830599996</v>
      </c>
      <c r="F20" s="114">
        <v>1624.9679796719995</v>
      </c>
      <c r="G20" s="222">
        <v>1995.6627464173143</v>
      </c>
      <c r="H20" s="222">
        <v>199.56627464173141</v>
      </c>
      <c r="I20" s="113">
        <v>208.33299500000001</v>
      </c>
      <c r="J20" s="99">
        <v>8.7667203582686</v>
      </c>
      <c r="K20" s="390">
        <v>1.04392886710947</v>
      </c>
      <c r="L20" s="57">
        <v>40</v>
      </c>
      <c r="M20" s="98">
        <v>12.346653999999999</v>
      </c>
      <c r="N20" s="98">
        <v>1687.3640016153367</v>
      </c>
    </row>
    <row r="21" spans="1:14" s="18" customFormat="1" ht="18" customHeight="1" x14ac:dyDescent="0.3">
      <c r="A21" s="48" t="s">
        <v>289</v>
      </c>
      <c r="B21" s="110">
        <v>16</v>
      </c>
      <c r="C21" s="100" t="s">
        <v>368</v>
      </c>
      <c r="D21" s="111">
        <v>0.69154452557248514</v>
      </c>
      <c r="E21" s="112">
        <v>483.92191000000003</v>
      </c>
      <c r="F21" s="114">
        <v>580.70629199999996</v>
      </c>
      <c r="G21" s="222">
        <v>471.17661155706514</v>
      </c>
      <c r="H21" s="222">
        <v>47.117661155706514</v>
      </c>
      <c r="I21" s="113">
        <v>47.951654600000005</v>
      </c>
      <c r="J21" s="99">
        <v>0.83399344429349043</v>
      </c>
      <c r="K21" s="390">
        <v>1.0177002301013509</v>
      </c>
      <c r="L21" s="57">
        <v>40</v>
      </c>
      <c r="M21" s="98">
        <v>0</v>
      </c>
      <c r="N21" s="98" t="e">
        <v>#DIV/0!</v>
      </c>
    </row>
    <row r="22" spans="1:14" s="18" customFormat="1" ht="18" customHeight="1" x14ac:dyDescent="0.3">
      <c r="A22" s="48" t="s">
        <v>256</v>
      </c>
      <c r="B22" s="110">
        <v>17</v>
      </c>
      <c r="C22" s="100" t="s">
        <v>369</v>
      </c>
      <c r="D22" s="111">
        <v>1.3477264645916247</v>
      </c>
      <c r="E22" s="112">
        <v>765.32661109999992</v>
      </c>
      <c r="F22" s="114">
        <v>918.39193331999991</v>
      </c>
      <c r="G22" s="222">
        <v>918.2592955477088</v>
      </c>
      <c r="H22" s="222">
        <v>91.82592955477088</v>
      </c>
      <c r="I22" s="113">
        <v>92.042939000000004</v>
      </c>
      <c r="J22" s="99">
        <v>0.2170094452291238</v>
      </c>
      <c r="K22" s="390">
        <v>1.0023632697897131</v>
      </c>
      <c r="L22" s="57">
        <v>40</v>
      </c>
      <c r="M22" s="98">
        <v>30.063801999999999</v>
      </c>
      <c r="N22" s="98">
        <v>306.15867879917522</v>
      </c>
    </row>
    <row r="23" spans="1:14" s="18" customFormat="1" ht="18" customHeight="1" x14ac:dyDescent="0.3">
      <c r="A23" s="48" t="s">
        <v>358</v>
      </c>
      <c r="B23" s="110">
        <v>18</v>
      </c>
      <c r="C23" s="115" t="s">
        <v>245</v>
      </c>
      <c r="D23" s="111">
        <v>2.0764292364057595</v>
      </c>
      <c r="E23" s="112">
        <v>1106.12519372</v>
      </c>
      <c r="F23" s="114">
        <v>1327.3502324639999</v>
      </c>
      <c r="G23" s="222">
        <v>1414.7532885720766</v>
      </c>
      <c r="H23" s="222">
        <v>141.47532885720764</v>
      </c>
      <c r="I23" s="113">
        <v>141.16053266</v>
      </c>
      <c r="J23" s="99">
        <v>-0.31479619720764163</v>
      </c>
      <c r="K23" s="390">
        <v>0.99777490393731216</v>
      </c>
      <c r="L23" s="57">
        <v>20</v>
      </c>
      <c r="M23" s="98">
        <v>444.85742299999998</v>
      </c>
      <c r="N23" s="98">
        <v>31.731634757952556</v>
      </c>
    </row>
    <row r="24" spans="1:14" s="18" customFormat="1" ht="18" customHeight="1" x14ac:dyDescent="0.3">
      <c r="A24" s="48" t="s">
        <v>361</v>
      </c>
      <c r="B24" s="110">
        <v>19</v>
      </c>
      <c r="C24" s="100" t="s">
        <v>362</v>
      </c>
      <c r="D24" s="111">
        <v>21.109390581903149</v>
      </c>
      <c r="E24" s="112">
        <v>9013.7223059400021</v>
      </c>
      <c r="F24" s="114">
        <v>10816.466767128002</v>
      </c>
      <c r="G24" s="222">
        <v>14382.661938046418</v>
      </c>
      <c r="H24" s="222">
        <v>1438.2661938046419</v>
      </c>
      <c r="I24" s="113">
        <v>1316.3045891499999</v>
      </c>
      <c r="J24" s="99">
        <v>-121.96160465464209</v>
      </c>
      <c r="K24" s="390">
        <v>0.91520234211163831</v>
      </c>
      <c r="L24" s="57">
        <v>20</v>
      </c>
      <c r="M24" s="98">
        <v>16.806000000000001</v>
      </c>
      <c r="N24" s="98">
        <v>7832.3490964536459</v>
      </c>
    </row>
    <row r="25" spans="1:14" s="18" customFormat="1" ht="18" customHeight="1" thickBot="1" x14ac:dyDescent="0.35">
      <c r="A25" s="48" t="s">
        <v>328</v>
      </c>
      <c r="B25" s="110">
        <v>20</v>
      </c>
      <c r="C25" s="101" t="s">
        <v>329</v>
      </c>
      <c r="D25" s="111">
        <v>2.8331699182660559</v>
      </c>
      <c r="E25" s="112">
        <v>2262.2558101499999</v>
      </c>
      <c r="F25" s="116">
        <v>2714.7069721799999</v>
      </c>
      <c r="G25" s="223">
        <v>1930.3506176249612</v>
      </c>
      <c r="H25" s="222">
        <v>193.0350617624961</v>
      </c>
      <c r="I25" s="113">
        <v>166.45599383000001</v>
      </c>
      <c r="J25" s="244">
        <v>-26.579067932496088</v>
      </c>
      <c r="K25" s="391">
        <v>0.86230963592925891</v>
      </c>
      <c r="L25" s="57">
        <v>10</v>
      </c>
      <c r="M25" s="98">
        <v>408.06507911</v>
      </c>
      <c r="N25" s="98">
        <v>40.791531143278576</v>
      </c>
    </row>
    <row r="26" spans="1:14" s="18" customFormat="1" ht="18.75" thickBot="1" x14ac:dyDescent="0.35">
      <c r="A26" s="48"/>
      <c r="B26" s="118" t="s">
        <v>366</v>
      </c>
      <c r="C26" s="119"/>
      <c r="D26" s="120">
        <v>99.999999999999972</v>
      </c>
      <c r="E26" s="105">
        <v>56778.292904930015</v>
      </c>
      <c r="F26" s="105">
        <v>68133.951485916026</v>
      </c>
      <c r="G26" s="105">
        <v>68133.951485916012</v>
      </c>
      <c r="H26" s="219">
        <v>6813.3951485916014</v>
      </c>
      <c r="I26" s="202">
        <v>15205.795277479998</v>
      </c>
      <c r="J26" s="221">
        <v>8392.4001288883956</v>
      </c>
      <c r="K26" s="392">
        <v>2.2317500960770187</v>
      </c>
      <c r="L26" s="105">
        <v>40</v>
      </c>
      <c r="M26" s="105">
        <v>14031.417817010002</v>
      </c>
      <c r="N26" s="105">
        <v>108.36962790065536</v>
      </c>
    </row>
    <row r="30" spans="1:14" x14ac:dyDescent="0.3">
      <c r="H30" s="19"/>
    </row>
  </sheetData>
  <mergeCells count="12">
    <mergeCell ref="M4:M5"/>
    <mergeCell ref="N4:N5"/>
    <mergeCell ref="B4:B5"/>
    <mergeCell ref="C4:C5"/>
    <mergeCell ref="D4:D5"/>
    <mergeCell ref="E4:E5"/>
    <mergeCell ref="F4:F5"/>
    <mergeCell ref="L4:L5"/>
    <mergeCell ref="G4:G5"/>
    <mergeCell ref="H4:H5"/>
    <mergeCell ref="I4:I5"/>
    <mergeCell ref="J4:K4"/>
  </mergeCells>
  <conditionalFormatting sqref="K6:K25">
    <cfRule type="cellIs" dxfId="56" priority="11" operator="lessThan">
      <formula>1</formula>
    </cfRule>
    <cfRule type="cellIs" dxfId="55" priority="12" operator="greaterThan">
      <formula>1</formula>
    </cfRule>
  </conditionalFormatting>
  <conditionalFormatting sqref="J6:J25">
    <cfRule type="cellIs" dxfId="54" priority="9" operator="lessThan">
      <formula>0</formula>
    </cfRule>
    <cfRule type="cellIs" dxfId="53" priority="10" operator="greaterThan">
      <formula>0</formula>
    </cfRule>
  </conditionalFormatting>
  <conditionalFormatting sqref="K26">
    <cfRule type="cellIs" dxfId="52" priority="7" operator="lessThan">
      <formula>1</formula>
    </cfRule>
    <cfRule type="cellIs" dxfId="51" priority="8" operator="greaterThan">
      <formula>1</formula>
    </cfRule>
  </conditionalFormatting>
  <conditionalFormatting sqref="J26">
    <cfRule type="cellIs" dxfId="50" priority="5" operator="lessThan">
      <formula>0</formula>
    </cfRule>
    <cfRule type="cellIs" dxfId="49" priority="6" operator="greaterThan">
      <formula>0</formula>
    </cfRule>
  </conditionalFormatting>
  <conditionalFormatting sqref="N6:N26">
    <cfRule type="cellIs" dxfId="48" priority="2" operator="greaterThan">
      <formula>100</formula>
    </cfRule>
    <cfRule type="cellIs" dxfId="47" priority="3" operator="lessThan">
      <formula>100</formula>
    </cfRule>
  </conditionalFormatting>
  <pageMargins left="0.70866141732283472" right="0.70866141732283472" top="0.74803149606299213" bottom="0.74803149606299213" header="0.31496062992125984" footer="0.31496062992125984"/>
  <pageSetup paperSize="9" scale="71"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tabColor rgb="FF00B0F0"/>
  </sheetPr>
  <dimension ref="A1:BI988"/>
  <sheetViews>
    <sheetView tabSelected="1" zoomScale="85" zoomScaleNormal="85" workbookViewId="0">
      <pane ySplit="4" topLeftCell="A5" activePane="bottomLeft" state="frozen"/>
      <selection pane="bottomLeft" activeCell="L991" sqref="L991"/>
    </sheetView>
  </sheetViews>
  <sheetFormatPr defaultRowHeight="15" customHeight="1" x14ac:dyDescent="0.2"/>
  <cols>
    <col min="1" max="1" width="26.140625" style="349" customWidth="1"/>
    <col min="2" max="2" width="11.28515625" style="353" customWidth="1"/>
    <col min="3" max="3" width="5.28515625" style="353" customWidth="1"/>
    <col min="4" max="4" width="14.7109375" style="353" bestFit="1" customWidth="1"/>
    <col min="5" max="5" width="15.42578125" style="354" customWidth="1"/>
    <col min="6" max="6" width="36.7109375" style="353" customWidth="1"/>
    <col min="7" max="7" width="23.85546875" style="353" customWidth="1"/>
    <col min="8" max="8" width="7.7109375" style="353" customWidth="1"/>
    <col min="9" max="9" width="24.140625" style="353" customWidth="1"/>
    <col min="10" max="13" width="11.28515625" style="353" customWidth="1"/>
    <col min="14" max="17" width="15" style="353" customWidth="1"/>
    <col min="18" max="18" width="11.28515625" style="353" customWidth="1"/>
    <col min="19" max="19" width="12.140625" style="353" customWidth="1"/>
    <col min="20" max="23" width="9.140625" style="353" customWidth="1"/>
    <col min="24" max="24" width="15" style="353" customWidth="1"/>
    <col min="25" max="25" width="9.140625" style="353" customWidth="1"/>
    <col min="26" max="26" width="11.28515625" style="353" customWidth="1"/>
    <col min="27" max="29" width="9.140625" style="353" customWidth="1"/>
    <col min="30" max="30" width="16.5703125" style="353" customWidth="1"/>
    <col min="31" max="31" width="9.140625" style="353" customWidth="1"/>
    <col min="32" max="32" width="4.28515625" style="353" bestFit="1" customWidth="1"/>
    <col min="33" max="33" width="7.85546875" style="355" bestFit="1" customWidth="1"/>
    <col min="34" max="36" width="15.42578125" style="353" bestFit="1" customWidth="1"/>
    <col min="37" max="37" width="15.42578125" style="353" customWidth="1"/>
    <col min="38" max="38" width="14.28515625" style="353" customWidth="1"/>
    <col min="39" max="39" width="15.42578125" style="353" customWidth="1"/>
    <col min="40" max="40" width="15.7109375" style="353" customWidth="1"/>
    <col min="41" max="42" width="14.28515625" style="353" customWidth="1"/>
    <col min="43" max="43" width="12.42578125" style="353" customWidth="1"/>
    <col min="44" max="46" width="14.28515625" style="353" customWidth="1"/>
    <col min="47" max="47" width="9.42578125" style="353" bestFit="1" customWidth="1"/>
    <col min="48" max="48" width="19.140625" style="353" customWidth="1"/>
    <col min="49" max="56" width="14.28515625" style="353" customWidth="1"/>
    <col min="57" max="57" width="14.42578125" style="353" bestFit="1" customWidth="1"/>
    <col min="58" max="61" width="15.42578125" style="353" customWidth="1"/>
    <col min="62" max="16384" width="9.140625" style="230"/>
  </cols>
  <sheetData>
    <row r="1" spans="1:61" ht="15" customHeight="1" x14ac:dyDescent="0.2">
      <c r="B1" s="568" t="s">
        <v>1116</v>
      </c>
      <c r="C1" s="568" t="s">
        <v>1</v>
      </c>
      <c r="D1" s="568" t="s">
        <v>2</v>
      </c>
      <c r="E1" s="572" t="s">
        <v>901</v>
      </c>
      <c r="F1" s="568" t="s">
        <v>4</v>
      </c>
      <c r="G1" s="571" t="s">
        <v>3362</v>
      </c>
      <c r="H1" s="571" t="s">
        <v>3987</v>
      </c>
      <c r="I1" s="568" t="s">
        <v>1118</v>
      </c>
      <c r="J1" s="568" t="s">
        <v>5</v>
      </c>
      <c r="K1" s="568" t="s">
        <v>6</v>
      </c>
      <c r="L1" s="568" t="s">
        <v>1119</v>
      </c>
      <c r="M1" s="568" t="s">
        <v>3986</v>
      </c>
      <c r="N1" s="568" t="s">
        <v>637</v>
      </c>
      <c r="O1" s="568" t="s">
        <v>5758</v>
      </c>
      <c r="P1" s="519"/>
      <c r="Q1" s="519"/>
      <c r="R1" s="192" t="s">
        <v>8</v>
      </c>
      <c r="S1" s="192"/>
      <c r="T1" s="568" t="s">
        <v>9</v>
      </c>
      <c r="U1" s="568" t="s">
        <v>1120</v>
      </c>
      <c r="V1" s="568" t="s">
        <v>10</v>
      </c>
      <c r="W1" s="568" t="s">
        <v>1121</v>
      </c>
      <c r="X1" s="568" t="s">
        <v>1122</v>
      </c>
      <c r="Y1" s="192" t="s">
        <v>11</v>
      </c>
      <c r="Z1" s="193"/>
      <c r="AA1" s="192" t="s">
        <v>1123</v>
      </c>
      <c r="AB1" s="192"/>
      <c r="AC1" s="192"/>
      <c r="AD1" s="570" t="s">
        <v>12</v>
      </c>
      <c r="AE1" s="570" t="s">
        <v>13</v>
      </c>
      <c r="AF1" s="340"/>
      <c r="AG1" s="194" t="s">
        <v>1124</v>
      </c>
      <c r="AH1" s="195"/>
      <c r="AI1" s="195"/>
      <c r="AJ1" s="195"/>
      <c r="AK1" s="195"/>
      <c r="AL1" s="195"/>
      <c r="AM1" s="195"/>
      <c r="AN1" s="195"/>
      <c r="AO1" s="195"/>
      <c r="AP1" s="195"/>
      <c r="AQ1" s="195"/>
      <c r="AR1" s="195"/>
      <c r="AS1" s="573" t="s">
        <v>5519</v>
      </c>
      <c r="AT1" s="573" t="s">
        <v>5757</v>
      </c>
      <c r="AU1" s="573" t="s">
        <v>3988</v>
      </c>
      <c r="AV1" s="573" t="s">
        <v>3989</v>
      </c>
      <c r="AW1" s="573" t="s">
        <v>3990</v>
      </c>
      <c r="AX1" s="573" t="s">
        <v>3991</v>
      </c>
      <c r="AY1" s="573" t="s">
        <v>3992</v>
      </c>
      <c r="AZ1" s="573" t="s">
        <v>3993</v>
      </c>
      <c r="BA1" s="573" t="s">
        <v>3994</v>
      </c>
      <c r="BB1" s="573" t="s">
        <v>3995</v>
      </c>
      <c r="BC1" s="573" t="s">
        <v>3996</v>
      </c>
      <c r="BD1" s="573" t="s">
        <v>3997</v>
      </c>
      <c r="BE1" s="573" t="s">
        <v>650</v>
      </c>
      <c r="BF1" s="195" t="s">
        <v>3380</v>
      </c>
      <c r="BG1" s="195" t="s">
        <v>3380</v>
      </c>
      <c r="BH1" s="195" t="s">
        <v>3380</v>
      </c>
      <c r="BI1" s="195"/>
    </row>
    <row r="2" spans="1:61" ht="15" customHeight="1" x14ac:dyDescent="0.2">
      <c r="B2" s="568"/>
      <c r="C2" s="568"/>
      <c r="D2" s="568"/>
      <c r="E2" s="572"/>
      <c r="F2" s="568"/>
      <c r="G2" s="571"/>
      <c r="H2" s="571"/>
      <c r="I2" s="568"/>
      <c r="J2" s="568"/>
      <c r="K2" s="568"/>
      <c r="L2" s="568"/>
      <c r="M2" s="568"/>
      <c r="N2" s="568"/>
      <c r="O2" s="568"/>
      <c r="P2" s="519"/>
      <c r="Q2" s="519"/>
      <c r="R2" s="568" t="s">
        <v>1125</v>
      </c>
      <c r="S2" s="568" t="s">
        <v>1126</v>
      </c>
      <c r="T2" s="568"/>
      <c r="U2" s="568"/>
      <c r="V2" s="568"/>
      <c r="W2" s="568"/>
      <c r="X2" s="568"/>
      <c r="Y2" s="568" t="s">
        <v>1127</v>
      </c>
      <c r="Z2" s="568" t="s">
        <v>14</v>
      </c>
      <c r="AA2" s="568" t="s">
        <v>1128</v>
      </c>
      <c r="AB2" s="568" t="s">
        <v>1127</v>
      </c>
      <c r="AC2" s="568" t="s">
        <v>15</v>
      </c>
      <c r="AD2" s="570"/>
      <c r="AE2" s="570"/>
      <c r="AF2" s="340"/>
      <c r="AG2" s="569" t="s">
        <v>1129</v>
      </c>
      <c r="AH2" s="576" t="s">
        <v>1130</v>
      </c>
      <c r="AI2" s="195" t="s">
        <v>1131</v>
      </c>
      <c r="AJ2" s="195"/>
      <c r="AK2" s="577" t="s">
        <v>1132</v>
      </c>
      <c r="AL2" s="577" t="s">
        <v>1133</v>
      </c>
      <c r="AM2" s="576" t="s">
        <v>1134</v>
      </c>
      <c r="AN2" s="195" t="s">
        <v>1135</v>
      </c>
      <c r="AO2" s="195"/>
      <c r="AP2" s="195"/>
      <c r="AQ2" s="195"/>
      <c r="AR2" s="195"/>
      <c r="AS2" s="574"/>
      <c r="AT2" s="574"/>
      <c r="AU2" s="574"/>
      <c r="AV2" s="574"/>
      <c r="AW2" s="574"/>
      <c r="AX2" s="574"/>
      <c r="AY2" s="574"/>
      <c r="AZ2" s="574"/>
      <c r="BA2" s="574"/>
      <c r="BB2" s="574"/>
      <c r="BC2" s="574"/>
      <c r="BD2" s="574"/>
      <c r="BE2" s="574"/>
      <c r="BF2" s="337"/>
      <c r="BG2" s="337"/>
      <c r="BH2" s="337"/>
      <c r="BI2" s="576" t="s">
        <v>3998</v>
      </c>
    </row>
    <row r="3" spans="1:61" ht="15" customHeight="1" x14ac:dyDescent="0.2">
      <c r="B3" s="568"/>
      <c r="C3" s="568"/>
      <c r="D3" s="568"/>
      <c r="E3" s="572"/>
      <c r="F3" s="568"/>
      <c r="G3" s="571"/>
      <c r="H3" s="571"/>
      <c r="I3" s="568"/>
      <c r="J3" s="568"/>
      <c r="K3" s="568"/>
      <c r="L3" s="568"/>
      <c r="M3" s="568"/>
      <c r="N3" s="568"/>
      <c r="O3" s="568"/>
      <c r="P3" s="519"/>
      <c r="Q3" s="519"/>
      <c r="R3" s="568"/>
      <c r="S3" s="568"/>
      <c r="T3" s="568"/>
      <c r="U3" s="568"/>
      <c r="V3" s="568"/>
      <c r="W3" s="568"/>
      <c r="X3" s="568"/>
      <c r="Y3" s="568"/>
      <c r="Z3" s="568"/>
      <c r="AA3" s="568"/>
      <c r="AB3" s="568"/>
      <c r="AC3" s="568"/>
      <c r="AD3" s="570"/>
      <c r="AE3" s="570"/>
      <c r="AF3" s="340"/>
      <c r="AG3" s="569"/>
      <c r="AH3" s="576"/>
      <c r="AI3" s="576" t="s">
        <v>16</v>
      </c>
      <c r="AJ3" s="576" t="s">
        <v>17</v>
      </c>
      <c r="AK3" s="577"/>
      <c r="AL3" s="577"/>
      <c r="AM3" s="576"/>
      <c r="AN3" s="341" t="s">
        <v>16</v>
      </c>
      <c r="AO3" s="195"/>
      <c r="AP3" s="195" t="s">
        <v>17</v>
      </c>
      <c r="AQ3" s="195"/>
      <c r="AR3" s="576" t="s">
        <v>1133</v>
      </c>
      <c r="AS3" s="574"/>
      <c r="AT3" s="574"/>
      <c r="AU3" s="574"/>
      <c r="AV3" s="574"/>
      <c r="AW3" s="574"/>
      <c r="AX3" s="574"/>
      <c r="AY3" s="574"/>
      <c r="AZ3" s="574"/>
      <c r="BA3" s="574"/>
      <c r="BB3" s="574"/>
      <c r="BC3" s="574"/>
      <c r="BD3" s="574"/>
      <c r="BE3" s="574"/>
      <c r="BF3" s="337"/>
      <c r="BG3" s="337"/>
      <c r="BH3" s="337"/>
      <c r="BI3" s="576"/>
    </row>
    <row r="4" spans="1:61" ht="15" customHeight="1" x14ac:dyDescent="0.2">
      <c r="B4" s="568"/>
      <c r="C4" s="568"/>
      <c r="D4" s="568"/>
      <c r="E4" s="572"/>
      <c r="F4" s="568"/>
      <c r="G4" s="571"/>
      <c r="H4" s="571"/>
      <c r="I4" s="568"/>
      <c r="J4" s="568"/>
      <c r="K4" s="568"/>
      <c r="L4" s="568"/>
      <c r="M4" s="568"/>
      <c r="N4" s="568"/>
      <c r="O4" s="568"/>
      <c r="P4" s="519"/>
      <c r="Q4" s="519"/>
      <c r="R4" s="568"/>
      <c r="S4" s="568"/>
      <c r="T4" s="568"/>
      <c r="U4" s="568"/>
      <c r="V4" s="568"/>
      <c r="W4" s="568"/>
      <c r="X4" s="568"/>
      <c r="Y4" s="568"/>
      <c r="Z4" s="568"/>
      <c r="AA4" s="568"/>
      <c r="AB4" s="568"/>
      <c r="AC4" s="568"/>
      <c r="AD4" s="570"/>
      <c r="AE4" s="570"/>
      <c r="AF4" s="340"/>
      <c r="AG4" s="569"/>
      <c r="AH4" s="576"/>
      <c r="AI4" s="576"/>
      <c r="AJ4" s="576"/>
      <c r="AK4" s="577"/>
      <c r="AL4" s="577"/>
      <c r="AM4" s="576"/>
      <c r="AN4" s="337" t="s">
        <v>1136</v>
      </c>
      <c r="AO4" s="337" t="s">
        <v>1058</v>
      </c>
      <c r="AP4" s="196" t="s">
        <v>1136</v>
      </c>
      <c r="AQ4" s="196" t="s">
        <v>1058</v>
      </c>
      <c r="AR4" s="576"/>
      <c r="AS4" s="575"/>
      <c r="AT4" s="575"/>
      <c r="AU4" s="575"/>
      <c r="AV4" s="575"/>
      <c r="AW4" s="575"/>
      <c r="AX4" s="575"/>
      <c r="AY4" s="575"/>
      <c r="AZ4" s="575"/>
      <c r="BA4" s="575"/>
      <c r="BB4" s="575"/>
      <c r="BC4" s="575"/>
      <c r="BD4" s="575"/>
      <c r="BE4" s="575"/>
      <c r="BF4" s="337" t="s">
        <v>452</v>
      </c>
      <c r="BG4" s="337" t="s">
        <v>453</v>
      </c>
      <c r="BH4" s="337" t="s">
        <v>3999</v>
      </c>
      <c r="BI4" s="576"/>
    </row>
    <row r="5" spans="1:61" ht="15" customHeight="1" x14ac:dyDescent="0.2">
      <c r="B5" s="338"/>
      <c r="C5" s="338"/>
      <c r="D5" s="338"/>
      <c r="E5" s="343"/>
      <c r="F5" s="338"/>
      <c r="G5" s="342"/>
      <c r="H5" s="342"/>
      <c r="I5" s="338"/>
      <c r="J5" s="338"/>
      <c r="K5" s="338"/>
      <c r="L5" s="338"/>
      <c r="M5" s="338"/>
      <c r="N5" s="338"/>
      <c r="O5" s="519"/>
      <c r="P5" s="519"/>
      <c r="Q5" s="519"/>
      <c r="R5" s="338"/>
      <c r="S5" s="338"/>
      <c r="T5" s="338"/>
      <c r="U5" s="338"/>
      <c r="V5" s="338"/>
      <c r="W5" s="338"/>
      <c r="X5" s="338"/>
      <c r="Y5" s="338"/>
      <c r="Z5" s="338"/>
      <c r="AA5" s="338"/>
      <c r="AB5" s="338"/>
      <c r="AC5" s="338"/>
      <c r="AD5" s="340"/>
      <c r="AE5" s="340"/>
      <c r="AF5" s="340"/>
      <c r="AG5" s="339"/>
      <c r="AH5" s="340">
        <f>SUBTOTAL(9,AH7:AH1048576)</f>
        <v>1349871837.5300002</v>
      </c>
      <c r="AI5" s="345">
        <f t="shared" ref="AI5:AR5" si="0">SUBTOTAL(9,AI7:AI1048576)</f>
        <v>1238959355.5300002</v>
      </c>
      <c r="AJ5" s="345">
        <f t="shared" si="0"/>
        <v>110912482</v>
      </c>
      <c r="AK5" s="345">
        <f t="shared" si="0"/>
        <v>0</v>
      </c>
      <c r="AL5" s="345">
        <f t="shared" si="0"/>
        <v>0</v>
      </c>
      <c r="AM5" s="345">
        <f t="shared" si="0"/>
        <v>148596233</v>
      </c>
      <c r="AN5" s="345">
        <f t="shared" si="0"/>
        <v>10454725</v>
      </c>
      <c r="AO5" s="345">
        <f t="shared" si="0"/>
        <v>26949647</v>
      </c>
      <c r="AP5" s="345">
        <f t="shared" si="0"/>
        <v>111191861</v>
      </c>
      <c r="AQ5" s="345">
        <f t="shared" si="0"/>
        <v>0</v>
      </c>
      <c r="AR5" s="345">
        <f t="shared" si="0"/>
        <v>0</v>
      </c>
      <c r="AS5" s="363"/>
      <c r="AT5" s="340"/>
      <c r="AU5" s="340"/>
      <c r="AV5" s="340"/>
      <c r="AW5" s="340"/>
      <c r="AX5" s="340"/>
      <c r="AY5" s="340"/>
      <c r="AZ5" s="340"/>
      <c r="BA5" s="340"/>
      <c r="BB5" s="340"/>
      <c r="BC5" s="340"/>
      <c r="BD5" s="340" t="s">
        <v>367</v>
      </c>
      <c r="BE5" s="340"/>
      <c r="BF5" s="340">
        <v>3008909378.8699994</v>
      </c>
      <c r="BG5" s="340" t="e">
        <v>#N/A</v>
      </c>
      <c r="BH5" s="340" t="e">
        <v>#N/A</v>
      </c>
      <c r="BI5" s="340">
        <v>2257400199.4699998</v>
      </c>
    </row>
    <row r="6" spans="1:61" ht="15" customHeight="1" x14ac:dyDescent="0.2">
      <c r="A6" s="350">
        <v>0</v>
      </c>
      <c r="B6" s="344">
        <v>1</v>
      </c>
      <c r="C6" s="214">
        <v>2</v>
      </c>
      <c r="D6" s="344">
        <v>3</v>
      </c>
      <c r="E6" s="344">
        <v>4</v>
      </c>
      <c r="F6" s="344">
        <v>5</v>
      </c>
      <c r="G6" s="342">
        <v>6</v>
      </c>
      <c r="H6" s="342">
        <v>6</v>
      </c>
      <c r="I6" s="344">
        <v>7</v>
      </c>
      <c r="J6" s="344">
        <v>8</v>
      </c>
      <c r="K6" s="344">
        <v>9</v>
      </c>
      <c r="L6" s="344">
        <v>10</v>
      </c>
      <c r="M6" s="344">
        <v>11</v>
      </c>
      <c r="N6" s="344">
        <v>12</v>
      </c>
      <c r="O6" s="520">
        <v>12</v>
      </c>
      <c r="P6" s="520"/>
      <c r="Q6" s="520"/>
      <c r="R6" s="344">
        <v>13</v>
      </c>
      <c r="S6" s="344">
        <v>14</v>
      </c>
      <c r="T6" s="344">
        <v>15</v>
      </c>
      <c r="U6" s="344">
        <v>16</v>
      </c>
      <c r="V6" s="344">
        <v>17</v>
      </c>
      <c r="W6" s="344">
        <v>18</v>
      </c>
      <c r="X6" s="344">
        <v>19</v>
      </c>
      <c r="Y6" s="344">
        <v>20</v>
      </c>
      <c r="Z6" s="344">
        <v>21</v>
      </c>
      <c r="AA6" s="344">
        <v>22</v>
      </c>
      <c r="AB6" s="344">
        <v>23</v>
      </c>
      <c r="AC6" s="344">
        <v>24</v>
      </c>
      <c r="AD6" s="340">
        <v>25</v>
      </c>
      <c r="AE6" s="344">
        <v>26</v>
      </c>
      <c r="AF6" s="344"/>
      <c r="AG6" s="342">
        <v>27</v>
      </c>
      <c r="AH6" s="340">
        <v>28</v>
      </c>
      <c r="AI6" s="340">
        <v>29</v>
      </c>
      <c r="AJ6" s="340">
        <v>30</v>
      </c>
      <c r="AK6" s="340">
        <v>31</v>
      </c>
      <c r="AL6" s="340">
        <v>32</v>
      </c>
      <c r="AM6" s="340">
        <v>33</v>
      </c>
      <c r="AN6" s="340">
        <v>34</v>
      </c>
      <c r="AO6" s="340">
        <v>35</v>
      </c>
      <c r="AP6" s="340">
        <v>36</v>
      </c>
      <c r="AQ6" s="340">
        <v>37</v>
      </c>
      <c r="AR6" s="340">
        <v>38</v>
      </c>
      <c r="AS6" s="363"/>
      <c r="AT6" s="340"/>
      <c r="AU6" s="340"/>
      <c r="AV6" s="340"/>
      <c r="AW6" s="340"/>
      <c r="AX6" s="340"/>
      <c r="AY6" s="340"/>
      <c r="AZ6" s="197"/>
      <c r="BA6" s="197"/>
      <c r="BB6" s="197"/>
      <c r="BC6" s="340"/>
      <c r="BD6" s="197"/>
      <c r="BE6" s="340"/>
      <c r="BF6" s="340"/>
      <c r="BG6" s="340"/>
      <c r="BH6" s="340"/>
      <c r="BI6" s="340" t="s">
        <v>367</v>
      </c>
    </row>
    <row r="7" spans="1:61" ht="15" hidden="1" customHeight="1" x14ac:dyDescent="0.2">
      <c r="A7" s="349" t="str">
        <f>CONCATENATE(C7,"-",E7,"-",G7)</f>
        <v>60xx-750125400329-815</v>
      </c>
      <c r="B7" s="198">
        <v>46107</v>
      </c>
      <c r="C7" s="351" t="s">
        <v>363</v>
      </c>
      <c r="D7" s="351" t="s">
        <v>364</v>
      </c>
      <c r="E7" s="260">
        <v>750125400329</v>
      </c>
      <c r="F7" s="161" t="s">
        <v>4000</v>
      </c>
      <c r="G7" s="199">
        <v>815</v>
      </c>
      <c r="H7" s="199" t="s">
        <v>3365</v>
      </c>
      <c r="I7" s="199">
        <v>815</v>
      </c>
      <c r="J7" s="198">
        <v>45432</v>
      </c>
      <c r="K7" s="198">
        <v>45432</v>
      </c>
      <c r="L7" s="198">
        <v>45685</v>
      </c>
      <c r="M7" s="198"/>
      <c r="N7" s="161"/>
      <c r="O7" s="161" t="s">
        <v>78</v>
      </c>
      <c r="P7" s="161"/>
      <c r="Q7" s="161"/>
      <c r="R7" s="198">
        <v>44197</v>
      </c>
      <c r="S7" s="198">
        <v>45291</v>
      </c>
      <c r="T7" s="161" t="s">
        <v>4001</v>
      </c>
      <c r="U7" s="161" t="s">
        <v>4002</v>
      </c>
      <c r="V7" s="161" t="s">
        <v>86</v>
      </c>
      <c r="W7" s="161" t="s">
        <v>568</v>
      </c>
      <c r="X7" s="161" t="s">
        <v>132</v>
      </c>
      <c r="Y7" s="161"/>
      <c r="Z7" s="198"/>
      <c r="AA7" s="161"/>
      <c r="AB7" s="161"/>
      <c r="AC7" s="161"/>
      <c r="AD7" s="197"/>
      <c r="AE7" s="197"/>
      <c r="AF7" s="197" t="s">
        <v>4003</v>
      </c>
      <c r="AG7" s="199">
        <v>101202</v>
      </c>
      <c r="AH7" s="197">
        <f t="shared" ref="AH7:AH70" si="1">AI7+AJ7</f>
        <v>3864438381</v>
      </c>
      <c r="AI7" s="197">
        <v>2966066099</v>
      </c>
      <c r="AJ7" s="197">
        <v>898372282</v>
      </c>
      <c r="AK7" s="197">
        <v>0</v>
      </c>
      <c r="AL7" s="197">
        <v>0</v>
      </c>
      <c r="AM7" s="197">
        <f t="shared" ref="AM7:AM70" si="2">AN7+AO7+AP7+AQ7+AR7</f>
        <v>4418066099</v>
      </c>
      <c r="AN7" s="197">
        <v>2926066099</v>
      </c>
      <c r="AO7" s="197">
        <v>40000000</v>
      </c>
      <c r="AP7" s="197">
        <v>1452000000</v>
      </c>
      <c r="AQ7" s="197">
        <v>0</v>
      </c>
      <c r="AR7" s="197">
        <v>0</v>
      </c>
      <c r="AS7" s="197" t="e">
        <v>#N/A</v>
      </c>
      <c r="AT7" s="197" t="s">
        <v>904</v>
      </c>
      <c r="AU7" s="197" t="s">
        <v>118</v>
      </c>
      <c r="AV7" s="197" t="s">
        <v>4004</v>
      </c>
      <c r="AW7" s="197" t="s">
        <v>4004</v>
      </c>
      <c r="AX7" s="197" t="s">
        <v>904</v>
      </c>
      <c r="AY7" s="197" t="s">
        <v>904</v>
      </c>
      <c r="AZ7" s="197" t="s">
        <v>904</v>
      </c>
      <c r="BA7" s="197"/>
      <c r="BB7" s="197"/>
      <c r="BC7" s="197"/>
      <c r="BD7" s="197" t="s">
        <v>4004</v>
      </c>
      <c r="BE7" s="197"/>
      <c r="BF7" s="197"/>
      <c r="BG7" s="197"/>
      <c r="BH7" s="197"/>
      <c r="BI7" s="197"/>
    </row>
    <row r="8" spans="1:61" ht="15" hidden="1" customHeight="1" x14ac:dyDescent="0.2">
      <c r="A8" s="349" t="str">
        <f t="shared" ref="A8:A71" si="3">CONCATENATE(C8,"-",E8,"-",G8)</f>
        <v>15xx-980441001505-23</v>
      </c>
      <c r="B8" s="198">
        <v>46064</v>
      </c>
      <c r="C8" s="351" t="s">
        <v>290</v>
      </c>
      <c r="D8" s="351" t="s">
        <v>291</v>
      </c>
      <c r="E8" s="260">
        <v>980441001505</v>
      </c>
      <c r="F8" s="161" t="s">
        <v>3375</v>
      </c>
      <c r="G8" s="199">
        <v>23</v>
      </c>
      <c r="H8" s="199" t="s">
        <v>3365</v>
      </c>
      <c r="I8" s="199">
        <v>40277</v>
      </c>
      <c r="J8" s="198">
        <v>40460</v>
      </c>
      <c r="K8" s="198"/>
      <c r="L8" s="198">
        <v>46013</v>
      </c>
      <c r="M8" s="198"/>
      <c r="N8" s="161"/>
      <c r="O8" s="161" t="s">
        <v>78</v>
      </c>
      <c r="P8" s="161"/>
      <c r="Q8" s="161"/>
      <c r="R8" s="198">
        <v>44562</v>
      </c>
      <c r="S8" s="198">
        <v>45657</v>
      </c>
      <c r="T8" s="161" t="s">
        <v>300</v>
      </c>
      <c r="U8" s="161" t="s">
        <v>176</v>
      </c>
      <c r="V8" s="161"/>
      <c r="W8" s="161" t="s">
        <v>3376</v>
      </c>
      <c r="X8" s="161" t="s">
        <v>28</v>
      </c>
      <c r="Y8" s="161"/>
      <c r="Z8" s="198"/>
      <c r="AA8" s="161"/>
      <c r="AB8" s="161"/>
      <c r="AC8" s="161"/>
      <c r="AD8" s="197"/>
      <c r="AE8" s="197"/>
      <c r="AF8" s="197" t="s">
        <v>4005</v>
      </c>
      <c r="AG8" s="199">
        <v>101110</v>
      </c>
      <c r="AH8" s="197">
        <f t="shared" si="1"/>
        <v>1020721614</v>
      </c>
      <c r="AI8" s="197">
        <v>1020721614</v>
      </c>
      <c r="AJ8" s="197">
        <v>0</v>
      </c>
      <c r="AK8" s="197">
        <v>0</v>
      </c>
      <c r="AL8" s="197">
        <v>0</v>
      </c>
      <c r="AM8" s="197">
        <f t="shared" si="2"/>
        <v>1020721614</v>
      </c>
      <c r="AN8" s="197">
        <v>1020721614</v>
      </c>
      <c r="AO8" s="197">
        <v>0</v>
      </c>
      <c r="AP8" s="197">
        <v>0</v>
      </c>
      <c r="AQ8" s="197">
        <v>0</v>
      </c>
      <c r="AR8" s="197">
        <v>0</v>
      </c>
      <c r="AS8" s="197" t="e">
        <v>#N/A</v>
      </c>
      <c r="AT8" s="197" t="s">
        <v>904</v>
      </c>
      <c r="AU8" s="197">
        <v>0</v>
      </c>
      <c r="AV8" s="197" t="s">
        <v>4004</v>
      </c>
      <c r="AW8" s="197" t="s">
        <v>4004</v>
      </c>
      <c r="AX8" s="197"/>
      <c r="AY8" s="197"/>
      <c r="AZ8" s="197" t="s">
        <v>904</v>
      </c>
      <c r="BA8" s="197"/>
      <c r="BB8" s="197"/>
      <c r="BC8" s="197"/>
      <c r="BD8" s="197" t="s">
        <v>4004</v>
      </c>
      <c r="BE8" s="197"/>
      <c r="BF8" s="197"/>
      <c r="BG8" s="197"/>
      <c r="BH8" s="197"/>
      <c r="BI8" s="197"/>
    </row>
    <row r="9" spans="1:61" ht="15" hidden="1" customHeight="1" x14ac:dyDescent="0.2">
      <c r="A9" s="349" t="str">
        <f t="shared" si="3"/>
        <v>18xx-941040000097-180120250916TAC0006</v>
      </c>
      <c r="B9" s="198">
        <v>46071</v>
      </c>
      <c r="C9" s="351" t="s">
        <v>355</v>
      </c>
      <c r="D9" s="351" t="s">
        <v>148</v>
      </c>
      <c r="E9" s="260">
        <v>941040000097</v>
      </c>
      <c r="F9" s="161" t="s">
        <v>1672</v>
      </c>
      <c r="G9" s="199" t="s">
        <v>1673</v>
      </c>
      <c r="H9" s="199" t="s">
        <v>3363</v>
      </c>
      <c r="I9" s="199" t="s">
        <v>1805</v>
      </c>
      <c r="J9" s="198">
        <v>45916</v>
      </c>
      <c r="K9" s="198">
        <v>45924</v>
      </c>
      <c r="L9" s="198">
        <v>46002</v>
      </c>
      <c r="M9" s="198">
        <v>46006</v>
      </c>
      <c r="N9" s="161" t="s">
        <v>78</v>
      </c>
      <c r="O9" s="161" t="s">
        <v>487</v>
      </c>
      <c r="P9" s="161"/>
      <c r="Q9" s="161"/>
      <c r="R9" s="198">
        <v>43831</v>
      </c>
      <c r="S9" s="198">
        <v>45291</v>
      </c>
      <c r="T9" s="161" t="s">
        <v>2087</v>
      </c>
      <c r="U9" s="161" t="s">
        <v>150</v>
      </c>
      <c r="V9" s="161"/>
      <c r="W9" s="161" t="s">
        <v>1674</v>
      </c>
      <c r="X9" s="161" t="s">
        <v>11</v>
      </c>
      <c r="Y9" s="161">
        <v>878</v>
      </c>
      <c r="Z9" s="198">
        <v>45912</v>
      </c>
      <c r="AA9" s="161"/>
      <c r="AB9" s="161"/>
      <c r="AC9" s="161"/>
      <c r="AD9" s="197">
        <v>357410759825</v>
      </c>
      <c r="AE9" s="197">
        <v>7.6</v>
      </c>
      <c r="AF9" s="197" t="s">
        <v>4005</v>
      </c>
      <c r="AG9" s="199">
        <v>101110</v>
      </c>
      <c r="AH9" s="197">
        <f t="shared" si="1"/>
        <v>983602729</v>
      </c>
      <c r="AI9" s="197">
        <v>983602729</v>
      </c>
      <c r="AJ9" s="197">
        <v>0</v>
      </c>
      <c r="AK9" s="197">
        <v>0</v>
      </c>
      <c r="AL9" s="197">
        <v>393441092</v>
      </c>
      <c r="AM9" s="197">
        <f t="shared" si="2"/>
        <v>983602729</v>
      </c>
      <c r="AN9" s="197">
        <v>0</v>
      </c>
      <c r="AO9" s="197">
        <v>983602729</v>
      </c>
      <c r="AP9" s="197">
        <v>0</v>
      </c>
      <c r="AQ9" s="197">
        <v>0</v>
      </c>
      <c r="AR9" s="197">
        <v>0</v>
      </c>
      <c r="AS9" s="197" t="e">
        <v>#N/A</v>
      </c>
      <c r="AT9" s="197" t="s">
        <v>118</v>
      </c>
      <c r="AU9" s="197" t="s">
        <v>118</v>
      </c>
      <c r="AV9" s="197" t="s">
        <v>4004</v>
      </c>
      <c r="AW9" s="197" t="s">
        <v>4004</v>
      </c>
      <c r="AX9" s="197"/>
      <c r="AY9" s="197" t="s">
        <v>904</v>
      </c>
      <c r="AZ9" s="197"/>
      <c r="BA9" s="197"/>
      <c r="BB9" s="197" t="s">
        <v>904</v>
      </c>
      <c r="BC9" s="197"/>
      <c r="BD9" s="197" t="s">
        <v>4004</v>
      </c>
      <c r="BE9" s="197" t="s">
        <v>3364</v>
      </c>
      <c r="BF9" s="197"/>
      <c r="BG9" s="197"/>
      <c r="BH9" s="197"/>
      <c r="BI9" s="197"/>
    </row>
    <row r="10" spans="1:61" ht="15" hidden="1" customHeight="1" x14ac:dyDescent="0.2">
      <c r="A10" s="349" t="str">
        <f t="shared" si="3"/>
        <v>03xx-20840001753-364</v>
      </c>
      <c r="B10" s="198">
        <v>46085</v>
      </c>
      <c r="C10" s="351" t="s">
        <v>365</v>
      </c>
      <c r="D10" s="351" t="s">
        <v>20</v>
      </c>
      <c r="E10" s="260">
        <v>20840001753</v>
      </c>
      <c r="F10" s="161" t="s">
        <v>3379</v>
      </c>
      <c r="G10" s="199">
        <v>364</v>
      </c>
      <c r="H10" s="199" t="s">
        <v>3365</v>
      </c>
      <c r="I10" s="199">
        <v>364</v>
      </c>
      <c r="J10" s="198">
        <v>43712</v>
      </c>
      <c r="K10" s="198">
        <v>43719</v>
      </c>
      <c r="L10" s="198">
        <v>43839</v>
      </c>
      <c r="M10" s="198">
        <v>43840</v>
      </c>
      <c r="N10" s="161" t="s">
        <v>78</v>
      </c>
      <c r="O10" s="161" t="e">
        <v>#N/A</v>
      </c>
      <c r="P10" s="161"/>
      <c r="Q10" s="161"/>
      <c r="R10" s="198">
        <v>41640</v>
      </c>
      <c r="S10" s="198">
        <v>43465</v>
      </c>
      <c r="T10" s="161" t="s">
        <v>29</v>
      </c>
      <c r="U10" s="161" t="s">
        <v>268</v>
      </c>
      <c r="V10" s="161"/>
      <c r="W10" s="161" t="s">
        <v>4006</v>
      </c>
      <c r="X10" s="161" t="s">
        <v>3381</v>
      </c>
      <c r="Y10" s="161"/>
      <c r="Z10" s="198"/>
      <c r="AA10" s="161"/>
      <c r="AB10" s="161"/>
      <c r="AC10" s="161"/>
      <c r="AD10" s="197">
        <v>9269373333</v>
      </c>
      <c r="AE10" s="197">
        <v>0.8</v>
      </c>
      <c r="AF10" s="197" t="s">
        <v>4003</v>
      </c>
      <c r="AG10" s="199">
        <v>101111</v>
      </c>
      <c r="AH10" s="197">
        <f t="shared" si="1"/>
        <v>521587658</v>
      </c>
      <c r="AI10" s="197">
        <v>475920026</v>
      </c>
      <c r="AJ10" s="197">
        <v>45667632</v>
      </c>
      <c r="AK10" s="197">
        <v>0</v>
      </c>
      <c r="AL10" s="197">
        <v>111459660</v>
      </c>
      <c r="AM10" s="197">
        <f t="shared" si="2"/>
        <v>924440127</v>
      </c>
      <c r="AN10" s="197">
        <v>410995906</v>
      </c>
      <c r="AO10" s="197">
        <v>0</v>
      </c>
      <c r="AP10" s="197">
        <v>401984561</v>
      </c>
      <c r="AQ10" s="197">
        <v>0</v>
      </c>
      <c r="AR10" s="197">
        <v>111459660</v>
      </c>
      <c r="AS10" s="197" t="e">
        <v>#N/A</v>
      </c>
      <c r="AT10" s="197" t="s">
        <v>904</v>
      </c>
      <c r="AU10" s="197" t="s">
        <v>118</v>
      </c>
      <c r="AV10" s="197" t="s">
        <v>4007</v>
      </c>
      <c r="AW10" s="197" t="s">
        <v>4004</v>
      </c>
      <c r="AX10" s="197" t="s">
        <v>904</v>
      </c>
      <c r="AY10" s="197"/>
      <c r="AZ10" s="197" t="s">
        <v>904</v>
      </c>
      <c r="BA10" s="197"/>
      <c r="BB10" s="197" t="s">
        <v>904</v>
      </c>
      <c r="BC10" s="197"/>
      <c r="BD10" s="197" t="s">
        <v>4004</v>
      </c>
      <c r="BE10" s="197"/>
      <c r="BF10" s="197">
        <v>0</v>
      </c>
      <c r="BG10" s="197" t="e">
        <v>#N/A</v>
      </c>
      <c r="BH10" s="197">
        <v>0</v>
      </c>
      <c r="BI10" s="197"/>
    </row>
    <row r="11" spans="1:61" ht="15" hidden="1" customHeight="1" x14ac:dyDescent="0.2">
      <c r="A11" s="349" t="str">
        <f t="shared" si="3"/>
        <v>21xx-81040006263-43</v>
      </c>
      <c r="B11" s="198">
        <v>46036</v>
      </c>
      <c r="C11" s="351" t="s">
        <v>351</v>
      </c>
      <c r="D11" s="351" t="s">
        <v>177</v>
      </c>
      <c r="E11" s="260">
        <v>81040006263</v>
      </c>
      <c r="F11" s="161" t="s">
        <v>2083</v>
      </c>
      <c r="G11" s="199">
        <v>43</v>
      </c>
      <c r="H11" s="199" t="s">
        <v>3365</v>
      </c>
      <c r="I11" s="199">
        <v>43</v>
      </c>
      <c r="J11" s="198">
        <v>45183</v>
      </c>
      <c r="K11" s="198">
        <v>45211</v>
      </c>
      <c r="L11" s="198">
        <v>45337</v>
      </c>
      <c r="M11" s="198">
        <v>45337</v>
      </c>
      <c r="N11" s="161"/>
      <c r="O11" s="161" t="s">
        <v>82</v>
      </c>
      <c r="P11" s="161"/>
      <c r="Q11" s="161"/>
      <c r="R11" s="198">
        <v>43831</v>
      </c>
      <c r="S11" s="198">
        <v>44926</v>
      </c>
      <c r="T11" s="161" t="s">
        <v>423</v>
      </c>
      <c r="U11" s="161" t="s">
        <v>179</v>
      </c>
      <c r="V11" s="161" t="s">
        <v>118</v>
      </c>
      <c r="W11" s="161" t="s">
        <v>2084</v>
      </c>
      <c r="X11" s="161" t="s">
        <v>2085</v>
      </c>
      <c r="Y11" s="161" t="s">
        <v>2086</v>
      </c>
      <c r="Z11" s="198">
        <v>45173</v>
      </c>
      <c r="AA11" s="161"/>
      <c r="AB11" s="161"/>
      <c r="AC11" s="161"/>
      <c r="AD11" s="197">
        <v>26529391912</v>
      </c>
      <c r="AE11" s="197">
        <v>0.8</v>
      </c>
      <c r="AF11" s="197" t="s">
        <v>4005</v>
      </c>
      <c r="AG11" s="199">
        <v>101110</v>
      </c>
      <c r="AH11" s="197">
        <f t="shared" si="1"/>
        <v>829029945</v>
      </c>
      <c r="AI11" s="197">
        <v>675597762</v>
      </c>
      <c r="AJ11" s="197">
        <v>153432183</v>
      </c>
      <c r="AK11" s="197">
        <v>1455198032</v>
      </c>
      <c r="AL11" s="197">
        <v>0</v>
      </c>
      <c r="AM11" s="197">
        <f t="shared" si="2"/>
        <v>601870000</v>
      </c>
      <c r="AN11" s="197">
        <v>601870000</v>
      </c>
      <c r="AO11" s="197">
        <v>0</v>
      </c>
      <c r="AP11" s="197">
        <v>0</v>
      </c>
      <c r="AQ11" s="197">
        <v>0</v>
      </c>
      <c r="AR11" s="197">
        <v>0</v>
      </c>
      <c r="AS11" s="197" t="e">
        <v>#N/A</v>
      </c>
      <c r="AT11" s="197" t="s">
        <v>904</v>
      </c>
      <c r="AU11" s="197">
        <v>0</v>
      </c>
      <c r="AV11" s="197" t="s">
        <v>4004</v>
      </c>
      <c r="AW11" s="197" t="s">
        <v>4004</v>
      </c>
      <c r="AX11" s="197" t="s">
        <v>904</v>
      </c>
      <c r="AY11" s="197"/>
      <c r="AZ11" s="197"/>
      <c r="BA11" s="197"/>
      <c r="BB11" s="197"/>
      <c r="BC11" s="197"/>
      <c r="BD11" s="197" t="s">
        <v>4004</v>
      </c>
      <c r="BE11" s="197"/>
      <c r="BF11" s="197"/>
      <c r="BG11" s="197"/>
      <c r="BH11" s="197"/>
      <c r="BI11" s="197"/>
    </row>
    <row r="12" spans="1:61" ht="15" hidden="1" customHeight="1" x14ac:dyDescent="0.2">
      <c r="A12" s="349" t="str">
        <f t="shared" si="3"/>
        <v>60xx-970440003326-2302</v>
      </c>
      <c r="B12" s="198">
        <v>46078</v>
      </c>
      <c r="C12" s="351" t="s">
        <v>363</v>
      </c>
      <c r="D12" s="351" t="s">
        <v>364</v>
      </c>
      <c r="E12" s="260">
        <v>970440003326</v>
      </c>
      <c r="F12" s="161" t="s">
        <v>89</v>
      </c>
      <c r="G12" s="199">
        <v>2302</v>
      </c>
      <c r="H12" s="199" t="s">
        <v>3365</v>
      </c>
      <c r="I12" s="199">
        <v>2302</v>
      </c>
      <c r="J12" s="198">
        <v>45636</v>
      </c>
      <c r="K12" s="198">
        <v>45636</v>
      </c>
      <c r="L12" s="198">
        <v>46048</v>
      </c>
      <c r="M12" s="198"/>
      <c r="N12" s="161"/>
      <c r="O12" s="161" t="s">
        <v>24</v>
      </c>
      <c r="P12" s="161"/>
      <c r="Q12" s="161"/>
      <c r="R12" s="198">
        <v>43466</v>
      </c>
      <c r="S12" s="198">
        <v>45291</v>
      </c>
      <c r="T12" s="161" t="s">
        <v>90</v>
      </c>
      <c r="U12" s="161" t="s">
        <v>169</v>
      </c>
      <c r="V12" s="161"/>
      <c r="W12" s="161"/>
      <c r="X12" s="161" t="s">
        <v>28</v>
      </c>
      <c r="Y12" s="161"/>
      <c r="Z12" s="198"/>
      <c r="AA12" s="161"/>
      <c r="AB12" s="161"/>
      <c r="AC12" s="161"/>
      <c r="AD12" s="197"/>
      <c r="AE12" s="197"/>
      <c r="AF12" s="197" t="s">
        <v>4005</v>
      </c>
      <c r="AG12" s="199">
        <v>101110</v>
      </c>
      <c r="AH12" s="197">
        <f t="shared" si="1"/>
        <v>12929864771</v>
      </c>
      <c r="AI12" s="197">
        <v>7834799272</v>
      </c>
      <c r="AJ12" s="197">
        <v>5095065499</v>
      </c>
      <c r="AK12" s="197">
        <v>0</v>
      </c>
      <c r="AL12" s="197">
        <v>0</v>
      </c>
      <c r="AM12" s="197">
        <f t="shared" si="2"/>
        <v>405000000</v>
      </c>
      <c r="AN12" s="197">
        <v>405000000</v>
      </c>
      <c r="AO12" s="197">
        <v>0</v>
      </c>
      <c r="AP12" s="197">
        <v>0</v>
      </c>
      <c r="AQ12" s="197">
        <v>0</v>
      </c>
      <c r="AR12" s="197">
        <v>0</v>
      </c>
      <c r="AS12" s="197" t="s">
        <v>564</v>
      </c>
      <c r="AT12" s="197" t="s">
        <v>904</v>
      </c>
      <c r="AU12" s="197" t="s">
        <v>904</v>
      </c>
      <c r="AV12" s="197" t="s">
        <v>3366</v>
      </c>
      <c r="AW12" s="197" t="s">
        <v>4004</v>
      </c>
      <c r="AX12" s="197" t="s">
        <v>904</v>
      </c>
      <c r="AY12" s="197"/>
      <c r="AZ12" s="197"/>
      <c r="BA12" s="197"/>
      <c r="BB12" s="197"/>
      <c r="BC12" s="197"/>
      <c r="BD12" s="197" t="s">
        <v>4004</v>
      </c>
      <c r="BE12" s="197"/>
      <c r="BF12" s="197"/>
      <c r="BG12" s="197"/>
      <c r="BH12" s="197"/>
      <c r="BI12" s="197">
        <v>405000000</v>
      </c>
    </row>
    <row r="13" spans="1:61" ht="15" hidden="1" customHeight="1" x14ac:dyDescent="0.2">
      <c r="A13" s="349" t="str">
        <f t="shared" si="3"/>
        <v>60xx-640004487-865</v>
      </c>
      <c r="B13" s="198">
        <v>46085</v>
      </c>
      <c r="C13" s="351" t="s">
        <v>363</v>
      </c>
      <c r="D13" s="351" t="s">
        <v>364</v>
      </c>
      <c r="E13" s="260">
        <v>640004487</v>
      </c>
      <c r="F13" s="161" t="s">
        <v>3391</v>
      </c>
      <c r="G13" s="199">
        <v>865</v>
      </c>
      <c r="H13" s="199" t="s">
        <v>3365</v>
      </c>
      <c r="I13" s="199">
        <v>865</v>
      </c>
      <c r="J13" s="198">
        <v>45160</v>
      </c>
      <c r="K13" s="198">
        <v>45160</v>
      </c>
      <c r="L13" s="198">
        <v>45260</v>
      </c>
      <c r="M13" s="198">
        <v>45261</v>
      </c>
      <c r="N13" s="161"/>
      <c r="O13" s="161" t="s">
        <v>78</v>
      </c>
      <c r="P13" s="161"/>
      <c r="Q13" s="161"/>
      <c r="R13" s="198">
        <v>43101</v>
      </c>
      <c r="S13" s="198">
        <v>44926</v>
      </c>
      <c r="T13" s="161" t="s">
        <v>3392</v>
      </c>
      <c r="U13" s="161" t="s">
        <v>169</v>
      </c>
      <c r="V13" s="161"/>
      <c r="W13" s="161" t="s">
        <v>3393</v>
      </c>
      <c r="X13" s="161" t="s">
        <v>28</v>
      </c>
      <c r="Y13" s="161"/>
      <c r="Z13" s="198"/>
      <c r="AA13" s="161"/>
      <c r="AB13" s="161"/>
      <c r="AC13" s="161"/>
      <c r="AD13" s="197"/>
      <c r="AE13" s="197"/>
      <c r="AF13" s="197" t="s">
        <v>4005</v>
      </c>
      <c r="AG13" s="199">
        <v>101110</v>
      </c>
      <c r="AH13" s="197">
        <f t="shared" si="1"/>
        <v>2271513577</v>
      </c>
      <c r="AI13" s="197">
        <v>1370327728</v>
      </c>
      <c r="AJ13" s="197">
        <v>901185849</v>
      </c>
      <c r="AK13" s="197">
        <v>0</v>
      </c>
      <c r="AL13" s="197">
        <v>0</v>
      </c>
      <c r="AM13" s="197">
        <f t="shared" si="2"/>
        <v>366120540</v>
      </c>
      <c r="AN13" s="197">
        <v>0</v>
      </c>
      <c r="AO13" s="197">
        <v>0</v>
      </c>
      <c r="AP13" s="197">
        <v>0</v>
      </c>
      <c r="AQ13" s="197">
        <v>0</v>
      </c>
      <c r="AR13" s="197">
        <v>366120540</v>
      </c>
      <c r="AS13" s="197" t="e">
        <v>#N/A</v>
      </c>
      <c r="AT13" s="197" t="s">
        <v>904</v>
      </c>
      <c r="AU13" s="197" t="s">
        <v>118</v>
      </c>
      <c r="AV13" s="197" t="s">
        <v>1133</v>
      </c>
      <c r="AW13" s="197" t="s">
        <v>4004</v>
      </c>
      <c r="AX13" s="197"/>
      <c r="AY13" s="197"/>
      <c r="AZ13" s="197"/>
      <c r="BA13" s="197"/>
      <c r="BB13" s="197" t="s">
        <v>904</v>
      </c>
      <c r="BC13" s="197"/>
      <c r="BD13" s="197" t="s">
        <v>4004</v>
      </c>
      <c r="BE13" s="197"/>
      <c r="BF13" s="197"/>
      <c r="BG13" s="197"/>
      <c r="BH13" s="197"/>
      <c r="BI13" s="197"/>
    </row>
    <row r="14" spans="1:61" ht="15" hidden="1" customHeight="1" x14ac:dyDescent="0.2">
      <c r="A14" s="349" t="str">
        <f t="shared" si="3"/>
        <v>06xx-40540006757-120</v>
      </c>
      <c r="B14" s="198">
        <v>46050</v>
      </c>
      <c r="C14" s="351" t="s">
        <v>348</v>
      </c>
      <c r="D14" s="351" t="s">
        <v>49</v>
      </c>
      <c r="E14" s="260">
        <v>40540006757</v>
      </c>
      <c r="F14" s="161" t="s">
        <v>475</v>
      </c>
      <c r="G14" s="199">
        <v>120</v>
      </c>
      <c r="H14" s="199" t="s">
        <v>3365</v>
      </c>
      <c r="I14" s="199">
        <v>120</v>
      </c>
      <c r="J14" s="198">
        <v>45810</v>
      </c>
      <c r="K14" s="198">
        <v>45818</v>
      </c>
      <c r="L14" s="198">
        <v>46048</v>
      </c>
      <c r="M14" s="198">
        <v>46048</v>
      </c>
      <c r="N14" s="161"/>
      <c r="O14" s="161" t="s">
        <v>24</v>
      </c>
      <c r="P14" s="161"/>
      <c r="Q14" s="161"/>
      <c r="R14" s="198">
        <v>44562</v>
      </c>
      <c r="S14" s="198">
        <v>45657</v>
      </c>
      <c r="T14" s="161" t="s">
        <v>58</v>
      </c>
      <c r="U14" s="161" t="s">
        <v>152</v>
      </c>
      <c r="V14" s="161" t="s">
        <v>57</v>
      </c>
      <c r="W14" s="161" t="s">
        <v>903</v>
      </c>
      <c r="X14" s="161" t="s">
        <v>28</v>
      </c>
      <c r="Y14" s="161" t="s">
        <v>57</v>
      </c>
      <c r="Z14" s="198" t="s">
        <v>57</v>
      </c>
      <c r="AA14" s="161" t="s">
        <v>57</v>
      </c>
      <c r="AB14" s="161" t="s">
        <v>57</v>
      </c>
      <c r="AC14" s="161" t="s">
        <v>57</v>
      </c>
      <c r="AD14" s="197">
        <v>9147359571</v>
      </c>
      <c r="AE14" s="197">
        <v>7.05</v>
      </c>
      <c r="AF14" s="197" t="s">
        <v>4005</v>
      </c>
      <c r="AG14" s="199">
        <v>105101</v>
      </c>
      <c r="AH14" s="197">
        <f t="shared" si="1"/>
        <v>293606999</v>
      </c>
      <c r="AI14" s="197">
        <v>273931989</v>
      </c>
      <c r="AJ14" s="197">
        <v>19675010</v>
      </c>
      <c r="AK14" s="197">
        <v>0</v>
      </c>
      <c r="AL14" s="197">
        <v>0</v>
      </c>
      <c r="AM14" s="197">
        <f t="shared" si="2"/>
        <v>293606999</v>
      </c>
      <c r="AN14" s="197">
        <v>96582043</v>
      </c>
      <c r="AO14" s="197">
        <v>177349946</v>
      </c>
      <c r="AP14" s="197">
        <v>19675010</v>
      </c>
      <c r="AQ14" s="197">
        <v>0</v>
      </c>
      <c r="AR14" s="197">
        <v>0</v>
      </c>
      <c r="AS14" s="197" t="s">
        <v>564</v>
      </c>
      <c r="AT14" s="197" t="s">
        <v>904</v>
      </c>
      <c r="AU14" s="197" t="s">
        <v>904</v>
      </c>
      <c r="AV14" s="197" t="s">
        <v>3366</v>
      </c>
      <c r="AW14" s="197" t="s">
        <v>4004</v>
      </c>
      <c r="AX14" s="197" t="s">
        <v>904</v>
      </c>
      <c r="AY14" s="197" t="s">
        <v>904</v>
      </c>
      <c r="AZ14" s="197" t="s">
        <v>904</v>
      </c>
      <c r="BA14" s="197"/>
      <c r="BB14" s="197"/>
      <c r="BC14" s="197"/>
      <c r="BD14" s="197" t="s">
        <v>4004</v>
      </c>
      <c r="BE14" s="197"/>
      <c r="BF14" s="197"/>
      <c r="BG14" s="197"/>
      <c r="BH14" s="197"/>
      <c r="BI14" s="197">
        <v>423131</v>
      </c>
    </row>
    <row r="15" spans="1:61" ht="15" hidden="1" customHeight="1" x14ac:dyDescent="0.2">
      <c r="A15" s="349" t="str">
        <f t="shared" si="3"/>
        <v>06xx-31040005996-060120250813TAC0002</v>
      </c>
      <c r="B15" s="198">
        <v>45713</v>
      </c>
      <c r="C15" s="351" t="s">
        <v>348</v>
      </c>
      <c r="D15" s="351" t="s">
        <v>49</v>
      </c>
      <c r="E15" s="260">
        <v>31040005996</v>
      </c>
      <c r="F15" s="161" t="s">
        <v>812</v>
      </c>
      <c r="G15" s="199" t="s">
        <v>814</v>
      </c>
      <c r="H15" s="199" t="s">
        <v>3363</v>
      </c>
      <c r="I15" s="199" t="s">
        <v>814</v>
      </c>
      <c r="J15" s="198">
        <v>45882</v>
      </c>
      <c r="K15" s="198">
        <v>45894</v>
      </c>
      <c r="L15" s="198">
        <v>46042</v>
      </c>
      <c r="M15" s="198">
        <v>46042</v>
      </c>
      <c r="N15" s="161" t="s">
        <v>78</v>
      </c>
      <c r="O15" s="161" t="s">
        <v>487</v>
      </c>
      <c r="P15" s="161"/>
      <c r="Q15" s="161"/>
      <c r="R15" s="198">
        <v>44835</v>
      </c>
      <c r="S15" s="198">
        <v>45199</v>
      </c>
      <c r="T15" s="161" t="s">
        <v>58</v>
      </c>
      <c r="U15" s="161" t="s">
        <v>150</v>
      </c>
      <c r="V15" s="161" t="s">
        <v>57</v>
      </c>
      <c r="W15" s="161" t="s">
        <v>903</v>
      </c>
      <c r="X15" s="161" t="s">
        <v>28</v>
      </c>
      <c r="Y15" s="161">
        <v>780</v>
      </c>
      <c r="Z15" s="198">
        <v>45880</v>
      </c>
      <c r="AA15" s="161" t="s">
        <v>57</v>
      </c>
      <c r="AB15" s="161" t="s">
        <v>57</v>
      </c>
      <c r="AC15" s="161" t="s">
        <v>57</v>
      </c>
      <c r="AD15" s="197">
        <v>46394970209</v>
      </c>
      <c r="AE15" s="197">
        <v>7.35</v>
      </c>
      <c r="AF15" s="197" t="s">
        <v>4005</v>
      </c>
      <c r="AG15" s="199">
        <v>105101</v>
      </c>
      <c r="AH15" s="197">
        <f t="shared" si="1"/>
        <v>223817148</v>
      </c>
      <c r="AI15" s="197">
        <v>146510138</v>
      </c>
      <c r="AJ15" s="197">
        <v>77307010</v>
      </c>
      <c r="AK15" s="197">
        <v>0</v>
      </c>
      <c r="AL15" s="197">
        <v>0</v>
      </c>
      <c r="AM15" s="197">
        <f t="shared" si="2"/>
        <v>282421203</v>
      </c>
      <c r="AN15" s="197">
        <v>146510138</v>
      </c>
      <c r="AO15" s="197">
        <v>0</v>
      </c>
      <c r="AP15" s="197">
        <v>77307010</v>
      </c>
      <c r="AQ15" s="197">
        <v>0</v>
      </c>
      <c r="AR15" s="197">
        <v>58604055</v>
      </c>
      <c r="AS15" s="197" t="s">
        <v>564</v>
      </c>
      <c r="AT15" s="197" t="s">
        <v>904</v>
      </c>
      <c r="AU15" s="197">
        <v>0</v>
      </c>
      <c r="AV15" s="197" t="s">
        <v>3366</v>
      </c>
      <c r="AW15" s="197" t="s">
        <v>4004</v>
      </c>
      <c r="AX15" s="197" t="s">
        <v>904</v>
      </c>
      <c r="AY15" s="197"/>
      <c r="AZ15" s="197" t="s">
        <v>904</v>
      </c>
      <c r="BA15" s="197"/>
      <c r="BB15" s="197" t="s">
        <v>904</v>
      </c>
      <c r="BC15" s="197"/>
      <c r="BD15" s="197" t="s">
        <v>4004</v>
      </c>
      <c r="BE15" s="197"/>
      <c r="BF15" s="197"/>
      <c r="BG15" s="197"/>
      <c r="BH15" s="197"/>
      <c r="BI15" s="197"/>
    </row>
    <row r="16" spans="1:61" ht="15" hidden="1" customHeight="1" x14ac:dyDescent="0.2">
      <c r="A16" s="349" t="str">
        <f t="shared" si="3"/>
        <v>03xx-100740005561-182</v>
      </c>
      <c r="B16" s="198">
        <v>46085</v>
      </c>
      <c r="C16" s="351" t="s">
        <v>365</v>
      </c>
      <c r="D16" s="352" t="s">
        <v>20</v>
      </c>
      <c r="E16" s="260">
        <v>100740005561</v>
      </c>
      <c r="F16" s="161" t="s">
        <v>3412</v>
      </c>
      <c r="G16" s="199">
        <v>182</v>
      </c>
      <c r="H16" s="199" t="s">
        <v>3365</v>
      </c>
      <c r="I16" s="199">
        <v>182</v>
      </c>
      <c r="J16" s="198">
        <v>45496</v>
      </c>
      <c r="K16" s="198">
        <v>45510</v>
      </c>
      <c r="L16" s="198">
        <v>46042</v>
      </c>
      <c r="M16" s="198">
        <v>46042</v>
      </c>
      <c r="N16" s="161"/>
      <c r="O16" s="161" t="s">
        <v>24</v>
      </c>
      <c r="P16" s="161"/>
      <c r="Q16" s="161"/>
      <c r="R16" s="198">
        <v>43831</v>
      </c>
      <c r="S16" s="198">
        <v>45291</v>
      </c>
      <c r="T16" s="161" t="s">
        <v>29</v>
      </c>
      <c r="U16" s="161" t="s">
        <v>176</v>
      </c>
      <c r="V16" s="161"/>
      <c r="W16" s="161" t="s">
        <v>3413</v>
      </c>
      <c r="X16" s="161" t="s">
        <v>28</v>
      </c>
      <c r="Y16" s="161">
        <v>257</v>
      </c>
      <c r="Z16" s="198">
        <v>45490</v>
      </c>
      <c r="AA16" s="161"/>
      <c r="AB16" s="161"/>
      <c r="AC16" s="161"/>
      <c r="AD16" s="197">
        <v>184361097431</v>
      </c>
      <c r="AE16" s="197">
        <v>2.8</v>
      </c>
      <c r="AF16" s="197" t="s">
        <v>4005</v>
      </c>
      <c r="AG16" s="199">
        <v>101110</v>
      </c>
      <c r="AH16" s="197">
        <f t="shared" si="1"/>
        <v>561571384</v>
      </c>
      <c r="AI16" s="197">
        <v>462625583</v>
      </c>
      <c r="AJ16" s="197">
        <v>98945801</v>
      </c>
      <c r="AK16" s="197">
        <v>0</v>
      </c>
      <c r="AL16" s="197">
        <v>0</v>
      </c>
      <c r="AM16" s="197">
        <f t="shared" si="2"/>
        <v>254878740</v>
      </c>
      <c r="AN16" s="197">
        <v>254878740</v>
      </c>
      <c r="AO16" s="197">
        <v>0</v>
      </c>
      <c r="AP16" s="197">
        <v>0</v>
      </c>
      <c r="AQ16" s="197">
        <v>0</v>
      </c>
      <c r="AR16" s="197">
        <v>0</v>
      </c>
      <c r="AS16" s="197" t="s">
        <v>4837</v>
      </c>
      <c r="AT16" s="197" t="s">
        <v>118</v>
      </c>
      <c r="AU16" s="197" t="s">
        <v>118</v>
      </c>
      <c r="AV16" s="197" t="s">
        <v>3366</v>
      </c>
      <c r="AW16" s="197" t="s">
        <v>4004</v>
      </c>
      <c r="AX16" s="197" t="s">
        <v>904</v>
      </c>
      <c r="AY16" s="197"/>
      <c r="AZ16" s="197"/>
      <c r="BA16" s="197"/>
      <c r="BB16" s="197"/>
      <c r="BC16" s="197"/>
      <c r="BD16" s="197" t="s">
        <v>4004</v>
      </c>
      <c r="BE16" s="197" t="s">
        <v>3364</v>
      </c>
      <c r="BF16" s="197"/>
      <c r="BG16" s="197"/>
      <c r="BH16" s="197"/>
      <c r="BI16" s="197" t="s">
        <v>57</v>
      </c>
    </row>
    <row r="17" spans="1:61" ht="15" hidden="1" customHeight="1" x14ac:dyDescent="0.2">
      <c r="A17" s="349" t="str">
        <f t="shared" si="3"/>
        <v>60xx-31040005137-605</v>
      </c>
      <c r="B17" s="198">
        <v>46078</v>
      </c>
      <c r="C17" s="351" t="s">
        <v>363</v>
      </c>
      <c r="D17" s="351" t="s">
        <v>364</v>
      </c>
      <c r="E17" s="260">
        <v>31040005137</v>
      </c>
      <c r="F17" s="161" t="s">
        <v>407</v>
      </c>
      <c r="G17" s="199">
        <v>605</v>
      </c>
      <c r="H17" s="199" t="s">
        <v>3365</v>
      </c>
      <c r="I17" s="199">
        <v>605</v>
      </c>
      <c r="J17" s="198">
        <v>45799</v>
      </c>
      <c r="K17" s="198">
        <v>45799</v>
      </c>
      <c r="L17" s="198">
        <v>46036</v>
      </c>
      <c r="M17" s="198"/>
      <c r="N17" s="161"/>
      <c r="O17" s="161" t="s">
        <v>21</v>
      </c>
      <c r="P17" s="161"/>
      <c r="Q17" s="161"/>
      <c r="R17" s="198">
        <v>44562</v>
      </c>
      <c r="S17" s="198">
        <v>45291</v>
      </c>
      <c r="T17" s="161" t="s">
        <v>105</v>
      </c>
      <c r="U17" s="161" t="s">
        <v>1320</v>
      </c>
      <c r="V17" s="161"/>
      <c r="W17" s="161"/>
      <c r="X17" s="161" t="s">
        <v>131</v>
      </c>
      <c r="Y17" s="161"/>
      <c r="Z17" s="198"/>
      <c r="AA17" s="161"/>
      <c r="AB17" s="161"/>
      <c r="AC17" s="161"/>
      <c r="AD17" s="197"/>
      <c r="AE17" s="197"/>
      <c r="AF17" s="197" t="s">
        <v>4003</v>
      </c>
      <c r="AG17" s="199">
        <v>101111</v>
      </c>
      <c r="AH17" s="197">
        <f t="shared" si="1"/>
        <v>925034682</v>
      </c>
      <c r="AI17" s="197">
        <v>686146554</v>
      </c>
      <c r="AJ17" s="197">
        <v>238888128</v>
      </c>
      <c r="AK17" s="197">
        <v>0</v>
      </c>
      <c r="AL17" s="197">
        <v>0</v>
      </c>
      <c r="AM17" s="197">
        <f t="shared" si="2"/>
        <v>250619000</v>
      </c>
      <c r="AN17" s="197">
        <v>0</v>
      </c>
      <c r="AO17" s="197">
        <v>0</v>
      </c>
      <c r="AP17" s="197">
        <v>250619000</v>
      </c>
      <c r="AQ17" s="197">
        <v>0</v>
      </c>
      <c r="AR17" s="197">
        <v>0</v>
      </c>
      <c r="AS17" s="197" t="s">
        <v>564</v>
      </c>
      <c r="AT17" s="197" t="s">
        <v>904</v>
      </c>
      <c r="AU17" s="197" t="s">
        <v>118</v>
      </c>
      <c r="AV17" s="197" t="s">
        <v>3366</v>
      </c>
      <c r="AW17" s="197" t="s">
        <v>4004</v>
      </c>
      <c r="AX17" s="197"/>
      <c r="AY17" s="197"/>
      <c r="AZ17" s="197" t="s">
        <v>904</v>
      </c>
      <c r="BA17" s="197"/>
      <c r="BB17" s="197"/>
      <c r="BC17" s="197"/>
      <c r="BD17" s="197" t="s">
        <v>4004</v>
      </c>
      <c r="BE17" s="197"/>
      <c r="BF17" s="197"/>
      <c r="BG17" s="197"/>
      <c r="BH17" s="197"/>
      <c r="BI17" s="197"/>
    </row>
    <row r="18" spans="1:61" ht="15" hidden="1" customHeight="1" x14ac:dyDescent="0.2">
      <c r="A18" s="349" t="str">
        <f t="shared" si="3"/>
        <v>06xx-70340011917-44</v>
      </c>
      <c r="B18" s="198">
        <v>45713</v>
      </c>
      <c r="C18" s="351" t="s">
        <v>348</v>
      </c>
      <c r="D18" s="351" t="s">
        <v>49</v>
      </c>
      <c r="E18" s="260">
        <v>70340011917</v>
      </c>
      <c r="F18" s="161" t="s">
        <v>2335</v>
      </c>
      <c r="G18" s="199">
        <v>44</v>
      </c>
      <c r="H18" s="199" t="s">
        <v>3365</v>
      </c>
      <c r="I18" s="199">
        <v>44</v>
      </c>
      <c r="J18" s="198">
        <v>44644</v>
      </c>
      <c r="K18" s="198">
        <v>44656</v>
      </c>
      <c r="L18" s="198">
        <v>44830</v>
      </c>
      <c r="M18" s="198">
        <v>44830</v>
      </c>
      <c r="N18" s="161"/>
      <c r="O18" s="161" t="s">
        <v>82</v>
      </c>
      <c r="P18" s="161"/>
      <c r="Q18" s="161"/>
      <c r="R18" s="198">
        <v>43101</v>
      </c>
      <c r="S18" s="198">
        <v>44561</v>
      </c>
      <c r="T18" s="161" t="s">
        <v>58</v>
      </c>
      <c r="U18" s="161" t="s">
        <v>152</v>
      </c>
      <c r="V18" s="161" t="s">
        <v>57</v>
      </c>
      <c r="W18" s="161" t="s">
        <v>85</v>
      </c>
      <c r="X18" s="161" t="s">
        <v>1138</v>
      </c>
      <c r="Y18" s="161" t="s">
        <v>57</v>
      </c>
      <c r="Z18" s="198"/>
      <c r="AA18" s="161"/>
      <c r="AB18" s="161"/>
      <c r="AC18" s="161"/>
      <c r="AD18" s="197"/>
      <c r="AE18" s="197">
        <v>10.02</v>
      </c>
      <c r="AF18" s="197" t="s">
        <v>4003</v>
      </c>
      <c r="AG18" s="199">
        <v>101111</v>
      </c>
      <c r="AH18" s="197">
        <f t="shared" si="1"/>
        <v>319472941</v>
      </c>
      <c r="AI18" s="197">
        <v>266493541</v>
      </c>
      <c r="AJ18" s="197">
        <v>52979400</v>
      </c>
      <c r="AK18" s="197">
        <v>0</v>
      </c>
      <c r="AL18" s="197">
        <v>0</v>
      </c>
      <c r="AM18" s="197">
        <f t="shared" si="2"/>
        <v>241632909</v>
      </c>
      <c r="AN18" s="197">
        <v>241632909</v>
      </c>
      <c r="AO18" s="197">
        <v>0</v>
      </c>
      <c r="AP18" s="197">
        <v>0</v>
      </c>
      <c r="AQ18" s="197">
        <v>0</v>
      </c>
      <c r="AR18" s="197">
        <v>0</v>
      </c>
      <c r="AS18" s="197" t="e">
        <v>#N/A</v>
      </c>
      <c r="AT18" s="197" t="s">
        <v>904</v>
      </c>
      <c r="AU18" s="197" t="s">
        <v>118</v>
      </c>
      <c r="AV18" s="197" t="s">
        <v>4007</v>
      </c>
      <c r="AW18" s="197" t="s">
        <v>4004</v>
      </c>
      <c r="AX18" s="197" t="s">
        <v>904</v>
      </c>
      <c r="AY18" s="197"/>
      <c r="AZ18" s="197"/>
      <c r="BA18" s="197"/>
      <c r="BB18" s="197"/>
      <c r="BC18" s="197"/>
      <c r="BD18" s="197" t="s">
        <v>4004</v>
      </c>
      <c r="BE18" s="197"/>
      <c r="BF18" s="197">
        <v>0</v>
      </c>
      <c r="BG18" s="197" t="e">
        <v>#N/A</v>
      </c>
      <c r="BH18" s="197">
        <v>0</v>
      </c>
      <c r="BI18" s="197"/>
    </row>
    <row r="19" spans="1:61" ht="15" hidden="1" customHeight="1" x14ac:dyDescent="0.2">
      <c r="A19" s="349" t="str">
        <f t="shared" si="3"/>
        <v>60xx-100140009384-1849</v>
      </c>
      <c r="B19" s="198">
        <v>46078</v>
      </c>
      <c r="C19" s="351" t="s">
        <v>363</v>
      </c>
      <c r="D19" s="351" t="s">
        <v>364</v>
      </c>
      <c r="E19" s="260">
        <v>100140009384</v>
      </c>
      <c r="F19" s="161" t="s">
        <v>3394</v>
      </c>
      <c r="G19" s="199">
        <v>1849</v>
      </c>
      <c r="H19" s="199" t="s">
        <v>3365</v>
      </c>
      <c r="I19" s="199">
        <v>1849</v>
      </c>
      <c r="J19" s="198">
        <v>45601</v>
      </c>
      <c r="K19" s="198">
        <v>45601</v>
      </c>
      <c r="L19" s="198">
        <v>46006</v>
      </c>
      <c r="M19" s="198"/>
      <c r="N19" s="161"/>
      <c r="O19" s="161" t="s">
        <v>82</v>
      </c>
      <c r="P19" s="161"/>
      <c r="Q19" s="161"/>
      <c r="R19" s="198">
        <v>44197</v>
      </c>
      <c r="S19" s="198">
        <v>45594</v>
      </c>
      <c r="T19" s="161" t="s">
        <v>3395</v>
      </c>
      <c r="U19" s="161" t="s">
        <v>1320</v>
      </c>
      <c r="V19" s="161" t="s">
        <v>86</v>
      </c>
      <c r="W19" s="161" t="s">
        <v>575</v>
      </c>
      <c r="X19" s="161" t="s">
        <v>132</v>
      </c>
      <c r="Y19" s="161"/>
      <c r="Z19" s="198"/>
      <c r="AA19" s="161"/>
      <c r="AB19" s="161"/>
      <c r="AC19" s="161"/>
      <c r="AD19" s="197"/>
      <c r="AE19" s="197"/>
      <c r="AF19" s="197" t="s">
        <v>4005</v>
      </c>
      <c r="AG19" s="199">
        <v>105101</v>
      </c>
      <c r="AH19" s="197">
        <f t="shared" si="1"/>
        <v>235591191</v>
      </c>
      <c r="AI19" s="197">
        <v>170325213</v>
      </c>
      <c r="AJ19" s="197">
        <v>65265978</v>
      </c>
      <c r="AK19" s="197">
        <v>0</v>
      </c>
      <c r="AL19" s="197">
        <v>42581303</v>
      </c>
      <c r="AM19" s="197">
        <f t="shared" si="2"/>
        <v>214266881.88</v>
      </c>
      <c r="AN19" s="197">
        <v>0</v>
      </c>
      <c r="AO19" s="197">
        <v>170368846.88</v>
      </c>
      <c r="AP19" s="197">
        <f>43898035</f>
        <v>43898035</v>
      </c>
      <c r="AQ19" s="197">
        <v>0</v>
      </c>
      <c r="AR19" s="197">
        <v>0</v>
      </c>
      <c r="AS19" s="197" t="e">
        <v>#N/A</v>
      </c>
      <c r="AT19" s="197" t="s">
        <v>904</v>
      </c>
      <c r="AU19" s="197" t="s">
        <v>904</v>
      </c>
      <c r="AV19" s="197"/>
      <c r="AW19" s="197" t="s">
        <v>4004</v>
      </c>
      <c r="AX19" s="197"/>
      <c r="AY19" s="197" t="s">
        <v>904</v>
      </c>
      <c r="AZ19" s="197" t="s">
        <v>904</v>
      </c>
      <c r="BA19" s="197"/>
      <c r="BB19" s="197" t="s">
        <v>904</v>
      </c>
      <c r="BC19" s="197"/>
      <c r="BD19" s="197" t="s">
        <v>4004</v>
      </c>
      <c r="BE19" s="197"/>
      <c r="BF19" s="197">
        <v>0</v>
      </c>
      <c r="BG19" s="197">
        <v>0</v>
      </c>
      <c r="BH19" s="197">
        <v>0</v>
      </c>
      <c r="BI19" s="197">
        <v>43898035</v>
      </c>
    </row>
    <row r="20" spans="1:61" ht="15" hidden="1" customHeight="1" x14ac:dyDescent="0.2">
      <c r="A20" s="349" t="str">
        <f t="shared" si="3"/>
        <v>62xx-70240003251-420</v>
      </c>
      <c r="B20" s="198">
        <v>46113</v>
      </c>
      <c r="C20" s="351" t="s">
        <v>361</v>
      </c>
      <c r="D20" s="351" t="s">
        <v>362</v>
      </c>
      <c r="E20" s="260">
        <v>70240003251</v>
      </c>
      <c r="F20" s="161" t="s">
        <v>4008</v>
      </c>
      <c r="G20" s="199">
        <v>420</v>
      </c>
      <c r="H20" s="199" t="s">
        <v>3365</v>
      </c>
      <c r="I20" s="199">
        <v>420</v>
      </c>
      <c r="J20" s="198">
        <v>45407</v>
      </c>
      <c r="K20" s="198">
        <v>45427</v>
      </c>
      <c r="L20" s="198">
        <v>45677</v>
      </c>
      <c r="M20" s="198">
        <v>45677</v>
      </c>
      <c r="N20" s="161"/>
      <c r="O20" s="161" t="s">
        <v>78</v>
      </c>
      <c r="P20" s="161"/>
      <c r="Q20" s="161"/>
      <c r="R20" s="198">
        <v>43831</v>
      </c>
      <c r="S20" s="198">
        <v>45291</v>
      </c>
      <c r="T20" s="161" t="s">
        <v>4009</v>
      </c>
      <c r="U20" s="161" t="s">
        <v>1726</v>
      </c>
      <c r="V20" s="161"/>
      <c r="W20" s="161" t="s">
        <v>903</v>
      </c>
      <c r="X20" s="161" t="s">
        <v>28</v>
      </c>
      <c r="Y20" s="161">
        <v>148</v>
      </c>
      <c r="Z20" s="198">
        <v>45406</v>
      </c>
      <c r="AA20" s="161"/>
      <c r="AB20" s="161"/>
      <c r="AC20" s="161"/>
      <c r="AD20" s="197">
        <v>112636262215</v>
      </c>
      <c r="AE20" s="197"/>
      <c r="AF20" s="197" t="s">
        <v>4005</v>
      </c>
      <c r="AG20" s="199">
        <v>105101</v>
      </c>
      <c r="AH20" s="197">
        <f t="shared" si="1"/>
        <v>170209078.99000001</v>
      </c>
      <c r="AI20" s="197">
        <v>130497109</v>
      </c>
      <c r="AJ20" s="197">
        <v>39711969.990000002</v>
      </c>
      <c r="AK20" s="197">
        <v>0</v>
      </c>
      <c r="AL20" s="197">
        <v>0</v>
      </c>
      <c r="AM20" s="197">
        <f t="shared" si="2"/>
        <v>209449328</v>
      </c>
      <c r="AN20" s="197">
        <v>209449328</v>
      </c>
      <c r="AO20" s="197">
        <v>0</v>
      </c>
      <c r="AP20" s="197">
        <v>0</v>
      </c>
      <c r="AQ20" s="197">
        <v>0</v>
      </c>
      <c r="AR20" s="197">
        <v>0</v>
      </c>
      <c r="AS20" s="197" t="e">
        <v>#N/A</v>
      </c>
      <c r="AT20" s="197" t="s">
        <v>904</v>
      </c>
      <c r="AU20" s="197" t="s">
        <v>904</v>
      </c>
      <c r="AV20" s="197"/>
      <c r="AW20" s="197" t="s">
        <v>4010</v>
      </c>
      <c r="AX20" s="197" t="s">
        <v>904</v>
      </c>
      <c r="AY20" s="197"/>
      <c r="AZ20" s="197"/>
      <c r="BA20" s="197"/>
      <c r="BB20" s="197"/>
      <c r="BC20" s="197"/>
      <c r="BD20" s="197" t="s">
        <v>4004</v>
      </c>
      <c r="BE20" s="197"/>
      <c r="BF20" s="197">
        <v>0</v>
      </c>
      <c r="BG20" s="197">
        <v>0</v>
      </c>
      <c r="BH20" s="197">
        <v>0</v>
      </c>
      <c r="BI20" s="197">
        <v>209449328</v>
      </c>
    </row>
    <row r="21" spans="1:61" ht="15" hidden="1" customHeight="1" x14ac:dyDescent="0.2">
      <c r="A21" s="349" t="str">
        <f t="shared" si="3"/>
        <v>18xx-80240021886-180120250814TAC0001</v>
      </c>
      <c r="B21" s="198">
        <v>46085</v>
      </c>
      <c r="C21" s="351" t="s">
        <v>355</v>
      </c>
      <c r="D21" s="351" t="s">
        <v>148</v>
      </c>
      <c r="E21" s="260">
        <v>80240021886</v>
      </c>
      <c r="F21" s="161" t="s">
        <v>1209</v>
      </c>
      <c r="G21" s="199" t="s">
        <v>1210</v>
      </c>
      <c r="H21" s="199" t="s">
        <v>3363</v>
      </c>
      <c r="I21" s="199" t="s">
        <v>2088</v>
      </c>
      <c r="J21" s="198">
        <v>45883</v>
      </c>
      <c r="K21" s="198">
        <v>45924</v>
      </c>
      <c r="L21" s="198">
        <v>46020</v>
      </c>
      <c r="M21" s="198">
        <v>46022</v>
      </c>
      <c r="N21" s="161" t="s">
        <v>78</v>
      </c>
      <c r="O21" s="161" t="s">
        <v>487</v>
      </c>
      <c r="P21" s="161"/>
      <c r="Q21" s="161"/>
      <c r="R21" s="198">
        <v>43831</v>
      </c>
      <c r="S21" s="198">
        <v>45657</v>
      </c>
      <c r="T21" s="161" t="s">
        <v>1161</v>
      </c>
      <c r="U21" s="161" t="s">
        <v>150</v>
      </c>
      <c r="V21" s="161"/>
      <c r="W21" s="161" t="s">
        <v>1211</v>
      </c>
      <c r="X21" s="161" t="s">
        <v>400</v>
      </c>
      <c r="Y21" s="161">
        <v>744</v>
      </c>
      <c r="Z21" s="198">
        <v>45877</v>
      </c>
      <c r="AA21" s="161"/>
      <c r="AB21" s="161"/>
      <c r="AC21" s="161"/>
      <c r="AD21" s="197">
        <v>94358058806</v>
      </c>
      <c r="AE21" s="197">
        <v>6.2</v>
      </c>
      <c r="AF21" s="197" t="s">
        <v>4005</v>
      </c>
      <c r="AG21" s="199">
        <v>101110</v>
      </c>
      <c r="AH21" s="197">
        <f t="shared" si="1"/>
        <v>142358784.78999999</v>
      </c>
      <c r="AI21" s="197">
        <v>116772583.2</v>
      </c>
      <c r="AJ21" s="197">
        <v>25586201.59</v>
      </c>
      <c r="AK21" s="197">
        <v>0</v>
      </c>
      <c r="AL21" s="197">
        <v>0</v>
      </c>
      <c r="AM21" s="197">
        <f t="shared" si="2"/>
        <v>165358784.59</v>
      </c>
      <c r="AN21" s="197">
        <v>116772583</v>
      </c>
      <c r="AO21" s="197">
        <v>0</v>
      </c>
      <c r="AP21" s="197">
        <v>25586201.59</v>
      </c>
      <c r="AQ21" s="197">
        <v>0</v>
      </c>
      <c r="AR21" s="197">
        <v>23000000</v>
      </c>
      <c r="AS21" s="197" t="e">
        <v>#N/A</v>
      </c>
      <c r="AT21" s="197" t="s">
        <v>904</v>
      </c>
      <c r="AU21" s="197">
        <v>0</v>
      </c>
      <c r="AV21" s="197"/>
      <c r="AW21" s="197" t="s">
        <v>4004</v>
      </c>
      <c r="AX21" s="197" t="s">
        <v>904</v>
      </c>
      <c r="AY21" s="197"/>
      <c r="AZ21" s="197" t="s">
        <v>904</v>
      </c>
      <c r="BA21" s="197"/>
      <c r="BB21" s="197" t="s">
        <v>904</v>
      </c>
      <c r="BC21" s="197"/>
      <c r="BD21" s="197" t="s">
        <v>4004</v>
      </c>
      <c r="BE21" s="197"/>
      <c r="BF21" s="197">
        <v>0</v>
      </c>
      <c r="BG21" s="197"/>
      <c r="BH21" s="197"/>
      <c r="BI21" s="197"/>
    </row>
    <row r="22" spans="1:61" ht="15" hidden="1" customHeight="1" x14ac:dyDescent="0.2">
      <c r="A22" s="349" t="str">
        <f t="shared" si="3"/>
        <v>45xx-10240007203-45</v>
      </c>
      <c r="B22" s="198">
        <v>46107</v>
      </c>
      <c r="C22" s="351" t="s">
        <v>359</v>
      </c>
      <c r="D22" s="351" t="s">
        <v>259</v>
      </c>
      <c r="E22" s="260">
        <v>10240007203</v>
      </c>
      <c r="F22" s="161" t="s">
        <v>4011</v>
      </c>
      <c r="G22" s="199">
        <v>45</v>
      </c>
      <c r="H22" s="199" t="s">
        <v>3365</v>
      </c>
      <c r="I22" s="199">
        <v>45</v>
      </c>
      <c r="J22" s="198">
        <v>45393</v>
      </c>
      <c r="K22" s="198">
        <v>45453</v>
      </c>
      <c r="L22" s="198">
        <v>45701</v>
      </c>
      <c r="M22" s="198">
        <v>45701</v>
      </c>
      <c r="N22" s="161"/>
      <c r="O22" s="161" t="s">
        <v>78</v>
      </c>
      <c r="P22" s="161"/>
      <c r="Q22" s="161"/>
      <c r="R22" s="198">
        <v>43466</v>
      </c>
      <c r="S22" s="198">
        <v>44926</v>
      </c>
      <c r="T22" s="161" t="s">
        <v>4012</v>
      </c>
      <c r="U22" s="161" t="s">
        <v>4013</v>
      </c>
      <c r="V22" s="161"/>
      <c r="W22" s="161"/>
      <c r="X22" s="161" t="s">
        <v>33</v>
      </c>
      <c r="Y22" s="161">
        <v>587</v>
      </c>
      <c r="Z22" s="198">
        <v>45274</v>
      </c>
      <c r="AA22" s="161"/>
      <c r="AB22" s="161"/>
      <c r="AC22" s="161"/>
      <c r="AD22" s="197"/>
      <c r="AE22" s="197"/>
      <c r="AF22" s="197" t="s">
        <v>4005</v>
      </c>
      <c r="AG22" s="199">
        <v>101110</v>
      </c>
      <c r="AH22" s="197">
        <f t="shared" si="1"/>
        <v>332722631.62</v>
      </c>
      <c r="AI22" s="197">
        <v>286794866</v>
      </c>
      <c r="AJ22" s="197">
        <v>45927765.619999997</v>
      </c>
      <c r="AK22" s="197">
        <v>0</v>
      </c>
      <c r="AL22" s="197">
        <v>0</v>
      </c>
      <c r="AM22" s="197">
        <f t="shared" si="2"/>
        <v>141000000</v>
      </c>
      <c r="AN22" s="197">
        <v>141000000</v>
      </c>
      <c r="AO22" s="197">
        <v>0</v>
      </c>
      <c r="AP22" s="197">
        <v>0</v>
      </c>
      <c r="AQ22" s="197">
        <v>0</v>
      </c>
      <c r="AR22" s="197">
        <v>0</v>
      </c>
      <c r="AS22" s="197" t="e">
        <v>#N/A</v>
      </c>
      <c r="AT22" s="197" t="s">
        <v>904</v>
      </c>
      <c r="AU22" s="197" t="s">
        <v>904</v>
      </c>
      <c r="AV22" s="197"/>
      <c r="AW22" s="197" t="s">
        <v>4004</v>
      </c>
      <c r="AX22" s="197" t="s">
        <v>904</v>
      </c>
      <c r="AY22" s="197"/>
      <c r="AZ22" s="197"/>
      <c r="BA22" s="197"/>
      <c r="BB22" s="197"/>
      <c r="BC22" s="197"/>
      <c r="BD22" s="197" t="s">
        <v>4004</v>
      </c>
      <c r="BE22" s="197"/>
      <c r="BF22" s="197">
        <v>0</v>
      </c>
      <c r="BG22" s="197">
        <v>0</v>
      </c>
      <c r="BH22" s="197">
        <v>0</v>
      </c>
      <c r="BI22" s="197">
        <v>141000000</v>
      </c>
    </row>
    <row r="23" spans="1:61" ht="15" hidden="1" customHeight="1" x14ac:dyDescent="0.2">
      <c r="A23" s="349" t="str">
        <f t="shared" si="3"/>
        <v>21xx-41140005608-50</v>
      </c>
      <c r="B23" s="198">
        <v>46099</v>
      </c>
      <c r="C23" s="351" t="s">
        <v>351</v>
      </c>
      <c r="D23" s="351" t="s">
        <v>177</v>
      </c>
      <c r="E23" s="260">
        <v>41140005608</v>
      </c>
      <c r="F23" s="161" t="s">
        <v>185</v>
      </c>
      <c r="G23" s="199">
        <v>50</v>
      </c>
      <c r="H23" s="199" t="s">
        <v>3365</v>
      </c>
      <c r="I23" s="199">
        <v>50</v>
      </c>
      <c r="J23" s="198">
        <v>44482</v>
      </c>
      <c r="K23" s="198">
        <v>44487</v>
      </c>
      <c r="L23" s="198">
        <v>44648</v>
      </c>
      <c r="M23" s="198">
        <v>45252</v>
      </c>
      <c r="N23" s="161"/>
      <c r="O23" s="161" t="s">
        <v>82</v>
      </c>
      <c r="P23" s="161"/>
      <c r="Q23" s="161"/>
      <c r="R23" s="198">
        <v>43101</v>
      </c>
      <c r="S23" s="198">
        <v>44377</v>
      </c>
      <c r="T23" s="161" t="s">
        <v>1145</v>
      </c>
      <c r="U23" s="161" t="s">
        <v>181</v>
      </c>
      <c r="V23" s="161" t="s">
        <v>118</v>
      </c>
      <c r="W23" s="161" t="s">
        <v>1146</v>
      </c>
      <c r="X23" s="161"/>
      <c r="Y23" s="161"/>
      <c r="Z23" s="198"/>
      <c r="AA23" s="161" t="s">
        <v>1147</v>
      </c>
      <c r="AB23" s="161"/>
      <c r="AC23" s="161"/>
      <c r="AD23" s="197">
        <v>14759969293</v>
      </c>
      <c r="AE23" s="197">
        <v>5.0999999999999996</v>
      </c>
      <c r="AF23" s="197" t="s">
        <v>4005</v>
      </c>
      <c r="AG23" s="199">
        <v>105101</v>
      </c>
      <c r="AH23" s="197">
        <f t="shared" si="1"/>
        <v>487764397</v>
      </c>
      <c r="AI23" s="197">
        <v>412474959</v>
      </c>
      <c r="AJ23" s="197">
        <v>75289438</v>
      </c>
      <c r="AK23" s="197">
        <v>0</v>
      </c>
      <c r="AL23" s="197">
        <v>0</v>
      </c>
      <c r="AM23" s="197">
        <f t="shared" si="2"/>
        <v>138294200</v>
      </c>
      <c r="AN23" s="197">
        <v>75685735</v>
      </c>
      <c r="AO23" s="197">
        <v>0</v>
      </c>
      <c r="AP23" s="197">
        <v>62608465</v>
      </c>
      <c r="AQ23" s="197">
        <v>0</v>
      </c>
      <c r="AR23" s="197">
        <v>0</v>
      </c>
      <c r="AS23" s="197" t="e">
        <v>#N/A</v>
      </c>
      <c r="AT23" s="197" t="s">
        <v>904</v>
      </c>
      <c r="AU23" s="197" t="s">
        <v>904</v>
      </c>
      <c r="AV23" s="197" t="s">
        <v>4004</v>
      </c>
      <c r="AW23" s="197" t="s">
        <v>4004</v>
      </c>
      <c r="AX23" s="197" t="s">
        <v>904</v>
      </c>
      <c r="AY23" s="197"/>
      <c r="AZ23" s="197" t="s">
        <v>904</v>
      </c>
      <c r="BA23" s="197"/>
      <c r="BB23" s="197"/>
      <c r="BC23" s="197"/>
      <c r="BD23" s="197" t="s">
        <v>4004</v>
      </c>
      <c r="BE23" s="197"/>
      <c r="BF23" s="197">
        <v>319509422</v>
      </c>
      <c r="BG23" s="197" t="e">
        <v>#N/A</v>
      </c>
      <c r="BH23" s="197">
        <v>0</v>
      </c>
      <c r="BI23" s="197">
        <v>40000000</v>
      </c>
    </row>
    <row r="24" spans="1:61" ht="15" hidden="1" customHeight="1" x14ac:dyDescent="0.2">
      <c r="A24" s="349" t="str">
        <f t="shared" si="3"/>
        <v>30xx-180340015589-265</v>
      </c>
      <c r="B24" s="198">
        <v>46099</v>
      </c>
      <c r="C24" s="351" t="s">
        <v>217</v>
      </c>
      <c r="D24" s="351" t="s">
        <v>360</v>
      </c>
      <c r="E24" s="260">
        <v>180340015589</v>
      </c>
      <c r="F24" s="161" t="s">
        <v>4014</v>
      </c>
      <c r="G24" s="199">
        <v>265</v>
      </c>
      <c r="H24" s="199" t="s">
        <v>3365</v>
      </c>
      <c r="I24" s="199">
        <v>265</v>
      </c>
      <c r="J24" s="198">
        <v>44790</v>
      </c>
      <c r="K24" s="198">
        <v>44812</v>
      </c>
      <c r="L24" s="198">
        <v>44980</v>
      </c>
      <c r="M24" s="198"/>
      <c r="N24" s="161"/>
      <c r="O24" s="161" t="s">
        <v>82</v>
      </c>
      <c r="P24" s="161"/>
      <c r="Q24" s="161"/>
      <c r="R24" s="198">
        <v>43172</v>
      </c>
      <c r="S24" s="198">
        <v>44742</v>
      </c>
      <c r="T24" s="161" t="s">
        <v>221</v>
      </c>
      <c r="U24" s="161" t="s">
        <v>27</v>
      </c>
      <c r="V24" s="161"/>
      <c r="W24" s="161"/>
      <c r="X24" s="161" t="s">
        <v>219</v>
      </c>
      <c r="Y24" s="161"/>
      <c r="Z24" s="198"/>
      <c r="AA24" s="161"/>
      <c r="AB24" s="161"/>
      <c r="AC24" s="161"/>
      <c r="AD24" s="197"/>
      <c r="AE24" s="197"/>
      <c r="AF24" s="197" t="s">
        <v>4005</v>
      </c>
      <c r="AG24" s="199">
        <v>105101</v>
      </c>
      <c r="AH24" s="197">
        <f t="shared" si="1"/>
        <v>603139287</v>
      </c>
      <c r="AI24" s="197">
        <v>603139287</v>
      </c>
      <c r="AJ24" s="197">
        <v>0</v>
      </c>
      <c r="AK24" s="197">
        <v>0</v>
      </c>
      <c r="AL24" s="197">
        <v>0</v>
      </c>
      <c r="AM24" s="197">
        <f t="shared" si="2"/>
        <v>121900000</v>
      </c>
      <c r="AN24" s="197">
        <v>121900000</v>
      </c>
      <c r="AO24" s="197">
        <v>0</v>
      </c>
      <c r="AP24" s="197">
        <v>0</v>
      </c>
      <c r="AQ24" s="197">
        <v>0</v>
      </c>
      <c r="AR24" s="197">
        <v>0</v>
      </c>
      <c r="AS24" s="197" t="e">
        <v>#N/A</v>
      </c>
      <c r="AT24" s="197" t="s">
        <v>904</v>
      </c>
      <c r="AU24" s="197" t="s">
        <v>904</v>
      </c>
      <c r="AV24" s="197" t="s">
        <v>4007</v>
      </c>
      <c r="AW24" s="197" t="s">
        <v>4004</v>
      </c>
      <c r="AX24" s="197" t="s">
        <v>904</v>
      </c>
      <c r="AY24" s="197"/>
      <c r="AZ24" s="197"/>
      <c r="BA24" s="197"/>
      <c r="BB24" s="197"/>
      <c r="BC24" s="197"/>
      <c r="BD24" s="197" t="s">
        <v>4004</v>
      </c>
      <c r="BE24" s="197"/>
      <c r="BF24" s="197">
        <v>210858675</v>
      </c>
      <c r="BG24" s="197" t="e">
        <v>#N/A</v>
      </c>
      <c r="BH24" s="197" t="e">
        <v>#N/A</v>
      </c>
      <c r="BI24" s="197">
        <v>121900000</v>
      </c>
    </row>
    <row r="25" spans="1:61" ht="15" hidden="1" customHeight="1" x14ac:dyDescent="0.2">
      <c r="A25" s="349" t="str">
        <f t="shared" si="3"/>
        <v>62xx-70240003251-420</v>
      </c>
      <c r="B25" s="198">
        <v>46113</v>
      </c>
      <c r="C25" s="351" t="s">
        <v>361</v>
      </c>
      <c r="D25" s="351" t="s">
        <v>362</v>
      </c>
      <c r="E25" s="260">
        <v>70240003251</v>
      </c>
      <c r="F25" s="161" t="s">
        <v>4008</v>
      </c>
      <c r="G25" s="199">
        <v>420</v>
      </c>
      <c r="H25" s="199" t="s">
        <v>3365</v>
      </c>
      <c r="I25" s="199">
        <v>420</v>
      </c>
      <c r="J25" s="198">
        <v>45407</v>
      </c>
      <c r="K25" s="198">
        <v>45427</v>
      </c>
      <c r="L25" s="198">
        <v>45677</v>
      </c>
      <c r="M25" s="198">
        <v>45677</v>
      </c>
      <c r="N25" s="161"/>
      <c r="O25" s="161" t="s">
        <v>78</v>
      </c>
      <c r="P25" s="161"/>
      <c r="Q25" s="161"/>
      <c r="R25" s="198">
        <v>43831</v>
      </c>
      <c r="S25" s="198">
        <v>45291</v>
      </c>
      <c r="T25" s="161" t="s">
        <v>4009</v>
      </c>
      <c r="U25" s="161" t="s">
        <v>1726</v>
      </c>
      <c r="V25" s="161"/>
      <c r="W25" s="161" t="s">
        <v>903</v>
      </c>
      <c r="X25" s="161" t="s">
        <v>28</v>
      </c>
      <c r="Y25" s="161">
        <v>148</v>
      </c>
      <c r="Z25" s="198">
        <v>45406</v>
      </c>
      <c r="AA25" s="161"/>
      <c r="AB25" s="161"/>
      <c r="AC25" s="161"/>
      <c r="AD25" s="197">
        <v>112636262215</v>
      </c>
      <c r="AE25" s="197"/>
      <c r="AF25" s="197" t="s">
        <v>4005</v>
      </c>
      <c r="AG25" s="199">
        <v>101110</v>
      </c>
      <c r="AH25" s="197">
        <f t="shared" si="1"/>
        <v>117822648</v>
      </c>
      <c r="AI25" s="197">
        <v>117822648</v>
      </c>
      <c r="AJ25" s="197">
        <v>0</v>
      </c>
      <c r="AK25" s="197">
        <v>0</v>
      </c>
      <c r="AL25" s="197">
        <v>0</v>
      </c>
      <c r="AM25" s="197">
        <f t="shared" si="2"/>
        <v>117822648</v>
      </c>
      <c r="AN25" s="197">
        <v>117822648</v>
      </c>
      <c r="AO25" s="197">
        <v>0</v>
      </c>
      <c r="AP25" s="197">
        <v>0</v>
      </c>
      <c r="AQ25" s="197">
        <v>0</v>
      </c>
      <c r="AR25" s="197">
        <v>0</v>
      </c>
      <c r="AS25" s="197" t="e">
        <v>#N/A</v>
      </c>
      <c r="AT25" s="197" t="s">
        <v>904</v>
      </c>
      <c r="AU25" s="197" t="s">
        <v>904</v>
      </c>
      <c r="AV25" s="197"/>
      <c r="AW25" s="197" t="s">
        <v>4004</v>
      </c>
      <c r="AX25" s="197" t="s">
        <v>904</v>
      </c>
      <c r="AY25" s="197"/>
      <c r="AZ25" s="197"/>
      <c r="BA25" s="197"/>
      <c r="BB25" s="197"/>
      <c r="BC25" s="197"/>
      <c r="BD25" s="197" t="s">
        <v>4004</v>
      </c>
      <c r="BE25" s="197"/>
      <c r="BF25" s="197">
        <v>0</v>
      </c>
      <c r="BG25" s="197">
        <v>0</v>
      </c>
      <c r="BH25" s="197">
        <v>0</v>
      </c>
      <c r="BI25" s="197">
        <v>117822648</v>
      </c>
    </row>
    <row r="26" spans="1:61" ht="15" customHeight="1" x14ac:dyDescent="0.2">
      <c r="A26" s="349" t="str">
        <f t="shared" si="3"/>
        <v>62xx-180540013718-816</v>
      </c>
      <c r="B26" s="198">
        <v>46107</v>
      </c>
      <c r="C26" s="351" t="s">
        <v>361</v>
      </c>
      <c r="D26" s="351" t="s">
        <v>362</v>
      </c>
      <c r="E26" s="260">
        <v>180540013718</v>
      </c>
      <c r="F26" s="161" t="s">
        <v>4016</v>
      </c>
      <c r="G26" s="199">
        <v>816</v>
      </c>
      <c r="H26" s="199" t="s">
        <v>3365</v>
      </c>
      <c r="I26" s="199">
        <v>816</v>
      </c>
      <c r="J26" s="198">
        <v>45511</v>
      </c>
      <c r="K26" s="198">
        <v>45525</v>
      </c>
      <c r="L26" s="198">
        <v>45602</v>
      </c>
      <c r="M26" s="198"/>
      <c r="N26" s="161"/>
      <c r="O26" s="161" t="s">
        <v>24</v>
      </c>
      <c r="P26" s="161"/>
      <c r="Q26" s="161"/>
      <c r="R26" s="198">
        <v>44927</v>
      </c>
      <c r="S26" s="198">
        <v>45291</v>
      </c>
      <c r="T26" s="161" t="s">
        <v>4017</v>
      </c>
      <c r="U26" s="161"/>
      <c r="V26" s="161"/>
      <c r="W26" s="161"/>
      <c r="X26" s="161" t="s">
        <v>28</v>
      </c>
      <c r="Y26" s="161"/>
      <c r="Z26" s="198"/>
      <c r="AA26" s="161"/>
      <c r="AB26" s="161"/>
      <c r="AC26" s="161"/>
      <c r="AD26" s="197"/>
      <c r="AE26" s="197"/>
      <c r="AF26" s="197" t="s">
        <v>4003</v>
      </c>
      <c r="AG26" s="199">
        <v>101111</v>
      </c>
      <c r="AH26" s="197">
        <f t="shared" si="1"/>
        <v>1180043317</v>
      </c>
      <c r="AI26" s="197">
        <f>1069130835</f>
        <v>1069130835</v>
      </c>
      <c r="AJ26" s="197">
        <v>110912482</v>
      </c>
      <c r="AK26" s="197">
        <v>0</v>
      </c>
      <c r="AL26" s="197">
        <v>0</v>
      </c>
      <c r="AM26" s="197">
        <f t="shared" si="2"/>
        <v>110912482</v>
      </c>
      <c r="AN26" s="197">
        <v>0</v>
      </c>
      <c r="AO26" s="197">
        <v>0</v>
      </c>
      <c r="AP26" s="197">
        <v>110912482</v>
      </c>
      <c r="AQ26" s="197">
        <v>0</v>
      </c>
      <c r="AR26" s="197">
        <v>0</v>
      </c>
      <c r="AS26" s="197" t="e">
        <v>#N/A</v>
      </c>
      <c r="AT26" s="197" t="s">
        <v>904</v>
      </c>
      <c r="AU26" s="197" t="s">
        <v>118</v>
      </c>
      <c r="AV26" s="197"/>
      <c r="AW26" s="197" t="s">
        <v>4004</v>
      </c>
      <c r="AX26" s="197"/>
      <c r="AY26" s="197"/>
      <c r="AZ26" s="197" t="s">
        <v>904</v>
      </c>
      <c r="BA26" s="197"/>
      <c r="BB26" s="197"/>
      <c r="BC26" s="197"/>
      <c r="BD26" s="197" t="s">
        <v>4004</v>
      </c>
      <c r="BE26" s="197"/>
      <c r="BF26" s="197">
        <v>0</v>
      </c>
      <c r="BG26" s="197">
        <v>0</v>
      </c>
      <c r="BH26" s="197">
        <v>0</v>
      </c>
      <c r="BI26" s="197"/>
    </row>
    <row r="27" spans="1:61" ht="15" hidden="1" customHeight="1" x14ac:dyDescent="0.2">
      <c r="A27" s="349" t="str">
        <f t="shared" si="3"/>
        <v>06xx-70340011917-44</v>
      </c>
      <c r="B27" s="198">
        <v>45713</v>
      </c>
      <c r="C27" s="351" t="s">
        <v>348</v>
      </c>
      <c r="D27" s="351" t="s">
        <v>49</v>
      </c>
      <c r="E27" s="260">
        <v>70340011917</v>
      </c>
      <c r="F27" s="161" t="s">
        <v>2335</v>
      </c>
      <c r="G27" s="199">
        <v>44</v>
      </c>
      <c r="H27" s="199" t="s">
        <v>3365</v>
      </c>
      <c r="I27" s="199">
        <v>44</v>
      </c>
      <c r="J27" s="198">
        <v>44644</v>
      </c>
      <c r="K27" s="198">
        <v>44656</v>
      </c>
      <c r="L27" s="198">
        <v>44830</v>
      </c>
      <c r="M27" s="198">
        <v>44830</v>
      </c>
      <c r="N27" s="161"/>
      <c r="O27" s="161" t="s">
        <v>82</v>
      </c>
      <c r="P27" s="161"/>
      <c r="Q27" s="161"/>
      <c r="R27" s="198">
        <v>43101</v>
      </c>
      <c r="S27" s="198">
        <v>44561</v>
      </c>
      <c r="T27" s="161" t="s">
        <v>58</v>
      </c>
      <c r="U27" s="161" t="s">
        <v>152</v>
      </c>
      <c r="V27" s="161" t="s">
        <v>57</v>
      </c>
      <c r="W27" s="161" t="s">
        <v>85</v>
      </c>
      <c r="X27" s="161" t="s">
        <v>1138</v>
      </c>
      <c r="Y27" s="161" t="s">
        <v>57</v>
      </c>
      <c r="Z27" s="198"/>
      <c r="AA27" s="161"/>
      <c r="AB27" s="161"/>
      <c r="AC27" s="161"/>
      <c r="AD27" s="197"/>
      <c r="AE27" s="197">
        <v>10.02</v>
      </c>
      <c r="AF27" s="197" t="s">
        <v>4005</v>
      </c>
      <c r="AG27" s="199">
        <v>105101</v>
      </c>
      <c r="AH27" s="197">
        <f t="shared" si="1"/>
        <v>110928567</v>
      </c>
      <c r="AI27" s="197">
        <v>101914485</v>
      </c>
      <c r="AJ27" s="197">
        <v>9014082</v>
      </c>
      <c r="AK27" s="197">
        <v>0</v>
      </c>
      <c r="AL27" s="197">
        <v>0</v>
      </c>
      <c r="AM27" s="197">
        <f t="shared" si="2"/>
        <v>103890702</v>
      </c>
      <c r="AN27" s="197">
        <v>102490702</v>
      </c>
      <c r="AO27" s="197">
        <v>0</v>
      </c>
      <c r="AP27" s="197">
        <v>1400000</v>
      </c>
      <c r="AQ27" s="197">
        <v>0</v>
      </c>
      <c r="AR27" s="197">
        <v>0</v>
      </c>
      <c r="AS27" s="197" t="e">
        <v>#N/A</v>
      </c>
      <c r="AT27" s="197" t="s">
        <v>904</v>
      </c>
      <c r="AU27" s="197">
        <v>0</v>
      </c>
      <c r="AV27" s="197" t="s">
        <v>4004</v>
      </c>
      <c r="AW27" s="197" t="s">
        <v>4004</v>
      </c>
      <c r="AX27" s="197" t="s">
        <v>904</v>
      </c>
      <c r="AY27" s="197"/>
      <c r="AZ27" s="197" t="s">
        <v>904</v>
      </c>
      <c r="BA27" s="197"/>
      <c r="BB27" s="197"/>
      <c r="BC27" s="197"/>
      <c r="BD27" s="197" t="s">
        <v>4004</v>
      </c>
      <c r="BE27" s="197"/>
      <c r="BF27" s="197">
        <v>1500000</v>
      </c>
      <c r="BG27" s="197" t="e">
        <v>#N/A</v>
      </c>
      <c r="BH27" s="197">
        <v>0</v>
      </c>
      <c r="BI27" s="197"/>
    </row>
    <row r="28" spans="1:61" ht="15" hidden="1" customHeight="1" x14ac:dyDescent="0.2">
      <c r="A28" s="349" t="str">
        <f t="shared" si="3"/>
        <v>27xx-971240023128-102</v>
      </c>
      <c r="B28" s="198">
        <v>46112</v>
      </c>
      <c r="C28" s="351" t="s">
        <v>193</v>
      </c>
      <c r="D28" s="351" t="s">
        <v>194</v>
      </c>
      <c r="E28" s="260">
        <v>971240023128</v>
      </c>
      <c r="F28" s="161" t="s">
        <v>3489</v>
      </c>
      <c r="G28" s="199">
        <v>102</v>
      </c>
      <c r="H28" s="199" t="s">
        <v>3365</v>
      </c>
      <c r="I28" s="199">
        <v>102</v>
      </c>
      <c r="J28" s="198">
        <v>44050</v>
      </c>
      <c r="K28" s="198">
        <v>44060</v>
      </c>
      <c r="L28" s="198">
        <v>44169</v>
      </c>
      <c r="M28" s="198">
        <v>44169</v>
      </c>
      <c r="N28" s="161"/>
      <c r="O28" s="161" t="s">
        <v>78</v>
      </c>
      <c r="P28" s="161"/>
      <c r="Q28" s="161"/>
      <c r="R28" s="198">
        <v>42736</v>
      </c>
      <c r="S28" s="198">
        <v>44013</v>
      </c>
      <c r="T28" s="161" t="s">
        <v>3490</v>
      </c>
      <c r="U28" s="161" t="s">
        <v>23</v>
      </c>
      <c r="V28" s="161"/>
      <c r="W28" s="161" t="s">
        <v>79</v>
      </c>
      <c r="X28" s="161" t="s">
        <v>102</v>
      </c>
      <c r="Y28" s="161"/>
      <c r="Z28" s="198"/>
      <c r="AA28" s="161"/>
      <c r="AB28" s="161"/>
      <c r="AC28" s="161"/>
      <c r="AD28" s="197">
        <v>1308253517</v>
      </c>
      <c r="AE28" s="197">
        <v>3.3355999999999999</v>
      </c>
      <c r="AF28" s="197" t="s">
        <v>4003</v>
      </c>
      <c r="AG28" s="199">
        <v>101111</v>
      </c>
      <c r="AH28" s="197">
        <f t="shared" si="1"/>
        <v>128286813</v>
      </c>
      <c r="AI28" s="197">
        <v>103703466</v>
      </c>
      <c r="AJ28" s="197">
        <v>24583347</v>
      </c>
      <c r="AK28" s="197">
        <v>610930796</v>
      </c>
      <c r="AL28" s="197">
        <v>0</v>
      </c>
      <c r="AM28" s="197">
        <f t="shared" si="2"/>
        <v>103702502</v>
      </c>
      <c r="AN28" s="197">
        <v>103702502</v>
      </c>
      <c r="AO28" s="197">
        <v>0</v>
      </c>
      <c r="AP28" s="197">
        <v>0</v>
      </c>
      <c r="AQ28" s="197">
        <v>0</v>
      </c>
      <c r="AR28" s="197">
        <v>0</v>
      </c>
      <c r="AS28" s="197" t="e">
        <v>#N/A</v>
      </c>
      <c r="AT28" s="197" t="s">
        <v>904</v>
      </c>
      <c r="AU28" s="197" t="s">
        <v>118</v>
      </c>
      <c r="AV28" s="197" t="s">
        <v>4007</v>
      </c>
      <c r="AW28" s="197" t="s">
        <v>4004</v>
      </c>
      <c r="AX28" s="197" t="s">
        <v>904</v>
      </c>
      <c r="AY28" s="197"/>
      <c r="AZ28" s="197"/>
      <c r="BA28" s="197"/>
      <c r="BB28" s="197"/>
      <c r="BC28" s="197"/>
      <c r="BD28" s="197" t="s">
        <v>4004</v>
      </c>
      <c r="BE28" s="197"/>
      <c r="BF28" s="197">
        <v>0</v>
      </c>
      <c r="BG28" s="197" t="e">
        <v>#N/A</v>
      </c>
      <c r="BH28" s="197" t="e">
        <v>#N/A</v>
      </c>
      <c r="BI28" s="197"/>
    </row>
    <row r="29" spans="1:61" ht="15" hidden="1" customHeight="1" x14ac:dyDescent="0.2">
      <c r="A29" s="349" t="str">
        <f t="shared" si="3"/>
        <v>27xx-931240001388-159</v>
      </c>
      <c r="B29" s="198">
        <v>46045</v>
      </c>
      <c r="C29" s="351" t="s">
        <v>193</v>
      </c>
      <c r="D29" s="351" t="s">
        <v>194</v>
      </c>
      <c r="E29" s="260">
        <v>931240001388</v>
      </c>
      <c r="F29" s="161" t="s">
        <v>451</v>
      </c>
      <c r="G29" s="199">
        <v>159</v>
      </c>
      <c r="H29" s="199" t="s">
        <v>3365</v>
      </c>
      <c r="I29" s="199">
        <v>159</v>
      </c>
      <c r="J29" s="198">
        <v>45846</v>
      </c>
      <c r="K29" s="198">
        <v>45852</v>
      </c>
      <c r="L29" s="198">
        <v>46010</v>
      </c>
      <c r="M29" s="198">
        <v>46010</v>
      </c>
      <c r="N29" s="161"/>
      <c r="O29" s="161" t="s">
        <v>78</v>
      </c>
      <c r="P29" s="161"/>
      <c r="Q29" s="161"/>
      <c r="R29" s="198">
        <v>44562</v>
      </c>
      <c r="S29" s="198">
        <v>45291</v>
      </c>
      <c r="T29" s="161" t="s">
        <v>196</v>
      </c>
      <c r="U29" s="161" t="s">
        <v>47</v>
      </c>
      <c r="V29" s="161"/>
      <c r="W29" s="161" t="s">
        <v>399</v>
      </c>
      <c r="X29" s="161" t="s">
        <v>11</v>
      </c>
      <c r="Y29" s="161">
        <v>588</v>
      </c>
      <c r="Z29" s="198">
        <v>45842</v>
      </c>
      <c r="AA29" s="161"/>
      <c r="AB29" s="161"/>
      <c r="AC29" s="161"/>
      <c r="AD29" s="197">
        <v>3237228712</v>
      </c>
      <c r="AE29" s="197">
        <v>3.9</v>
      </c>
      <c r="AF29" s="197" t="s">
        <v>4003</v>
      </c>
      <c r="AG29" s="199">
        <v>101111</v>
      </c>
      <c r="AH29" s="197">
        <f t="shared" si="1"/>
        <v>99406656</v>
      </c>
      <c r="AI29" s="197">
        <v>80572570</v>
      </c>
      <c r="AJ29" s="197">
        <v>18834086</v>
      </c>
      <c r="AK29" s="197">
        <v>7738643</v>
      </c>
      <c r="AL29" s="197">
        <v>20143142</v>
      </c>
      <c r="AM29" s="197">
        <f t="shared" si="2"/>
        <v>99406656</v>
      </c>
      <c r="AN29" s="197">
        <v>80000000</v>
      </c>
      <c r="AO29" s="197">
        <v>572570</v>
      </c>
      <c r="AP29" s="197">
        <v>0</v>
      </c>
      <c r="AQ29" s="197">
        <v>18834086</v>
      </c>
      <c r="AR29" s="197">
        <v>0</v>
      </c>
      <c r="AS29" s="197" t="e">
        <v>#N/A</v>
      </c>
      <c r="AT29" s="197" t="s">
        <v>904</v>
      </c>
      <c r="AU29" s="197" t="s">
        <v>118</v>
      </c>
      <c r="AV29" s="197" t="s">
        <v>4004</v>
      </c>
      <c r="AW29" s="197" t="s">
        <v>4004</v>
      </c>
      <c r="AX29" s="197" t="s">
        <v>904</v>
      </c>
      <c r="AY29" s="197" t="s">
        <v>904</v>
      </c>
      <c r="AZ29" s="197"/>
      <c r="BA29" s="197" t="s">
        <v>904</v>
      </c>
      <c r="BB29" s="197"/>
      <c r="BC29" s="197"/>
      <c r="BD29" s="197" t="s">
        <v>4004</v>
      </c>
      <c r="BE29" s="197"/>
      <c r="BF29" s="197">
        <v>20143142</v>
      </c>
      <c r="BG29" s="197">
        <v>0</v>
      </c>
      <c r="BH29" s="197">
        <v>0</v>
      </c>
      <c r="BI29" s="197"/>
    </row>
    <row r="30" spans="1:61" ht="15" hidden="1" customHeight="1" x14ac:dyDescent="0.2">
      <c r="A30" s="349" t="str">
        <f t="shared" si="3"/>
        <v>60xx-51240001472-600120250805TAC0111</v>
      </c>
      <c r="B30" s="198">
        <v>46085</v>
      </c>
      <c r="C30" s="351" t="s">
        <v>363</v>
      </c>
      <c r="D30" s="351" t="s">
        <v>364</v>
      </c>
      <c r="E30" s="260">
        <v>51240001472</v>
      </c>
      <c r="F30" s="161" t="s">
        <v>3309</v>
      </c>
      <c r="G30" s="199" t="s">
        <v>3308</v>
      </c>
      <c r="H30" s="199" t="s">
        <v>3363</v>
      </c>
      <c r="I30" s="199" t="s">
        <v>3491</v>
      </c>
      <c r="J30" s="198">
        <v>45874</v>
      </c>
      <c r="K30" s="198">
        <v>45890</v>
      </c>
      <c r="L30" s="198">
        <v>46022</v>
      </c>
      <c r="M30" s="198"/>
      <c r="N30" s="161" t="s">
        <v>78</v>
      </c>
      <c r="O30" s="161" t="s">
        <v>487</v>
      </c>
      <c r="P30" s="161"/>
      <c r="Q30" s="161"/>
      <c r="R30" s="198">
        <v>44562</v>
      </c>
      <c r="S30" s="198">
        <v>45657</v>
      </c>
      <c r="T30" s="161" t="s">
        <v>770</v>
      </c>
      <c r="U30" s="161" t="s">
        <v>149</v>
      </c>
      <c r="V30" s="161"/>
      <c r="W30" s="161" t="s">
        <v>1377</v>
      </c>
      <c r="X30" s="161" t="s">
        <v>28</v>
      </c>
      <c r="Y30" s="161" t="s">
        <v>3492</v>
      </c>
      <c r="Z30" s="198">
        <v>45843</v>
      </c>
      <c r="AA30" s="161"/>
      <c r="AB30" s="161"/>
      <c r="AC30" s="161"/>
      <c r="AD30" s="197">
        <v>1499372046</v>
      </c>
      <c r="AE30" s="197">
        <v>6.4</v>
      </c>
      <c r="AF30" s="197" t="s">
        <v>4003</v>
      </c>
      <c r="AG30" s="199">
        <v>101111</v>
      </c>
      <c r="AH30" s="197">
        <f t="shared" si="1"/>
        <v>87371063</v>
      </c>
      <c r="AI30" s="197">
        <v>73345424</v>
      </c>
      <c r="AJ30" s="197">
        <v>14025639</v>
      </c>
      <c r="AK30" s="197">
        <v>0</v>
      </c>
      <c r="AL30" s="197">
        <v>7504527</v>
      </c>
      <c r="AM30" s="197">
        <f t="shared" si="2"/>
        <v>94705606</v>
      </c>
      <c r="AN30" s="197">
        <v>73345424</v>
      </c>
      <c r="AO30" s="197">
        <v>0</v>
      </c>
      <c r="AP30" s="197">
        <v>14025639</v>
      </c>
      <c r="AQ30" s="197">
        <v>0</v>
      </c>
      <c r="AR30" s="197">
        <v>7334543</v>
      </c>
      <c r="AS30" s="197" t="e">
        <v>#N/A</v>
      </c>
      <c r="AT30" s="197" t="s">
        <v>904</v>
      </c>
      <c r="AU30" s="197" t="s">
        <v>118</v>
      </c>
      <c r="AV30" s="197"/>
      <c r="AW30" s="197" t="s">
        <v>4004</v>
      </c>
      <c r="AX30" s="197" t="s">
        <v>904</v>
      </c>
      <c r="AY30" s="197"/>
      <c r="AZ30" s="197" t="s">
        <v>904</v>
      </c>
      <c r="BA30" s="197"/>
      <c r="BB30" s="197" t="s">
        <v>904</v>
      </c>
      <c r="BC30" s="197"/>
      <c r="BD30" s="197" t="s">
        <v>4004</v>
      </c>
      <c r="BE30" s="197"/>
      <c r="BF30" s="197">
        <v>0</v>
      </c>
      <c r="BG30" s="197"/>
      <c r="BH30" s="197"/>
      <c r="BI30" s="197"/>
    </row>
    <row r="31" spans="1:61" ht="15" hidden="1" customHeight="1" x14ac:dyDescent="0.2">
      <c r="A31" s="349" t="str">
        <f t="shared" si="3"/>
        <v>60xx-41140004401-1358</v>
      </c>
      <c r="B31" s="198">
        <v>46078</v>
      </c>
      <c r="C31" s="351" t="s">
        <v>363</v>
      </c>
      <c r="D31" s="351" t="s">
        <v>364</v>
      </c>
      <c r="E31" s="260">
        <v>41140004401</v>
      </c>
      <c r="F31" s="161" t="s">
        <v>4018</v>
      </c>
      <c r="G31" s="199">
        <v>1358</v>
      </c>
      <c r="H31" s="199" t="s">
        <v>3365</v>
      </c>
      <c r="I31" s="199">
        <v>1358</v>
      </c>
      <c r="J31" s="198">
        <v>45513</v>
      </c>
      <c r="K31" s="198">
        <v>45513</v>
      </c>
      <c r="L31" s="198">
        <v>46020</v>
      </c>
      <c r="M31" s="198"/>
      <c r="N31" s="161"/>
      <c r="O31" s="161" t="s">
        <v>78</v>
      </c>
      <c r="P31" s="161"/>
      <c r="Q31" s="161"/>
      <c r="R31" s="198">
        <v>44197</v>
      </c>
      <c r="S31" s="198">
        <v>45291</v>
      </c>
      <c r="T31" s="161" t="s">
        <v>113</v>
      </c>
      <c r="U31" s="161" t="s">
        <v>1320</v>
      </c>
      <c r="V31" s="161" t="s">
        <v>86</v>
      </c>
      <c r="W31" s="161" t="s">
        <v>3405</v>
      </c>
      <c r="X31" s="161" t="s">
        <v>28</v>
      </c>
      <c r="Y31" s="161"/>
      <c r="Z31" s="198"/>
      <c r="AA31" s="161"/>
      <c r="AB31" s="161"/>
      <c r="AC31" s="161"/>
      <c r="AD31" s="197"/>
      <c r="AE31" s="197"/>
      <c r="AF31" s="197" t="s">
        <v>4005</v>
      </c>
      <c r="AG31" s="199">
        <v>101110</v>
      </c>
      <c r="AH31" s="197">
        <f t="shared" si="1"/>
        <v>77958580</v>
      </c>
      <c r="AI31" s="197">
        <v>61811090</v>
      </c>
      <c r="AJ31" s="197">
        <v>16147490</v>
      </c>
      <c r="AK31" s="197">
        <v>0</v>
      </c>
      <c r="AL31" s="197">
        <v>0</v>
      </c>
      <c r="AM31" s="197">
        <f t="shared" si="2"/>
        <v>93411352.5</v>
      </c>
      <c r="AN31" s="197">
        <v>61811090</v>
      </c>
      <c r="AO31" s="197">
        <v>0</v>
      </c>
      <c r="AP31" s="197">
        <v>16147490</v>
      </c>
      <c r="AQ31" s="197">
        <v>0</v>
      </c>
      <c r="AR31" s="197">
        <v>15452772.5</v>
      </c>
      <c r="AS31" s="197" t="e">
        <v>#N/A</v>
      </c>
      <c r="AT31" s="197" t="s">
        <v>904</v>
      </c>
      <c r="AU31" s="197">
        <v>0</v>
      </c>
      <c r="AV31" s="197"/>
      <c r="AW31" s="197" t="s">
        <v>4004</v>
      </c>
      <c r="AX31" s="197" t="s">
        <v>904</v>
      </c>
      <c r="AY31" s="197"/>
      <c r="AZ31" s="197" t="s">
        <v>904</v>
      </c>
      <c r="BA31" s="197"/>
      <c r="BB31" s="197" t="s">
        <v>904</v>
      </c>
      <c r="BC31" s="197"/>
      <c r="BD31" s="197" t="s">
        <v>4004</v>
      </c>
      <c r="BE31" s="197"/>
      <c r="BF31" s="197">
        <v>0</v>
      </c>
      <c r="BG31" s="197">
        <v>0</v>
      </c>
      <c r="BH31" s="197">
        <v>0</v>
      </c>
      <c r="BI31" s="197"/>
    </row>
    <row r="32" spans="1:61" ht="15" hidden="1" customHeight="1" x14ac:dyDescent="0.2">
      <c r="A32" s="349" t="str">
        <f t="shared" si="3"/>
        <v>18xx-40540002030-180120251106TAC0108</v>
      </c>
      <c r="B32" s="198">
        <v>46085</v>
      </c>
      <c r="C32" s="351" t="s">
        <v>355</v>
      </c>
      <c r="D32" s="351" t="s">
        <v>148</v>
      </c>
      <c r="E32" s="260">
        <v>40540002030</v>
      </c>
      <c r="F32" s="161" t="s">
        <v>1550</v>
      </c>
      <c r="G32" s="199" t="s">
        <v>1549</v>
      </c>
      <c r="H32" s="199" t="s">
        <v>3363</v>
      </c>
      <c r="I32" s="199" t="s">
        <v>2089</v>
      </c>
      <c r="J32" s="198">
        <v>45967</v>
      </c>
      <c r="K32" s="198">
        <v>45978</v>
      </c>
      <c r="L32" s="198">
        <v>46021</v>
      </c>
      <c r="M32" s="198">
        <v>46027</v>
      </c>
      <c r="N32" s="161" t="s">
        <v>78</v>
      </c>
      <c r="O32" s="161" t="s">
        <v>487</v>
      </c>
      <c r="P32" s="161"/>
      <c r="Q32" s="161"/>
      <c r="R32" s="198">
        <v>43466</v>
      </c>
      <c r="S32" s="198">
        <v>44926</v>
      </c>
      <c r="T32" s="161" t="s">
        <v>408</v>
      </c>
      <c r="U32" s="161" t="s">
        <v>150</v>
      </c>
      <c r="V32" s="161"/>
      <c r="W32" s="161" t="s">
        <v>1671</v>
      </c>
      <c r="X32" s="161" t="s">
        <v>11</v>
      </c>
      <c r="Y32" s="161">
        <v>1079</v>
      </c>
      <c r="Z32" s="198">
        <v>45961</v>
      </c>
      <c r="AA32" s="161"/>
      <c r="AB32" s="161"/>
      <c r="AC32" s="161"/>
      <c r="AD32" s="197">
        <v>11061693403</v>
      </c>
      <c r="AE32" s="197">
        <v>7.9</v>
      </c>
      <c r="AF32" s="197" t="s">
        <v>4005</v>
      </c>
      <c r="AG32" s="199">
        <v>101110</v>
      </c>
      <c r="AH32" s="197">
        <f t="shared" si="1"/>
        <v>98348995.140000001</v>
      </c>
      <c r="AI32" s="197">
        <v>50424755.200000003</v>
      </c>
      <c r="AJ32" s="197">
        <v>47924239.939999998</v>
      </c>
      <c r="AK32" s="197">
        <v>0</v>
      </c>
      <c r="AL32" s="197">
        <v>0</v>
      </c>
      <c r="AM32" s="197">
        <f t="shared" si="2"/>
        <v>91939262.180000007</v>
      </c>
      <c r="AN32" s="197">
        <v>50424755</v>
      </c>
      <c r="AO32" s="197">
        <v>0</v>
      </c>
      <c r="AP32" s="197">
        <v>21344605.18</v>
      </c>
      <c r="AQ32" s="197">
        <v>0</v>
      </c>
      <c r="AR32" s="197">
        <v>20169902</v>
      </c>
      <c r="AS32" s="197" t="e">
        <v>#N/A</v>
      </c>
      <c r="AT32" s="197" t="s">
        <v>904</v>
      </c>
      <c r="AU32" s="197">
        <v>0</v>
      </c>
      <c r="AV32" s="197"/>
      <c r="AW32" s="197" t="s">
        <v>4004</v>
      </c>
      <c r="AX32" s="197" t="s">
        <v>904</v>
      </c>
      <c r="AY32" s="197"/>
      <c r="AZ32" s="197" t="s">
        <v>904</v>
      </c>
      <c r="BA32" s="197"/>
      <c r="BB32" s="197" t="s">
        <v>904</v>
      </c>
      <c r="BC32" s="197"/>
      <c r="BD32" s="197" t="s">
        <v>4004</v>
      </c>
      <c r="BE32" s="197"/>
      <c r="BF32" s="197">
        <v>0</v>
      </c>
      <c r="BG32" s="197"/>
      <c r="BH32" s="197"/>
      <c r="BI32" s="197"/>
    </row>
    <row r="33" spans="1:61" ht="15" hidden="1" customHeight="1" x14ac:dyDescent="0.2">
      <c r="A33" s="349" t="str">
        <f t="shared" si="3"/>
        <v>30xx-970240005008-682</v>
      </c>
      <c r="B33" s="198">
        <v>46112</v>
      </c>
      <c r="C33" s="351" t="s">
        <v>217</v>
      </c>
      <c r="D33" s="351" t="s">
        <v>360</v>
      </c>
      <c r="E33" s="260">
        <v>970240005008</v>
      </c>
      <c r="F33" s="161" t="s">
        <v>4019</v>
      </c>
      <c r="G33" s="199">
        <v>682</v>
      </c>
      <c r="H33" s="199" t="s">
        <v>3365</v>
      </c>
      <c r="I33" s="199">
        <v>682</v>
      </c>
      <c r="J33" s="198">
        <v>42949</v>
      </c>
      <c r="K33" s="198">
        <v>42957</v>
      </c>
      <c r="L33" s="198">
        <v>43020</v>
      </c>
      <c r="M33" s="198"/>
      <c r="N33" s="161" t="s">
        <v>78</v>
      </c>
      <c r="O33" s="161" t="e">
        <v>#N/A</v>
      </c>
      <c r="P33" s="161"/>
      <c r="Q33" s="161"/>
      <c r="R33" s="198">
        <v>41275</v>
      </c>
      <c r="S33" s="198">
        <v>42369</v>
      </c>
      <c r="T33" s="161" t="s">
        <v>4020</v>
      </c>
      <c r="U33" s="161"/>
      <c r="V33" s="161"/>
      <c r="W33" s="161"/>
      <c r="X33" s="161"/>
      <c r="Y33" s="161"/>
      <c r="Z33" s="198"/>
      <c r="AA33" s="161"/>
      <c r="AB33" s="161"/>
      <c r="AC33" s="161"/>
      <c r="AD33" s="197"/>
      <c r="AE33" s="197"/>
      <c r="AF33" s="197" t="s">
        <v>4003</v>
      </c>
      <c r="AG33" s="199">
        <v>101111</v>
      </c>
      <c r="AH33" s="197">
        <f t="shared" si="1"/>
        <v>136084365</v>
      </c>
      <c r="AI33" s="197">
        <v>88608376</v>
      </c>
      <c r="AJ33" s="197">
        <v>47475989</v>
      </c>
      <c r="AK33" s="197">
        <v>0</v>
      </c>
      <c r="AL33" s="197">
        <v>0</v>
      </c>
      <c r="AM33" s="197">
        <f t="shared" si="2"/>
        <v>88498700</v>
      </c>
      <c r="AN33" s="197">
        <v>88498700</v>
      </c>
      <c r="AO33" s="197">
        <v>0</v>
      </c>
      <c r="AP33" s="197">
        <v>0</v>
      </c>
      <c r="AQ33" s="197">
        <v>0</v>
      </c>
      <c r="AR33" s="197">
        <v>0</v>
      </c>
      <c r="AS33" s="197" t="e">
        <v>#N/A</v>
      </c>
      <c r="AT33" s="197" t="s">
        <v>904</v>
      </c>
      <c r="AU33" s="197" t="s">
        <v>118</v>
      </c>
      <c r="AV33" s="197"/>
      <c r="AW33" s="197" t="s">
        <v>4004</v>
      </c>
      <c r="AX33" s="197" t="s">
        <v>904</v>
      </c>
      <c r="AY33" s="197"/>
      <c r="AZ33" s="197"/>
      <c r="BA33" s="197"/>
      <c r="BB33" s="197"/>
      <c r="BC33" s="197"/>
      <c r="BD33" s="197" t="s">
        <v>4004</v>
      </c>
      <c r="BE33" s="197"/>
      <c r="BF33" s="197">
        <v>0</v>
      </c>
      <c r="BG33" s="197">
        <v>0</v>
      </c>
      <c r="BH33" s="197">
        <v>0</v>
      </c>
      <c r="BI33" s="197"/>
    </row>
    <row r="34" spans="1:61" ht="15" hidden="1" customHeight="1" x14ac:dyDescent="0.2">
      <c r="A34" s="349" t="str">
        <f t="shared" si="3"/>
        <v>30xx-201240025383-300120251113TAC0011</v>
      </c>
      <c r="B34" s="198">
        <v>46036</v>
      </c>
      <c r="C34" s="351" t="s">
        <v>217</v>
      </c>
      <c r="D34" s="351" t="s">
        <v>360</v>
      </c>
      <c r="E34" s="260">
        <v>201240025383</v>
      </c>
      <c r="F34" s="161" t="s">
        <v>1819</v>
      </c>
      <c r="G34" s="199" t="s">
        <v>1820</v>
      </c>
      <c r="H34" s="199" t="s">
        <v>3363</v>
      </c>
      <c r="I34" s="199" t="s">
        <v>2336</v>
      </c>
      <c r="J34" s="198">
        <v>45974</v>
      </c>
      <c r="K34" s="198">
        <v>45993</v>
      </c>
      <c r="L34" s="198">
        <v>46017</v>
      </c>
      <c r="M34" s="198"/>
      <c r="N34" s="161" t="s">
        <v>78</v>
      </c>
      <c r="O34" s="161" t="s">
        <v>487</v>
      </c>
      <c r="P34" s="161"/>
      <c r="Q34" s="161"/>
      <c r="R34" s="198">
        <v>44562</v>
      </c>
      <c r="S34" s="198">
        <v>45291</v>
      </c>
      <c r="T34" s="161" t="s">
        <v>229</v>
      </c>
      <c r="U34" s="161" t="s">
        <v>47</v>
      </c>
      <c r="V34" s="161"/>
      <c r="W34" s="161" t="s">
        <v>1743</v>
      </c>
      <c r="X34" s="161" t="s">
        <v>11</v>
      </c>
      <c r="Y34" s="161">
        <v>1137</v>
      </c>
      <c r="Z34" s="198">
        <v>45971</v>
      </c>
      <c r="AA34" s="161"/>
      <c r="AB34" s="161"/>
      <c r="AC34" s="161"/>
      <c r="AD34" s="197"/>
      <c r="AE34" s="197"/>
      <c r="AF34" s="197" t="s">
        <v>4003</v>
      </c>
      <c r="AG34" s="199">
        <v>101111</v>
      </c>
      <c r="AH34" s="197">
        <f t="shared" si="1"/>
        <v>94426265.279208004</v>
      </c>
      <c r="AI34" s="197">
        <v>94426265.279208004</v>
      </c>
      <c r="AJ34" s="197">
        <v>0</v>
      </c>
      <c r="AK34" s="197">
        <v>0</v>
      </c>
      <c r="AL34" s="197">
        <v>0</v>
      </c>
      <c r="AM34" s="197">
        <f t="shared" si="2"/>
        <v>88311833</v>
      </c>
      <c r="AN34" s="197">
        <v>58193491</v>
      </c>
      <c r="AO34" s="197">
        <v>0</v>
      </c>
      <c r="AP34" s="197">
        <v>30118342</v>
      </c>
      <c r="AQ34" s="197">
        <v>0</v>
      </c>
      <c r="AR34" s="197">
        <v>0</v>
      </c>
      <c r="AS34" s="197" t="e">
        <v>#N/A</v>
      </c>
      <c r="AT34" s="197" t="s">
        <v>904</v>
      </c>
      <c r="AU34" s="197" t="s">
        <v>118</v>
      </c>
      <c r="AV34" s="197" t="s">
        <v>4004</v>
      </c>
      <c r="AW34" s="197" t="s">
        <v>4004</v>
      </c>
      <c r="AX34" s="197" t="s">
        <v>904</v>
      </c>
      <c r="AY34" s="197"/>
      <c r="AZ34" s="197" t="s">
        <v>904</v>
      </c>
      <c r="BA34" s="197"/>
      <c r="BB34" s="197"/>
      <c r="BC34" s="197"/>
      <c r="BD34" s="197" t="s">
        <v>4004</v>
      </c>
      <c r="BE34" s="197"/>
      <c r="BF34" s="197">
        <v>14412865</v>
      </c>
      <c r="BG34" s="197"/>
      <c r="BH34" s="197"/>
      <c r="BI34" s="197"/>
    </row>
    <row r="35" spans="1:61" ht="15" hidden="1" customHeight="1" x14ac:dyDescent="0.2">
      <c r="A35" s="349" t="str">
        <f t="shared" si="3"/>
        <v>59xx-190540011466-590120250730TAC0012</v>
      </c>
      <c r="B35" s="198">
        <v>46112</v>
      </c>
      <c r="C35" s="351" t="s">
        <v>337</v>
      </c>
      <c r="D35" s="351" t="s">
        <v>353</v>
      </c>
      <c r="E35" s="260">
        <v>190540011466</v>
      </c>
      <c r="F35" s="161" t="s">
        <v>1291</v>
      </c>
      <c r="G35" s="199" t="s">
        <v>738</v>
      </c>
      <c r="H35" s="199" t="s">
        <v>3363</v>
      </c>
      <c r="I35" s="199" t="s">
        <v>4209</v>
      </c>
      <c r="J35" s="198">
        <v>45868</v>
      </c>
      <c r="K35" s="198">
        <v>45875</v>
      </c>
      <c r="L35" s="198">
        <v>46100</v>
      </c>
      <c r="M35" s="198">
        <v>46100</v>
      </c>
      <c r="N35" s="161" t="s">
        <v>78</v>
      </c>
      <c r="O35" s="161" t="s">
        <v>487</v>
      </c>
      <c r="P35" s="161"/>
      <c r="Q35" s="161"/>
      <c r="R35" s="198">
        <v>44197</v>
      </c>
      <c r="S35" s="198">
        <v>45657</v>
      </c>
      <c r="T35" s="161" t="s">
        <v>1292</v>
      </c>
      <c r="U35" s="161" t="s">
        <v>150</v>
      </c>
      <c r="V35" s="161"/>
      <c r="W35" s="161" t="s">
        <v>168</v>
      </c>
      <c r="X35" s="161" t="s">
        <v>28</v>
      </c>
      <c r="Y35" s="161">
        <v>674</v>
      </c>
      <c r="Z35" s="198">
        <v>45867</v>
      </c>
      <c r="AA35" s="161"/>
      <c r="AB35" s="161"/>
      <c r="AC35" s="161"/>
      <c r="AD35" s="197">
        <v>29784039001</v>
      </c>
      <c r="AE35" s="197">
        <v>1.6</v>
      </c>
      <c r="AF35" s="197" t="s">
        <v>4003</v>
      </c>
      <c r="AG35" s="199">
        <v>101111</v>
      </c>
      <c r="AH35" s="197">
        <f t="shared" si="1"/>
        <v>64888378</v>
      </c>
      <c r="AI35" s="197">
        <v>54014301</v>
      </c>
      <c r="AJ35" s="197">
        <v>10874077</v>
      </c>
      <c r="AK35" s="197">
        <v>0</v>
      </c>
      <c r="AL35" s="197">
        <v>21605721</v>
      </c>
      <c r="AM35" s="197">
        <f t="shared" si="2"/>
        <v>86494798</v>
      </c>
      <c r="AN35" s="197">
        <v>54015000</v>
      </c>
      <c r="AO35" s="197">
        <v>0</v>
      </c>
      <c r="AP35" s="197">
        <v>10874077</v>
      </c>
      <c r="AQ35" s="197">
        <v>0</v>
      </c>
      <c r="AR35" s="197">
        <v>21605721</v>
      </c>
      <c r="AS35" s="197" t="s">
        <v>564</v>
      </c>
      <c r="AT35" s="197" t="s">
        <v>904</v>
      </c>
      <c r="AU35" s="197">
        <v>0</v>
      </c>
      <c r="AV35" s="197">
        <v>0</v>
      </c>
      <c r="AW35" s="197" t="s">
        <v>4004</v>
      </c>
      <c r="AX35" s="197"/>
      <c r="AY35" s="197"/>
      <c r="AZ35" s="197"/>
      <c r="BA35" s="197"/>
      <c r="BB35" s="197"/>
      <c r="BC35" s="197"/>
      <c r="BD35" s="197" t="s">
        <v>4004</v>
      </c>
      <c r="BE35" s="197"/>
      <c r="BF35" s="197"/>
      <c r="BG35" s="197"/>
      <c r="BH35" s="197"/>
      <c r="BI35" s="197"/>
    </row>
    <row r="36" spans="1:61" ht="15" hidden="1" customHeight="1" x14ac:dyDescent="0.2">
      <c r="A36" s="349" t="str">
        <f t="shared" si="3"/>
        <v>62xx-141040008957-398</v>
      </c>
      <c r="B36" s="198">
        <v>46071</v>
      </c>
      <c r="C36" s="351" t="s">
        <v>361</v>
      </c>
      <c r="D36" s="351" t="s">
        <v>362</v>
      </c>
      <c r="E36" s="260">
        <v>141040008957</v>
      </c>
      <c r="F36" s="161" t="s">
        <v>3406</v>
      </c>
      <c r="G36" s="199">
        <v>398</v>
      </c>
      <c r="H36" s="199" t="s">
        <v>3365</v>
      </c>
      <c r="I36" s="199">
        <v>398</v>
      </c>
      <c r="J36" s="198">
        <v>44797</v>
      </c>
      <c r="K36" s="198">
        <v>44813</v>
      </c>
      <c r="L36" s="198">
        <v>45190</v>
      </c>
      <c r="M36" s="198"/>
      <c r="N36" s="161" t="s">
        <v>82</v>
      </c>
      <c r="O36" s="161" t="e">
        <v>#N/A</v>
      </c>
      <c r="P36" s="161"/>
      <c r="Q36" s="161"/>
      <c r="R36" s="198">
        <v>43466</v>
      </c>
      <c r="S36" s="198">
        <v>44561</v>
      </c>
      <c r="T36" s="161" t="s">
        <v>140</v>
      </c>
      <c r="U36" s="161"/>
      <c r="V36" s="161"/>
      <c r="W36" s="161"/>
      <c r="X36" s="161" t="s">
        <v>3407</v>
      </c>
      <c r="Y36" s="161"/>
      <c r="Z36" s="198"/>
      <c r="AA36" s="161"/>
      <c r="AB36" s="161"/>
      <c r="AC36" s="161"/>
      <c r="AD36" s="197"/>
      <c r="AE36" s="197"/>
      <c r="AF36" s="197" t="s">
        <v>4003</v>
      </c>
      <c r="AG36" s="199">
        <v>101111</v>
      </c>
      <c r="AH36" s="197">
        <f t="shared" si="1"/>
        <v>253287676.67000002</v>
      </c>
      <c r="AI36" s="197">
        <f>192515418</f>
        <v>192515418</v>
      </c>
      <c r="AJ36" s="197">
        <f>60772258.67</f>
        <v>60772258.670000002</v>
      </c>
      <c r="AK36" s="197">
        <v>0</v>
      </c>
      <c r="AL36" s="197">
        <v>0</v>
      </c>
      <c r="AM36" s="197">
        <f t="shared" si="2"/>
        <v>85327993</v>
      </c>
      <c r="AN36" s="197">
        <v>60703950</v>
      </c>
      <c r="AO36" s="197">
        <v>0</v>
      </c>
      <c r="AP36" s="197">
        <v>24624043</v>
      </c>
      <c r="AQ36" s="197">
        <v>0</v>
      </c>
      <c r="AR36" s="197">
        <v>0</v>
      </c>
      <c r="AS36" s="197" t="e">
        <v>#N/A</v>
      </c>
      <c r="AT36" s="197" t="s">
        <v>904</v>
      </c>
      <c r="AU36" s="197" t="s">
        <v>118</v>
      </c>
      <c r="AV36" s="197"/>
      <c r="AW36" s="197" t="s">
        <v>4004</v>
      </c>
      <c r="AX36" s="197" t="s">
        <v>904</v>
      </c>
      <c r="AY36" s="197"/>
      <c r="AZ36" s="197" t="s">
        <v>904</v>
      </c>
      <c r="BA36" s="197"/>
      <c r="BB36" s="197"/>
      <c r="BC36" s="197"/>
      <c r="BD36" s="197" t="s">
        <v>4004</v>
      </c>
      <c r="BE36" s="197"/>
      <c r="BF36" s="197">
        <v>0</v>
      </c>
      <c r="BG36" s="197">
        <v>0</v>
      </c>
      <c r="BH36" s="197" t="e">
        <v>#N/A</v>
      </c>
      <c r="BI36" s="197"/>
    </row>
    <row r="37" spans="1:61" ht="15" hidden="1" customHeight="1" x14ac:dyDescent="0.2">
      <c r="A37" s="349" t="str">
        <f t="shared" si="3"/>
        <v>18xx-80240004717-180120250822TAC0011</v>
      </c>
      <c r="B37" s="198">
        <v>46099</v>
      </c>
      <c r="C37" s="351" t="s">
        <v>355</v>
      </c>
      <c r="D37" s="351" t="s">
        <v>148</v>
      </c>
      <c r="E37" s="260">
        <v>80240004717</v>
      </c>
      <c r="F37" s="161" t="s">
        <v>887</v>
      </c>
      <c r="G37" s="199" t="s">
        <v>825</v>
      </c>
      <c r="H37" s="199" t="s">
        <v>3363</v>
      </c>
      <c r="I37" s="199" t="s">
        <v>3559</v>
      </c>
      <c r="J37" s="198">
        <v>45891</v>
      </c>
      <c r="K37" s="198">
        <v>45895</v>
      </c>
      <c r="L37" s="198">
        <v>46072</v>
      </c>
      <c r="M37" s="198">
        <v>46073</v>
      </c>
      <c r="N37" s="161" t="s">
        <v>78</v>
      </c>
      <c r="O37" s="161" t="s">
        <v>487</v>
      </c>
      <c r="P37" s="161"/>
      <c r="Q37" s="161"/>
      <c r="R37" s="198">
        <v>44562</v>
      </c>
      <c r="S37" s="198">
        <v>45657</v>
      </c>
      <c r="T37" s="161" t="s">
        <v>1212</v>
      </c>
      <c r="U37" s="161" t="s">
        <v>150</v>
      </c>
      <c r="V37" s="161"/>
      <c r="W37" s="161" t="s">
        <v>54</v>
      </c>
      <c r="X37" s="161" t="s">
        <v>28</v>
      </c>
      <c r="Y37" s="161">
        <v>716</v>
      </c>
      <c r="Z37" s="198">
        <v>45873</v>
      </c>
      <c r="AA37" s="161"/>
      <c r="AB37" s="161"/>
      <c r="AC37" s="161"/>
      <c r="AD37" s="197">
        <v>55891182231</v>
      </c>
      <c r="AE37" s="197">
        <v>6.8</v>
      </c>
      <c r="AF37" s="197" t="s">
        <v>4005</v>
      </c>
      <c r="AG37" s="199">
        <v>101110</v>
      </c>
      <c r="AH37" s="197">
        <f t="shared" si="1"/>
        <v>65083253.640000001</v>
      </c>
      <c r="AI37" s="197">
        <v>49768744.399999999</v>
      </c>
      <c r="AJ37" s="197">
        <v>15314509.24</v>
      </c>
      <c r="AK37" s="197">
        <v>0</v>
      </c>
      <c r="AL37" s="197">
        <v>19907498</v>
      </c>
      <c r="AM37" s="197">
        <f t="shared" si="2"/>
        <v>84990751</v>
      </c>
      <c r="AN37" s="197">
        <v>49768744</v>
      </c>
      <c r="AO37" s="197">
        <v>0</v>
      </c>
      <c r="AP37" s="197">
        <v>15314509</v>
      </c>
      <c r="AQ37" s="197">
        <v>0</v>
      </c>
      <c r="AR37" s="197">
        <v>19907498</v>
      </c>
      <c r="AS37" s="197" t="s">
        <v>564</v>
      </c>
      <c r="AT37" s="197" t="s">
        <v>904</v>
      </c>
      <c r="AU37" s="197" t="s">
        <v>904</v>
      </c>
      <c r="AV37" s="197" t="s">
        <v>3366</v>
      </c>
      <c r="AW37" s="197" t="s">
        <v>4004</v>
      </c>
      <c r="AX37" s="197" t="s">
        <v>904</v>
      </c>
      <c r="AY37" s="197"/>
      <c r="AZ37" s="197" t="s">
        <v>904</v>
      </c>
      <c r="BA37" s="197"/>
      <c r="BB37" s="197" t="s">
        <v>904</v>
      </c>
      <c r="BC37" s="197"/>
      <c r="BD37" s="197" t="s">
        <v>4004</v>
      </c>
      <c r="BE37" s="197"/>
      <c r="BF37" s="197"/>
      <c r="BG37" s="197"/>
      <c r="BH37" s="197"/>
      <c r="BI37" s="197">
        <v>84990751</v>
      </c>
    </row>
    <row r="38" spans="1:61" ht="15" hidden="1" customHeight="1" x14ac:dyDescent="0.2">
      <c r="A38" s="349" t="str">
        <f t="shared" si="3"/>
        <v>62xx-160140017257-392</v>
      </c>
      <c r="B38" s="198">
        <v>46113</v>
      </c>
      <c r="C38" s="351" t="s">
        <v>361</v>
      </c>
      <c r="D38" s="351" t="s">
        <v>362</v>
      </c>
      <c r="E38" s="260">
        <v>160140017257</v>
      </c>
      <c r="F38" s="161" t="s">
        <v>4015</v>
      </c>
      <c r="G38" s="199">
        <v>392</v>
      </c>
      <c r="H38" s="199" t="s">
        <v>3365</v>
      </c>
      <c r="I38" s="199">
        <v>392</v>
      </c>
      <c r="J38" s="198"/>
      <c r="K38" s="198"/>
      <c r="L38" s="198">
        <v>45254</v>
      </c>
      <c r="M38" s="198"/>
      <c r="N38" s="161"/>
      <c r="O38" s="161" t="s">
        <v>82</v>
      </c>
      <c r="P38" s="161"/>
      <c r="Q38" s="161"/>
      <c r="R38" s="198">
        <v>43466</v>
      </c>
      <c r="S38" s="198">
        <v>44561</v>
      </c>
      <c r="T38" s="161" t="s">
        <v>833</v>
      </c>
      <c r="U38" s="161"/>
      <c r="V38" s="161"/>
      <c r="W38" s="161"/>
      <c r="X38" s="161"/>
      <c r="Y38" s="161"/>
      <c r="Z38" s="198"/>
      <c r="AA38" s="161"/>
      <c r="AB38" s="161"/>
      <c r="AC38" s="161"/>
      <c r="AD38" s="197"/>
      <c r="AE38" s="197"/>
      <c r="AF38" s="197" t="s">
        <v>4005</v>
      </c>
      <c r="AG38" s="199">
        <v>101110</v>
      </c>
      <c r="AH38" s="197">
        <f t="shared" si="1"/>
        <v>301122478</v>
      </c>
      <c r="AI38" s="197">
        <f>301122478</f>
        <v>301122478</v>
      </c>
      <c r="AJ38" s="197">
        <v>0</v>
      </c>
      <c r="AK38" s="197">
        <v>0</v>
      </c>
      <c r="AL38" s="197">
        <v>0</v>
      </c>
      <c r="AM38" s="197">
        <f t="shared" si="2"/>
        <v>80316591</v>
      </c>
      <c r="AN38" s="197">
        <f>80316591</f>
        <v>80316591</v>
      </c>
      <c r="AO38" s="197">
        <v>0</v>
      </c>
      <c r="AP38" s="197">
        <v>0</v>
      </c>
      <c r="AQ38" s="197">
        <v>0</v>
      </c>
      <c r="AR38" s="197">
        <v>0</v>
      </c>
      <c r="AS38" s="197" t="e">
        <v>#N/A</v>
      </c>
      <c r="AT38" s="197" t="s">
        <v>904</v>
      </c>
      <c r="AU38" s="197" t="s">
        <v>904</v>
      </c>
      <c r="AV38" s="197"/>
      <c r="AW38" s="197" t="s">
        <v>4004</v>
      </c>
      <c r="AX38" s="197" t="s">
        <v>904</v>
      </c>
      <c r="AY38" s="197"/>
      <c r="AZ38" s="197"/>
      <c r="BA38" s="197"/>
      <c r="BB38" s="197"/>
      <c r="BC38" s="197"/>
      <c r="BD38" s="197" t="s">
        <v>4004</v>
      </c>
      <c r="BE38" s="197"/>
      <c r="BF38" s="197">
        <v>0</v>
      </c>
      <c r="BG38" s="197">
        <v>0</v>
      </c>
      <c r="BH38" s="197" t="e">
        <v>#N/A</v>
      </c>
      <c r="BI38" s="197">
        <v>80316591</v>
      </c>
    </row>
    <row r="39" spans="1:61" ht="15" hidden="1" customHeight="1" x14ac:dyDescent="0.2">
      <c r="A39" s="349" t="str">
        <f t="shared" si="3"/>
        <v>09xx-50540004574-57</v>
      </c>
      <c r="B39" s="198">
        <v>46099</v>
      </c>
      <c r="C39" s="351" t="s">
        <v>356</v>
      </c>
      <c r="D39" s="351" t="s">
        <v>357</v>
      </c>
      <c r="E39" s="260">
        <v>50540004574</v>
      </c>
      <c r="F39" s="161" t="s">
        <v>412</v>
      </c>
      <c r="G39" s="199">
        <v>57</v>
      </c>
      <c r="H39" s="199" t="s">
        <v>3365</v>
      </c>
      <c r="I39" s="199">
        <v>57</v>
      </c>
      <c r="J39" s="198">
        <v>45132</v>
      </c>
      <c r="K39" s="198">
        <v>45153</v>
      </c>
      <c r="L39" s="198">
        <v>45441</v>
      </c>
      <c r="M39" s="198">
        <v>45441</v>
      </c>
      <c r="N39" s="161"/>
      <c r="O39" s="161" t="s">
        <v>21</v>
      </c>
      <c r="P39" s="161"/>
      <c r="Q39" s="161"/>
      <c r="R39" s="198">
        <v>43101</v>
      </c>
      <c r="S39" s="198">
        <v>44926</v>
      </c>
      <c r="T39" s="161" t="s">
        <v>2422</v>
      </c>
      <c r="U39" s="161" t="s">
        <v>152</v>
      </c>
      <c r="V39" s="161" t="s">
        <v>57</v>
      </c>
      <c r="W39" s="161" t="s">
        <v>2753</v>
      </c>
      <c r="X39" s="161" t="s">
        <v>28</v>
      </c>
      <c r="Y39" s="161">
        <v>7</v>
      </c>
      <c r="Z39" s="198">
        <v>45096</v>
      </c>
      <c r="AA39" s="161" t="s">
        <v>57</v>
      </c>
      <c r="AB39" s="161" t="s">
        <v>57</v>
      </c>
      <c r="AC39" s="161" t="s">
        <v>57</v>
      </c>
      <c r="AD39" s="197">
        <v>8712568943</v>
      </c>
      <c r="AE39" s="197">
        <v>7</v>
      </c>
      <c r="AF39" s="197" t="s">
        <v>4005</v>
      </c>
      <c r="AG39" s="199">
        <v>105101</v>
      </c>
      <c r="AH39" s="197">
        <f t="shared" si="1"/>
        <v>116647632</v>
      </c>
      <c r="AI39" s="197">
        <v>84377564</v>
      </c>
      <c r="AJ39" s="197">
        <v>32270068</v>
      </c>
      <c r="AK39" s="197">
        <v>0</v>
      </c>
      <c r="AL39" s="197">
        <v>0</v>
      </c>
      <c r="AM39" s="197">
        <f t="shared" si="2"/>
        <v>78345424</v>
      </c>
      <c r="AN39" s="197">
        <v>56045350</v>
      </c>
      <c r="AO39" s="197">
        <v>0</v>
      </c>
      <c r="AP39" s="197">
        <v>22300074</v>
      </c>
      <c r="AQ39" s="197">
        <v>0</v>
      </c>
      <c r="AR39" s="197">
        <v>0</v>
      </c>
      <c r="AS39" s="197" t="e">
        <v>#N/A</v>
      </c>
      <c r="AT39" s="197" t="s">
        <v>904</v>
      </c>
      <c r="AU39" s="197" t="s">
        <v>904</v>
      </c>
      <c r="AV39" s="197" t="s">
        <v>4007</v>
      </c>
      <c r="AW39" s="197" t="s">
        <v>4004</v>
      </c>
      <c r="AX39" s="197" t="s">
        <v>904</v>
      </c>
      <c r="AY39" s="197"/>
      <c r="AZ39" s="197" t="s">
        <v>904</v>
      </c>
      <c r="BA39" s="197"/>
      <c r="BB39" s="197"/>
      <c r="BC39" s="197"/>
      <c r="BD39" s="197" t="s">
        <v>4004</v>
      </c>
      <c r="BE39" s="197"/>
      <c r="BF39" s="197">
        <v>0</v>
      </c>
      <c r="BG39" s="197" t="e">
        <v>#N/A</v>
      </c>
      <c r="BH39" s="197" t="e">
        <v>#N/A</v>
      </c>
      <c r="BI39" s="197">
        <v>78345424</v>
      </c>
    </row>
    <row r="40" spans="1:61" ht="15" hidden="1" customHeight="1" x14ac:dyDescent="0.2">
      <c r="A40" s="349" t="str">
        <f t="shared" si="3"/>
        <v>06xx-180640033373-060120250813TAC0003</v>
      </c>
      <c r="B40" s="198">
        <v>46071</v>
      </c>
      <c r="C40" s="351" t="s">
        <v>348</v>
      </c>
      <c r="D40" s="351" t="s">
        <v>49</v>
      </c>
      <c r="E40" s="260">
        <v>180640033373</v>
      </c>
      <c r="F40" s="161" t="s">
        <v>729</v>
      </c>
      <c r="G40" s="199" t="s">
        <v>728</v>
      </c>
      <c r="H40" s="199" t="s">
        <v>3363</v>
      </c>
      <c r="I40" s="199" t="s">
        <v>728</v>
      </c>
      <c r="J40" s="198">
        <v>45882</v>
      </c>
      <c r="K40" s="198">
        <v>45894</v>
      </c>
      <c r="L40" s="198">
        <v>46050</v>
      </c>
      <c r="M40" s="198">
        <v>46050</v>
      </c>
      <c r="N40" s="161" t="s">
        <v>78</v>
      </c>
      <c r="O40" s="161" t="s">
        <v>487</v>
      </c>
      <c r="P40" s="161"/>
      <c r="Q40" s="161"/>
      <c r="R40" s="198">
        <v>44743</v>
      </c>
      <c r="S40" s="198">
        <v>45291</v>
      </c>
      <c r="T40" s="161" t="s">
        <v>69</v>
      </c>
      <c r="U40" s="161" t="s">
        <v>152</v>
      </c>
      <c r="V40" s="161" t="s">
        <v>57</v>
      </c>
      <c r="W40" s="161" t="s">
        <v>1057</v>
      </c>
      <c r="X40" s="161" t="s">
        <v>28</v>
      </c>
      <c r="Y40" s="161">
        <v>785</v>
      </c>
      <c r="Z40" s="198">
        <v>45880</v>
      </c>
      <c r="AA40" s="161" t="s">
        <v>57</v>
      </c>
      <c r="AB40" s="161" t="s">
        <v>57</v>
      </c>
      <c r="AC40" s="161" t="s">
        <v>57</v>
      </c>
      <c r="AD40" s="197">
        <v>10291718823</v>
      </c>
      <c r="AE40" s="197">
        <v>1.895</v>
      </c>
      <c r="AF40" s="197" t="s">
        <v>4005</v>
      </c>
      <c r="AG40" s="199">
        <v>105101</v>
      </c>
      <c r="AH40" s="197">
        <f t="shared" si="1"/>
        <v>203279032</v>
      </c>
      <c r="AI40" s="197">
        <v>188326108</v>
      </c>
      <c r="AJ40" s="197">
        <v>14952924</v>
      </c>
      <c r="AK40" s="197">
        <v>0</v>
      </c>
      <c r="AL40" s="197">
        <v>0</v>
      </c>
      <c r="AM40" s="197">
        <f t="shared" si="2"/>
        <v>73563280</v>
      </c>
      <c r="AN40" s="197">
        <v>0</v>
      </c>
      <c r="AO40" s="197">
        <v>73563280</v>
      </c>
      <c r="AP40" s="197">
        <v>0</v>
      </c>
      <c r="AQ40" s="197">
        <v>0</v>
      </c>
      <c r="AR40" s="197">
        <v>0</v>
      </c>
      <c r="AS40" s="197" t="s">
        <v>564</v>
      </c>
      <c r="AT40" s="197" t="s">
        <v>904</v>
      </c>
      <c r="AU40" s="197" t="s">
        <v>118</v>
      </c>
      <c r="AV40" s="197" t="s">
        <v>3366</v>
      </c>
      <c r="AW40" s="197" t="s">
        <v>4004</v>
      </c>
      <c r="AX40" s="197"/>
      <c r="AY40" s="197" t="s">
        <v>904</v>
      </c>
      <c r="AZ40" s="197"/>
      <c r="BA40" s="197"/>
      <c r="BB40" s="197"/>
      <c r="BC40" s="197"/>
      <c r="BD40" s="197" t="s">
        <v>4004</v>
      </c>
      <c r="BE40" s="197"/>
      <c r="BF40" s="197"/>
      <c r="BG40" s="197"/>
      <c r="BH40" s="197"/>
      <c r="BI40" s="197"/>
    </row>
    <row r="41" spans="1:61" ht="15" hidden="1" customHeight="1" x14ac:dyDescent="0.2">
      <c r="A41" s="349" t="str">
        <f t="shared" si="3"/>
        <v>18xx-950740001044-84</v>
      </c>
      <c r="B41" s="198">
        <v>46071</v>
      </c>
      <c r="C41" s="351" t="s">
        <v>355</v>
      </c>
      <c r="D41" s="351" t="s">
        <v>148</v>
      </c>
      <c r="E41" s="260">
        <v>950740001044</v>
      </c>
      <c r="F41" s="161" t="s">
        <v>3268</v>
      </c>
      <c r="G41" s="199">
        <v>84</v>
      </c>
      <c r="H41" s="199" t="s">
        <v>3365</v>
      </c>
      <c r="I41" s="199">
        <v>84</v>
      </c>
      <c r="J41" s="198">
        <v>44712</v>
      </c>
      <c r="K41" s="198">
        <v>44713</v>
      </c>
      <c r="L41" s="198">
        <v>44817</v>
      </c>
      <c r="M41" s="198">
        <v>44817</v>
      </c>
      <c r="N41" s="161"/>
      <c r="O41" s="161" t="s">
        <v>78</v>
      </c>
      <c r="P41" s="161"/>
      <c r="Q41" s="161"/>
      <c r="R41" s="198">
        <v>44378</v>
      </c>
      <c r="S41" s="198">
        <v>44469</v>
      </c>
      <c r="T41" s="161" t="s">
        <v>3414</v>
      </c>
      <c r="U41" s="161" t="s">
        <v>3415</v>
      </c>
      <c r="V41" s="161"/>
      <c r="W41" s="161" t="s">
        <v>3416</v>
      </c>
      <c r="X41" s="161" t="s">
        <v>3417</v>
      </c>
      <c r="Y41" s="161">
        <v>331</v>
      </c>
      <c r="Z41" s="198">
        <v>44704</v>
      </c>
      <c r="AA41" s="161"/>
      <c r="AB41" s="161"/>
      <c r="AC41" s="161"/>
      <c r="AD41" s="197">
        <v>0</v>
      </c>
      <c r="AE41" s="197">
        <v>0</v>
      </c>
      <c r="AF41" s="197" t="s">
        <v>4005</v>
      </c>
      <c r="AG41" s="199">
        <v>101110</v>
      </c>
      <c r="AH41" s="197">
        <f t="shared" si="1"/>
        <v>105028980.90000001</v>
      </c>
      <c r="AI41" s="197">
        <v>91067856</v>
      </c>
      <c r="AJ41" s="197">
        <v>13961124.9</v>
      </c>
      <c r="AK41" s="197">
        <v>0</v>
      </c>
      <c r="AL41" s="197">
        <v>0</v>
      </c>
      <c r="AM41" s="197">
        <f t="shared" si="2"/>
        <v>72854285</v>
      </c>
      <c r="AN41" s="197">
        <v>0</v>
      </c>
      <c r="AO41" s="197">
        <v>0</v>
      </c>
      <c r="AP41" s="197">
        <v>0</v>
      </c>
      <c r="AQ41" s="197">
        <v>0</v>
      </c>
      <c r="AR41" s="197">
        <v>72854285</v>
      </c>
      <c r="AS41" s="197" t="e">
        <v>#N/A</v>
      </c>
      <c r="AT41" s="197" t="s">
        <v>904</v>
      </c>
      <c r="AU41" s="197" t="s">
        <v>118</v>
      </c>
      <c r="AV41" s="197" t="s">
        <v>1133</v>
      </c>
      <c r="AW41" s="197" t="s">
        <v>4004</v>
      </c>
      <c r="AX41" s="197"/>
      <c r="AY41" s="197"/>
      <c r="AZ41" s="197"/>
      <c r="BA41" s="197"/>
      <c r="BB41" s="197" t="s">
        <v>904</v>
      </c>
      <c r="BC41" s="197"/>
      <c r="BD41" s="197" t="s">
        <v>4004</v>
      </c>
      <c r="BE41" s="197"/>
      <c r="BF41" s="197"/>
      <c r="BG41" s="197"/>
      <c r="BH41" s="197"/>
      <c r="BI41" s="197"/>
    </row>
    <row r="42" spans="1:61" ht="15" hidden="1" customHeight="1" x14ac:dyDescent="0.2">
      <c r="A42" s="349" t="str">
        <f t="shared" si="3"/>
        <v>70xx-170341017003-27</v>
      </c>
      <c r="B42" s="198">
        <v>46112</v>
      </c>
      <c r="C42" s="351" t="s">
        <v>354</v>
      </c>
      <c r="D42" s="351" t="s">
        <v>4021</v>
      </c>
      <c r="E42" s="260">
        <v>170341017003</v>
      </c>
      <c r="F42" s="161" t="s">
        <v>879</v>
      </c>
      <c r="G42" s="199">
        <v>27</v>
      </c>
      <c r="H42" s="199" t="s">
        <v>3365</v>
      </c>
      <c r="I42" s="199">
        <v>27</v>
      </c>
      <c r="J42" s="198">
        <v>45800</v>
      </c>
      <c r="K42" s="198">
        <v>45834</v>
      </c>
      <c r="L42" s="198">
        <v>46092</v>
      </c>
      <c r="M42" s="198"/>
      <c r="N42" s="161"/>
      <c r="O42" s="161" t="s">
        <v>24</v>
      </c>
      <c r="P42" s="161"/>
      <c r="Q42" s="161"/>
      <c r="R42" s="198">
        <v>44197</v>
      </c>
      <c r="S42" s="198">
        <v>45657</v>
      </c>
      <c r="T42" s="161" t="s">
        <v>422</v>
      </c>
      <c r="U42" s="161" t="s">
        <v>293</v>
      </c>
      <c r="V42" s="161"/>
      <c r="W42" s="161" t="s">
        <v>173</v>
      </c>
      <c r="X42" s="161" t="s">
        <v>131</v>
      </c>
      <c r="Y42" s="161"/>
      <c r="Z42" s="198"/>
      <c r="AA42" s="161"/>
      <c r="AB42" s="161"/>
      <c r="AC42" s="161"/>
      <c r="AD42" s="197"/>
      <c r="AE42" s="197"/>
      <c r="AF42" s="197" t="s">
        <v>4005</v>
      </c>
      <c r="AG42" s="199">
        <v>105101</v>
      </c>
      <c r="AH42" s="197">
        <f t="shared" si="1"/>
        <v>61547215</v>
      </c>
      <c r="AI42" s="197">
        <v>45696987</v>
      </c>
      <c r="AJ42" s="197">
        <v>15850228</v>
      </c>
      <c r="AK42" s="197">
        <v>0</v>
      </c>
      <c r="AL42" s="197">
        <v>9226597</v>
      </c>
      <c r="AM42" s="197">
        <f t="shared" si="2"/>
        <v>70743812.480000004</v>
      </c>
      <c r="AN42" s="197">
        <v>45696987</v>
      </c>
      <c r="AO42" s="197">
        <v>0</v>
      </c>
      <c r="AP42" s="197">
        <v>15820228.48</v>
      </c>
      <c r="AQ42" s="197">
        <v>0</v>
      </c>
      <c r="AR42" s="197">
        <v>9226597</v>
      </c>
      <c r="AS42" s="197" t="s">
        <v>564</v>
      </c>
      <c r="AT42" s="197" t="s">
        <v>904</v>
      </c>
      <c r="AU42" s="197" t="s">
        <v>904</v>
      </c>
      <c r="AV42" s="197" t="s">
        <v>3366</v>
      </c>
      <c r="AW42" s="197" t="s">
        <v>4004</v>
      </c>
      <c r="AX42" s="197" t="s">
        <v>904</v>
      </c>
      <c r="AY42" s="197"/>
      <c r="AZ42" s="197" t="s">
        <v>904</v>
      </c>
      <c r="BA42" s="197"/>
      <c r="BB42" s="197" t="s">
        <v>904</v>
      </c>
      <c r="BC42" s="197"/>
      <c r="BD42" s="197" t="s">
        <v>4004</v>
      </c>
      <c r="BE42" s="197"/>
      <c r="BF42" s="197"/>
      <c r="BG42" s="197"/>
      <c r="BH42" s="197"/>
      <c r="BI42" s="197">
        <v>70743812.480000004</v>
      </c>
    </row>
    <row r="43" spans="1:61" ht="15" hidden="1" customHeight="1" x14ac:dyDescent="0.2">
      <c r="A43" s="349" t="str">
        <f t="shared" si="3"/>
        <v>62xx-210940900312-333</v>
      </c>
      <c r="B43" s="198">
        <v>46099</v>
      </c>
      <c r="C43" s="351" t="s">
        <v>361</v>
      </c>
      <c r="D43" s="351" t="s">
        <v>362</v>
      </c>
      <c r="E43" s="260">
        <v>210940900312</v>
      </c>
      <c r="F43" s="161" t="s">
        <v>4022</v>
      </c>
      <c r="G43" s="199">
        <v>333</v>
      </c>
      <c r="H43" s="199" t="s">
        <v>3365</v>
      </c>
      <c r="I43" s="199">
        <v>333</v>
      </c>
      <c r="J43" s="198">
        <v>45083</v>
      </c>
      <c r="K43" s="198"/>
      <c r="L43" s="198">
        <v>45279</v>
      </c>
      <c r="M43" s="198"/>
      <c r="N43" s="161" t="s">
        <v>78</v>
      </c>
      <c r="O43" s="161" t="e">
        <v>#N/A</v>
      </c>
      <c r="P43" s="161"/>
      <c r="Q43" s="161"/>
      <c r="R43" s="198">
        <v>44652</v>
      </c>
      <c r="S43" s="198">
        <v>44834</v>
      </c>
      <c r="T43" s="161" t="s">
        <v>4023</v>
      </c>
      <c r="U43" s="161"/>
      <c r="V43" s="161"/>
      <c r="W43" s="161"/>
      <c r="X43" s="161" t="s">
        <v>142</v>
      </c>
      <c r="Y43" s="161"/>
      <c r="Z43" s="198"/>
      <c r="AA43" s="161"/>
      <c r="AB43" s="161"/>
      <c r="AC43" s="161"/>
      <c r="AD43" s="197"/>
      <c r="AE43" s="197"/>
      <c r="AF43" s="197" t="s">
        <v>4005</v>
      </c>
      <c r="AG43" s="199">
        <v>105101</v>
      </c>
      <c r="AH43" s="197">
        <f t="shared" si="1"/>
        <v>212307403</v>
      </c>
      <c r="AI43" s="197">
        <v>196915193</v>
      </c>
      <c r="AJ43" s="197">
        <v>15392210</v>
      </c>
      <c r="AK43" s="197">
        <v>0</v>
      </c>
      <c r="AL43" s="197">
        <v>0</v>
      </c>
      <c r="AM43" s="197">
        <f t="shared" si="2"/>
        <v>70030000</v>
      </c>
      <c r="AN43" s="197">
        <v>70030000</v>
      </c>
      <c r="AO43" s="197">
        <v>0</v>
      </c>
      <c r="AP43" s="197">
        <v>0</v>
      </c>
      <c r="AQ43" s="197">
        <v>0</v>
      </c>
      <c r="AR43" s="197">
        <v>0</v>
      </c>
      <c r="AS43" s="197" t="e">
        <v>#N/A</v>
      </c>
      <c r="AT43" s="197" t="s">
        <v>904</v>
      </c>
      <c r="AU43" s="197" t="s">
        <v>904</v>
      </c>
      <c r="AV43" s="197"/>
      <c r="AW43" s="197" t="s">
        <v>4004</v>
      </c>
      <c r="AX43" s="197" t="s">
        <v>904</v>
      </c>
      <c r="AY43" s="197"/>
      <c r="AZ43" s="197"/>
      <c r="BA43" s="197"/>
      <c r="BB43" s="197"/>
      <c r="BC43" s="197"/>
      <c r="BD43" s="197" t="s">
        <v>4004</v>
      </c>
      <c r="BE43" s="197"/>
      <c r="BF43" s="197">
        <v>0</v>
      </c>
      <c r="BG43" s="197">
        <v>0</v>
      </c>
      <c r="BH43" s="197" t="e">
        <v>#N/A</v>
      </c>
      <c r="BI43" s="197">
        <v>70030000</v>
      </c>
    </row>
    <row r="44" spans="1:61" ht="15" hidden="1" customHeight="1" x14ac:dyDescent="0.2">
      <c r="A44" s="349" t="str">
        <f t="shared" si="3"/>
        <v>71xx-930340000251-710120250805TAC0001</v>
      </c>
      <c r="B44" s="198">
        <v>46108</v>
      </c>
      <c r="C44" s="351" t="s">
        <v>256</v>
      </c>
      <c r="D44" s="351" t="s">
        <v>1143</v>
      </c>
      <c r="E44" s="260">
        <v>930340000251</v>
      </c>
      <c r="F44" s="161" t="s">
        <v>4024</v>
      </c>
      <c r="G44" s="199" t="s">
        <v>1071</v>
      </c>
      <c r="H44" s="199" t="s">
        <v>3363</v>
      </c>
      <c r="I44" s="199" t="s">
        <v>4025</v>
      </c>
      <c r="J44" s="198">
        <v>45874</v>
      </c>
      <c r="K44" s="198">
        <v>45882</v>
      </c>
      <c r="L44" s="198">
        <v>46070</v>
      </c>
      <c r="M44" s="198">
        <v>46071</v>
      </c>
      <c r="N44" s="161" t="s">
        <v>78</v>
      </c>
      <c r="O44" s="161" t="s">
        <v>487</v>
      </c>
      <c r="P44" s="161"/>
      <c r="Q44" s="161"/>
      <c r="R44" s="198">
        <v>44197</v>
      </c>
      <c r="S44" s="198">
        <v>45291</v>
      </c>
      <c r="T44" s="161" t="s">
        <v>3514</v>
      </c>
      <c r="U44" s="161" t="s">
        <v>4026</v>
      </c>
      <c r="V44" s="161"/>
      <c r="W44" s="161" t="s">
        <v>4027</v>
      </c>
      <c r="X44" s="161" t="s">
        <v>11</v>
      </c>
      <c r="Y44" s="161">
        <v>696</v>
      </c>
      <c r="Z44" s="198">
        <v>45870</v>
      </c>
      <c r="AA44" s="161"/>
      <c r="AB44" s="161"/>
      <c r="AC44" s="161"/>
      <c r="AD44" s="197">
        <v>708035588956</v>
      </c>
      <c r="AE44" s="197">
        <v>5</v>
      </c>
      <c r="AF44" s="197" t="s">
        <v>4005</v>
      </c>
      <c r="AG44" s="199">
        <v>101110</v>
      </c>
      <c r="AH44" s="197">
        <f t="shared" si="1"/>
        <v>135000000</v>
      </c>
      <c r="AI44" s="197">
        <v>135000000</v>
      </c>
      <c r="AJ44" s="197">
        <v>0</v>
      </c>
      <c r="AK44" s="197">
        <v>0</v>
      </c>
      <c r="AL44" s="197">
        <v>0</v>
      </c>
      <c r="AM44" s="197">
        <f t="shared" si="2"/>
        <v>66000000</v>
      </c>
      <c r="AN44" s="197">
        <v>66000000</v>
      </c>
      <c r="AO44" s="197">
        <v>0</v>
      </c>
      <c r="AP44" s="197">
        <v>0</v>
      </c>
      <c r="AQ44" s="197">
        <v>0</v>
      </c>
      <c r="AR44" s="197">
        <v>0</v>
      </c>
      <c r="AS44" s="197" t="s">
        <v>564</v>
      </c>
      <c r="AT44" s="197" t="s">
        <v>904</v>
      </c>
      <c r="AU44" s="197" t="s">
        <v>904</v>
      </c>
      <c r="AV44" s="197">
        <v>0</v>
      </c>
      <c r="AW44" s="197" t="s">
        <v>4004</v>
      </c>
      <c r="AX44" s="197"/>
      <c r="AY44" s="197"/>
      <c r="AZ44" s="197"/>
      <c r="BA44" s="197"/>
      <c r="BB44" s="197"/>
      <c r="BC44" s="197"/>
      <c r="BD44" s="197" t="s">
        <v>4004</v>
      </c>
      <c r="BE44" s="197" t="s">
        <v>3364</v>
      </c>
      <c r="BF44" s="197"/>
      <c r="BG44" s="197"/>
      <c r="BH44" s="197"/>
      <c r="BI44" s="197">
        <v>66000000</v>
      </c>
    </row>
    <row r="45" spans="1:61" ht="15" hidden="1" customHeight="1" x14ac:dyDescent="0.2">
      <c r="A45" s="349" t="str">
        <f t="shared" si="3"/>
        <v>09xx-50540004574-57</v>
      </c>
      <c r="B45" s="198">
        <v>46099</v>
      </c>
      <c r="C45" s="351" t="s">
        <v>356</v>
      </c>
      <c r="D45" s="351" t="s">
        <v>357</v>
      </c>
      <c r="E45" s="260">
        <v>50540004574</v>
      </c>
      <c r="F45" s="161" t="s">
        <v>412</v>
      </c>
      <c r="G45" s="199">
        <v>57</v>
      </c>
      <c r="H45" s="199" t="s">
        <v>3365</v>
      </c>
      <c r="I45" s="199">
        <v>57</v>
      </c>
      <c r="J45" s="198">
        <v>45132</v>
      </c>
      <c r="K45" s="198">
        <v>45153</v>
      </c>
      <c r="L45" s="198">
        <v>45441</v>
      </c>
      <c r="M45" s="198">
        <v>45441</v>
      </c>
      <c r="N45" s="161"/>
      <c r="O45" s="161" t="s">
        <v>21</v>
      </c>
      <c r="P45" s="161"/>
      <c r="Q45" s="161"/>
      <c r="R45" s="198">
        <v>43101</v>
      </c>
      <c r="S45" s="198">
        <v>44926</v>
      </c>
      <c r="T45" s="161" t="s">
        <v>2422</v>
      </c>
      <c r="U45" s="161" t="s">
        <v>152</v>
      </c>
      <c r="V45" s="161" t="s">
        <v>57</v>
      </c>
      <c r="W45" s="161" t="s">
        <v>2753</v>
      </c>
      <c r="X45" s="161" t="s">
        <v>28</v>
      </c>
      <c r="Y45" s="161">
        <v>7</v>
      </c>
      <c r="Z45" s="198">
        <v>45096</v>
      </c>
      <c r="AA45" s="161" t="s">
        <v>57</v>
      </c>
      <c r="AB45" s="161" t="s">
        <v>57</v>
      </c>
      <c r="AC45" s="161" t="s">
        <v>57</v>
      </c>
      <c r="AD45" s="197">
        <v>8712568943</v>
      </c>
      <c r="AE45" s="197">
        <v>7</v>
      </c>
      <c r="AF45" s="197" t="s">
        <v>4003</v>
      </c>
      <c r="AG45" s="199">
        <v>101111</v>
      </c>
      <c r="AH45" s="197">
        <f t="shared" si="1"/>
        <v>133286732</v>
      </c>
      <c r="AI45" s="197">
        <v>80539769</v>
      </c>
      <c r="AJ45" s="197">
        <v>52746963</v>
      </c>
      <c r="AK45" s="197">
        <v>0</v>
      </c>
      <c r="AL45" s="197">
        <v>0</v>
      </c>
      <c r="AM45" s="197">
        <f t="shared" si="2"/>
        <v>65790040</v>
      </c>
      <c r="AN45" s="197">
        <v>48562499</v>
      </c>
      <c r="AO45" s="197">
        <v>0</v>
      </c>
      <c r="AP45" s="197">
        <v>17227541</v>
      </c>
      <c r="AQ45" s="197">
        <v>0</v>
      </c>
      <c r="AR45" s="197">
        <v>0</v>
      </c>
      <c r="AS45" s="197" t="e">
        <v>#N/A</v>
      </c>
      <c r="AT45" s="197" t="s">
        <v>904</v>
      </c>
      <c r="AU45" s="197" t="s">
        <v>118</v>
      </c>
      <c r="AV45" s="197" t="s">
        <v>4007</v>
      </c>
      <c r="AW45" s="197" t="s">
        <v>4004</v>
      </c>
      <c r="AX45" s="197" t="s">
        <v>904</v>
      </c>
      <c r="AY45" s="197"/>
      <c r="AZ45" s="197" t="s">
        <v>904</v>
      </c>
      <c r="BA45" s="197"/>
      <c r="BB45" s="197"/>
      <c r="BC45" s="197"/>
      <c r="BD45" s="197" t="s">
        <v>4004</v>
      </c>
      <c r="BE45" s="197"/>
      <c r="BF45" s="197">
        <v>0</v>
      </c>
      <c r="BG45" s="197" t="e">
        <v>#N/A</v>
      </c>
      <c r="BH45" s="197" t="e">
        <v>#N/A</v>
      </c>
      <c r="BI45" s="197"/>
    </row>
    <row r="46" spans="1:61" ht="15" hidden="1" customHeight="1" x14ac:dyDescent="0.2">
      <c r="A46" s="349" t="str">
        <f t="shared" si="3"/>
        <v>21xx-40340001818-119</v>
      </c>
      <c r="B46" s="198">
        <v>46078</v>
      </c>
      <c r="C46" s="351" t="s">
        <v>351</v>
      </c>
      <c r="D46" s="351" t="s">
        <v>177</v>
      </c>
      <c r="E46" s="260">
        <v>40340001818</v>
      </c>
      <c r="F46" s="161" t="s">
        <v>3397</v>
      </c>
      <c r="G46" s="199">
        <v>119</v>
      </c>
      <c r="H46" s="199" t="s">
        <v>3365</v>
      </c>
      <c r="I46" s="199">
        <v>119</v>
      </c>
      <c r="J46" s="198">
        <v>45646</v>
      </c>
      <c r="K46" s="198">
        <v>45650</v>
      </c>
      <c r="L46" s="198">
        <v>45695</v>
      </c>
      <c r="M46" s="198">
        <v>45695</v>
      </c>
      <c r="N46" s="161"/>
      <c r="O46" s="161" t="s">
        <v>78</v>
      </c>
      <c r="P46" s="161"/>
      <c r="Q46" s="161"/>
      <c r="R46" s="198">
        <v>43466</v>
      </c>
      <c r="S46" s="198">
        <v>43830</v>
      </c>
      <c r="T46" s="161" t="s">
        <v>3398</v>
      </c>
      <c r="U46" s="161" t="s">
        <v>181</v>
      </c>
      <c r="V46" s="161" t="s">
        <v>118</v>
      </c>
      <c r="W46" s="161" t="s">
        <v>3399</v>
      </c>
      <c r="X46" s="161" t="s">
        <v>28</v>
      </c>
      <c r="Y46" s="161">
        <v>578</v>
      </c>
      <c r="Z46" s="198">
        <v>45645</v>
      </c>
      <c r="AA46" s="161"/>
      <c r="AB46" s="161"/>
      <c r="AC46" s="161"/>
      <c r="AD46" s="197">
        <v>9963918901</v>
      </c>
      <c r="AE46" s="197">
        <v>3.29</v>
      </c>
      <c r="AF46" s="197" t="s">
        <v>4005</v>
      </c>
      <c r="AG46" s="199">
        <v>101110</v>
      </c>
      <c r="AH46" s="197">
        <f t="shared" si="1"/>
        <v>43110182</v>
      </c>
      <c r="AI46" s="197">
        <v>28268039</v>
      </c>
      <c r="AJ46" s="197">
        <v>14842143</v>
      </c>
      <c r="AK46" s="197">
        <v>0</v>
      </c>
      <c r="AL46" s="197">
        <v>22614431</v>
      </c>
      <c r="AM46" s="197">
        <f t="shared" si="2"/>
        <v>65670120.630000003</v>
      </c>
      <c r="AN46" s="197">
        <v>28268039</v>
      </c>
      <c r="AO46" s="197">
        <v>0</v>
      </c>
      <c r="AP46" s="197">
        <v>14787756.630000001</v>
      </c>
      <c r="AQ46" s="197">
        <v>0</v>
      </c>
      <c r="AR46" s="197">
        <v>22614325</v>
      </c>
      <c r="AS46" s="197" t="e">
        <v>#N/A</v>
      </c>
      <c r="AT46" s="197" t="s">
        <v>904</v>
      </c>
      <c r="AU46" s="197">
        <v>0</v>
      </c>
      <c r="AV46" s="197"/>
      <c r="AW46" s="197" t="s">
        <v>4004</v>
      </c>
      <c r="AX46" s="197" t="s">
        <v>904</v>
      </c>
      <c r="AY46" s="197"/>
      <c r="AZ46" s="197" t="s">
        <v>904</v>
      </c>
      <c r="BA46" s="197"/>
      <c r="BB46" s="197" t="s">
        <v>904</v>
      </c>
      <c r="BC46" s="197"/>
      <c r="BD46" s="197" t="s">
        <v>4004</v>
      </c>
      <c r="BE46" s="197"/>
      <c r="BF46" s="197">
        <v>0</v>
      </c>
      <c r="BG46" s="197">
        <v>0</v>
      </c>
      <c r="BH46" s="197">
        <v>0</v>
      </c>
      <c r="BI46" s="197"/>
    </row>
    <row r="47" spans="1:61" ht="15" hidden="1" customHeight="1" x14ac:dyDescent="0.2">
      <c r="A47" s="349" t="str">
        <f t="shared" si="3"/>
        <v>27xx-40240006230-270120250826TAC0002</v>
      </c>
      <c r="B47" s="198">
        <v>46045</v>
      </c>
      <c r="C47" s="351" t="s">
        <v>193</v>
      </c>
      <c r="D47" s="351" t="s">
        <v>194</v>
      </c>
      <c r="E47" s="260">
        <v>40240006230</v>
      </c>
      <c r="F47" s="161" t="s">
        <v>1078</v>
      </c>
      <c r="G47" s="199" t="s">
        <v>1079</v>
      </c>
      <c r="H47" s="199" t="s">
        <v>3363</v>
      </c>
      <c r="I47" s="199" t="s">
        <v>2075</v>
      </c>
      <c r="J47" s="198">
        <v>45895</v>
      </c>
      <c r="K47" s="198">
        <v>45917</v>
      </c>
      <c r="L47" s="198">
        <v>46001</v>
      </c>
      <c r="M47" s="198">
        <v>46001</v>
      </c>
      <c r="N47" s="161" t="s">
        <v>78</v>
      </c>
      <c r="O47" s="161" t="s">
        <v>487</v>
      </c>
      <c r="P47" s="161"/>
      <c r="Q47" s="161"/>
      <c r="R47" s="198">
        <v>44562</v>
      </c>
      <c r="S47" s="198">
        <v>45657</v>
      </c>
      <c r="T47" s="161" t="s">
        <v>195</v>
      </c>
      <c r="U47" s="161" t="s">
        <v>23</v>
      </c>
      <c r="V47" s="161"/>
      <c r="W47" s="161" t="s">
        <v>1080</v>
      </c>
      <c r="X47" s="161" t="s">
        <v>11</v>
      </c>
      <c r="Y47" s="161">
        <v>825</v>
      </c>
      <c r="Z47" s="198">
        <v>45894</v>
      </c>
      <c r="AA47" s="161"/>
      <c r="AB47" s="161"/>
      <c r="AC47" s="161"/>
      <c r="AD47" s="197">
        <v>5253448483</v>
      </c>
      <c r="AE47" s="197">
        <v>6.62</v>
      </c>
      <c r="AF47" s="197" t="s">
        <v>4003</v>
      </c>
      <c r="AG47" s="199">
        <v>101111</v>
      </c>
      <c r="AH47" s="197">
        <f t="shared" si="1"/>
        <v>81152800</v>
      </c>
      <c r="AI47" s="197">
        <v>65325616</v>
      </c>
      <c r="AJ47" s="197">
        <v>15827184</v>
      </c>
      <c r="AK47" s="197">
        <v>0</v>
      </c>
      <c r="AL47" s="197">
        <v>16331404</v>
      </c>
      <c r="AM47" s="197">
        <f t="shared" si="2"/>
        <v>65325616</v>
      </c>
      <c r="AN47" s="197">
        <v>0</v>
      </c>
      <c r="AO47" s="197">
        <v>65325616</v>
      </c>
      <c r="AP47" s="197">
        <v>0</v>
      </c>
      <c r="AQ47" s="197">
        <v>0</v>
      </c>
      <c r="AR47" s="197">
        <v>0</v>
      </c>
      <c r="AS47" s="197" t="e">
        <v>#N/A</v>
      </c>
      <c r="AT47" s="197" t="s">
        <v>904</v>
      </c>
      <c r="AU47" s="197" t="s">
        <v>118</v>
      </c>
      <c r="AV47" s="197" t="s">
        <v>4007</v>
      </c>
      <c r="AW47" s="197" t="s">
        <v>4004</v>
      </c>
      <c r="AX47" s="197"/>
      <c r="AY47" s="197" t="s">
        <v>904</v>
      </c>
      <c r="AZ47" s="197"/>
      <c r="BA47" s="197" t="s">
        <v>904</v>
      </c>
      <c r="BB47" s="197"/>
      <c r="BC47" s="197"/>
      <c r="BD47" s="197" t="s">
        <v>4004</v>
      </c>
      <c r="BE47" s="197"/>
      <c r="BF47" s="197">
        <v>16331404</v>
      </c>
      <c r="BG47" s="197"/>
      <c r="BH47" s="197"/>
      <c r="BI47" s="197"/>
    </row>
    <row r="48" spans="1:61" ht="15" hidden="1" customHeight="1" x14ac:dyDescent="0.2">
      <c r="A48" s="349" t="str">
        <f t="shared" si="3"/>
        <v>62xx-970340004013-460</v>
      </c>
      <c r="B48" s="198">
        <v>46057</v>
      </c>
      <c r="C48" s="351" t="s">
        <v>361</v>
      </c>
      <c r="D48" s="351" t="s">
        <v>362</v>
      </c>
      <c r="E48" s="260">
        <v>970340004013</v>
      </c>
      <c r="F48" s="161" t="s">
        <v>410</v>
      </c>
      <c r="G48" s="199">
        <v>460</v>
      </c>
      <c r="H48" s="199" t="s">
        <v>3365</v>
      </c>
      <c r="I48" s="199">
        <v>460</v>
      </c>
      <c r="J48" s="198">
        <v>45792</v>
      </c>
      <c r="K48" s="198">
        <v>45824</v>
      </c>
      <c r="L48" s="198">
        <v>45988</v>
      </c>
      <c r="M48" s="198">
        <v>45992</v>
      </c>
      <c r="N48" s="161"/>
      <c r="O48" s="161" t="s">
        <v>78</v>
      </c>
      <c r="P48" s="161"/>
      <c r="Q48" s="161"/>
      <c r="R48" s="198">
        <v>44562</v>
      </c>
      <c r="S48" s="198">
        <v>45657</v>
      </c>
      <c r="T48" s="161" t="s">
        <v>137</v>
      </c>
      <c r="U48" s="161" t="s">
        <v>149</v>
      </c>
      <c r="V48" s="161"/>
      <c r="W48" s="161" t="s">
        <v>1151</v>
      </c>
      <c r="X48" s="161" t="s">
        <v>28</v>
      </c>
      <c r="Y48" s="161">
        <v>304</v>
      </c>
      <c r="Z48" s="198">
        <v>45791</v>
      </c>
      <c r="AA48" s="161"/>
      <c r="AB48" s="161"/>
      <c r="AC48" s="161"/>
      <c r="AD48" s="197">
        <v>14096831398</v>
      </c>
      <c r="AE48" s="197">
        <v>8.1999999999999993</v>
      </c>
      <c r="AF48" s="197" t="s">
        <v>4003</v>
      </c>
      <c r="AG48" s="199">
        <v>101111</v>
      </c>
      <c r="AH48" s="197">
        <f t="shared" si="1"/>
        <v>65270268</v>
      </c>
      <c r="AI48" s="197">
        <v>57111965</v>
      </c>
      <c r="AJ48" s="197">
        <v>8158303</v>
      </c>
      <c r="AK48" s="197">
        <v>0</v>
      </c>
      <c r="AL48" s="197">
        <v>0</v>
      </c>
      <c r="AM48" s="197">
        <f t="shared" si="2"/>
        <v>65270268</v>
      </c>
      <c r="AN48" s="197">
        <v>57111965</v>
      </c>
      <c r="AO48" s="197">
        <v>0</v>
      </c>
      <c r="AP48" s="197">
        <v>8158303</v>
      </c>
      <c r="AQ48" s="197">
        <v>0</v>
      </c>
      <c r="AR48" s="197">
        <v>0</v>
      </c>
      <c r="AS48" s="197" t="e">
        <v>#N/A</v>
      </c>
      <c r="AT48" s="197" t="s">
        <v>904</v>
      </c>
      <c r="AU48" s="197" t="s">
        <v>118</v>
      </c>
      <c r="AV48" s="197"/>
      <c r="AW48" s="197" t="s">
        <v>4004</v>
      </c>
      <c r="AX48" s="197" t="s">
        <v>904</v>
      </c>
      <c r="AY48" s="197"/>
      <c r="AZ48" s="197" t="s">
        <v>904</v>
      </c>
      <c r="BA48" s="197"/>
      <c r="BB48" s="197"/>
      <c r="BC48" s="197"/>
      <c r="BD48" s="197" t="s">
        <v>4004</v>
      </c>
      <c r="BE48" s="197"/>
      <c r="BF48" s="197">
        <v>0</v>
      </c>
      <c r="BG48" s="197">
        <v>0</v>
      </c>
      <c r="BH48" s="197">
        <v>0</v>
      </c>
      <c r="BI48" s="197"/>
    </row>
    <row r="49" spans="1:61" ht="15" hidden="1" customHeight="1" x14ac:dyDescent="0.2">
      <c r="A49" s="349" t="str">
        <f t="shared" si="3"/>
        <v>48xx-40640004576-216</v>
      </c>
      <c r="B49" s="198">
        <v>46113</v>
      </c>
      <c r="C49" s="351" t="s">
        <v>352</v>
      </c>
      <c r="D49" s="351" t="s">
        <v>276</v>
      </c>
      <c r="E49" s="260">
        <v>40640004576</v>
      </c>
      <c r="F49" s="161" t="s">
        <v>3314</v>
      </c>
      <c r="G49" s="199">
        <v>216</v>
      </c>
      <c r="H49" s="199" t="s">
        <v>3365</v>
      </c>
      <c r="I49" s="199">
        <v>216</v>
      </c>
      <c r="J49" s="198">
        <v>45531</v>
      </c>
      <c r="K49" s="198">
        <v>45567</v>
      </c>
      <c r="L49" s="198">
        <v>45677</v>
      </c>
      <c r="M49" s="198">
        <v>45679</v>
      </c>
      <c r="N49" s="161"/>
      <c r="O49" s="161" t="s">
        <v>82</v>
      </c>
      <c r="P49" s="161"/>
      <c r="Q49" s="161"/>
      <c r="R49" s="198">
        <v>43466</v>
      </c>
      <c r="S49" s="198">
        <v>44561</v>
      </c>
      <c r="T49" s="161" t="s">
        <v>3396</v>
      </c>
      <c r="U49" s="161" t="s">
        <v>181</v>
      </c>
      <c r="V49" s="161" t="s">
        <v>118</v>
      </c>
      <c r="W49" s="161" t="s">
        <v>35</v>
      </c>
      <c r="X49" s="161" t="s">
        <v>28</v>
      </c>
      <c r="Y49" s="161">
        <v>324</v>
      </c>
      <c r="Z49" s="198">
        <v>45436</v>
      </c>
      <c r="AA49" s="161"/>
      <c r="AB49" s="161"/>
      <c r="AC49" s="161"/>
      <c r="AD49" s="197">
        <v>9140819296</v>
      </c>
      <c r="AE49" s="197">
        <v>3.56</v>
      </c>
      <c r="AF49" s="197" t="s">
        <v>4005</v>
      </c>
      <c r="AG49" s="199">
        <v>105101</v>
      </c>
      <c r="AH49" s="197">
        <f t="shared" si="1"/>
        <v>14437929</v>
      </c>
      <c r="AI49" s="197">
        <v>14437929</v>
      </c>
      <c r="AJ49" s="197">
        <v>0</v>
      </c>
      <c r="AK49" s="197">
        <v>0</v>
      </c>
      <c r="AL49" s="197">
        <v>71816650</v>
      </c>
      <c r="AM49" s="197">
        <f t="shared" si="2"/>
        <v>60495748</v>
      </c>
      <c r="AN49" s="197">
        <v>0</v>
      </c>
      <c r="AO49" s="197">
        <v>0</v>
      </c>
      <c r="AP49" s="197">
        <v>0</v>
      </c>
      <c r="AQ49" s="197">
        <v>0</v>
      </c>
      <c r="AR49" s="197">
        <v>60495748</v>
      </c>
      <c r="AS49" s="197" t="e">
        <v>#N/A</v>
      </c>
      <c r="AT49" s="197" t="s">
        <v>904</v>
      </c>
      <c r="AU49" s="197" t="s">
        <v>118</v>
      </c>
      <c r="AV49" s="197" t="s">
        <v>1133</v>
      </c>
      <c r="AW49" s="197" t="s">
        <v>4004</v>
      </c>
      <c r="AX49" s="197"/>
      <c r="AY49" s="197"/>
      <c r="AZ49" s="197"/>
      <c r="BA49" s="197"/>
      <c r="BB49" s="197" t="s">
        <v>904</v>
      </c>
      <c r="BC49" s="197"/>
      <c r="BD49" s="197" t="s">
        <v>4004</v>
      </c>
      <c r="BE49" s="197"/>
      <c r="BF49" s="197"/>
      <c r="BG49" s="197"/>
      <c r="BH49" s="197"/>
      <c r="BI49" s="197"/>
    </row>
    <row r="50" spans="1:61" ht="15" hidden="1" customHeight="1" x14ac:dyDescent="0.2">
      <c r="A50" s="349" t="str">
        <f t="shared" si="3"/>
        <v>30xx-211240033910-136</v>
      </c>
      <c r="B50" s="198">
        <v>46078</v>
      </c>
      <c r="C50" s="351" t="s">
        <v>217</v>
      </c>
      <c r="D50" s="351" t="s">
        <v>360</v>
      </c>
      <c r="E50" s="260">
        <v>211240033910</v>
      </c>
      <c r="F50" s="161" t="s">
        <v>609</v>
      </c>
      <c r="G50" s="199">
        <v>136</v>
      </c>
      <c r="H50" s="199" t="s">
        <v>3365</v>
      </c>
      <c r="I50" s="199">
        <v>136</v>
      </c>
      <c r="J50" s="198">
        <v>45385</v>
      </c>
      <c r="K50" s="198">
        <v>45416</v>
      </c>
      <c r="L50" s="198">
        <v>45742</v>
      </c>
      <c r="M50" s="198"/>
      <c r="N50" s="161"/>
      <c r="O50" s="161" t="s">
        <v>82</v>
      </c>
      <c r="P50" s="161"/>
      <c r="Q50" s="161"/>
      <c r="R50" s="198">
        <v>44560</v>
      </c>
      <c r="S50" s="198">
        <v>45291</v>
      </c>
      <c r="T50" s="161" t="s">
        <v>224</v>
      </c>
      <c r="U50" s="161" t="s">
        <v>47</v>
      </c>
      <c r="V50" s="161"/>
      <c r="W50" s="161" t="s">
        <v>71</v>
      </c>
      <c r="X50" s="161" t="s">
        <v>219</v>
      </c>
      <c r="Y50" s="161"/>
      <c r="Z50" s="198"/>
      <c r="AA50" s="161"/>
      <c r="AB50" s="161"/>
      <c r="AC50" s="161"/>
      <c r="AD50" s="197">
        <v>19060544529</v>
      </c>
      <c r="AE50" s="197">
        <v>5.87</v>
      </c>
      <c r="AF50" s="197" t="s">
        <v>4003</v>
      </c>
      <c r="AG50" s="199">
        <v>101111</v>
      </c>
      <c r="AH50" s="197">
        <f t="shared" si="1"/>
        <v>91644560</v>
      </c>
      <c r="AI50" s="197">
        <v>91644560</v>
      </c>
      <c r="AJ50" s="197">
        <v>0</v>
      </c>
      <c r="AK50" s="197">
        <v>0</v>
      </c>
      <c r="AL50" s="197">
        <v>0</v>
      </c>
      <c r="AM50" s="197">
        <f t="shared" si="2"/>
        <v>56801673</v>
      </c>
      <c r="AN50" s="197">
        <v>0</v>
      </c>
      <c r="AO50" s="197">
        <v>0</v>
      </c>
      <c r="AP50" s="197">
        <v>21958787</v>
      </c>
      <c r="AQ50" s="197">
        <v>0</v>
      </c>
      <c r="AR50" s="197">
        <v>34842886</v>
      </c>
      <c r="AS50" s="197" t="e">
        <v>#N/A</v>
      </c>
      <c r="AT50" s="197" t="s">
        <v>904</v>
      </c>
      <c r="AU50" s="197" t="s">
        <v>118</v>
      </c>
      <c r="AV50" s="197" t="s">
        <v>4007</v>
      </c>
      <c r="AW50" s="197" t="s">
        <v>4004</v>
      </c>
      <c r="AX50" s="197"/>
      <c r="AY50" s="197"/>
      <c r="AZ50" s="197" t="s">
        <v>904</v>
      </c>
      <c r="BA50" s="197"/>
      <c r="BB50" s="197" t="s">
        <v>904</v>
      </c>
      <c r="BC50" s="197"/>
      <c r="BD50" s="197" t="s">
        <v>4004</v>
      </c>
      <c r="BE50" s="197"/>
      <c r="BF50" s="197">
        <v>49715764</v>
      </c>
      <c r="BG50" s="197">
        <v>0</v>
      </c>
      <c r="BH50" s="197">
        <v>0</v>
      </c>
      <c r="BI50" s="197"/>
    </row>
    <row r="51" spans="1:61" ht="15" hidden="1" customHeight="1" x14ac:dyDescent="0.2">
      <c r="A51" s="349" t="str">
        <f t="shared" si="3"/>
        <v>62xx-190340002747-282</v>
      </c>
      <c r="B51" s="198">
        <v>46099</v>
      </c>
      <c r="C51" s="351" t="s">
        <v>361</v>
      </c>
      <c r="D51" s="351" t="s">
        <v>362</v>
      </c>
      <c r="E51" s="260">
        <v>190340002747</v>
      </c>
      <c r="F51" s="161" t="s">
        <v>1710</v>
      </c>
      <c r="G51" s="199">
        <v>282</v>
      </c>
      <c r="H51" s="199" t="s">
        <v>3365</v>
      </c>
      <c r="I51" s="199">
        <v>282</v>
      </c>
      <c r="J51" s="198">
        <v>45749</v>
      </c>
      <c r="K51" s="198">
        <v>45770</v>
      </c>
      <c r="L51" s="198">
        <v>45985</v>
      </c>
      <c r="M51" s="198">
        <v>45994</v>
      </c>
      <c r="N51" s="161"/>
      <c r="O51" s="161" t="s">
        <v>78</v>
      </c>
      <c r="P51" s="161"/>
      <c r="Q51" s="161"/>
      <c r="R51" s="198">
        <v>44562</v>
      </c>
      <c r="S51" s="198">
        <v>45657</v>
      </c>
      <c r="T51" s="161" t="s">
        <v>135</v>
      </c>
      <c r="U51" s="161" t="s">
        <v>149</v>
      </c>
      <c r="V51" s="161"/>
      <c r="W51" s="161" t="s">
        <v>1154</v>
      </c>
      <c r="X51" s="161" t="s">
        <v>28</v>
      </c>
      <c r="Y51" s="161">
        <v>172</v>
      </c>
      <c r="Z51" s="198">
        <v>45747</v>
      </c>
      <c r="AA51" s="161"/>
      <c r="AB51" s="161"/>
      <c r="AC51" s="161"/>
      <c r="AD51" s="197">
        <v>1834731470</v>
      </c>
      <c r="AE51" s="197"/>
      <c r="AF51" s="197" t="s">
        <v>4003</v>
      </c>
      <c r="AG51" s="199">
        <v>101111</v>
      </c>
      <c r="AH51" s="197">
        <f t="shared" si="1"/>
        <v>187443748</v>
      </c>
      <c r="AI51" s="197">
        <v>123596726</v>
      </c>
      <c r="AJ51" s="197">
        <v>63847022</v>
      </c>
      <c r="AK51" s="197">
        <v>35990390</v>
      </c>
      <c r="AL51" s="197">
        <v>0</v>
      </c>
      <c r="AM51" s="197">
        <f t="shared" si="2"/>
        <v>54118026</v>
      </c>
      <c r="AN51" s="197">
        <v>53223026</v>
      </c>
      <c r="AO51" s="197">
        <v>0</v>
      </c>
      <c r="AP51" s="197">
        <v>895000</v>
      </c>
      <c r="AQ51" s="197">
        <v>0</v>
      </c>
      <c r="AR51" s="197">
        <v>0</v>
      </c>
      <c r="AS51" s="197" t="e">
        <v>#N/A</v>
      </c>
      <c r="AT51" s="197" t="s">
        <v>904</v>
      </c>
      <c r="AU51" s="197" t="s">
        <v>118</v>
      </c>
      <c r="AV51" s="197" t="s">
        <v>4007</v>
      </c>
      <c r="AW51" s="197" t="s">
        <v>4004</v>
      </c>
      <c r="AX51" s="197" t="s">
        <v>904</v>
      </c>
      <c r="AY51" s="197"/>
      <c r="AZ51" s="197" t="s">
        <v>904</v>
      </c>
      <c r="BA51" s="197"/>
      <c r="BB51" s="197"/>
      <c r="BC51" s="197"/>
      <c r="BD51" s="197" t="s">
        <v>4004</v>
      </c>
      <c r="BE51" s="197"/>
      <c r="BF51" s="197">
        <v>6179836</v>
      </c>
      <c r="BG51" s="197">
        <v>0</v>
      </c>
      <c r="BH51" s="197">
        <v>0</v>
      </c>
      <c r="BI51" s="197"/>
    </row>
    <row r="52" spans="1:61" ht="15" hidden="1" customHeight="1" x14ac:dyDescent="0.2">
      <c r="A52" s="349" t="str">
        <f t="shared" si="3"/>
        <v>06xx-90740016433-127</v>
      </c>
      <c r="B52" s="198">
        <v>46099</v>
      </c>
      <c r="C52" s="351" t="s">
        <v>348</v>
      </c>
      <c r="D52" s="351" t="s">
        <v>49</v>
      </c>
      <c r="E52" s="260">
        <v>90740016433</v>
      </c>
      <c r="F52" s="161" t="s">
        <v>411</v>
      </c>
      <c r="G52" s="199">
        <v>127</v>
      </c>
      <c r="H52" s="199" t="s">
        <v>3365</v>
      </c>
      <c r="I52" s="199">
        <v>127</v>
      </c>
      <c r="J52" s="198">
        <v>45819</v>
      </c>
      <c r="K52" s="198">
        <v>45827</v>
      </c>
      <c r="L52" s="198">
        <v>46017</v>
      </c>
      <c r="M52" s="198">
        <v>46017</v>
      </c>
      <c r="N52" s="161"/>
      <c r="O52" s="161" t="s">
        <v>78</v>
      </c>
      <c r="P52" s="161"/>
      <c r="Q52" s="161"/>
      <c r="R52" s="198">
        <v>44562</v>
      </c>
      <c r="S52" s="198">
        <v>45291</v>
      </c>
      <c r="T52" s="161" t="s">
        <v>70</v>
      </c>
      <c r="U52" s="161" t="s">
        <v>152</v>
      </c>
      <c r="V52" s="161" t="s">
        <v>57</v>
      </c>
      <c r="W52" s="161" t="s">
        <v>903</v>
      </c>
      <c r="X52" s="161" t="s">
        <v>28</v>
      </c>
      <c r="Y52" s="161">
        <v>424</v>
      </c>
      <c r="Z52" s="198">
        <v>45812</v>
      </c>
      <c r="AA52" s="161" t="s">
        <v>57</v>
      </c>
      <c r="AB52" s="161" t="s">
        <v>57</v>
      </c>
      <c r="AC52" s="161" t="s">
        <v>57</v>
      </c>
      <c r="AD52" s="197">
        <v>12494528134</v>
      </c>
      <c r="AE52" s="197">
        <v>6.1478000000000002</v>
      </c>
      <c r="AF52" s="197" t="s">
        <v>4003</v>
      </c>
      <c r="AG52" s="199">
        <v>101111</v>
      </c>
      <c r="AH52" s="197">
        <f t="shared" si="1"/>
        <v>39283761</v>
      </c>
      <c r="AI52" s="197">
        <v>34504031</v>
      </c>
      <c r="AJ52" s="197">
        <v>4779730</v>
      </c>
      <c r="AK52" s="197">
        <v>0</v>
      </c>
      <c r="AL52" s="197">
        <v>12544536</v>
      </c>
      <c r="AM52" s="197">
        <f t="shared" si="2"/>
        <v>51828297</v>
      </c>
      <c r="AN52" s="197">
        <v>0</v>
      </c>
      <c r="AO52" s="197">
        <v>34504031</v>
      </c>
      <c r="AP52" s="197">
        <v>4779730</v>
      </c>
      <c r="AQ52" s="197">
        <v>0</v>
      </c>
      <c r="AR52" s="197">
        <v>12544536</v>
      </c>
      <c r="AS52" s="197" t="e">
        <v>#N/A</v>
      </c>
      <c r="AT52" s="197" t="s">
        <v>904</v>
      </c>
      <c r="AU52" s="197" t="s">
        <v>118</v>
      </c>
      <c r="AV52" s="197"/>
      <c r="AW52" s="197" t="s">
        <v>4004</v>
      </c>
      <c r="AX52" s="197"/>
      <c r="AY52" s="197" t="s">
        <v>904</v>
      </c>
      <c r="AZ52" s="197" t="s">
        <v>904</v>
      </c>
      <c r="BA52" s="197"/>
      <c r="BB52" s="197" t="s">
        <v>904</v>
      </c>
      <c r="BC52" s="197"/>
      <c r="BD52" s="197" t="s">
        <v>4004</v>
      </c>
      <c r="BE52" s="197"/>
      <c r="BF52" s="197">
        <v>0</v>
      </c>
      <c r="BG52" s="197">
        <v>0</v>
      </c>
      <c r="BH52" s="197">
        <v>0</v>
      </c>
      <c r="BI52" s="197"/>
    </row>
    <row r="53" spans="1:61" ht="15" hidden="1" customHeight="1" x14ac:dyDescent="0.2">
      <c r="A53" s="349" t="str">
        <f t="shared" si="3"/>
        <v>15xx-150840022544-101</v>
      </c>
      <c r="B53" s="198">
        <v>46071</v>
      </c>
      <c r="C53" s="351" t="s">
        <v>290</v>
      </c>
      <c r="D53" s="351" t="s">
        <v>291</v>
      </c>
      <c r="E53" s="260">
        <v>150840022544</v>
      </c>
      <c r="F53" s="161" t="s">
        <v>3462</v>
      </c>
      <c r="G53" s="199">
        <v>101</v>
      </c>
      <c r="H53" s="199" t="s">
        <v>3365</v>
      </c>
      <c r="I53" s="199">
        <v>101</v>
      </c>
      <c r="J53" s="198">
        <v>45824</v>
      </c>
      <c r="K53" s="198">
        <v>45833</v>
      </c>
      <c r="L53" s="198">
        <v>46016</v>
      </c>
      <c r="M53" s="198">
        <v>46017</v>
      </c>
      <c r="N53" s="161"/>
      <c r="O53" s="161" t="s">
        <v>82</v>
      </c>
      <c r="P53" s="161"/>
      <c r="Q53" s="161"/>
      <c r="R53" s="198">
        <v>44562</v>
      </c>
      <c r="S53" s="198">
        <v>45797</v>
      </c>
      <c r="T53" s="161" t="s">
        <v>300</v>
      </c>
      <c r="U53" s="161" t="s">
        <v>293</v>
      </c>
      <c r="V53" s="161"/>
      <c r="W53" s="161" t="s">
        <v>3463</v>
      </c>
      <c r="X53" s="161" t="s">
        <v>132</v>
      </c>
      <c r="Y53" s="161"/>
      <c r="Z53" s="198"/>
      <c r="AA53" s="161"/>
      <c r="AB53" s="161"/>
      <c r="AC53" s="161"/>
      <c r="AD53" s="197"/>
      <c r="AE53" s="197"/>
      <c r="AF53" s="197" t="s">
        <v>4005</v>
      </c>
      <c r="AG53" s="199">
        <v>105104</v>
      </c>
      <c r="AH53" s="197">
        <f t="shared" si="1"/>
        <v>38285315</v>
      </c>
      <c r="AI53" s="197">
        <v>38285315</v>
      </c>
      <c r="AJ53" s="197">
        <v>0</v>
      </c>
      <c r="AK53" s="197">
        <v>0</v>
      </c>
      <c r="AL53" s="197">
        <v>0</v>
      </c>
      <c r="AM53" s="197">
        <f t="shared" si="2"/>
        <v>51278971</v>
      </c>
      <c r="AN53" s="197">
        <v>25987312</v>
      </c>
      <c r="AO53" s="197">
        <v>0</v>
      </c>
      <c r="AP53" s="197">
        <v>12298003</v>
      </c>
      <c r="AQ53" s="197">
        <v>0</v>
      </c>
      <c r="AR53" s="197">
        <v>12993656</v>
      </c>
      <c r="AS53" s="197" t="e">
        <v>#N/A</v>
      </c>
      <c r="AT53" s="197" t="s">
        <v>904</v>
      </c>
      <c r="AU53" s="197" t="s">
        <v>904</v>
      </c>
      <c r="AV53" s="197"/>
      <c r="AW53" s="197" t="s">
        <v>4004</v>
      </c>
      <c r="AX53" s="197" t="s">
        <v>904</v>
      </c>
      <c r="AY53" s="197"/>
      <c r="AZ53" s="197" t="s">
        <v>904</v>
      </c>
      <c r="BA53" s="197"/>
      <c r="BB53" s="197" t="s">
        <v>904</v>
      </c>
      <c r="BC53" s="197"/>
      <c r="BD53" s="197" t="s">
        <v>4004</v>
      </c>
      <c r="BE53" s="197"/>
      <c r="BF53" s="197">
        <v>0</v>
      </c>
      <c r="BG53" s="197">
        <v>0</v>
      </c>
      <c r="BH53" s="197">
        <v>0</v>
      </c>
      <c r="BI53" s="197">
        <v>51278971</v>
      </c>
    </row>
    <row r="54" spans="1:61" ht="15" hidden="1" customHeight="1" x14ac:dyDescent="0.2">
      <c r="A54" s="349" t="str">
        <f t="shared" si="3"/>
        <v>62xx-130440029256-620120251209TAC0083</v>
      </c>
      <c r="B54" s="198">
        <v>46113</v>
      </c>
      <c r="C54" s="351" t="s">
        <v>361</v>
      </c>
      <c r="D54" s="351" t="s">
        <v>362</v>
      </c>
      <c r="E54" s="260">
        <v>130440029256</v>
      </c>
      <c r="F54" s="161" t="s">
        <v>2243</v>
      </c>
      <c r="G54" s="199" t="s">
        <v>2244</v>
      </c>
      <c r="H54" s="199" t="s">
        <v>3363</v>
      </c>
      <c r="I54" s="199" t="s">
        <v>4031</v>
      </c>
      <c r="J54" s="198">
        <v>46000</v>
      </c>
      <c r="K54" s="198">
        <v>46014</v>
      </c>
      <c r="L54" s="198">
        <v>46112</v>
      </c>
      <c r="M54" s="198"/>
      <c r="N54" s="161" t="s">
        <v>78</v>
      </c>
      <c r="O54" s="161" t="s">
        <v>487</v>
      </c>
      <c r="P54" s="161"/>
      <c r="Q54" s="161"/>
      <c r="R54" s="198">
        <v>44562</v>
      </c>
      <c r="S54" s="198" t="s">
        <v>39</v>
      </c>
      <c r="T54" s="161" t="s">
        <v>485</v>
      </c>
      <c r="U54" s="161" t="s">
        <v>152</v>
      </c>
      <c r="V54" s="161"/>
      <c r="W54" s="161" t="s">
        <v>2245</v>
      </c>
      <c r="X54" s="161" t="s">
        <v>28</v>
      </c>
      <c r="Y54" s="161">
        <v>1312</v>
      </c>
      <c r="Z54" s="198">
        <v>45999</v>
      </c>
      <c r="AA54" s="161"/>
      <c r="AB54" s="161"/>
      <c r="AC54" s="161"/>
      <c r="AD54" s="197">
        <v>10100837228</v>
      </c>
      <c r="AE54" s="197"/>
      <c r="AF54" s="197" t="s">
        <v>4003</v>
      </c>
      <c r="AG54" s="199">
        <v>101111</v>
      </c>
      <c r="AH54" s="197">
        <f t="shared" si="1"/>
        <v>206352639.44999999</v>
      </c>
      <c r="AI54" s="197">
        <v>170638523.40000001</v>
      </c>
      <c r="AJ54" s="197">
        <v>35714116.049999997</v>
      </c>
      <c r="AK54" s="197">
        <v>4455132972</v>
      </c>
      <c r="AL54" s="197">
        <v>0</v>
      </c>
      <c r="AM54" s="197">
        <f t="shared" si="2"/>
        <v>50000000</v>
      </c>
      <c r="AN54" s="197">
        <v>50000000</v>
      </c>
      <c r="AO54" s="197">
        <v>0</v>
      </c>
      <c r="AP54" s="197">
        <v>0</v>
      </c>
      <c r="AQ54" s="197">
        <v>0</v>
      </c>
      <c r="AR54" s="197">
        <v>0</v>
      </c>
      <c r="AS54" s="197" t="s">
        <v>564</v>
      </c>
      <c r="AT54" s="197" t="s">
        <v>904</v>
      </c>
      <c r="AU54" s="197" t="s">
        <v>118</v>
      </c>
      <c r="AV54" s="197" t="s">
        <v>3366</v>
      </c>
      <c r="AW54" s="197" t="s">
        <v>4004</v>
      </c>
      <c r="AX54" s="197" t="s">
        <v>904</v>
      </c>
      <c r="AY54" s="197"/>
      <c r="AZ54" s="197"/>
      <c r="BA54" s="197"/>
      <c r="BB54" s="197"/>
      <c r="BC54" s="197"/>
      <c r="BD54" s="197" t="s">
        <v>4004</v>
      </c>
      <c r="BE54" s="197"/>
      <c r="BF54" s="197"/>
      <c r="BG54" s="197"/>
      <c r="BH54" s="197"/>
      <c r="BI54" s="197"/>
    </row>
    <row r="55" spans="1:61" ht="15" hidden="1" customHeight="1" x14ac:dyDescent="0.2">
      <c r="A55" s="349" t="str">
        <f t="shared" si="3"/>
        <v>06xx-931240000101-82</v>
      </c>
      <c r="B55" s="198">
        <v>46112</v>
      </c>
      <c r="C55" s="351" t="s">
        <v>348</v>
      </c>
      <c r="D55" s="351" t="s">
        <v>49</v>
      </c>
      <c r="E55" s="260">
        <v>931240000101</v>
      </c>
      <c r="F55" s="161" t="s">
        <v>427</v>
      </c>
      <c r="G55" s="199">
        <v>82</v>
      </c>
      <c r="H55" s="199" t="s">
        <v>3365</v>
      </c>
      <c r="I55" s="199">
        <v>82</v>
      </c>
      <c r="J55" s="198">
        <v>44302</v>
      </c>
      <c r="K55" s="198">
        <v>44308</v>
      </c>
      <c r="L55" s="198">
        <v>44469</v>
      </c>
      <c r="M55" s="198">
        <v>44469</v>
      </c>
      <c r="N55" s="161"/>
      <c r="O55" s="161" t="s">
        <v>78</v>
      </c>
      <c r="P55" s="161"/>
      <c r="Q55" s="161"/>
      <c r="R55" s="198">
        <v>43101</v>
      </c>
      <c r="S55" s="198">
        <v>44196</v>
      </c>
      <c r="T55" s="161" t="s">
        <v>80</v>
      </c>
      <c r="U55" s="161" t="s">
        <v>152</v>
      </c>
      <c r="V55" s="161" t="s">
        <v>57</v>
      </c>
      <c r="W55" s="161" t="s">
        <v>81</v>
      </c>
      <c r="X55" s="161" t="s">
        <v>28</v>
      </c>
      <c r="Y55" s="161" t="s">
        <v>57</v>
      </c>
      <c r="Z55" s="198"/>
      <c r="AA55" s="161"/>
      <c r="AB55" s="161"/>
      <c r="AC55" s="161"/>
      <c r="AD55" s="197"/>
      <c r="AE55" s="197">
        <v>10.029999999999999</v>
      </c>
      <c r="AF55" s="197" t="s">
        <v>4003</v>
      </c>
      <c r="AG55" s="199">
        <v>101111</v>
      </c>
      <c r="AH55" s="197">
        <f t="shared" si="1"/>
        <v>376972522</v>
      </c>
      <c r="AI55" s="197">
        <v>311259181</v>
      </c>
      <c r="AJ55" s="197">
        <v>65713341</v>
      </c>
      <c r="AK55" s="197">
        <v>51952593</v>
      </c>
      <c r="AL55" s="197">
        <v>0</v>
      </c>
      <c r="AM55" s="197">
        <f t="shared" si="2"/>
        <v>49679644.329999998</v>
      </c>
      <c r="AN55" s="197">
        <v>44954564</v>
      </c>
      <c r="AO55" s="197">
        <v>0</v>
      </c>
      <c r="AP55" s="197">
        <v>4725080.33</v>
      </c>
      <c r="AQ55" s="197">
        <v>0</v>
      </c>
      <c r="AR55" s="197">
        <v>0</v>
      </c>
      <c r="AS55" s="197" t="e">
        <v>#N/A</v>
      </c>
      <c r="AT55" s="197" t="s">
        <v>904</v>
      </c>
      <c r="AU55" s="197" t="s">
        <v>118</v>
      </c>
      <c r="AV55" s="197" t="s">
        <v>4007</v>
      </c>
      <c r="AW55" s="197" t="s">
        <v>4004</v>
      </c>
      <c r="AX55" s="197" t="s">
        <v>904</v>
      </c>
      <c r="AY55" s="197"/>
      <c r="AZ55" s="197" t="s">
        <v>904</v>
      </c>
      <c r="BA55" s="197"/>
      <c r="BB55" s="197"/>
      <c r="BC55" s="197"/>
      <c r="BD55" s="197" t="s">
        <v>4004</v>
      </c>
      <c r="BE55" s="197"/>
      <c r="BF55" s="197">
        <v>209708034</v>
      </c>
      <c r="BG55" s="197" t="e">
        <v>#N/A</v>
      </c>
      <c r="BH55" s="197">
        <v>0</v>
      </c>
      <c r="BI55" s="197"/>
    </row>
    <row r="56" spans="1:61" ht="15" hidden="1" customHeight="1" x14ac:dyDescent="0.2">
      <c r="A56" s="349" t="str">
        <f t="shared" si="3"/>
        <v>62xx-60340012936-620120250929TAC0017</v>
      </c>
      <c r="B56" s="198">
        <v>46085</v>
      </c>
      <c r="C56" s="351" t="s">
        <v>361</v>
      </c>
      <c r="D56" s="351" t="s">
        <v>362</v>
      </c>
      <c r="E56" s="260">
        <v>60340012936</v>
      </c>
      <c r="F56" s="161" t="s">
        <v>1362</v>
      </c>
      <c r="G56" s="199" t="s">
        <v>1363</v>
      </c>
      <c r="H56" s="199" t="s">
        <v>3363</v>
      </c>
      <c r="I56" s="199" t="s">
        <v>3578</v>
      </c>
      <c r="J56" s="198">
        <v>45929</v>
      </c>
      <c r="K56" s="198">
        <v>45945</v>
      </c>
      <c r="L56" s="198">
        <v>46078</v>
      </c>
      <c r="M56" s="198"/>
      <c r="N56" s="161" t="s">
        <v>78</v>
      </c>
      <c r="O56" s="161" t="s">
        <v>487</v>
      </c>
      <c r="P56" s="161"/>
      <c r="Q56" s="161"/>
      <c r="R56" s="198">
        <v>44562</v>
      </c>
      <c r="S56" s="198" t="s">
        <v>39</v>
      </c>
      <c r="T56" s="161" t="s">
        <v>1008</v>
      </c>
      <c r="U56" s="161" t="s">
        <v>152</v>
      </c>
      <c r="V56" s="161"/>
      <c r="W56" s="161" t="s">
        <v>1167</v>
      </c>
      <c r="X56" s="161" t="s">
        <v>28</v>
      </c>
      <c r="Y56" s="161">
        <v>932</v>
      </c>
      <c r="Z56" s="198">
        <v>45922</v>
      </c>
      <c r="AA56" s="161"/>
      <c r="AB56" s="161"/>
      <c r="AC56" s="161"/>
      <c r="AD56" s="197">
        <v>6867881286</v>
      </c>
      <c r="AE56" s="197"/>
      <c r="AF56" s="197" t="s">
        <v>4003</v>
      </c>
      <c r="AG56" s="199">
        <v>101111</v>
      </c>
      <c r="AH56" s="197">
        <f t="shared" si="1"/>
        <v>479383360</v>
      </c>
      <c r="AI56" s="197">
        <v>332155195</v>
      </c>
      <c r="AJ56" s="197">
        <v>147228165</v>
      </c>
      <c r="AK56" s="197">
        <v>0</v>
      </c>
      <c r="AL56" s="197">
        <v>0</v>
      </c>
      <c r="AM56" s="197">
        <f t="shared" si="2"/>
        <v>48774910</v>
      </c>
      <c r="AN56" s="197">
        <v>19774910</v>
      </c>
      <c r="AO56" s="502">
        <v>29000000</v>
      </c>
      <c r="AP56" s="197">
        <v>0</v>
      </c>
      <c r="AQ56" s="197">
        <v>0</v>
      </c>
      <c r="AR56" s="197">
        <v>0</v>
      </c>
      <c r="AS56" s="197" t="s">
        <v>564</v>
      </c>
      <c r="AT56" s="197" t="s">
        <v>904</v>
      </c>
      <c r="AU56" s="197" t="s">
        <v>118</v>
      </c>
      <c r="AV56" s="197" t="s">
        <v>3366</v>
      </c>
      <c r="AW56" s="197" t="s">
        <v>4004</v>
      </c>
      <c r="AX56" s="197" t="s">
        <v>904</v>
      </c>
      <c r="AY56" s="197"/>
      <c r="AZ56" s="197"/>
      <c r="BA56" s="197"/>
      <c r="BB56" s="197"/>
      <c r="BC56" s="197"/>
      <c r="BD56" s="197" t="s">
        <v>4004</v>
      </c>
      <c r="BE56" s="197"/>
      <c r="BF56" s="197"/>
      <c r="BG56" s="197"/>
      <c r="BH56" s="197"/>
      <c r="BI56" s="197"/>
    </row>
    <row r="57" spans="1:61" ht="15" hidden="1" customHeight="1" x14ac:dyDescent="0.2">
      <c r="A57" s="349" t="str">
        <f t="shared" si="3"/>
        <v>30xx-970240005008-682</v>
      </c>
      <c r="B57" s="198">
        <v>46112</v>
      </c>
      <c r="C57" s="351" t="s">
        <v>217</v>
      </c>
      <c r="D57" s="351" t="s">
        <v>360</v>
      </c>
      <c r="E57" s="260">
        <v>970240005008</v>
      </c>
      <c r="F57" s="161" t="s">
        <v>4019</v>
      </c>
      <c r="G57" s="199">
        <v>682</v>
      </c>
      <c r="H57" s="199" t="s">
        <v>3365</v>
      </c>
      <c r="I57" s="199">
        <v>682</v>
      </c>
      <c r="J57" s="198">
        <v>42949</v>
      </c>
      <c r="K57" s="198">
        <v>42957</v>
      </c>
      <c r="L57" s="198">
        <v>43020</v>
      </c>
      <c r="M57" s="198"/>
      <c r="N57" s="161" t="s">
        <v>78</v>
      </c>
      <c r="O57" s="161" t="e">
        <v>#N/A</v>
      </c>
      <c r="P57" s="161"/>
      <c r="Q57" s="161"/>
      <c r="R57" s="198">
        <v>41275</v>
      </c>
      <c r="S57" s="198">
        <v>42369</v>
      </c>
      <c r="T57" s="161" t="s">
        <v>4020</v>
      </c>
      <c r="U57" s="161"/>
      <c r="V57" s="161"/>
      <c r="W57" s="161"/>
      <c r="X57" s="161"/>
      <c r="Y57" s="161"/>
      <c r="Z57" s="198"/>
      <c r="AA57" s="161"/>
      <c r="AB57" s="161"/>
      <c r="AC57" s="161"/>
      <c r="AD57" s="197"/>
      <c r="AE57" s="197"/>
      <c r="AF57" s="197" t="s">
        <v>4005</v>
      </c>
      <c r="AG57" s="199">
        <v>105101</v>
      </c>
      <c r="AH57" s="197">
        <f t="shared" si="1"/>
        <v>61474826</v>
      </c>
      <c r="AI57" s="197">
        <v>61474826</v>
      </c>
      <c r="AJ57" s="197">
        <v>0</v>
      </c>
      <c r="AK57" s="197">
        <v>0</v>
      </c>
      <c r="AL57" s="197">
        <v>0</v>
      </c>
      <c r="AM57" s="197">
        <f t="shared" si="2"/>
        <v>48197036</v>
      </c>
      <c r="AN57" s="197">
        <v>48197036</v>
      </c>
      <c r="AO57" s="197">
        <v>0</v>
      </c>
      <c r="AP57" s="197">
        <v>0</v>
      </c>
      <c r="AQ57" s="197">
        <v>0</v>
      </c>
      <c r="AR57" s="197">
        <v>0</v>
      </c>
      <c r="AS57" s="197" t="e">
        <v>#N/A</v>
      </c>
      <c r="AT57" s="197" t="s">
        <v>904</v>
      </c>
      <c r="AU57" s="197" t="s">
        <v>904</v>
      </c>
      <c r="AV57" s="197"/>
      <c r="AW57" s="197" t="s">
        <v>4004</v>
      </c>
      <c r="AX57" s="197" t="s">
        <v>904</v>
      </c>
      <c r="AY57" s="197"/>
      <c r="AZ57" s="197"/>
      <c r="BA57" s="197"/>
      <c r="BB57" s="197"/>
      <c r="BC57" s="197"/>
      <c r="BD57" s="197" t="s">
        <v>4004</v>
      </c>
      <c r="BE57" s="197"/>
      <c r="BF57" s="197">
        <v>0</v>
      </c>
      <c r="BG57" s="197">
        <v>0</v>
      </c>
      <c r="BH57" s="197">
        <v>0</v>
      </c>
      <c r="BI57" s="197">
        <v>48197036</v>
      </c>
    </row>
    <row r="58" spans="1:61" ht="15" hidden="1" customHeight="1" x14ac:dyDescent="0.2">
      <c r="A58" s="349" t="str">
        <f t="shared" si="3"/>
        <v>62xx-41140005856-123</v>
      </c>
      <c r="B58" s="198">
        <v>46113</v>
      </c>
      <c r="C58" s="351" t="s">
        <v>361</v>
      </c>
      <c r="D58" s="351" t="s">
        <v>362</v>
      </c>
      <c r="E58" s="260">
        <v>41140005856</v>
      </c>
      <c r="F58" s="161" t="s">
        <v>4028</v>
      </c>
      <c r="G58" s="199">
        <v>123</v>
      </c>
      <c r="H58" s="199" t="s">
        <v>3365</v>
      </c>
      <c r="I58" s="199">
        <v>123</v>
      </c>
      <c r="J58" s="198">
        <v>44659</v>
      </c>
      <c r="K58" s="198">
        <v>44671</v>
      </c>
      <c r="L58" s="198">
        <v>44845</v>
      </c>
      <c r="M58" s="198">
        <v>44845</v>
      </c>
      <c r="N58" s="161"/>
      <c r="O58" s="161" t="s">
        <v>78</v>
      </c>
      <c r="P58" s="161"/>
      <c r="Q58" s="161"/>
      <c r="R58" s="198">
        <v>43466</v>
      </c>
      <c r="S58" s="198">
        <v>44196</v>
      </c>
      <c r="T58" s="161" t="s">
        <v>4029</v>
      </c>
      <c r="U58" s="161" t="s">
        <v>4030</v>
      </c>
      <c r="V58" s="161"/>
      <c r="W58" s="161" t="s">
        <v>45</v>
      </c>
      <c r="X58" s="161" t="s">
        <v>28</v>
      </c>
      <c r="Y58" s="161">
        <v>661</v>
      </c>
      <c r="Z58" s="198">
        <v>44876</v>
      </c>
      <c r="AA58" s="161"/>
      <c r="AB58" s="161"/>
      <c r="AC58" s="161"/>
      <c r="AD58" s="197"/>
      <c r="AE58" s="197"/>
      <c r="AF58" s="197" t="s">
        <v>4005</v>
      </c>
      <c r="AG58" s="199">
        <v>105101</v>
      </c>
      <c r="AH58" s="197">
        <f t="shared" si="1"/>
        <v>46972586</v>
      </c>
      <c r="AI58" s="197">
        <v>46972586</v>
      </c>
      <c r="AJ58" s="197">
        <v>0</v>
      </c>
      <c r="AK58" s="197">
        <v>0</v>
      </c>
      <c r="AL58" s="197">
        <v>0</v>
      </c>
      <c r="AM58" s="197">
        <f t="shared" si="2"/>
        <v>46972586</v>
      </c>
      <c r="AN58" s="197">
        <v>46972586</v>
      </c>
      <c r="AO58" s="197">
        <v>0</v>
      </c>
      <c r="AP58" s="197">
        <v>0</v>
      </c>
      <c r="AQ58" s="197">
        <v>0</v>
      </c>
      <c r="AR58" s="197">
        <v>0</v>
      </c>
      <c r="AS58" s="197" t="e">
        <v>#N/A</v>
      </c>
      <c r="AT58" s="197" t="s">
        <v>904</v>
      </c>
      <c r="AU58" s="197" t="s">
        <v>904</v>
      </c>
      <c r="AV58" s="197" t="s">
        <v>4004</v>
      </c>
      <c r="AW58" s="197" t="s">
        <v>4004</v>
      </c>
      <c r="AX58" s="197" t="s">
        <v>904</v>
      </c>
      <c r="AY58" s="197"/>
      <c r="AZ58" s="197"/>
      <c r="BA58" s="197"/>
      <c r="BB58" s="197"/>
      <c r="BC58" s="197"/>
      <c r="BD58" s="197" t="s">
        <v>4004</v>
      </c>
      <c r="BE58" s="197"/>
      <c r="BF58" s="197">
        <v>79871954</v>
      </c>
      <c r="BG58" s="197">
        <v>0</v>
      </c>
      <c r="BH58" s="197" t="e">
        <v>#N/A</v>
      </c>
      <c r="BI58" s="197">
        <v>46972586</v>
      </c>
    </row>
    <row r="59" spans="1:61" ht="15" hidden="1" customHeight="1" x14ac:dyDescent="0.2">
      <c r="A59" s="349" t="str">
        <f t="shared" si="3"/>
        <v>43xx-800808303430-214</v>
      </c>
      <c r="B59" s="198">
        <v>46100</v>
      </c>
      <c r="C59" s="351" t="s">
        <v>328</v>
      </c>
      <c r="D59" s="351" t="s">
        <v>329</v>
      </c>
      <c r="E59" s="260">
        <v>800808303430</v>
      </c>
      <c r="F59" s="161" t="s">
        <v>4032</v>
      </c>
      <c r="G59" s="199">
        <v>214</v>
      </c>
      <c r="H59" s="199" t="s">
        <v>3365</v>
      </c>
      <c r="I59" s="199">
        <v>214</v>
      </c>
      <c r="J59" s="198">
        <v>45650</v>
      </c>
      <c r="K59" s="198"/>
      <c r="L59" s="198">
        <v>45883</v>
      </c>
      <c r="M59" s="198"/>
      <c r="N59" s="161"/>
      <c r="O59" s="161" t="s">
        <v>78</v>
      </c>
      <c r="P59" s="161"/>
      <c r="Q59" s="161"/>
      <c r="R59" s="198">
        <v>44470</v>
      </c>
      <c r="S59" s="198">
        <v>45291</v>
      </c>
      <c r="T59" s="161" t="s">
        <v>4033</v>
      </c>
      <c r="U59" s="161">
        <v>0</v>
      </c>
      <c r="V59" s="161"/>
      <c r="W59" s="161" t="s">
        <v>73</v>
      </c>
      <c r="X59" s="161" t="s">
        <v>28</v>
      </c>
      <c r="Y59" s="161"/>
      <c r="Z59" s="198"/>
      <c r="AA59" s="161"/>
      <c r="AB59" s="161"/>
      <c r="AC59" s="161"/>
      <c r="AD59" s="197"/>
      <c r="AE59" s="197"/>
      <c r="AF59" s="197" t="s">
        <v>4005</v>
      </c>
      <c r="AG59" s="199">
        <v>105101</v>
      </c>
      <c r="AH59" s="197">
        <f t="shared" si="1"/>
        <v>189727246</v>
      </c>
      <c r="AI59" s="197">
        <v>122387472</v>
      </c>
      <c r="AJ59" s="197">
        <v>67339774</v>
      </c>
      <c r="AK59" s="197">
        <v>0</v>
      </c>
      <c r="AL59" s="197">
        <v>0</v>
      </c>
      <c r="AM59" s="197">
        <f t="shared" si="2"/>
        <v>46111524</v>
      </c>
      <c r="AN59" s="197">
        <v>46111524</v>
      </c>
      <c r="AO59" s="197">
        <v>0</v>
      </c>
      <c r="AP59" s="197">
        <v>0</v>
      </c>
      <c r="AQ59" s="197">
        <v>0</v>
      </c>
      <c r="AR59" s="197">
        <v>0</v>
      </c>
      <c r="AS59" s="197" t="e">
        <v>#N/A</v>
      </c>
      <c r="AT59" s="197" t="s">
        <v>904</v>
      </c>
      <c r="AU59" s="197" t="s">
        <v>904</v>
      </c>
      <c r="AV59" s="197"/>
      <c r="AW59" s="197" t="s">
        <v>4004</v>
      </c>
      <c r="AX59" s="197" t="s">
        <v>904</v>
      </c>
      <c r="AY59" s="197"/>
      <c r="AZ59" s="197"/>
      <c r="BA59" s="197"/>
      <c r="BB59" s="197"/>
      <c r="BC59" s="197"/>
      <c r="BD59" s="197" t="s">
        <v>4004</v>
      </c>
      <c r="BE59" s="197"/>
      <c r="BF59" s="197">
        <v>0</v>
      </c>
      <c r="BG59" s="197">
        <v>0</v>
      </c>
      <c r="BH59" s="197">
        <v>0</v>
      </c>
      <c r="BI59" s="197">
        <v>46111524</v>
      </c>
    </row>
    <row r="60" spans="1:61" ht="15" hidden="1" customHeight="1" x14ac:dyDescent="0.2">
      <c r="A60" s="349" t="str">
        <f t="shared" si="3"/>
        <v>39xx-10740002706-390120251209TAC0007</v>
      </c>
      <c r="B60" s="198">
        <v>46112</v>
      </c>
      <c r="C60" s="351" t="s">
        <v>358</v>
      </c>
      <c r="D60" s="351" t="s">
        <v>245</v>
      </c>
      <c r="E60" s="260">
        <v>10740002706</v>
      </c>
      <c r="F60" s="161" t="s">
        <v>1839</v>
      </c>
      <c r="G60" s="199" t="s">
        <v>1840</v>
      </c>
      <c r="H60" s="199" t="s">
        <v>3363</v>
      </c>
      <c r="I60" s="199" t="s">
        <v>3481</v>
      </c>
      <c r="J60" s="198">
        <v>46000</v>
      </c>
      <c r="K60" s="198">
        <v>46002</v>
      </c>
      <c r="L60" s="198">
        <v>46041</v>
      </c>
      <c r="M60" s="198">
        <v>46041</v>
      </c>
      <c r="N60" s="161" t="s">
        <v>78</v>
      </c>
      <c r="O60" s="161" t="s">
        <v>487</v>
      </c>
      <c r="P60" s="161"/>
      <c r="Q60" s="161"/>
      <c r="R60" s="198">
        <v>44562</v>
      </c>
      <c r="S60" s="198">
        <v>45657</v>
      </c>
      <c r="T60" s="161" t="s">
        <v>251</v>
      </c>
      <c r="U60" s="161" t="s">
        <v>152</v>
      </c>
      <c r="V60" s="161"/>
      <c r="W60" s="161" t="s">
        <v>2337</v>
      </c>
      <c r="X60" s="161" t="s">
        <v>28</v>
      </c>
      <c r="Y60" s="161">
        <v>1319</v>
      </c>
      <c r="Z60" s="198">
        <v>45999</v>
      </c>
      <c r="AA60" s="161"/>
      <c r="AB60" s="161"/>
      <c r="AC60" s="161"/>
      <c r="AD60" s="197">
        <v>17795089276</v>
      </c>
      <c r="AE60" s="197">
        <v>6.7</v>
      </c>
      <c r="AF60" s="197" t="s">
        <v>4003</v>
      </c>
      <c r="AG60" s="199">
        <v>101111</v>
      </c>
      <c r="AH60" s="197">
        <f t="shared" si="1"/>
        <v>37148112</v>
      </c>
      <c r="AI60" s="197">
        <v>30377473</v>
      </c>
      <c r="AJ60" s="197">
        <v>6770639</v>
      </c>
      <c r="AK60" s="197">
        <v>0</v>
      </c>
      <c r="AL60" s="197">
        <v>7594369</v>
      </c>
      <c r="AM60" s="197">
        <f t="shared" si="2"/>
        <v>44742481</v>
      </c>
      <c r="AN60" s="197">
        <v>30377473</v>
      </c>
      <c r="AO60" s="197">
        <v>0</v>
      </c>
      <c r="AP60" s="197">
        <v>6770639</v>
      </c>
      <c r="AQ60" s="197">
        <v>0</v>
      </c>
      <c r="AR60" s="197">
        <v>7594369</v>
      </c>
      <c r="AS60" s="197" t="s">
        <v>564</v>
      </c>
      <c r="AT60" s="197" t="s">
        <v>904</v>
      </c>
      <c r="AU60" s="197" t="s">
        <v>118</v>
      </c>
      <c r="AV60" s="197" t="s">
        <v>3366</v>
      </c>
      <c r="AW60" s="197" t="s">
        <v>4004</v>
      </c>
      <c r="AX60" s="197" t="s">
        <v>904</v>
      </c>
      <c r="AY60" s="197"/>
      <c r="AZ60" s="197" t="s">
        <v>904</v>
      </c>
      <c r="BA60" s="197"/>
      <c r="BB60" s="197" t="s">
        <v>904</v>
      </c>
      <c r="BC60" s="197"/>
      <c r="BD60" s="197" t="s">
        <v>4004</v>
      </c>
      <c r="BE60" s="197"/>
      <c r="BF60" s="197"/>
      <c r="BG60" s="197"/>
      <c r="BH60" s="197"/>
      <c r="BI60" s="197"/>
    </row>
    <row r="61" spans="1:61" ht="15" hidden="1" customHeight="1" x14ac:dyDescent="0.2">
      <c r="A61" s="349" t="str">
        <f t="shared" si="3"/>
        <v>18xx-71040010874-64</v>
      </c>
      <c r="B61" s="198">
        <v>46064</v>
      </c>
      <c r="C61" s="351" t="s">
        <v>355</v>
      </c>
      <c r="D61" s="351" t="s">
        <v>148</v>
      </c>
      <c r="E61" s="260">
        <v>71040010874</v>
      </c>
      <c r="F61" s="161" t="s">
        <v>382</v>
      </c>
      <c r="G61" s="199">
        <v>64</v>
      </c>
      <c r="H61" s="199" t="s">
        <v>3365</v>
      </c>
      <c r="I61" s="199">
        <v>64</v>
      </c>
      <c r="J61" s="198">
        <v>45791</v>
      </c>
      <c r="K61" s="198">
        <v>45797</v>
      </c>
      <c r="L61" s="198">
        <v>46017</v>
      </c>
      <c r="M61" s="198">
        <v>46017</v>
      </c>
      <c r="N61" s="161"/>
      <c r="O61" s="161" t="s">
        <v>78</v>
      </c>
      <c r="P61" s="161"/>
      <c r="Q61" s="161"/>
      <c r="R61" s="198">
        <v>43831</v>
      </c>
      <c r="S61" s="198">
        <v>45657</v>
      </c>
      <c r="T61" s="161" t="s">
        <v>374</v>
      </c>
      <c r="U61" s="161" t="s">
        <v>150</v>
      </c>
      <c r="V61" s="161"/>
      <c r="W61" s="161" t="s">
        <v>180</v>
      </c>
      <c r="X61" s="161" t="s">
        <v>11</v>
      </c>
      <c r="Y61" s="161">
        <v>284</v>
      </c>
      <c r="Z61" s="198">
        <v>45789</v>
      </c>
      <c r="AA61" s="161"/>
      <c r="AB61" s="161"/>
      <c r="AC61" s="161"/>
      <c r="AD61" s="197">
        <v>74369077256</v>
      </c>
      <c r="AE61" s="197">
        <v>8.6999999999999993</v>
      </c>
      <c r="AF61" s="197" t="s">
        <v>4005</v>
      </c>
      <c r="AG61" s="199">
        <v>101110</v>
      </c>
      <c r="AH61" s="197">
        <f t="shared" si="1"/>
        <v>43682283</v>
      </c>
      <c r="AI61" s="197">
        <v>42242968</v>
      </c>
      <c r="AJ61" s="197">
        <v>1439315</v>
      </c>
      <c r="AK61" s="197">
        <v>0</v>
      </c>
      <c r="AL61" s="197">
        <v>0</v>
      </c>
      <c r="AM61" s="197">
        <f t="shared" si="2"/>
        <v>43682283</v>
      </c>
      <c r="AN61" s="197">
        <v>0</v>
      </c>
      <c r="AO61" s="197">
        <v>42242968</v>
      </c>
      <c r="AP61" s="197">
        <v>0</v>
      </c>
      <c r="AQ61" s="197">
        <v>1439315</v>
      </c>
      <c r="AR61" s="197">
        <v>0</v>
      </c>
      <c r="AS61" s="197" t="e">
        <v>#N/A</v>
      </c>
      <c r="AT61" s="197" t="s">
        <v>904</v>
      </c>
      <c r="AU61" s="197" t="s">
        <v>118</v>
      </c>
      <c r="AV61" s="197" t="s">
        <v>4004</v>
      </c>
      <c r="AW61" s="197" t="s">
        <v>4004</v>
      </c>
      <c r="AX61" s="197"/>
      <c r="AY61" s="197" t="s">
        <v>904</v>
      </c>
      <c r="AZ61" s="197"/>
      <c r="BA61" s="197" t="s">
        <v>904</v>
      </c>
      <c r="BB61" s="197"/>
      <c r="BC61" s="197"/>
      <c r="BD61" s="197" t="s">
        <v>4004</v>
      </c>
      <c r="BE61" s="197"/>
      <c r="BF61" s="197">
        <v>18361903</v>
      </c>
      <c r="BG61" s="197">
        <v>0</v>
      </c>
      <c r="BH61" s="197">
        <v>0</v>
      </c>
      <c r="BI61" s="197"/>
    </row>
    <row r="62" spans="1:61" ht="15" hidden="1" customHeight="1" x14ac:dyDescent="0.2">
      <c r="A62" s="349" t="str">
        <f t="shared" si="3"/>
        <v>45xx-970740002243-13</v>
      </c>
      <c r="B62" s="198">
        <v>46112</v>
      </c>
      <c r="C62" s="351" t="s">
        <v>359</v>
      </c>
      <c r="D62" s="351" t="s">
        <v>259</v>
      </c>
      <c r="E62" s="260">
        <v>970740002243</v>
      </c>
      <c r="F62" s="161" t="s">
        <v>3431</v>
      </c>
      <c r="G62" s="199">
        <v>13</v>
      </c>
      <c r="H62" s="199" t="s">
        <v>3365</v>
      </c>
      <c r="I62" s="199">
        <v>13</v>
      </c>
      <c r="J62" s="198">
        <v>44249</v>
      </c>
      <c r="K62" s="198">
        <v>44280</v>
      </c>
      <c r="L62" s="198">
        <v>44456</v>
      </c>
      <c r="M62" s="198">
        <v>44456</v>
      </c>
      <c r="N62" s="161"/>
      <c r="O62" s="161" t="s">
        <v>82</v>
      </c>
      <c r="P62" s="161"/>
      <c r="Q62" s="161"/>
      <c r="R62" s="198">
        <v>43101</v>
      </c>
      <c r="S62" s="198">
        <v>44196</v>
      </c>
      <c r="T62" s="161" t="s">
        <v>3432</v>
      </c>
      <c r="U62" s="161" t="s">
        <v>3433</v>
      </c>
      <c r="V62" s="161"/>
      <c r="W62" s="161"/>
      <c r="X62" s="161" t="s">
        <v>3434</v>
      </c>
      <c r="Y62" s="161"/>
      <c r="Z62" s="198"/>
      <c r="AA62" s="161"/>
      <c r="AB62" s="161"/>
      <c r="AC62" s="161"/>
      <c r="AD62" s="197">
        <v>8013850552</v>
      </c>
      <c r="AE62" s="197"/>
      <c r="AF62" s="197" t="s">
        <v>4005</v>
      </c>
      <c r="AG62" s="199">
        <v>105101</v>
      </c>
      <c r="AH62" s="197">
        <f t="shared" si="1"/>
        <v>262943433.72999999</v>
      </c>
      <c r="AI62" s="197">
        <v>218767062</v>
      </c>
      <c r="AJ62" s="197">
        <v>44176371.729999997</v>
      </c>
      <c r="AK62" s="197">
        <v>0</v>
      </c>
      <c r="AL62" s="197">
        <v>0</v>
      </c>
      <c r="AM62" s="197">
        <f t="shared" si="2"/>
        <v>42596661</v>
      </c>
      <c r="AN62" s="197">
        <v>30903867</v>
      </c>
      <c r="AO62" s="197">
        <v>0</v>
      </c>
      <c r="AP62" s="197">
        <v>11692794</v>
      </c>
      <c r="AQ62" s="197">
        <v>0</v>
      </c>
      <c r="AR62" s="197">
        <v>0</v>
      </c>
      <c r="AS62" s="197" t="e">
        <v>#N/A</v>
      </c>
      <c r="AT62" s="197" t="s">
        <v>118</v>
      </c>
      <c r="AU62" s="197" t="s">
        <v>118</v>
      </c>
      <c r="AV62" s="197" t="s">
        <v>4034</v>
      </c>
      <c r="AW62" s="197" t="s">
        <v>4004</v>
      </c>
      <c r="AX62" s="197" t="s">
        <v>904</v>
      </c>
      <c r="AY62" s="197"/>
      <c r="AZ62" s="197" t="s">
        <v>904</v>
      </c>
      <c r="BA62" s="197"/>
      <c r="BB62" s="197"/>
      <c r="BC62" s="197"/>
      <c r="BD62" s="197" t="s">
        <v>4004</v>
      </c>
      <c r="BE62" s="197"/>
      <c r="BF62" s="197">
        <v>170386644</v>
      </c>
      <c r="BG62" s="197">
        <v>0</v>
      </c>
      <c r="BH62" s="197" t="e">
        <v>#N/A</v>
      </c>
      <c r="BI62" s="197"/>
    </row>
    <row r="63" spans="1:61" ht="15" hidden="1" customHeight="1" x14ac:dyDescent="0.2">
      <c r="A63" s="349" t="str">
        <f t="shared" si="3"/>
        <v>62xx-141040008957-398</v>
      </c>
      <c r="B63" s="198">
        <v>46071</v>
      </c>
      <c r="C63" s="351" t="s">
        <v>361</v>
      </c>
      <c r="D63" s="351" t="s">
        <v>362</v>
      </c>
      <c r="E63" s="260">
        <v>141040008957</v>
      </c>
      <c r="F63" s="161" t="s">
        <v>3406</v>
      </c>
      <c r="G63" s="199">
        <v>398</v>
      </c>
      <c r="H63" s="199" t="s">
        <v>3365</v>
      </c>
      <c r="I63" s="199">
        <v>398</v>
      </c>
      <c r="J63" s="198">
        <v>44797</v>
      </c>
      <c r="K63" s="198">
        <v>44813</v>
      </c>
      <c r="L63" s="198">
        <v>45190</v>
      </c>
      <c r="M63" s="198"/>
      <c r="N63" s="161" t="s">
        <v>82</v>
      </c>
      <c r="O63" s="161" t="e">
        <v>#N/A</v>
      </c>
      <c r="P63" s="161"/>
      <c r="Q63" s="161"/>
      <c r="R63" s="198">
        <v>43466</v>
      </c>
      <c r="S63" s="198">
        <v>44561</v>
      </c>
      <c r="T63" s="161" t="s">
        <v>140</v>
      </c>
      <c r="U63" s="161"/>
      <c r="V63" s="161"/>
      <c r="W63" s="161"/>
      <c r="X63" s="161" t="s">
        <v>3407</v>
      </c>
      <c r="Y63" s="161"/>
      <c r="Z63" s="198"/>
      <c r="AA63" s="161"/>
      <c r="AB63" s="161"/>
      <c r="AC63" s="161"/>
      <c r="AD63" s="197"/>
      <c r="AE63" s="197"/>
      <c r="AF63" s="197" t="s">
        <v>4005</v>
      </c>
      <c r="AG63" s="199">
        <v>105104</v>
      </c>
      <c r="AH63" s="197">
        <f t="shared" si="1"/>
        <v>42553658</v>
      </c>
      <c r="AI63" s="197">
        <v>29728320</v>
      </c>
      <c r="AJ63" s="197">
        <v>12825338</v>
      </c>
      <c r="AK63" s="197">
        <v>0</v>
      </c>
      <c r="AL63" s="197">
        <v>0</v>
      </c>
      <c r="AM63" s="197">
        <f t="shared" si="2"/>
        <v>42553658</v>
      </c>
      <c r="AN63" s="197">
        <v>29728320</v>
      </c>
      <c r="AO63" s="197">
        <v>0</v>
      </c>
      <c r="AP63" s="197">
        <v>12825338</v>
      </c>
      <c r="AQ63" s="197">
        <v>0</v>
      </c>
      <c r="AR63" s="197">
        <v>0</v>
      </c>
      <c r="AS63" s="197" t="e">
        <v>#N/A</v>
      </c>
      <c r="AT63" s="197" t="s">
        <v>904</v>
      </c>
      <c r="AU63" s="197">
        <v>0</v>
      </c>
      <c r="AV63" s="197"/>
      <c r="AW63" s="197" t="s">
        <v>4004</v>
      </c>
      <c r="AX63" s="197" t="s">
        <v>904</v>
      </c>
      <c r="AY63" s="197"/>
      <c r="AZ63" s="197" t="s">
        <v>904</v>
      </c>
      <c r="BA63" s="197"/>
      <c r="BB63" s="197"/>
      <c r="BC63" s="197"/>
      <c r="BD63" s="197" t="s">
        <v>4004</v>
      </c>
      <c r="BE63" s="197"/>
      <c r="BF63" s="197">
        <v>0</v>
      </c>
      <c r="BG63" s="197">
        <v>0</v>
      </c>
      <c r="BH63" s="197" t="e">
        <v>#N/A</v>
      </c>
      <c r="BI63" s="197"/>
    </row>
    <row r="64" spans="1:61" ht="15" hidden="1" customHeight="1" x14ac:dyDescent="0.2">
      <c r="A64" s="349" t="str">
        <f t="shared" si="3"/>
        <v>09xx-200140009286-228</v>
      </c>
      <c r="B64" s="198">
        <v>46099</v>
      </c>
      <c r="C64" s="351" t="s">
        <v>356</v>
      </c>
      <c r="D64" s="351" t="s">
        <v>357</v>
      </c>
      <c r="E64" s="260">
        <v>200140009286</v>
      </c>
      <c r="F64" s="161" t="s">
        <v>3372</v>
      </c>
      <c r="G64" s="199">
        <v>228</v>
      </c>
      <c r="H64" s="199" t="s">
        <v>3365</v>
      </c>
      <c r="I64" s="199">
        <v>228</v>
      </c>
      <c r="J64" s="198">
        <v>45652</v>
      </c>
      <c r="K64" s="198">
        <v>45657</v>
      </c>
      <c r="L64" s="198">
        <v>45777</v>
      </c>
      <c r="M64" s="198">
        <v>45779</v>
      </c>
      <c r="N64" s="161"/>
      <c r="O64" s="161" t="s">
        <v>78</v>
      </c>
      <c r="P64" s="161"/>
      <c r="Q64" s="161"/>
      <c r="R64" s="198">
        <v>44562</v>
      </c>
      <c r="S64" s="198">
        <v>45291</v>
      </c>
      <c r="T64" s="161" t="s">
        <v>3373</v>
      </c>
      <c r="U64" s="161" t="s">
        <v>152</v>
      </c>
      <c r="V64" s="161" t="s">
        <v>57</v>
      </c>
      <c r="W64" s="161" t="s">
        <v>3374</v>
      </c>
      <c r="X64" s="161" t="s">
        <v>28</v>
      </c>
      <c r="Y64" s="161">
        <v>418</v>
      </c>
      <c r="Z64" s="198">
        <v>45652</v>
      </c>
      <c r="AA64" s="161" t="s">
        <v>57</v>
      </c>
      <c r="AB64" s="161" t="s">
        <v>57</v>
      </c>
      <c r="AC64" s="161" t="s">
        <v>57</v>
      </c>
      <c r="AD64" s="197">
        <v>3281973380</v>
      </c>
      <c r="AE64" s="197">
        <v>1</v>
      </c>
      <c r="AF64" s="197" t="s">
        <v>4003</v>
      </c>
      <c r="AG64" s="199">
        <v>101111</v>
      </c>
      <c r="AH64" s="197">
        <f t="shared" si="1"/>
        <v>53991942</v>
      </c>
      <c r="AI64" s="197">
        <v>45135001</v>
      </c>
      <c r="AJ64" s="197">
        <v>8856941</v>
      </c>
      <c r="AK64" s="197">
        <v>0</v>
      </c>
      <c r="AL64" s="197">
        <v>11283750</v>
      </c>
      <c r="AM64" s="197">
        <f t="shared" si="2"/>
        <v>41848911</v>
      </c>
      <c r="AN64" s="197">
        <v>24154245</v>
      </c>
      <c r="AO64" s="197">
        <v>0</v>
      </c>
      <c r="AP64" s="197">
        <v>17694666</v>
      </c>
      <c r="AQ64" s="197">
        <v>0</v>
      </c>
      <c r="AR64" s="197">
        <v>0</v>
      </c>
      <c r="AS64" s="197" t="e">
        <v>#N/A</v>
      </c>
      <c r="AT64" s="197" t="s">
        <v>118</v>
      </c>
      <c r="AU64" s="197" t="s">
        <v>118</v>
      </c>
      <c r="AV64" s="197" t="s">
        <v>4034</v>
      </c>
      <c r="AW64" s="197" t="s">
        <v>4004</v>
      </c>
      <c r="AX64" s="197" t="s">
        <v>904</v>
      </c>
      <c r="AY64" s="197"/>
      <c r="AZ64" s="197" t="s">
        <v>904</v>
      </c>
      <c r="BA64" s="197"/>
      <c r="BB64" s="197"/>
      <c r="BC64" s="197"/>
      <c r="BD64" s="197" t="s">
        <v>4004</v>
      </c>
      <c r="BE64" s="197"/>
      <c r="BF64" s="197">
        <v>53996068</v>
      </c>
      <c r="BG64" s="197">
        <v>0</v>
      </c>
      <c r="BH64" s="197">
        <v>0</v>
      </c>
      <c r="BI64" s="197"/>
    </row>
    <row r="65" spans="1:61" ht="15" hidden="1" customHeight="1" x14ac:dyDescent="0.2">
      <c r="A65" s="349" t="str">
        <f t="shared" si="3"/>
        <v>62xx-50841007822-620120250709TAC0001</v>
      </c>
      <c r="B65" s="198">
        <v>46027</v>
      </c>
      <c r="C65" s="351" t="s">
        <v>361</v>
      </c>
      <c r="D65" s="351" t="s">
        <v>362</v>
      </c>
      <c r="E65" s="260">
        <v>50841007822</v>
      </c>
      <c r="F65" s="161" t="s">
        <v>835</v>
      </c>
      <c r="G65" s="199" t="s">
        <v>834</v>
      </c>
      <c r="H65" s="199" t="s">
        <v>3363</v>
      </c>
      <c r="I65" s="199" t="s">
        <v>2048</v>
      </c>
      <c r="J65" s="198">
        <v>45847</v>
      </c>
      <c r="K65" s="198">
        <v>45895</v>
      </c>
      <c r="L65" s="198">
        <v>46017</v>
      </c>
      <c r="M65" s="198"/>
      <c r="N65" s="161" t="s">
        <v>78</v>
      </c>
      <c r="O65" s="161" t="s">
        <v>487</v>
      </c>
      <c r="P65" s="161"/>
      <c r="Q65" s="161"/>
      <c r="R65" s="198">
        <v>44562</v>
      </c>
      <c r="S65" s="198" t="s">
        <v>39</v>
      </c>
      <c r="T65" s="161" t="s">
        <v>493</v>
      </c>
      <c r="U65" s="161" t="s">
        <v>149</v>
      </c>
      <c r="V65" s="161"/>
      <c r="W65" s="161" t="s">
        <v>1151</v>
      </c>
      <c r="X65" s="161" t="s">
        <v>28</v>
      </c>
      <c r="Y65" s="161">
        <v>584</v>
      </c>
      <c r="Z65" s="198">
        <v>45842</v>
      </c>
      <c r="AA65" s="161"/>
      <c r="AB65" s="161"/>
      <c r="AC65" s="161"/>
      <c r="AD65" s="197">
        <v>11597720491</v>
      </c>
      <c r="AE65" s="197"/>
      <c r="AF65" s="197" t="s">
        <v>4003</v>
      </c>
      <c r="AG65" s="199">
        <v>101111</v>
      </c>
      <c r="AH65" s="197">
        <f t="shared" si="1"/>
        <v>38242861</v>
      </c>
      <c r="AI65" s="197">
        <v>32957356</v>
      </c>
      <c r="AJ65" s="197">
        <v>5285505</v>
      </c>
      <c r="AK65" s="197">
        <v>0</v>
      </c>
      <c r="AL65" s="197">
        <v>0</v>
      </c>
      <c r="AM65" s="197">
        <f t="shared" si="2"/>
        <v>41538596</v>
      </c>
      <c r="AN65" s="197">
        <v>32957356</v>
      </c>
      <c r="AO65" s="197">
        <v>0</v>
      </c>
      <c r="AP65" s="197">
        <v>5285505</v>
      </c>
      <c r="AQ65" s="197">
        <v>0</v>
      </c>
      <c r="AR65" s="197">
        <v>3295735</v>
      </c>
      <c r="AS65" s="197" t="e">
        <v>#N/A</v>
      </c>
      <c r="AT65" s="197" t="s">
        <v>904</v>
      </c>
      <c r="AU65" s="197" t="s">
        <v>118</v>
      </c>
      <c r="AV65" s="197"/>
      <c r="AW65" s="197" t="s">
        <v>4004</v>
      </c>
      <c r="AX65" s="197" t="s">
        <v>904</v>
      </c>
      <c r="AY65" s="197"/>
      <c r="AZ65" s="197" t="s">
        <v>904</v>
      </c>
      <c r="BA65" s="197"/>
      <c r="BB65" s="197" t="s">
        <v>904</v>
      </c>
      <c r="BC65" s="197"/>
      <c r="BD65" s="197" t="s">
        <v>4004</v>
      </c>
      <c r="BE65" s="197"/>
      <c r="BF65" s="197">
        <v>0</v>
      </c>
      <c r="BG65" s="197"/>
      <c r="BH65" s="197"/>
      <c r="BI65" s="197"/>
    </row>
    <row r="66" spans="1:61" ht="15" hidden="1" customHeight="1" x14ac:dyDescent="0.2">
      <c r="A66" s="349" t="str">
        <f t="shared" si="3"/>
        <v>33xx-50740006290-330120250725TAC0001</v>
      </c>
      <c r="B66" s="198">
        <v>46064</v>
      </c>
      <c r="C66" s="351" t="s">
        <v>304</v>
      </c>
      <c r="D66" s="352" t="s">
        <v>305</v>
      </c>
      <c r="E66" s="260">
        <v>50740006290</v>
      </c>
      <c r="F66" s="161" t="s">
        <v>3329</v>
      </c>
      <c r="G66" s="199" t="s">
        <v>3328</v>
      </c>
      <c r="H66" s="199" t="s">
        <v>3363</v>
      </c>
      <c r="I66" s="199" t="s">
        <v>3438</v>
      </c>
      <c r="J66" s="198">
        <v>45863</v>
      </c>
      <c r="K66" s="198">
        <v>45867</v>
      </c>
      <c r="L66" s="198">
        <v>46013</v>
      </c>
      <c r="M66" s="198">
        <v>46013</v>
      </c>
      <c r="N66" s="161" t="s">
        <v>78</v>
      </c>
      <c r="O66" s="161" t="s">
        <v>487</v>
      </c>
      <c r="P66" s="161"/>
      <c r="Q66" s="161"/>
      <c r="R66" s="198">
        <v>43831</v>
      </c>
      <c r="S66" s="198">
        <v>45657</v>
      </c>
      <c r="T66" s="161" t="s">
        <v>3439</v>
      </c>
      <c r="U66" s="161" t="s">
        <v>150</v>
      </c>
      <c r="V66" s="161"/>
      <c r="W66" s="161"/>
      <c r="X66" s="161" t="s">
        <v>11</v>
      </c>
      <c r="Y66" s="161">
        <v>643</v>
      </c>
      <c r="Z66" s="198">
        <v>45860</v>
      </c>
      <c r="AA66" s="161"/>
      <c r="AB66" s="161"/>
      <c r="AC66" s="161"/>
      <c r="AD66" s="197"/>
      <c r="AE66" s="197"/>
      <c r="AF66" s="197" t="s">
        <v>4005</v>
      </c>
      <c r="AG66" s="199">
        <v>101110</v>
      </c>
      <c r="AH66" s="197">
        <f t="shared" si="1"/>
        <v>40996087.932383001</v>
      </c>
      <c r="AI66" s="197">
        <v>40996087.932383001</v>
      </c>
      <c r="AJ66" s="197">
        <v>0</v>
      </c>
      <c r="AK66" s="197">
        <v>0</v>
      </c>
      <c r="AL66" s="197">
        <v>0</v>
      </c>
      <c r="AM66" s="197">
        <f t="shared" si="2"/>
        <v>40996087.530000001</v>
      </c>
      <c r="AN66" s="197">
        <v>30720850</v>
      </c>
      <c r="AO66" s="197">
        <v>0</v>
      </c>
      <c r="AP66" s="197">
        <v>10275237.529999999</v>
      </c>
      <c r="AQ66" s="197">
        <v>0</v>
      </c>
      <c r="AR66" s="197">
        <v>0</v>
      </c>
      <c r="AS66" s="197" t="e">
        <v>#N/A</v>
      </c>
      <c r="AT66" s="197" t="s">
        <v>118</v>
      </c>
      <c r="AU66" s="197" t="s">
        <v>118</v>
      </c>
      <c r="AV66" s="197" t="s">
        <v>4004</v>
      </c>
      <c r="AW66" s="197" t="s">
        <v>4004</v>
      </c>
      <c r="AX66" s="197" t="s">
        <v>904</v>
      </c>
      <c r="AY66" s="197"/>
      <c r="AZ66" s="197" t="s">
        <v>904</v>
      </c>
      <c r="BA66" s="197"/>
      <c r="BB66" s="197"/>
      <c r="BC66" s="197"/>
      <c r="BD66" s="197" t="s">
        <v>4004</v>
      </c>
      <c r="BE66" s="197" t="s">
        <v>3364</v>
      </c>
      <c r="BF66" s="197"/>
      <c r="BG66" s="197"/>
      <c r="BH66" s="197"/>
      <c r="BI66" s="197" t="s">
        <v>57</v>
      </c>
    </row>
    <row r="67" spans="1:61" ht="15" hidden="1" customHeight="1" x14ac:dyDescent="0.2">
      <c r="A67" s="349" t="str">
        <f t="shared" si="3"/>
        <v>06xx-941240001954-114</v>
      </c>
      <c r="B67" s="198">
        <v>46057</v>
      </c>
      <c r="C67" s="351" t="s">
        <v>348</v>
      </c>
      <c r="D67" s="351" t="s">
        <v>49</v>
      </c>
      <c r="E67" s="260">
        <v>941240001954</v>
      </c>
      <c r="F67" s="161" t="s">
        <v>1186</v>
      </c>
      <c r="G67" s="199">
        <v>114</v>
      </c>
      <c r="H67" s="199" t="s">
        <v>3365</v>
      </c>
      <c r="I67" s="199">
        <v>114</v>
      </c>
      <c r="J67" s="198">
        <v>45800</v>
      </c>
      <c r="K67" s="198">
        <v>45819</v>
      </c>
      <c r="L67" s="198">
        <v>46021</v>
      </c>
      <c r="M67" s="198">
        <v>46021</v>
      </c>
      <c r="N67" s="161"/>
      <c r="O67" s="161" t="s">
        <v>78</v>
      </c>
      <c r="P67" s="161"/>
      <c r="Q67" s="161"/>
      <c r="R67" s="198">
        <v>44562</v>
      </c>
      <c r="S67" s="198">
        <v>45291</v>
      </c>
      <c r="T67" s="161" t="s">
        <v>60</v>
      </c>
      <c r="U67" s="161" t="s">
        <v>152</v>
      </c>
      <c r="V67" s="161" t="s">
        <v>57</v>
      </c>
      <c r="W67" s="161" t="s">
        <v>903</v>
      </c>
      <c r="X67" s="161" t="s">
        <v>28</v>
      </c>
      <c r="Y67" s="161">
        <v>324</v>
      </c>
      <c r="Z67" s="198">
        <v>45797</v>
      </c>
      <c r="AA67" s="161" t="s">
        <v>57</v>
      </c>
      <c r="AB67" s="161" t="s">
        <v>57</v>
      </c>
      <c r="AC67" s="161" t="s">
        <v>57</v>
      </c>
      <c r="AD67" s="197">
        <v>8780334856</v>
      </c>
      <c r="AE67" s="197">
        <v>3.8149999999999999</v>
      </c>
      <c r="AF67" s="197" t="s">
        <v>4003</v>
      </c>
      <c r="AG67" s="199">
        <v>101111</v>
      </c>
      <c r="AH67" s="197">
        <f t="shared" si="1"/>
        <v>38869152</v>
      </c>
      <c r="AI67" s="197">
        <v>38869152</v>
      </c>
      <c r="AJ67" s="197">
        <v>0</v>
      </c>
      <c r="AK67" s="197">
        <v>0</v>
      </c>
      <c r="AL67" s="197">
        <v>0</v>
      </c>
      <c r="AM67" s="197">
        <f t="shared" si="2"/>
        <v>38869152</v>
      </c>
      <c r="AN67" s="197">
        <v>0</v>
      </c>
      <c r="AO67" s="197">
        <v>38869152</v>
      </c>
      <c r="AP67" s="197">
        <v>0</v>
      </c>
      <c r="AQ67" s="197">
        <v>0</v>
      </c>
      <c r="AR67" s="197">
        <v>0</v>
      </c>
      <c r="AS67" s="197" t="e">
        <v>#N/A</v>
      </c>
      <c r="AT67" s="197" t="s">
        <v>904</v>
      </c>
      <c r="AU67" s="197" t="s">
        <v>118</v>
      </c>
      <c r="AV67" s="197"/>
      <c r="AW67" s="197" t="s">
        <v>4004</v>
      </c>
      <c r="AX67" s="197"/>
      <c r="AY67" s="197" t="s">
        <v>904</v>
      </c>
      <c r="AZ67" s="197"/>
      <c r="BA67" s="197"/>
      <c r="BB67" s="197"/>
      <c r="BC67" s="197"/>
      <c r="BD67" s="197" t="s">
        <v>4004</v>
      </c>
      <c r="BE67" s="197"/>
      <c r="BF67" s="197">
        <v>0</v>
      </c>
      <c r="BG67" s="197">
        <v>0</v>
      </c>
      <c r="BH67" s="197">
        <v>0</v>
      </c>
      <c r="BI67" s="197"/>
    </row>
    <row r="68" spans="1:61" ht="15" hidden="1" customHeight="1" x14ac:dyDescent="0.2">
      <c r="A68" s="349" t="str">
        <f t="shared" si="3"/>
        <v>59xx-70340006408-181</v>
      </c>
      <c r="B68" s="198">
        <v>45967</v>
      </c>
      <c r="C68" s="351" t="s">
        <v>337</v>
      </c>
      <c r="D68" s="351" t="s">
        <v>353</v>
      </c>
      <c r="E68" s="260">
        <v>70340006408</v>
      </c>
      <c r="F68" s="161" t="s">
        <v>3425</v>
      </c>
      <c r="G68" s="199">
        <v>181</v>
      </c>
      <c r="H68" s="199" t="s">
        <v>3365</v>
      </c>
      <c r="I68" s="199">
        <v>181</v>
      </c>
      <c r="J68" s="198">
        <v>43445</v>
      </c>
      <c r="K68" s="198">
        <v>43461</v>
      </c>
      <c r="L68" s="198">
        <v>44106</v>
      </c>
      <c r="M68" s="198">
        <v>44106</v>
      </c>
      <c r="N68" s="161"/>
      <c r="O68" s="161" t="s">
        <v>82</v>
      </c>
      <c r="P68" s="161"/>
      <c r="Q68" s="161"/>
      <c r="R68" s="198">
        <v>43466</v>
      </c>
      <c r="S68" s="198">
        <v>43830</v>
      </c>
      <c r="T68" s="161" t="s">
        <v>340</v>
      </c>
      <c r="U68" s="161" t="s">
        <v>152</v>
      </c>
      <c r="V68" s="161"/>
      <c r="W68" s="161"/>
      <c r="X68" s="161" t="s">
        <v>91</v>
      </c>
      <c r="Y68" s="161"/>
      <c r="Z68" s="198"/>
      <c r="AA68" s="161"/>
      <c r="AB68" s="161"/>
      <c r="AC68" s="161"/>
      <c r="AD68" s="197"/>
      <c r="AE68" s="197"/>
      <c r="AF68" s="197" t="s">
        <v>4005</v>
      </c>
      <c r="AG68" s="199">
        <v>105101</v>
      </c>
      <c r="AH68" s="197">
        <f t="shared" si="1"/>
        <v>51733314</v>
      </c>
      <c r="AI68" s="197">
        <v>42521510</v>
      </c>
      <c r="AJ68" s="197">
        <v>9211804</v>
      </c>
      <c r="AK68" s="197">
        <v>0</v>
      </c>
      <c r="AL68" s="197">
        <v>0</v>
      </c>
      <c r="AM68" s="197">
        <f t="shared" si="2"/>
        <v>38110749</v>
      </c>
      <c r="AN68" s="197">
        <v>38110749</v>
      </c>
      <c r="AO68" s="197">
        <v>0</v>
      </c>
      <c r="AP68" s="197">
        <v>0</v>
      </c>
      <c r="AQ68" s="197">
        <v>0</v>
      </c>
      <c r="AR68" s="197">
        <v>0</v>
      </c>
      <c r="AS68" s="197" t="e">
        <v>#N/A</v>
      </c>
      <c r="AT68" s="197" t="s">
        <v>118</v>
      </c>
      <c r="AU68" s="197" t="s">
        <v>118</v>
      </c>
      <c r="AV68" s="197" t="s">
        <v>4034</v>
      </c>
      <c r="AW68" s="197" t="s">
        <v>4004</v>
      </c>
      <c r="AX68" s="197" t="s">
        <v>904</v>
      </c>
      <c r="AY68" s="197"/>
      <c r="AZ68" s="197"/>
      <c r="BA68" s="197"/>
      <c r="BB68" s="197"/>
      <c r="BC68" s="197"/>
      <c r="BD68" s="197" t="s">
        <v>4004</v>
      </c>
      <c r="BE68" s="197"/>
      <c r="BF68" s="197">
        <v>0</v>
      </c>
      <c r="BG68" s="197" t="e">
        <v>#N/A</v>
      </c>
      <c r="BH68" s="197" t="e">
        <v>#N/A</v>
      </c>
      <c r="BI68" s="197"/>
    </row>
    <row r="69" spans="1:61" ht="15" hidden="1" customHeight="1" x14ac:dyDescent="0.2">
      <c r="A69" s="349" t="str">
        <f t="shared" si="3"/>
        <v>60xx-50940003194-600</v>
      </c>
      <c r="B69" s="198">
        <v>46030</v>
      </c>
      <c r="C69" s="351" t="s">
        <v>363</v>
      </c>
      <c r="D69" s="351" t="s">
        <v>364</v>
      </c>
      <c r="E69" s="260">
        <v>50940003194</v>
      </c>
      <c r="F69" s="161" t="s">
        <v>406</v>
      </c>
      <c r="G69" s="199">
        <v>600</v>
      </c>
      <c r="H69" s="199" t="s">
        <v>3365</v>
      </c>
      <c r="I69" s="199">
        <v>600</v>
      </c>
      <c r="J69" s="198">
        <v>45799</v>
      </c>
      <c r="K69" s="198">
        <v>45799</v>
      </c>
      <c r="L69" s="198">
        <v>46021</v>
      </c>
      <c r="M69" s="198">
        <v>46022</v>
      </c>
      <c r="N69" s="161"/>
      <c r="O69" s="161" t="s">
        <v>78</v>
      </c>
      <c r="P69" s="161"/>
      <c r="Q69" s="161"/>
      <c r="R69" s="198">
        <v>44562</v>
      </c>
      <c r="S69" s="198">
        <v>45291</v>
      </c>
      <c r="T69" s="161" t="s">
        <v>94</v>
      </c>
      <c r="U69" s="161" t="s">
        <v>1320</v>
      </c>
      <c r="V69" s="161" t="s">
        <v>86</v>
      </c>
      <c r="W69" s="161" t="s">
        <v>583</v>
      </c>
      <c r="X69" s="161" t="s">
        <v>28</v>
      </c>
      <c r="Y69" s="161"/>
      <c r="Z69" s="198"/>
      <c r="AA69" s="161"/>
      <c r="AB69" s="161"/>
      <c r="AC69" s="161"/>
      <c r="AD69" s="197"/>
      <c r="AE69" s="197"/>
      <c r="AF69" s="197" t="s">
        <v>4003</v>
      </c>
      <c r="AG69" s="199">
        <v>101111</v>
      </c>
      <c r="AH69" s="197">
        <f t="shared" si="1"/>
        <v>31920003</v>
      </c>
      <c r="AI69" s="197">
        <v>24725754</v>
      </c>
      <c r="AJ69" s="197">
        <v>7194249</v>
      </c>
      <c r="AK69" s="197">
        <v>0</v>
      </c>
      <c r="AL69" s="197">
        <v>0</v>
      </c>
      <c r="AM69" s="197">
        <f t="shared" si="2"/>
        <v>38101442</v>
      </c>
      <c r="AN69" s="197">
        <v>24725754</v>
      </c>
      <c r="AO69" s="197">
        <v>0</v>
      </c>
      <c r="AP69" s="197">
        <v>7194249</v>
      </c>
      <c r="AQ69" s="197">
        <v>0</v>
      </c>
      <c r="AR69" s="197">
        <v>6181439</v>
      </c>
      <c r="AS69" s="197" t="e">
        <v>#N/A</v>
      </c>
      <c r="AT69" s="197" t="s">
        <v>904</v>
      </c>
      <c r="AU69" s="197" t="s">
        <v>118</v>
      </c>
      <c r="AV69" s="197"/>
      <c r="AW69" s="197" t="s">
        <v>4004</v>
      </c>
      <c r="AX69" s="197" t="s">
        <v>904</v>
      </c>
      <c r="AY69" s="197"/>
      <c r="AZ69" s="197" t="s">
        <v>904</v>
      </c>
      <c r="BA69" s="197"/>
      <c r="BB69" s="197" t="s">
        <v>904</v>
      </c>
      <c r="BC69" s="197"/>
      <c r="BD69" s="197" t="s">
        <v>4004</v>
      </c>
      <c r="BE69" s="197"/>
      <c r="BF69" s="197">
        <v>0</v>
      </c>
      <c r="BG69" s="197">
        <v>0</v>
      </c>
      <c r="BH69" s="197">
        <v>0</v>
      </c>
      <c r="BI69" s="197"/>
    </row>
    <row r="70" spans="1:61" ht="15" hidden="1" customHeight="1" x14ac:dyDescent="0.2">
      <c r="A70" s="349" t="str">
        <f t="shared" si="3"/>
        <v>18xx-50440005717-154</v>
      </c>
      <c r="B70" s="198">
        <v>46112</v>
      </c>
      <c r="C70" s="351" t="s">
        <v>355</v>
      </c>
      <c r="D70" s="351" t="s">
        <v>148</v>
      </c>
      <c r="E70" s="260">
        <v>50440005717</v>
      </c>
      <c r="F70" s="161" t="s">
        <v>163</v>
      </c>
      <c r="G70" s="199">
        <v>154</v>
      </c>
      <c r="H70" s="199" t="s">
        <v>3365</v>
      </c>
      <c r="I70" s="199">
        <v>154</v>
      </c>
      <c r="J70" s="198">
        <v>43998</v>
      </c>
      <c r="K70" s="198">
        <v>44004</v>
      </c>
      <c r="L70" s="198">
        <v>44095</v>
      </c>
      <c r="M70" s="198">
        <v>44095</v>
      </c>
      <c r="N70" s="161"/>
      <c r="O70" s="161" t="s">
        <v>78</v>
      </c>
      <c r="P70" s="161"/>
      <c r="Q70" s="161"/>
      <c r="R70" s="198">
        <v>43101</v>
      </c>
      <c r="S70" s="198">
        <v>43830</v>
      </c>
      <c r="T70" s="161" t="s">
        <v>164</v>
      </c>
      <c r="U70" s="161" t="s">
        <v>152</v>
      </c>
      <c r="V70" s="161"/>
      <c r="W70" s="161" t="s">
        <v>162</v>
      </c>
      <c r="X70" s="161" t="s">
        <v>1139</v>
      </c>
      <c r="Y70" s="161"/>
      <c r="Z70" s="198"/>
      <c r="AA70" s="161"/>
      <c r="AB70" s="161"/>
      <c r="AC70" s="161"/>
      <c r="AD70" s="197">
        <v>1539533117</v>
      </c>
      <c r="AE70" s="197">
        <v>1.97</v>
      </c>
      <c r="AF70" s="197" t="s">
        <v>4003</v>
      </c>
      <c r="AG70" s="199">
        <v>101111</v>
      </c>
      <c r="AH70" s="197">
        <f t="shared" si="1"/>
        <v>190119893</v>
      </c>
      <c r="AI70" s="197">
        <v>158342922</v>
      </c>
      <c r="AJ70" s="197">
        <v>31776971</v>
      </c>
      <c r="AK70" s="197">
        <v>0</v>
      </c>
      <c r="AL70" s="197">
        <v>0</v>
      </c>
      <c r="AM70" s="197">
        <f t="shared" si="2"/>
        <v>37500000</v>
      </c>
      <c r="AN70" s="197">
        <v>37500000</v>
      </c>
      <c r="AO70" s="197">
        <v>0</v>
      </c>
      <c r="AP70" s="197">
        <v>0</v>
      </c>
      <c r="AQ70" s="197">
        <v>0</v>
      </c>
      <c r="AR70" s="197">
        <v>0</v>
      </c>
      <c r="AS70" s="197" t="e">
        <v>#N/A</v>
      </c>
      <c r="AT70" s="197" t="s">
        <v>904</v>
      </c>
      <c r="AU70" s="197" t="s">
        <v>118</v>
      </c>
      <c r="AV70" s="197" t="s">
        <v>4007</v>
      </c>
      <c r="AW70" s="197" t="s">
        <v>4004</v>
      </c>
      <c r="AX70" s="197" t="s">
        <v>904</v>
      </c>
      <c r="AY70" s="197"/>
      <c r="AZ70" s="197"/>
      <c r="BA70" s="197"/>
      <c r="BB70" s="197"/>
      <c r="BC70" s="197"/>
      <c r="BD70" s="197" t="s">
        <v>4004</v>
      </c>
      <c r="BE70" s="197"/>
      <c r="BF70" s="197">
        <v>18000000</v>
      </c>
      <c r="BG70" s="197" t="e">
        <v>#N/A</v>
      </c>
      <c r="BH70" s="197" t="e">
        <v>#N/A</v>
      </c>
      <c r="BI70" s="197"/>
    </row>
    <row r="71" spans="1:61" ht="15" hidden="1" customHeight="1" x14ac:dyDescent="0.2">
      <c r="A71" s="349" t="str">
        <f t="shared" si="3"/>
        <v>18xx-50440005717-154</v>
      </c>
      <c r="B71" s="198">
        <v>46112</v>
      </c>
      <c r="C71" s="351" t="s">
        <v>355</v>
      </c>
      <c r="D71" s="351" t="s">
        <v>148</v>
      </c>
      <c r="E71" s="260">
        <v>50440005717</v>
      </c>
      <c r="F71" s="161" t="s">
        <v>163</v>
      </c>
      <c r="G71" s="199">
        <v>154</v>
      </c>
      <c r="H71" s="199" t="s">
        <v>3365</v>
      </c>
      <c r="I71" s="199">
        <v>154</v>
      </c>
      <c r="J71" s="198">
        <v>43998</v>
      </c>
      <c r="K71" s="198">
        <v>44004</v>
      </c>
      <c r="L71" s="198">
        <v>44095</v>
      </c>
      <c r="M71" s="198">
        <v>44095</v>
      </c>
      <c r="N71" s="161"/>
      <c r="O71" s="161" t="s">
        <v>78</v>
      </c>
      <c r="P71" s="161"/>
      <c r="Q71" s="161"/>
      <c r="R71" s="198">
        <v>43101</v>
      </c>
      <c r="S71" s="198">
        <v>43830</v>
      </c>
      <c r="T71" s="161" t="s">
        <v>164</v>
      </c>
      <c r="U71" s="161" t="s">
        <v>152</v>
      </c>
      <c r="V71" s="161"/>
      <c r="W71" s="161" t="s">
        <v>162</v>
      </c>
      <c r="X71" s="161" t="s">
        <v>1139</v>
      </c>
      <c r="Y71" s="161"/>
      <c r="Z71" s="198"/>
      <c r="AA71" s="161"/>
      <c r="AB71" s="161"/>
      <c r="AC71" s="161"/>
      <c r="AD71" s="197">
        <v>1539533117</v>
      </c>
      <c r="AE71" s="197">
        <v>1.97</v>
      </c>
      <c r="AF71" s="197" t="s">
        <v>4005</v>
      </c>
      <c r="AG71" s="199">
        <v>105101</v>
      </c>
      <c r="AH71" s="197">
        <f t="shared" ref="AH71:AH134" si="4">AI71+AJ71</f>
        <v>103342910</v>
      </c>
      <c r="AI71" s="197">
        <v>80010963</v>
      </c>
      <c r="AJ71" s="197">
        <v>23331947</v>
      </c>
      <c r="AK71" s="197">
        <v>0</v>
      </c>
      <c r="AL71" s="197">
        <v>0</v>
      </c>
      <c r="AM71" s="197">
        <f t="shared" ref="AM71:AM134" si="5">AN71+AO71+AP71+AQ71+AR71</f>
        <v>37500000</v>
      </c>
      <c r="AN71" s="197">
        <v>37500000</v>
      </c>
      <c r="AO71" s="197">
        <v>0</v>
      </c>
      <c r="AP71" s="197">
        <v>0</v>
      </c>
      <c r="AQ71" s="197">
        <v>0</v>
      </c>
      <c r="AR71" s="197">
        <v>0</v>
      </c>
      <c r="AS71" s="197" t="e">
        <v>#N/A</v>
      </c>
      <c r="AT71" s="197" t="s">
        <v>904</v>
      </c>
      <c r="AU71" s="197" t="s">
        <v>904</v>
      </c>
      <c r="AV71" s="197" t="s">
        <v>4007</v>
      </c>
      <c r="AW71" s="197" t="s">
        <v>4004</v>
      </c>
      <c r="AX71" s="197" t="s">
        <v>904</v>
      </c>
      <c r="AY71" s="197"/>
      <c r="AZ71" s="197"/>
      <c r="BA71" s="197"/>
      <c r="BB71" s="197"/>
      <c r="BC71" s="197"/>
      <c r="BD71" s="197" t="s">
        <v>4004</v>
      </c>
      <c r="BE71" s="197"/>
      <c r="BF71" s="197">
        <v>17500000</v>
      </c>
      <c r="BG71" s="197" t="e">
        <v>#N/A</v>
      </c>
      <c r="BH71" s="197" t="e">
        <v>#N/A</v>
      </c>
      <c r="BI71" s="197">
        <v>25000000</v>
      </c>
    </row>
    <row r="72" spans="1:61" ht="15" hidden="1" customHeight="1" x14ac:dyDescent="0.2">
      <c r="A72" s="349" t="str">
        <f t="shared" ref="A72:A135" si="6">CONCATENATE(C72,"-",E72,"-",G72)</f>
        <v>60xx-71240002008-600120250717TAC0004</v>
      </c>
      <c r="B72" s="198">
        <v>46108</v>
      </c>
      <c r="C72" s="351" t="s">
        <v>363</v>
      </c>
      <c r="D72" s="351" t="s">
        <v>364</v>
      </c>
      <c r="E72" s="260">
        <v>71240002008</v>
      </c>
      <c r="F72" s="161" t="s">
        <v>1341</v>
      </c>
      <c r="G72" s="199" t="s">
        <v>1342</v>
      </c>
      <c r="H72" s="199" t="s">
        <v>3363</v>
      </c>
      <c r="I72" s="199" t="s">
        <v>4035</v>
      </c>
      <c r="J72" s="198">
        <v>45855</v>
      </c>
      <c r="K72" s="198">
        <v>45869</v>
      </c>
      <c r="L72" s="198">
        <v>46108</v>
      </c>
      <c r="M72" s="198"/>
      <c r="N72" s="161" t="s">
        <v>78</v>
      </c>
      <c r="O72" s="161" t="s">
        <v>487</v>
      </c>
      <c r="P72" s="161"/>
      <c r="Q72" s="161"/>
      <c r="R72" s="198">
        <v>43831</v>
      </c>
      <c r="S72" s="198">
        <v>45657</v>
      </c>
      <c r="T72" s="161" t="s">
        <v>789</v>
      </c>
      <c r="U72" s="161"/>
      <c r="V72" s="161" t="s">
        <v>3700</v>
      </c>
      <c r="W72" s="161"/>
      <c r="X72" s="161" t="s">
        <v>28</v>
      </c>
      <c r="Y72" s="161"/>
      <c r="Z72" s="198"/>
      <c r="AA72" s="161"/>
      <c r="AB72" s="161"/>
      <c r="AC72" s="161"/>
      <c r="AD72" s="197"/>
      <c r="AE72" s="197"/>
      <c r="AF72" s="197" t="s">
        <v>4005</v>
      </c>
      <c r="AG72" s="199">
        <v>101110</v>
      </c>
      <c r="AH72" s="197">
        <f t="shared" si="4"/>
        <v>30591059</v>
      </c>
      <c r="AI72" s="197">
        <v>25539926</v>
      </c>
      <c r="AJ72" s="197">
        <v>5051133</v>
      </c>
      <c r="AK72" s="197">
        <v>0</v>
      </c>
      <c r="AL72" s="197">
        <v>6384981.4500000002</v>
      </c>
      <c r="AM72" s="197">
        <f t="shared" si="5"/>
        <v>36976040.450000003</v>
      </c>
      <c r="AN72" s="197">
        <v>25539926</v>
      </c>
      <c r="AO72" s="197">
        <v>0</v>
      </c>
      <c r="AP72" s="197">
        <v>5051133</v>
      </c>
      <c r="AQ72" s="197">
        <v>0</v>
      </c>
      <c r="AR72" s="197">
        <v>6384981.4500000002</v>
      </c>
      <c r="AS72" s="197" t="s">
        <v>564</v>
      </c>
      <c r="AT72" s="197" t="s">
        <v>904</v>
      </c>
      <c r="AU72" s="197" t="s">
        <v>904</v>
      </c>
      <c r="AV72" s="197" t="s">
        <v>3366</v>
      </c>
      <c r="AW72" s="197" t="s">
        <v>4004</v>
      </c>
      <c r="AX72" s="197" t="s">
        <v>904</v>
      </c>
      <c r="AY72" s="197"/>
      <c r="AZ72" s="197" t="s">
        <v>904</v>
      </c>
      <c r="BA72" s="197"/>
      <c r="BB72" s="197" t="s">
        <v>904</v>
      </c>
      <c r="BC72" s="197"/>
      <c r="BD72" s="197" t="s">
        <v>4004</v>
      </c>
      <c r="BE72" s="197"/>
      <c r="BF72" s="197"/>
      <c r="BG72" s="197"/>
      <c r="BH72" s="197"/>
      <c r="BI72" s="197">
        <v>36976040.450000003</v>
      </c>
    </row>
    <row r="73" spans="1:61" ht="15" hidden="1" customHeight="1" x14ac:dyDescent="0.2">
      <c r="A73" s="349" t="str">
        <f t="shared" si="6"/>
        <v>09xx-110240016194-191</v>
      </c>
      <c r="B73" s="198">
        <v>46099</v>
      </c>
      <c r="C73" s="351" t="s">
        <v>356</v>
      </c>
      <c r="D73" s="351" t="s">
        <v>357</v>
      </c>
      <c r="E73" s="260">
        <v>110240016194</v>
      </c>
      <c r="F73" s="161" t="s">
        <v>3418</v>
      </c>
      <c r="G73" s="199">
        <v>191</v>
      </c>
      <c r="H73" s="199" t="s">
        <v>3365</v>
      </c>
      <c r="I73" s="199">
        <v>191</v>
      </c>
      <c r="J73" s="198">
        <v>45607</v>
      </c>
      <c r="K73" s="198">
        <v>45617</v>
      </c>
      <c r="L73" s="198">
        <v>45744</v>
      </c>
      <c r="M73" s="198">
        <v>45754</v>
      </c>
      <c r="N73" s="161"/>
      <c r="O73" s="161" t="s">
        <v>78</v>
      </c>
      <c r="P73" s="161"/>
      <c r="Q73" s="161"/>
      <c r="R73" s="198">
        <v>43831</v>
      </c>
      <c r="S73" s="198">
        <v>45291</v>
      </c>
      <c r="T73" s="161" t="s">
        <v>3373</v>
      </c>
      <c r="U73" s="161" t="s">
        <v>150</v>
      </c>
      <c r="V73" s="161" t="s">
        <v>57</v>
      </c>
      <c r="W73" s="161" t="s">
        <v>3419</v>
      </c>
      <c r="X73" s="161" t="s">
        <v>28</v>
      </c>
      <c r="Y73" s="161">
        <v>461</v>
      </c>
      <c r="Z73" s="198">
        <v>45607</v>
      </c>
      <c r="AA73" s="161" t="s">
        <v>57</v>
      </c>
      <c r="AB73" s="161" t="s">
        <v>57</v>
      </c>
      <c r="AC73" s="161" t="s">
        <v>57</v>
      </c>
      <c r="AD73" s="197">
        <v>3109011752</v>
      </c>
      <c r="AE73" s="197">
        <v>2</v>
      </c>
      <c r="AF73" s="197" t="s">
        <v>4005</v>
      </c>
      <c r="AG73" s="199">
        <v>105101</v>
      </c>
      <c r="AH73" s="197">
        <f t="shared" si="4"/>
        <v>404568524</v>
      </c>
      <c r="AI73" s="197">
        <v>278414446</v>
      </c>
      <c r="AJ73" s="197">
        <v>126154078</v>
      </c>
      <c r="AK73" s="197">
        <v>0</v>
      </c>
      <c r="AL73" s="197">
        <v>0</v>
      </c>
      <c r="AM73" s="197">
        <f t="shared" si="5"/>
        <v>36257121</v>
      </c>
      <c r="AN73" s="197">
        <v>20217351</v>
      </c>
      <c r="AO73" s="197">
        <v>0</v>
      </c>
      <c r="AP73" s="197">
        <v>16039770</v>
      </c>
      <c r="AQ73" s="197">
        <v>0</v>
      </c>
      <c r="AR73" s="197">
        <v>0</v>
      </c>
      <c r="AS73" s="197" t="e">
        <v>#N/A</v>
      </c>
      <c r="AT73" s="197" t="s">
        <v>904</v>
      </c>
      <c r="AU73" s="197" t="s">
        <v>904</v>
      </c>
      <c r="AV73" s="197" t="s">
        <v>4007</v>
      </c>
      <c r="AW73" s="197" t="s">
        <v>4004</v>
      </c>
      <c r="AX73" s="197" t="s">
        <v>904</v>
      </c>
      <c r="AY73" s="197"/>
      <c r="AZ73" s="197" t="s">
        <v>904</v>
      </c>
      <c r="BA73" s="197"/>
      <c r="BB73" s="197"/>
      <c r="BC73" s="197"/>
      <c r="BD73" s="197" t="s">
        <v>4004</v>
      </c>
      <c r="BE73" s="197"/>
      <c r="BF73" s="197">
        <v>104936181</v>
      </c>
      <c r="BG73" s="197">
        <v>0</v>
      </c>
      <c r="BH73" s="197">
        <v>0</v>
      </c>
      <c r="BI73" s="197">
        <v>14432297</v>
      </c>
    </row>
    <row r="74" spans="1:61" ht="15" hidden="1" customHeight="1" x14ac:dyDescent="0.2">
      <c r="A74" s="349" t="str">
        <f t="shared" si="6"/>
        <v>62xx-141040008957-398</v>
      </c>
      <c r="B74" s="198">
        <v>46113</v>
      </c>
      <c r="C74" s="351" t="s">
        <v>361</v>
      </c>
      <c r="D74" s="351" t="s">
        <v>362</v>
      </c>
      <c r="E74" s="260">
        <v>141040008957</v>
      </c>
      <c r="F74" s="161" t="s">
        <v>3406</v>
      </c>
      <c r="G74" s="199">
        <v>398</v>
      </c>
      <c r="H74" s="199" t="s">
        <v>3365</v>
      </c>
      <c r="I74" s="199">
        <v>398</v>
      </c>
      <c r="J74" s="198">
        <v>44797</v>
      </c>
      <c r="K74" s="198">
        <v>44813</v>
      </c>
      <c r="L74" s="198">
        <v>45190</v>
      </c>
      <c r="M74" s="198"/>
      <c r="N74" s="161" t="s">
        <v>82</v>
      </c>
      <c r="O74" s="161" t="e">
        <v>#N/A</v>
      </c>
      <c r="P74" s="161"/>
      <c r="Q74" s="161"/>
      <c r="R74" s="198">
        <v>43466</v>
      </c>
      <c r="S74" s="198">
        <v>44561</v>
      </c>
      <c r="T74" s="161" t="s">
        <v>140</v>
      </c>
      <c r="U74" s="161"/>
      <c r="V74" s="161"/>
      <c r="W74" s="161"/>
      <c r="X74" s="161" t="s">
        <v>3407</v>
      </c>
      <c r="Y74" s="161"/>
      <c r="Z74" s="198"/>
      <c r="AA74" s="161"/>
      <c r="AB74" s="161"/>
      <c r="AC74" s="161"/>
      <c r="AD74" s="197"/>
      <c r="AE74" s="197"/>
      <c r="AF74" s="197" t="s">
        <v>4003</v>
      </c>
      <c r="AG74" s="199">
        <v>101111</v>
      </c>
      <c r="AH74" s="197">
        <f t="shared" si="4"/>
        <v>36037949</v>
      </c>
      <c r="AI74" s="197">
        <v>0</v>
      </c>
      <c r="AJ74" s="197">
        <v>36037949</v>
      </c>
      <c r="AK74" s="197">
        <v>0</v>
      </c>
      <c r="AL74" s="197">
        <v>0</v>
      </c>
      <c r="AM74" s="197">
        <f t="shared" si="5"/>
        <v>36037949</v>
      </c>
      <c r="AN74" s="197">
        <v>0</v>
      </c>
      <c r="AO74" s="197">
        <v>0</v>
      </c>
      <c r="AP74" s="197">
        <v>36037949</v>
      </c>
      <c r="AQ74" s="197">
        <v>0</v>
      </c>
      <c r="AR74" s="197">
        <v>0</v>
      </c>
      <c r="AS74" s="197" t="e">
        <v>#N/A</v>
      </c>
      <c r="AT74" s="197" t="s">
        <v>904</v>
      </c>
      <c r="AU74" s="197" t="s">
        <v>118</v>
      </c>
      <c r="AV74" s="197"/>
      <c r="AW74" s="197" t="s">
        <v>4004</v>
      </c>
      <c r="AX74" s="197"/>
      <c r="AY74" s="197"/>
      <c r="AZ74" s="197" t="s">
        <v>904</v>
      </c>
      <c r="BA74" s="197"/>
      <c r="BB74" s="197"/>
      <c r="BC74" s="197"/>
      <c r="BD74" s="197" t="s">
        <v>4004</v>
      </c>
      <c r="BE74" s="197"/>
      <c r="BF74" s="197">
        <v>0</v>
      </c>
      <c r="BG74" s="197">
        <v>0</v>
      </c>
      <c r="BH74" s="197" t="e">
        <v>#N/A</v>
      </c>
      <c r="BI74" s="197"/>
    </row>
    <row r="75" spans="1:61" ht="15" hidden="1" customHeight="1" x14ac:dyDescent="0.2">
      <c r="A75" s="349" t="str">
        <f t="shared" si="6"/>
        <v>60xx-50940003194-600</v>
      </c>
      <c r="B75" s="198">
        <v>46030</v>
      </c>
      <c r="C75" s="351" t="s">
        <v>363</v>
      </c>
      <c r="D75" s="351" t="s">
        <v>364</v>
      </c>
      <c r="E75" s="260">
        <v>50940003194</v>
      </c>
      <c r="F75" s="161" t="s">
        <v>406</v>
      </c>
      <c r="G75" s="199">
        <v>600</v>
      </c>
      <c r="H75" s="199" t="s">
        <v>3365</v>
      </c>
      <c r="I75" s="199">
        <v>600</v>
      </c>
      <c r="J75" s="198">
        <v>45799</v>
      </c>
      <c r="K75" s="198">
        <v>45799</v>
      </c>
      <c r="L75" s="198">
        <v>46021</v>
      </c>
      <c r="M75" s="198"/>
      <c r="N75" s="161"/>
      <c r="O75" s="161" t="s">
        <v>78</v>
      </c>
      <c r="P75" s="161"/>
      <c r="Q75" s="161"/>
      <c r="R75" s="198">
        <v>44562</v>
      </c>
      <c r="S75" s="198">
        <v>45291</v>
      </c>
      <c r="T75" s="161" t="s">
        <v>94</v>
      </c>
      <c r="U75" s="161" t="s">
        <v>1320</v>
      </c>
      <c r="V75" s="161" t="s">
        <v>86</v>
      </c>
      <c r="W75" s="161" t="s">
        <v>583</v>
      </c>
      <c r="X75" s="161" t="s">
        <v>28</v>
      </c>
      <c r="Y75" s="161"/>
      <c r="Z75" s="198"/>
      <c r="AA75" s="161"/>
      <c r="AB75" s="161"/>
      <c r="AC75" s="161"/>
      <c r="AD75" s="197"/>
      <c r="AE75" s="197"/>
      <c r="AF75" s="197" t="s">
        <v>4005</v>
      </c>
      <c r="AG75" s="199">
        <v>105101</v>
      </c>
      <c r="AH75" s="197">
        <f t="shared" si="4"/>
        <v>34413100</v>
      </c>
      <c r="AI75" s="197">
        <v>28177675</v>
      </c>
      <c r="AJ75" s="197">
        <v>6235425</v>
      </c>
      <c r="AK75" s="197">
        <v>0</v>
      </c>
      <c r="AL75" s="197">
        <v>0</v>
      </c>
      <c r="AM75" s="197">
        <f t="shared" si="5"/>
        <v>35222094</v>
      </c>
      <c r="AN75" s="197">
        <v>28177675</v>
      </c>
      <c r="AO75" s="197">
        <v>0</v>
      </c>
      <c r="AP75" s="197">
        <v>0</v>
      </c>
      <c r="AQ75" s="197">
        <v>0</v>
      </c>
      <c r="AR75" s="197">
        <v>7044419</v>
      </c>
      <c r="AS75" s="197" t="e">
        <v>#N/A</v>
      </c>
      <c r="AT75" s="197" t="s">
        <v>904</v>
      </c>
      <c r="AU75" s="197">
        <v>0</v>
      </c>
      <c r="AV75" s="197"/>
      <c r="AW75" s="197" t="s">
        <v>4004</v>
      </c>
      <c r="AX75" s="197" t="s">
        <v>904</v>
      </c>
      <c r="AY75" s="197"/>
      <c r="AZ75" s="197"/>
      <c r="BA75" s="197"/>
      <c r="BB75" s="197" t="s">
        <v>904</v>
      </c>
      <c r="BC75" s="197"/>
      <c r="BD75" s="197" t="s">
        <v>4004</v>
      </c>
      <c r="BE75" s="197"/>
      <c r="BF75" s="197">
        <v>0</v>
      </c>
      <c r="BG75" s="197">
        <v>0</v>
      </c>
      <c r="BH75" s="197">
        <v>0</v>
      </c>
      <c r="BI75" s="197"/>
    </row>
    <row r="76" spans="1:61" ht="15" hidden="1" customHeight="1" x14ac:dyDescent="0.2">
      <c r="A76" s="349" t="str">
        <f t="shared" si="6"/>
        <v>72xx-150540022385-720120251008TAC0018</v>
      </c>
      <c r="B76" s="198">
        <v>46112</v>
      </c>
      <c r="C76" s="351" t="s">
        <v>289</v>
      </c>
      <c r="D76" s="351" t="s">
        <v>1144</v>
      </c>
      <c r="E76" s="260">
        <v>150540022385</v>
      </c>
      <c r="F76" s="161" t="s">
        <v>3270</v>
      </c>
      <c r="G76" s="199" t="s">
        <v>3269</v>
      </c>
      <c r="H76" s="199" t="s">
        <v>3363</v>
      </c>
      <c r="I76" s="199" t="s">
        <v>3269</v>
      </c>
      <c r="J76" s="198">
        <v>45938</v>
      </c>
      <c r="K76" s="198">
        <v>45967</v>
      </c>
      <c r="L76" s="198">
        <v>46021</v>
      </c>
      <c r="M76" s="198">
        <v>46021</v>
      </c>
      <c r="N76" s="161" t="s">
        <v>78</v>
      </c>
      <c r="O76" s="161" t="s">
        <v>487</v>
      </c>
      <c r="P76" s="161"/>
      <c r="Q76" s="161"/>
      <c r="R76" s="198">
        <v>44562</v>
      </c>
      <c r="S76" s="198">
        <v>45657</v>
      </c>
      <c r="T76" s="161" t="s">
        <v>1092</v>
      </c>
      <c r="U76" s="161" t="s">
        <v>149</v>
      </c>
      <c r="V76" s="161"/>
      <c r="W76" s="161" t="s">
        <v>4036</v>
      </c>
      <c r="X76" s="161" t="s">
        <v>4037</v>
      </c>
      <c r="Y76" s="161">
        <v>940</v>
      </c>
      <c r="Z76" s="198">
        <v>45892</v>
      </c>
      <c r="AA76" s="161"/>
      <c r="AB76" s="161"/>
      <c r="AC76" s="161"/>
      <c r="AD76" s="197"/>
      <c r="AE76" s="197"/>
      <c r="AF76" s="197" t="s">
        <v>4003</v>
      </c>
      <c r="AG76" s="199">
        <v>101111</v>
      </c>
      <c r="AH76" s="197">
        <f t="shared" si="4"/>
        <v>31825393.640000001</v>
      </c>
      <c r="AI76" s="197">
        <v>26586342.600000001</v>
      </c>
      <c r="AJ76" s="197">
        <v>5239051.04</v>
      </c>
      <c r="AK76" s="197">
        <v>0</v>
      </c>
      <c r="AL76" s="197">
        <v>2658634</v>
      </c>
      <c r="AM76" s="197">
        <f t="shared" si="5"/>
        <v>34532995.600000001</v>
      </c>
      <c r="AN76" s="197">
        <v>25855040</v>
      </c>
      <c r="AO76" s="197">
        <v>532277.60000000149</v>
      </c>
      <c r="AP76" s="197">
        <v>5487044</v>
      </c>
      <c r="AQ76" s="197">
        <v>0</v>
      </c>
      <c r="AR76" s="197">
        <v>2658634</v>
      </c>
      <c r="AS76" s="197" t="e">
        <v>#N/A</v>
      </c>
      <c r="AT76" s="197" t="s">
        <v>904</v>
      </c>
      <c r="AU76" s="197" t="s">
        <v>118</v>
      </c>
      <c r="AV76" s="197"/>
      <c r="AW76" s="197" t="s">
        <v>4007</v>
      </c>
      <c r="AX76" s="197" t="s">
        <v>904</v>
      </c>
      <c r="AY76" s="197" t="s">
        <v>904</v>
      </c>
      <c r="AZ76" s="197" t="s">
        <v>904</v>
      </c>
      <c r="BA76" s="197"/>
      <c r="BB76" s="197" t="s">
        <v>904</v>
      </c>
      <c r="BC76" s="197"/>
      <c r="BD76" s="197" t="s">
        <v>4004</v>
      </c>
      <c r="BE76" s="197"/>
      <c r="BF76" s="197">
        <v>0</v>
      </c>
      <c r="BG76" s="197"/>
      <c r="BH76" s="197"/>
      <c r="BI76" s="197"/>
    </row>
    <row r="77" spans="1:61" ht="15" hidden="1" customHeight="1" x14ac:dyDescent="0.2">
      <c r="A77" s="349" t="str">
        <f t="shared" si="6"/>
        <v>62xx-140440007316-620120250808TAC0047</v>
      </c>
      <c r="B77" s="198">
        <v>46092</v>
      </c>
      <c r="C77" s="351" t="s">
        <v>361</v>
      </c>
      <c r="D77" s="351" t="s">
        <v>362</v>
      </c>
      <c r="E77" s="260">
        <v>140440007316</v>
      </c>
      <c r="F77" s="161" t="s">
        <v>1355</v>
      </c>
      <c r="G77" s="199" t="s">
        <v>1356</v>
      </c>
      <c r="H77" s="199" t="s">
        <v>3363</v>
      </c>
      <c r="I77" s="199" t="s">
        <v>2053</v>
      </c>
      <c r="J77" s="198">
        <v>45877</v>
      </c>
      <c r="K77" s="198">
        <v>45938</v>
      </c>
      <c r="L77" s="198">
        <v>46021</v>
      </c>
      <c r="M77" s="198"/>
      <c r="N77" s="161" t="s">
        <v>78</v>
      </c>
      <c r="O77" s="161" t="s">
        <v>487</v>
      </c>
      <c r="P77" s="161"/>
      <c r="Q77" s="161"/>
      <c r="R77" s="198">
        <v>44562</v>
      </c>
      <c r="S77" s="198" t="s">
        <v>39</v>
      </c>
      <c r="T77" s="161" t="s">
        <v>1786</v>
      </c>
      <c r="U77" s="161" t="s">
        <v>149</v>
      </c>
      <c r="V77" s="161"/>
      <c r="W77" s="161" t="s">
        <v>1154</v>
      </c>
      <c r="X77" s="161" t="s">
        <v>28</v>
      </c>
      <c r="Y77" s="161">
        <v>733</v>
      </c>
      <c r="Z77" s="198">
        <v>45873</v>
      </c>
      <c r="AA77" s="161"/>
      <c r="AB77" s="161"/>
      <c r="AC77" s="161"/>
      <c r="AD77" s="197">
        <v>34912535803</v>
      </c>
      <c r="AE77" s="197"/>
      <c r="AF77" s="197" t="s">
        <v>4005</v>
      </c>
      <c r="AG77" s="199">
        <v>101110</v>
      </c>
      <c r="AH77" s="197">
        <f t="shared" si="4"/>
        <v>34270453</v>
      </c>
      <c r="AI77" s="197">
        <v>28987448</v>
      </c>
      <c r="AJ77" s="197">
        <v>5283005</v>
      </c>
      <c r="AK77" s="197">
        <v>0</v>
      </c>
      <c r="AL77" s="197">
        <v>0</v>
      </c>
      <c r="AM77" s="197">
        <f t="shared" si="5"/>
        <v>34270453</v>
      </c>
      <c r="AN77" s="197">
        <v>28987448</v>
      </c>
      <c r="AO77" s="197">
        <v>0</v>
      </c>
      <c r="AP77" s="197">
        <v>5283005</v>
      </c>
      <c r="AQ77" s="197">
        <v>0</v>
      </c>
      <c r="AR77" s="197">
        <v>0</v>
      </c>
      <c r="AS77" s="197" t="e">
        <v>#N/A</v>
      </c>
      <c r="AT77" s="197" t="s">
        <v>904</v>
      </c>
      <c r="AU77" s="197" t="s">
        <v>904</v>
      </c>
      <c r="AV77" s="197" t="s">
        <v>4004</v>
      </c>
      <c r="AW77" s="197" t="s">
        <v>4004</v>
      </c>
      <c r="AX77" s="197" t="s">
        <v>904</v>
      </c>
      <c r="AY77" s="197"/>
      <c r="AZ77" s="197" t="s">
        <v>904</v>
      </c>
      <c r="BA77" s="197"/>
      <c r="BB77" s="197"/>
      <c r="BC77" s="197"/>
      <c r="BD77" s="197" t="s">
        <v>4004</v>
      </c>
      <c r="BE77" s="197"/>
      <c r="BF77" s="197"/>
      <c r="BG77" s="197"/>
      <c r="BH77" s="197"/>
      <c r="BI77" s="197">
        <v>34270453</v>
      </c>
    </row>
    <row r="78" spans="1:61" ht="15" hidden="1" customHeight="1" x14ac:dyDescent="0.2">
      <c r="A78" s="349" t="str">
        <f t="shared" si="6"/>
        <v>60xx-40340009487-600120250728TAC0037</v>
      </c>
      <c r="B78" s="198">
        <v>46078</v>
      </c>
      <c r="C78" s="351" t="s">
        <v>363</v>
      </c>
      <c r="D78" s="351" t="s">
        <v>364</v>
      </c>
      <c r="E78" s="260">
        <v>40340009487</v>
      </c>
      <c r="F78" s="161" t="s">
        <v>757</v>
      </c>
      <c r="G78" s="199" t="s">
        <v>756</v>
      </c>
      <c r="H78" s="199" t="s">
        <v>3363</v>
      </c>
      <c r="I78" s="199" t="s">
        <v>4038</v>
      </c>
      <c r="J78" s="198">
        <v>45881</v>
      </c>
      <c r="K78" s="198">
        <v>45881</v>
      </c>
      <c r="L78" s="198">
        <v>46056</v>
      </c>
      <c r="M78" s="198">
        <v>46056</v>
      </c>
      <c r="N78" s="161" t="s">
        <v>78</v>
      </c>
      <c r="O78" s="161" t="s">
        <v>487</v>
      </c>
      <c r="P78" s="161"/>
      <c r="Q78" s="161"/>
      <c r="R78" s="198">
        <v>44562</v>
      </c>
      <c r="S78" s="198">
        <v>45657</v>
      </c>
      <c r="T78" s="161" t="s">
        <v>760</v>
      </c>
      <c r="U78" s="161" t="s">
        <v>149</v>
      </c>
      <c r="V78" s="161"/>
      <c r="W78" s="161" t="s">
        <v>207</v>
      </c>
      <c r="X78" s="161" t="s">
        <v>3493</v>
      </c>
      <c r="Y78" s="161">
        <v>653</v>
      </c>
      <c r="Z78" s="198">
        <v>45861</v>
      </c>
      <c r="AA78" s="161"/>
      <c r="AB78" s="161"/>
      <c r="AC78" s="161"/>
      <c r="AD78" s="197">
        <v>4812193048</v>
      </c>
      <c r="AE78" s="197">
        <v>2.23</v>
      </c>
      <c r="AF78" s="197" t="s">
        <v>4003</v>
      </c>
      <c r="AG78" s="199">
        <v>101111</v>
      </c>
      <c r="AH78" s="197">
        <f t="shared" si="4"/>
        <v>30747985</v>
      </c>
      <c r="AI78" s="197">
        <v>26381918</v>
      </c>
      <c r="AJ78" s="197">
        <v>4366067</v>
      </c>
      <c r="AK78" s="197">
        <v>0</v>
      </c>
      <c r="AL78" s="197">
        <v>2638192</v>
      </c>
      <c r="AM78" s="197">
        <f t="shared" si="5"/>
        <v>33386177</v>
      </c>
      <c r="AN78" s="197">
        <v>26381918</v>
      </c>
      <c r="AO78" s="197">
        <v>0</v>
      </c>
      <c r="AP78" s="197">
        <v>4366067</v>
      </c>
      <c r="AQ78" s="197">
        <v>0</v>
      </c>
      <c r="AR78" s="197">
        <v>2638192</v>
      </c>
      <c r="AS78" s="197" t="s">
        <v>564</v>
      </c>
      <c r="AT78" s="197" t="s">
        <v>904</v>
      </c>
      <c r="AU78" s="197" t="s">
        <v>118</v>
      </c>
      <c r="AV78" s="197" t="s">
        <v>3366</v>
      </c>
      <c r="AW78" s="197" t="s">
        <v>4004</v>
      </c>
      <c r="AX78" s="197" t="s">
        <v>904</v>
      </c>
      <c r="AY78" s="197"/>
      <c r="AZ78" s="197" t="s">
        <v>904</v>
      </c>
      <c r="BA78" s="197"/>
      <c r="BB78" s="197" t="s">
        <v>904</v>
      </c>
      <c r="BC78" s="197"/>
      <c r="BD78" s="197" t="s">
        <v>4004</v>
      </c>
      <c r="BE78" s="197"/>
      <c r="BF78" s="197"/>
      <c r="BG78" s="197"/>
      <c r="BH78" s="197"/>
      <c r="BI78" s="197"/>
    </row>
    <row r="79" spans="1:61" ht="15" hidden="1" customHeight="1" x14ac:dyDescent="0.2">
      <c r="A79" s="349" t="str">
        <f t="shared" si="6"/>
        <v>62xx-181140004360-436</v>
      </c>
      <c r="B79" s="198">
        <v>46027</v>
      </c>
      <c r="C79" s="351" t="s">
        <v>361</v>
      </c>
      <c r="D79" s="351" t="s">
        <v>362</v>
      </c>
      <c r="E79" s="260">
        <v>181140004360</v>
      </c>
      <c r="F79" s="161" t="s">
        <v>2049</v>
      </c>
      <c r="G79" s="199">
        <v>436</v>
      </c>
      <c r="H79" s="199" t="s">
        <v>3365</v>
      </c>
      <c r="I79" s="199">
        <v>436</v>
      </c>
      <c r="J79" s="198">
        <v>45777</v>
      </c>
      <c r="K79" s="198">
        <v>45818</v>
      </c>
      <c r="L79" s="198">
        <v>46020</v>
      </c>
      <c r="M79" s="198"/>
      <c r="N79" s="161"/>
      <c r="O79" s="161" t="s">
        <v>78</v>
      </c>
      <c r="P79" s="161"/>
      <c r="Q79" s="161"/>
      <c r="R79" s="198">
        <v>44562</v>
      </c>
      <c r="S79" s="198" t="s">
        <v>25</v>
      </c>
      <c r="T79" s="161" t="s">
        <v>138</v>
      </c>
      <c r="U79" s="161" t="s">
        <v>149</v>
      </c>
      <c r="V79" s="161"/>
      <c r="W79" s="161" t="s">
        <v>903</v>
      </c>
      <c r="X79" s="161" t="s">
        <v>28</v>
      </c>
      <c r="Y79" s="161">
        <v>191</v>
      </c>
      <c r="Z79" s="198">
        <v>45761</v>
      </c>
      <c r="AA79" s="161"/>
      <c r="AB79" s="161"/>
      <c r="AC79" s="161"/>
      <c r="AD79" s="197">
        <v>20089142424</v>
      </c>
      <c r="AE79" s="197"/>
      <c r="AF79" s="197" t="s">
        <v>4003</v>
      </c>
      <c r="AG79" s="199">
        <v>101111</v>
      </c>
      <c r="AH79" s="197">
        <f t="shared" si="4"/>
        <v>30968303</v>
      </c>
      <c r="AI79" s="197">
        <v>20179071</v>
      </c>
      <c r="AJ79" s="197">
        <v>10789232</v>
      </c>
      <c r="AK79" s="197">
        <v>0</v>
      </c>
      <c r="AL79" s="197">
        <v>0</v>
      </c>
      <c r="AM79" s="197">
        <f t="shared" si="5"/>
        <v>32986210</v>
      </c>
      <c r="AN79" s="197">
        <v>20179071</v>
      </c>
      <c r="AO79" s="197">
        <v>0</v>
      </c>
      <c r="AP79" s="197">
        <v>10789232</v>
      </c>
      <c r="AQ79" s="197">
        <v>0</v>
      </c>
      <c r="AR79" s="197">
        <v>2017907</v>
      </c>
      <c r="AS79" s="197" t="e">
        <v>#N/A</v>
      </c>
      <c r="AT79" s="197" t="s">
        <v>904</v>
      </c>
      <c r="AU79" s="197" t="s">
        <v>118</v>
      </c>
      <c r="AV79" s="197" t="s">
        <v>1133</v>
      </c>
      <c r="AW79" s="197" t="s">
        <v>4004</v>
      </c>
      <c r="AX79" s="197" t="s">
        <v>904</v>
      </c>
      <c r="AY79" s="197"/>
      <c r="AZ79" s="197" t="s">
        <v>904</v>
      </c>
      <c r="BA79" s="197"/>
      <c r="BB79" s="197"/>
      <c r="BC79" s="197"/>
      <c r="BD79" s="197" t="s">
        <v>4004</v>
      </c>
      <c r="BE79" s="197"/>
      <c r="BF79" s="197">
        <v>0</v>
      </c>
      <c r="BG79" s="197">
        <v>0</v>
      </c>
      <c r="BH79" s="197">
        <v>0</v>
      </c>
      <c r="BI79" s="197"/>
    </row>
    <row r="80" spans="1:61" ht="15" hidden="1" customHeight="1" x14ac:dyDescent="0.2">
      <c r="A80" s="349" t="str">
        <f t="shared" si="6"/>
        <v>27xx-971240023128-102</v>
      </c>
      <c r="B80" s="198">
        <v>46112</v>
      </c>
      <c r="C80" s="351" t="s">
        <v>193</v>
      </c>
      <c r="D80" s="351" t="s">
        <v>194</v>
      </c>
      <c r="E80" s="260">
        <v>971240023128</v>
      </c>
      <c r="F80" s="161" t="s">
        <v>3489</v>
      </c>
      <c r="G80" s="199">
        <v>102</v>
      </c>
      <c r="H80" s="199" t="s">
        <v>3365</v>
      </c>
      <c r="I80" s="199">
        <v>102</v>
      </c>
      <c r="J80" s="198">
        <v>44050</v>
      </c>
      <c r="K80" s="198">
        <v>44060</v>
      </c>
      <c r="L80" s="198">
        <v>44169</v>
      </c>
      <c r="M80" s="198">
        <v>44169</v>
      </c>
      <c r="N80" s="161"/>
      <c r="O80" s="161" t="s">
        <v>78</v>
      </c>
      <c r="P80" s="161"/>
      <c r="Q80" s="161"/>
      <c r="R80" s="198">
        <v>42736</v>
      </c>
      <c r="S80" s="198">
        <v>44013</v>
      </c>
      <c r="T80" s="161" t="s">
        <v>3490</v>
      </c>
      <c r="U80" s="161" t="s">
        <v>23</v>
      </c>
      <c r="V80" s="161"/>
      <c r="W80" s="161" t="s">
        <v>79</v>
      </c>
      <c r="X80" s="161" t="s">
        <v>102</v>
      </c>
      <c r="Y80" s="161"/>
      <c r="Z80" s="198"/>
      <c r="AA80" s="161"/>
      <c r="AB80" s="161"/>
      <c r="AC80" s="161"/>
      <c r="AD80" s="197">
        <v>1308253517</v>
      </c>
      <c r="AE80" s="197">
        <v>3.3355999999999999</v>
      </c>
      <c r="AF80" s="197" t="s">
        <v>4005</v>
      </c>
      <c r="AG80" s="199">
        <v>105101</v>
      </c>
      <c r="AH80" s="197">
        <f t="shared" si="4"/>
        <v>63621162</v>
      </c>
      <c r="AI80" s="197">
        <v>56707167</v>
      </c>
      <c r="AJ80" s="197">
        <v>6913995</v>
      </c>
      <c r="AK80" s="197">
        <v>0</v>
      </c>
      <c r="AL80" s="197">
        <v>0</v>
      </c>
      <c r="AM80" s="197">
        <f t="shared" si="5"/>
        <v>32875467</v>
      </c>
      <c r="AN80" s="197">
        <v>32635467</v>
      </c>
      <c r="AO80" s="197">
        <v>240000</v>
      </c>
      <c r="AP80" s="197">
        <v>0</v>
      </c>
      <c r="AQ80" s="197">
        <v>0</v>
      </c>
      <c r="AR80" s="197">
        <v>0</v>
      </c>
      <c r="AS80" s="197" t="e">
        <v>#N/A</v>
      </c>
      <c r="AT80" s="197" t="s">
        <v>904</v>
      </c>
      <c r="AU80" s="197" t="s">
        <v>904</v>
      </c>
      <c r="AV80" s="197" t="s">
        <v>4007</v>
      </c>
      <c r="AW80" s="197" t="s">
        <v>4004</v>
      </c>
      <c r="AX80" s="197" t="s">
        <v>904</v>
      </c>
      <c r="AY80" s="197" t="s">
        <v>904</v>
      </c>
      <c r="AZ80" s="197"/>
      <c r="BA80" s="197"/>
      <c r="BB80" s="197"/>
      <c r="BC80" s="197"/>
      <c r="BD80" s="197" t="s">
        <v>4004</v>
      </c>
      <c r="BE80" s="197"/>
      <c r="BF80" s="197">
        <v>20198000</v>
      </c>
      <c r="BG80" s="197" t="e">
        <v>#N/A</v>
      </c>
      <c r="BH80" s="197" t="e">
        <v>#N/A</v>
      </c>
      <c r="BI80" s="197">
        <v>26635467</v>
      </c>
    </row>
    <row r="81" spans="1:61" ht="15" hidden="1" customHeight="1" x14ac:dyDescent="0.2">
      <c r="A81" s="349" t="str">
        <f t="shared" si="6"/>
        <v>58xx-11040005321-580120251205TAC0001</v>
      </c>
      <c r="B81" s="198">
        <v>46071</v>
      </c>
      <c r="C81" s="351" t="s">
        <v>282</v>
      </c>
      <c r="D81" s="351" t="s">
        <v>283</v>
      </c>
      <c r="E81" s="260">
        <v>11040005321</v>
      </c>
      <c r="F81" s="161" t="s">
        <v>2113</v>
      </c>
      <c r="G81" s="199" t="s">
        <v>2114</v>
      </c>
      <c r="H81" s="199" t="s">
        <v>3363</v>
      </c>
      <c r="I81" s="199" t="s">
        <v>2114</v>
      </c>
      <c r="J81" s="198">
        <v>45996</v>
      </c>
      <c r="K81" s="198">
        <v>46014</v>
      </c>
      <c r="L81" s="198">
        <v>46059</v>
      </c>
      <c r="M81" s="198">
        <v>46059</v>
      </c>
      <c r="N81" s="161" t="s">
        <v>78</v>
      </c>
      <c r="O81" s="161" t="s">
        <v>487</v>
      </c>
      <c r="P81" s="161"/>
      <c r="Q81" s="161"/>
      <c r="R81" s="198">
        <v>44562</v>
      </c>
      <c r="S81" s="198">
        <v>45657</v>
      </c>
      <c r="T81" s="161" t="s">
        <v>1717</v>
      </c>
      <c r="U81" s="161" t="s">
        <v>152</v>
      </c>
      <c r="V81" s="161"/>
      <c r="W81" s="161" t="s">
        <v>153</v>
      </c>
      <c r="X81" s="161" t="s">
        <v>28</v>
      </c>
      <c r="Y81" s="161">
        <v>1246</v>
      </c>
      <c r="Z81" s="198">
        <v>45989</v>
      </c>
      <c r="AA81" s="161"/>
      <c r="AB81" s="161"/>
      <c r="AC81" s="161"/>
      <c r="AD81" s="197">
        <v>5795150401</v>
      </c>
      <c r="AE81" s="197">
        <v>5.9</v>
      </c>
      <c r="AF81" s="197" t="s">
        <v>4003</v>
      </c>
      <c r="AG81" s="199">
        <v>101111</v>
      </c>
      <c r="AH81" s="197">
        <f t="shared" si="4"/>
        <v>30512604.960000001</v>
      </c>
      <c r="AI81" s="197">
        <v>25792413.199999999</v>
      </c>
      <c r="AJ81" s="197">
        <v>4720191.76</v>
      </c>
      <c r="AK81" s="197">
        <v>0</v>
      </c>
      <c r="AL81" s="197">
        <v>6448103</v>
      </c>
      <c r="AM81" s="197">
        <f t="shared" si="5"/>
        <v>32240516.199999999</v>
      </c>
      <c r="AN81" s="197">
        <v>0</v>
      </c>
      <c r="AO81" s="197">
        <v>25792413.199999999</v>
      </c>
      <c r="AP81" s="197">
        <v>0</v>
      </c>
      <c r="AQ81" s="197">
        <v>0</v>
      </c>
      <c r="AR81" s="197">
        <v>6448103</v>
      </c>
      <c r="AS81" s="197" t="s">
        <v>564</v>
      </c>
      <c r="AT81" s="197" t="s">
        <v>904</v>
      </c>
      <c r="AU81" s="197" t="s">
        <v>118</v>
      </c>
      <c r="AV81" s="197" t="s">
        <v>3366</v>
      </c>
      <c r="AW81" s="197" t="s">
        <v>4004</v>
      </c>
      <c r="AX81" s="197"/>
      <c r="AY81" s="197" t="s">
        <v>904</v>
      </c>
      <c r="AZ81" s="197"/>
      <c r="BA81" s="197"/>
      <c r="BB81" s="197" t="s">
        <v>904</v>
      </c>
      <c r="BC81" s="197"/>
      <c r="BD81" s="197" t="s">
        <v>4004</v>
      </c>
      <c r="BE81" s="197"/>
      <c r="BF81" s="197"/>
      <c r="BG81" s="197"/>
      <c r="BH81" s="197"/>
      <c r="BI81" s="197"/>
    </row>
    <row r="82" spans="1:61" ht="15" hidden="1" customHeight="1" x14ac:dyDescent="0.2">
      <c r="A82" s="349" t="str">
        <f t="shared" si="6"/>
        <v>33xx-40241006672-330120250807TAC0001</v>
      </c>
      <c r="B82" s="198">
        <v>46064</v>
      </c>
      <c r="C82" s="351" t="s">
        <v>304</v>
      </c>
      <c r="D82" s="351" t="s">
        <v>305</v>
      </c>
      <c r="E82" s="260">
        <v>40241006672</v>
      </c>
      <c r="F82" s="161" t="s">
        <v>3327</v>
      </c>
      <c r="G82" s="199" t="s">
        <v>3326</v>
      </c>
      <c r="H82" s="199" t="s">
        <v>3363</v>
      </c>
      <c r="I82" s="199" t="s">
        <v>3389</v>
      </c>
      <c r="J82" s="198">
        <v>45876</v>
      </c>
      <c r="K82" s="198">
        <v>45877</v>
      </c>
      <c r="L82" s="198">
        <v>46009</v>
      </c>
      <c r="M82" s="198">
        <v>46009</v>
      </c>
      <c r="N82" s="161" t="s">
        <v>78</v>
      </c>
      <c r="O82" s="161" t="s">
        <v>487</v>
      </c>
      <c r="P82" s="161"/>
      <c r="Q82" s="161"/>
      <c r="R82" s="198">
        <v>43831</v>
      </c>
      <c r="S82" s="198">
        <v>45657</v>
      </c>
      <c r="T82" s="161" t="s">
        <v>3390</v>
      </c>
      <c r="U82" s="161" t="s">
        <v>150</v>
      </c>
      <c r="V82" s="161"/>
      <c r="W82" s="161"/>
      <c r="X82" s="161" t="s">
        <v>11</v>
      </c>
      <c r="Y82" s="161">
        <v>759</v>
      </c>
      <c r="Z82" s="198">
        <v>45874</v>
      </c>
      <c r="AA82" s="161"/>
      <c r="AB82" s="161"/>
      <c r="AC82" s="161"/>
      <c r="AD82" s="197"/>
      <c r="AE82" s="197"/>
      <c r="AF82" s="197" t="s">
        <v>4005</v>
      </c>
      <c r="AG82" s="199">
        <v>105101</v>
      </c>
      <c r="AH82" s="197">
        <f t="shared" si="4"/>
        <v>86595764</v>
      </c>
      <c r="AI82" s="197">
        <v>86595764</v>
      </c>
      <c r="AJ82" s="197">
        <v>0</v>
      </c>
      <c r="AK82" s="197">
        <v>0</v>
      </c>
      <c r="AL82" s="197">
        <v>0</v>
      </c>
      <c r="AM82" s="197">
        <f t="shared" si="5"/>
        <v>30000000</v>
      </c>
      <c r="AN82" s="197">
        <v>30000000</v>
      </c>
      <c r="AO82" s="197">
        <v>0</v>
      </c>
      <c r="AP82" s="197">
        <v>0</v>
      </c>
      <c r="AQ82" s="197">
        <v>0</v>
      </c>
      <c r="AR82" s="197">
        <v>0</v>
      </c>
      <c r="AS82" s="197" t="e">
        <v>#N/A</v>
      </c>
      <c r="AT82" s="197" t="s">
        <v>118</v>
      </c>
      <c r="AU82" s="197" t="s">
        <v>118</v>
      </c>
      <c r="AV82" s="197" t="s">
        <v>4004</v>
      </c>
      <c r="AW82" s="197" t="s">
        <v>4004</v>
      </c>
      <c r="AX82" s="197" t="s">
        <v>904</v>
      </c>
      <c r="AY82" s="197"/>
      <c r="AZ82" s="197"/>
      <c r="BA82" s="197"/>
      <c r="BB82" s="197"/>
      <c r="BC82" s="197"/>
      <c r="BD82" s="197" t="s">
        <v>4004</v>
      </c>
      <c r="BE82" s="197" t="s">
        <v>5523</v>
      </c>
      <c r="BF82" s="197"/>
      <c r="BG82" s="197"/>
      <c r="BH82" s="197"/>
      <c r="BI82" s="197">
        <v>30000000</v>
      </c>
    </row>
    <row r="83" spans="1:61" ht="15" hidden="1" customHeight="1" x14ac:dyDescent="0.2">
      <c r="A83" s="349" t="str">
        <f t="shared" si="6"/>
        <v>48xx-40640004576-315</v>
      </c>
      <c r="B83" s="198">
        <v>46092</v>
      </c>
      <c r="C83" s="351" t="s">
        <v>352</v>
      </c>
      <c r="D83" s="351" t="s">
        <v>276</v>
      </c>
      <c r="E83" s="260">
        <v>40640004576</v>
      </c>
      <c r="F83" s="161" t="s">
        <v>3314</v>
      </c>
      <c r="G83" s="199">
        <v>315</v>
      </c>
      <c r="H83" s="199" t="s">
        <v>3365</v>
      </c>
      <c r="I83" s="199">
        <v>315</v>
      </c>
      <c r="J83" s="198">
        <v>45628</v>
      </c>
      <c r="K83" s="198">
        <v>45632</v>
      </c>
      <c r="L83" s="198">
        <v>45817</v>
      </c>
      <c r="M83" s="198">
        <v>45818</v>
      </c>
      <c r="N83" s="161"/>
      <c r="O83" s="161" t="s">
        <v>82</v>
      </c>
      <c r="P83" s="161"/>
      <c r="Q83" s="161"/>
      <c r="R83" s="198">
        <v>44562</v>
      </c>
      <c r="S83" s="198">
        <v>45291</v>
      </c>
      <c r="T83" s="161" t="s">
        <v>3531</v>
      </c>
      <c r="U83" s="161" t="s">
        <v>181</v>
      </c>
      <c r="V83" s="161" t="s">
        <v>118</v>
      </c>
      <c r="W83" s="161" t="s">
        <v>35</v>
      </c>
      <c r="X83" s="161" t="s">
        <v>28</v>
      </c>
      <c r="Y83" s="161">
        <v>324</v>
      </c>
      <c r="Z83" s="198">
        <v>45436</v>
      </c>
      <c r="AA83" s="161"/>
      <c r="AB83" s="161"/>
      <c r="AC83" s="161"/>
      <c r="AD83" s="197">
        <v>4834268665</v>
      </c>
      <c r="AE83" s="197">
        <v>4.2</v>
      </c>
      <c r="AF83" s="197" t="s">
        <v>4005</v>
      </c>
      <c r="AG83" s="199">
        <v>101110</v>
      </c>
      <c r="AH83" s="197">
        <f t="shared" si="4"/>
        <v>70880385.039999992</v>
      </c>
      <c r="AI83" s="197">
        <v>58222878</v>
      </c>
      <c r="AJ83" s="197">
        <v>12657507.039999999</v>
      </c>
      <c r="AK83" s="197">
        <v>0</v>
      </c>
      <c r="AL83" s="197">
        <v>46578302</v>
      </c>
      <c r="AM83" s="197">
        <f t="shared" si="5"/>
        <v>30000000</v>
      </c>
      <c r="AN83" s="197">
        <v>30000000</v>
      </c>
      <c r="AO83" s="197">
        <v>0</v>
      </c>
      <c r="AP83" s="197">
        <v>0</v>
      </c>
      <c r="AQ83" s="197">
        <v>0</v>
      </c>
      <c r="AR83" s="197">
        <v>0</v>
      </c>
      <c r="AS83" s="197" t="e">
        <v>#N/A</v>
      </c>
      <c r="AT83" s="197" t="s">
        <v>904</v>
      </c>
      <c r="AU83" s="197" t="s">
        <v>904</v>
      </c>
      <c r="AV83" s="197" t="s">
        <v>4004</v>
      </c>
      <c r="AW83" s="197" t="s">
        <v>4004</v>
      </c>
      <c r="AX83" s="197" t="s">
        <v>904</v>
      </c>
      <c r="AY83" s="197"/>
      <c r="AZ83" s="197"/>
      <c r="BA83" s="197"/>
      <c r="BB83" s="197"/>
      <c r="BC83" s="197"/>
      <c r="BD83" s="197" t="s">
        <v>4004</v>
      </c>
      <c r="BE83" s="197"/>
      <c r="BF83" s="197"/>
      <c r="BG83" s="197"/>
      <c r="BH83" s="197"/>
      <c r="BI83" s="197">
        <v>30000000</v>
      </c>
    </row>
    <row r="84" spans="1:61" ht="15" hidden="1" customHeight="1" x14ac:dyDescent="0.2">
      <c r="A84" s="349" t="str">
        <f t="shared" si="6"/>
        <v>09xx-60240002985-090120250925TAC0026</v>
      </c>
      <c r="B84" s="198">
        <v>46076</v>
      </c>
      <c r="C84" s="351" t="s">
        <v>356</v>
      </c>
      <c r="D84" s="351" t="s">
        <v>357</v>
      </c>
      <c r="E84" s="260">
        <v>60240002985</v>
      </c>
      <c r="F84" s="161" t="s">
        <v>3340</v>
      </c>
      <c r="G84" s="199" t="s">
        <v>3339</v>
      </c>
      <c r="H84" s="199" t="s">
        <v>3363</v>
      </c>
      <c r="I84" s="199" t="s">
        <v>3339</v>
      </c>
      <c r="J84" s="198">
        <v>45925</v>
      </c>
      <c r="K84" s="198">
        <v>45959</v>
      </c>
      <c r="L84" s="198">
        <v>46022</v>
      </c>
      <c r="M84" s="198">
        <v>46022</v>
      </c>
      <c r="N84" s="161" t="s">
        <v>78</v>
      </c>
      <c r="O84" s="161" t="s">
        <v>487</v>
      </c>
      <c r="P84" s="161"/>
      <c r="Q84" s="161"/>
      <c r="R84" s="198" t="s">
        <v>1193</v>
      </c>
      <c r="S84" s="198" t="s">
        <v>1142</v>
      </c>
      <c r="T84" s="161" t="s">
        <v>863</v>
      </c>
      <c r="U84" s="161" t="s">
        <v>152</v>
      </c>
      <c r="V84" s="161"/>
      <c r="W84" s="161" t="s">
        <v>52</v>
      </c>
      <c r="X84" s="161" t="s">
        <v>28</v>
      </c>
      <c r="Y84" s="161">
        <v>956</v>
      </c>
      <c r="Z84" s="198">
        <v>45925</v>
      </c>
      <c r="AA84" s="161"/>
      <c r="AB84" s="161"/>
      <c r="AC84" s="161"/>
      <c r="AD84" s="197">
        <v>7128818536</v>
      </c>
      <c r="AE84" s="197">
        <v>15</v>
      </c>
      <c r="AF84" s="197" t="s">
        <v>4003</v>
      </c>
      <c r="AG84" s="199">
        <v>101111</v>
      </c>
      <c r="AH84" s="197">
        <f t="shared" si="4"/>
        <v>22750882</v>
      </c>
      <c r="AI84" s="197">
        <v>18977603</v>
      </c>
      <c r="AJ84" s="197">
        <v>3773279</v>
      </c>
      <c r="AK84" s="197">
        <v>0</v>
      </c>
      <c r="AL84" s="197">
        <v>4744401</v>
      </c>
      <c r="AM84" s="197">
        <f t="shared" si="5"/>
        <v>28032117</v>
      </c>
      <c r="AN84" s="197">
        <v>18977603</v>
      </c>
      <c r="AO84" s="197">
        <v>0</v>
      </c>
      <c r="AP84" s="197">
        <v>4310113</v>
      </c>
      <c r="AQ84" s="197">
        <v>0</v>
      </c>
      <c r="AR84" s="197">
        <v>4744401</v>
      </c>
      <c r="AS84" s="197" t="e">
        <v>#N/A</v>
      </c>
      <c r="AT84" s="197" t="s">
        <v>904</v>
      </c>
      <c r="AU84" s="197" t="s">
        <v>118</v>
      </c>
      <c r="AV84" s="197"/>
      <c r="AW84" s="197" t="s">
        <v>4007</v>
      </c>
      <c r="AX84" s="197" t="s">
        <v>904</v>
      </c>
      <c r="AY84" s="197"/>
      <c r="AZ84" s="197" t="s">
        <v>904</v>
      </c>
      <c r="BA84" s="197"/>
      <c r="BB84" s="197" t="s">
        <v>904</v>
      </c>
      <c r="BC84" s="197"/>
      <c r="BD84" s="197" t="s">
        <v>4004</v>
      </c>
      <c r="BE84" s="197"/>
      <c r="BF84" s="197">
        <v>0</v>
      </c>
      <c r="BG84" s="197"/>
      <c r="BH84" s="197"/>
      <c r="BI84" s="197"/>
    </row>
    <row r="85" spans="1:61" ht="15" customHeight="1" x14ac:dyDescent="0.2">
      <c r="A85" s="349" t="str">
        <f t="shared" si="6"/>
        <v>62xx-70240003350-1143</v>
      </c>
      <c r="B85" s="198">
        <v>46113</v>
      </c>
      <c r="C85" s="351" t="s">
        <v>361</v>
      </c>
      <c r="D85" s="351" t="s">
        <v>362</v>
      </c>
      <c r="E85" s="260">
        <v>70240003350</v>
      </c>
      <c r="F85" s="161" t="s">
        <v>4042</v>
      </c>
      <c r="G85" s="199">
        <v>1143</v>
      </c>
      <c r="H85" s="199" t="s">
        <v>3365</v>
      </c>
      <c r="I85" s="199">
        <v>1143</v>
      </c>
      <c r="J85" s="198"/>
      <c r="K85" s="198"/>
      <c r="L85" s="198">
        <v>45526</v>
      </c>
      <c r="M85" s="198"/>
      <c r="N85" s="161" t="s">
        <v>82</v>
      </c>
      <c r="O85" s="161" t="s">
        <v>24</v>
      </c>
      <c r="P85" s="161"/>
      <c r="Q85" s="161"/>
      <c r="R85" s="198"/>
      <c r="S85" s="198"/>
      <c r="T85" s="161" t="s">
        <v>4043</v>
      </c>
      <c r="U85" s="161"/>
      <c r="V85" s="161"/>
      <c r="W85" s="161"/>
      <c r="X85" s="161"/>
      <c r="Y85" s="161"/>
      <c r="Z85" s="198"/>
      <c r="AA85" s="161"/>
      <c r="AB85" s="161"/>
      <c r="AC85" s="161"/>
      <c r="AD85" s="197"/>
      <c r="AE85" s="197"/>
      <c r="AF85" s="197" t="s">
        <v>4005</v>
      </c>
      <c r="AG85" s="199">
        <v>105101</v>
      </c>
      <c r="AH85" s="197">
        <f t="shared" si="4"/>
        <v>39493567</v>
      </c>
      <c r="AI85" s="197">
        <v>39493567</v>
      </c>
      <c r="AJ85" s="197">
        <v>0</v>
      </c>
      <c r="AK85" s="197">
        <v>0</v>
      </c>
      <c r="AL85" s="197">
        <v>0</v>
      </c>
      <c r="AM85" s="197">
        <f t="shared" si="5"/>
        <v>26949647</v>
      </c>
      <c r="AN85" s="197">
        <v>0</v>
      </c>
      <c r="AO85" s="197">
        <v>26949647</v>
      </c>
      <c r="AP85" s="197">
        <v>0</v>
      </c>
      <c r="AQ85" s="197">
        <v>0</v>
      </c>
      <c r="AR85" s="197">
        <v>0</v>
      </c>
      <c r="AS85" s="197" t="e">
        <v>#N/A</v>
      </c>
      <c r="AT85" s="197" t="s">
        <v>904</v>
      </c>
      <c r="AU85" s="197" t="s">
        <v>118</v>
      </c>
      <c r="AV85" s="197"/>
      <c r="AW85" s="197" t="s">
        <v>4004</v>
      </c>
      <c r="AX85" s="197"/>
      <c r="AY85" s="197" t="s">
        <v>904</v>
      </c>
      <c r="AZ85" s="197"/>
      <c r="BA85" s="197"/>
      <c r="BB85" s="197"/>
      <c r="BC85" s="197"/>
      <c r="BD85" s="197" t="s">
        <v>4004</v>
      </c>
      <c r="BE85" s="197"/>
      <c r="BF85" s="197">
        <v>0</v>
      </c>
      <c r="BG85" s="197">
        <v>0</v>
      </c>
      <c r="BH85" s="197" t="e">
        <v>#N/A</v>
      </c>
      <c r="BI85" s="197"/>
    </row>
    <row r="86" spans="1:61" ht="15" hidden="1" customHeight="1" x14ac:dyDescent="0.2">
      <c r="A86" s="349" t="str">
        <f t="shared" si="6"/>
        <v>27xx-21040000015-21</v>
      </c>
      <c r="B86" s="198">
        <v>46108</v>
      </c>
      <c r="C86" s="351" t="s">
        <v>193</v>
      </c>
      <c r="D86" s="351" t="s">
        <v>194</v>
      </c>
      <c r="E86" s="260">
        <v>21040000015</v>
      </c>
      <c r="F86" s="161" t="s">
        <v>4039</v>
      </c>
      <c r="G86" s="199">
        <v>21</v>
      </c>
      <c r="H86" s="199" t="s">
        <v>3365</v>
      </c>
      <c r="I86" s="199">
        <v>21</v>
      </c>
      <c r="J86" s="198">
        <v>45735</v>
      </c>
      <c r="K86" s="198">
        <v>45755</v>
      </c>
      <c r="L86" s="198">
        <v>45859</v>
      </c>
      <c r="M86" s="198">
        <v>45860</v>
      </c>
      <c r="N86" s="161"/>
      <c r="O86" s="161" t="s">
        <v>82</v>
      </c>
      <c r="P86" s="161"/>
      <c r="Q86" s="161"/>
      <c r="R86" s="198">
        <v>44197</v>
      </c>
      <c r="S86" s="198">
        <v>45657</v>
      </c>
      <c r="T86" s="161" t="s">
        <v>4040</v>
      </c>
      <c r="U86" s="161" t="s">
        <v>23</v>
      </c>
      <c r="V86" s="161"/>
      <c r="W86" s="161" t="s">
        <v>4041</v>
      </c>
      <c r="X86" s="161" t="s">
        <v>91</v>
      </c>
      <c r="Y86" s="161">
        <v>873</v>
      </c>
      <c r="Z86" s="198">
        <v>45650</v>
      </c>
      <c r="AA86" s="161"/>
      <c r="AB86" s="161"/>
      <c r="AC86" s="161"/>
      <c r="AD86" s="197">
        <v>2795380810</v>
      </c>
      <c r="AE86" s="197">
        <v>1.8</v>
      </c>
      <c r="AF86" s="197" t="s">
        <v>4005</v>
      </c>
      <c r="AG86" s="199">
        <v>105101</v>
      </c>
      <c r="AH86" s="197">
        <f t="shared" si="4"/>
        <v>28553668</v>
      </c>
      <c r="AI86" s="197">
        <v>19660779</v>
      </c>
      <c r="AJ86" s="197">
        <v>8892889</v>
      </c>
      <c r="AK86" s="197">
        <v>365041498</v>
      </c>
      <c r="AL86" s="197">
        <v>0</v>
      </c>
      <c r="AM86" s="197">
        <f t="shared" si="5"/>
        <v>26892889</v>
      </c>
      <c r="AN86" s="197">
        <v>18000000</v>
      </c>
      <c r="AO86" s="197">
        <v>0</v>
      </c>
      <c r="AP86" s="197">
        <f>8892889</f>
        <v>8892889</v>
      </c>
      <c r="AQ86" s="197">
        <v>0</v>
      </c>
      <c r="AR86" s="197">
        <v>0</v>
      </c>
      <c r="AS86" s="197" t="e">
        <v>#N/A</v>
      </c>
      <c r="AT86" s="197" t="s">
        <v>904</v>
      </c>
      <c r="AU86" s="197" t="s">
        <v>904</v>
      </c>
      <c r="AV86" s="197" t="s">
        <v>4007</v>
      </c>
      <c r="AW86" s="197" t="s">
        <v>4004</v>
      </c>
      <c r="AX86" s="197" t="s">
        <v>904</v>
      </c>
      <c r="AY86" s="197"/>
      <c r="AZ86" s="197" t="s">
        <v>904</v>
      </c>
      <c r="BA86" s="197"/>
      <c r="BB86" s="197"/>
      <c r="BC86" s="197"/>
      <c r="BD86" s="197" t="s">
        <v>4004</v>
      </c>
      <c r="BE86" s="197"/>
      <c r="BF86" s="197">
        <v>2476957</v>
      </c>
      <c r="BG86" s="197">
        <v>0</v>
      </c>
      <c r="BH86" s="197">
        <v>0</v>
      </c>
      <c r="BI86" s="197">
        <v>26892889</v>
      </c>
    </row>
    <row r="87" spans="1:61" ht="15" hidden="1" customHeight="1" x14ac:dyDescent="0.2">
      <c r="A87" s="349" t="str">
        <f t="shared" si="6"/>
        <v>33xx-991140005209-160</v>
      </c>
      <c r="B87" s="198">
        <v>46112</v>
      </c>
      <c r="C87" s="351" t="s">
        <v>304</v>
      </c>
      <c r="D87" s="351" t="s">
        <v>305</v>
      </c>
      <c r="E87" s="260">
        <v>991140005209</v>
      </c>
      <c r="F87" s="161" t="s">
        <v>4045</v>
      </c>
      <c r="G87" s="199">
        <v>160</v>
      </c>
      <c r="H87" s="199" t="s">
        <v>3365</v>
      </c>
      <c r="I87" s="199">
        <v>160</v>
      </c>
      <c r="J87" s="198">
        <v>43370</v>
      </c>
      <c r="K87" s="198">
        <v>43371</v>
      </c>
      <c r="L87" s="198">
        <v>43591</v>
      </c>
      <c r="M87" s="198">
        <v>43591</v>
      </c>
      <c r="N87" s="161"/>
      <c r="O87" s="161" t="s">
        <v>78</v>
      </c>
      <c r="P87" s="161"/>
      <c r="Q87" s="161"/>
      <c r="R87" s="198">
        <v>41275</v>
      </c>
      <c r="S87" s="198">
        <v>43100</v>
      </c>
      <c r="T87" s="161" t="s">
        <v>4046</v>
      </c>
      <c r="U87" s="161" t="s">
        <v>149</v>
      </c>
      <c r="V87" s="161"/>
      <c r="W87" s="161"/>
      <c r="X87" s="161" t="s">
        <v>11</v>
      </c>
      <c r="Y87" s="161"/>
      <c r="Z87" s="198"/>
      <c r="AA87" s="161"/>
      <c r="AB87" s="161"/>
      <c r="AC87" s="161"/>
      <c r="AD87" s="197"/>
      <c r="AE87" s="197"/>
      <c r="AF87" s="197" t="s">
        <v>4003</v>
      </c>
      <c r="AG87" s="199">
        <v>101111</v>
      </c>
      <c r="AH87" s="197">
        <f t="shared" si="4"/>
        <v>44111518.549999997</v>
      </c>
      <c r="AI87" s="197">
        <v>39906131</v>
      </c>
      <c r="AJ87" s="197">
        <v>4205387.55</v>
      </c>
      <c r="AK87" s="197">
        <v>0</v>
      </c>
      <c r="AL87" s="197">
        <v>0</v>
      </c>
      <c r="AM87" s="197">
        <f t="shared" si="5"/>
        <v>26365124.09</v>
      </c>
      <c r="AN87" s="197">
        <v>26365124.09</v>
      </c>
      <c r="AO87" s="197">
        <v>0</v>
      </c>
      <c r="AP87" s="197">
        <v>0</v>
      </c>
      <c r="AQ87" s="197">
        <v>0</v>
      </c>
      <c r="AR87" s="197">
        <v>0</v>
      </c>
      <c r="AS87" s="197" t="e">
        <v>#N/A</v>
      </c>
      <c r="AT87" s="197" t="s">
        <v>904</v>
      </c>
      <c r="AU87" s="197" t="s">
        <v>118</v>
      </c>
      <c r="AV87" s="197" t="s">
        <v>4007</v>
      </c>
      <c r="AW87" s="197" t="s">
        <v>4004</v>
      </c>
      <c r="AX87" s="197" t="s">
        <v>904</v>
      </c>
      <c r="AY87" s="197"/>
      <c r="AZ87" s="197"/>
      <c r="BA87" s="197"/>
      <c r="BB87" s="197"/>
      <c r="BC87" s="197"/>
      <c r="BD87" s="197" t="s">
        <v>4004</v>
      </c>
      <c r="BE87" s="197"/>
      <c r="BF87" s="197">
        <v>0</v>
      </c>
      <c r="BG87" s="197" t="e">
        <v>#N/A</v>
      </c>
      <c r="BH87" s="197">
        <v>0</v>
      </c>
      <c r="BI87" s="197"/>
    </row>
    <row r="88" spans="1:61" ht="15" hidden="1" customHeight="1" x14ac:dyDescent="0.2">
      <c r="A88" s="349" t="str">
        <f t="shared" si="6"/>
        <v>06xx-50140011681-57</v>
      </c>
      <c r="B88" s="198">
        <v>46099</v>
      </c>
      <c r="C88" s="351" t="s">
        <v>348</v>
      </c>
      <c r="D88" s="351" t="s">
        <v>49</v>
      </c>
      <c r="E88" s="260">
        <v>50140011681</v>
      </c>
      <c r="F88" s="161" t="s">
        <v>83</v>
      </c>
      <c r="G88" s="199">
        <v>57</v>
      </c>
      <c r="H88" s="199" t="s">
        <v>3365</v>
      </c>
      <c r="I88" s="199">
        <v>57</v>
      </c>
      <c r="J88" s="198">
        <v>43185</v>
      </c>
      <c r="K88" s="198">
        <v>43194</v>
      </c>
      <c r="L88" s="198">
        <v>43488</v>
      </c>
      <c r="M88" s="198">
        <v>43488</v>
      </c>
      <c r="N88" s="161"/>
      <c r="O88" s="161" t="s">
        <v>82</v>
      </c>
      <c r="P88" s="161"/>
      <c r="Q88" s="161"/>
      <c r="R88" s="198">
        <v>41275</v>
      </c>
      <c r="S88" s="198">
        <v>43100</v>
      </c>
      <c r="T88" s="161" t="s">
        <v>398</v>
      </c>
      <c r="U88" s="161" t="s">
        <v>152</v>
      </c>
      <c r="V88" s="161" t="s">
        <v>57</v>
      </c>
      <c r="W88" s="161" t="s">
        <v>52</v>
      </c>
      <c r="X88" s="161" t="s">
        <v>1138</v>
      </c>
      <c r="Y88" s="161" t="s">
        <v>57</v>
      </c>
      <c r="Z88" s="198"/>
      <c r="AA88" s="161"/>
      <c r="AB88" s="161"/>
      <c r="AC88" s="161"/>
      <c r="AD88" s="197"/>
      <c r="AE88" s="197">
        <v>6.91</v>
      </c>
      <c r="AF88" s="197" t="s">
        <v>4003</v>
      </c>
      <c r="AG88" s="199">
        <v>101111</v>
      </c>
      <c r="AH88" s="197">
        <f t="shared" si="4"/>
        <v>750598813</v>
      </c>
      <c r="AI88" s="197">
        <v>508317532</v>
      </c>
      <c r="AJ88" s="197">
        <v>242281281</v>
      </c>
      <c r="AK88" s="197">
        <v>0</v>
      </c>
      <c r="AL88" s="197">
        <v>0</v>
      </c>
      <c r="AM88" s="197">
        <f t="shared" si="5"/>
        <v>26206000</v>
      </c>
      <c r="AN88" s="197">
        <v>26206000</v>
      </c>
      <c r="AO88" s="197">
        <v>0</v>
      </c>
      <c r="AP88" s="197">
        <v>0</v>
      </c>
      <c r="AQ88" s="197">
        <v>0</v>
      </c>
      <c r="AR88" s="197">
        <v>0</v>
      </c>
      <c r="AS88" s="197" t="e">
        <v>#N/A</v>
      </c>
      <c r="AT88" s="197" t="s">
        <v>904</v>
      </c>
      <c r="AU88" s="197" t="s">
        <v>118</v>
      </c>
      <c r="AV88" s="197" t="s">
        <v>4007</v>
      </c>
      <c r="AW88" s="197" t="s">
        <v>4004</v>
      </c>
      <c r="AX88" s="197" t="s">
        <v>904</v>
      </c>
      <c r="AY88" s="197"/>
      <c r="AZ88" s="197"/>
      <c r="BA88" s="197"/>
      <c r="BB88" s="197"/>
      <c r="BC88" s="197"/>
      <c r="BD88" s="197" t="s">
        <v>4004</v>
      </c>
      <c r="BE88" s="197"/>
      <c r="BF88" s="197">
        <v>16074317</v>
      </c>
      <c r="BG88" s="197">
        <v>0</v>
      </c>
      <c r="BH88" s="197" t="e">
        <v>#N/A</v>
      </c>
      <c r="BI88" s="197"/>
    </row>
    <row r="89" spans="1:61" ht="15" hidden="1" customHeight="1" x14ac:dyDescent="0.2">
      <c r="A89" s="349" t="str">
        <f t="shared" si="6"/>
        <v>27xx-990840000052-270120250731TAC0008</v>
      </c>
      <c r="B89" s="198">
        <v>46055</v>
      </c>
      <c r="C89" s="351" t="s">
        <v>193</v>
      </c>
      <c r="D89" s="351" t="s">
        <v>194</v>
      </c>
      <c r="E89" s="260">
        <v>990840000052</v>
      </c>
      <c r="F89" s="161" t="s">
        <v>889</v>
      </c>
      <c r="G89" s="199" t="s">
        <v>707</v>
      </c>
      <c r="H89" s="199" t="s">
        <v>3363</v>
      </c>
      <c r="I89" s="199" t="s">
        <v>2076</v>
      </c>
      <c r="J89" s="198">
        <v>45869</v>
      </c>
      <c r="K89" s="198">
        <v>45880</v>
      </c>
      <c r="L89" s="198">
        <v>46017</v>
      </c>
      <c r="M89" s="198">
        <v>46017</v>
      </c>
      <c r="N89" s="161" t="s">
        <v>78</v>
      </c>
      <c r="O89" s="161" t="s">
        <v>487</v>
      </c>
      <c r="P89" s="161"/>
      <c r="Q89" s="161"/>
      <c r="R89" s="198">
        <v>44197</v>
      </c>
      <c r="S89" s="198">
        <v>45291</v>
      </c>
      <c r="T89" s="161" t="s">
        <v>196</v>
      </c>
      <c r="U89" s="161" t="s">
        <v>47</v>
      </c>
      <c r="V89" s="161"/>
      <c r="W89" s="161" t="s">
        <v>54</v>
      </c>
      <c r="X89" s="161" t="s">
        <v>11</v>
      </c>
      <c r="Y89" s="161">
        <v>690</v>
      </c>
      <c r="Z89" s="198">
        <v>45867</v>
      </c>
      <c r="AA89" s="161"/>
      <c r="AB89" s="161"/>
      <c r="AC89" s="161"/>
      <c r="AD89" s="197">
        <v>5821223275</v>
      </c>
      <c r="AE89" s="197">
        <v>7.5</v>
      </c>
      <c r="AF89" s="197" t="s">
        <v>4003</v>
      </c>
      <c r="AG89" s="199">
        <v>101111</v>
      </c>
      <c r="AH89" s="197">
        <f t="shared" si="4"/>
        <v>26127961</v>
      </c>
      <c r="AI89" s="197">
        <v>19934846</v>
      </c>
      <c r="AJ89" s="197">
        <v>6193115</v>
      </c>
      <c r="AK89" s="197">
        <v>0</v>
      </c>
      <c r="AL89" s="197">
        <v>0</v>
      </c>
      <c r="AM89" s="197">
        <f t="shared" si="5"/>
        <v>26127961</v>
      </c>
      <c r="AN89" s="197">
        <v>19934846</v>
      </c>
      <c r="AO89" s="197">
        <v>0</v>
      </c>
      <c r="AP89" s="197">
        <v>6193115</v>
      </c>
      <c r="AQ89" s="197">
        <v>0</v>
      </c>
      <c r="AR89" s="197">
        <v>0</v>
      </c>
      <c r="AS89" s="197" t="e">
        <v>#N/A</v>
      </c>
      <c r="AT89" s="197" t="s">
        <v>904</v>
      </c>
      <c r="AU89" s="197" t="s">
        <v>118</v>
      </c>
      <c r="AV89" s="197"/>
      <c r="AW89" s="197" t="s">
        <v>4004</v>
      </c>
      <c r="AX89" s="197" t="s">
        <v>904</v>
      </c>
      <c r="AY89" s="197"/>
      <c r="AZ89" s="197" t="s">
        <v>904</v>
      </c>
      <c r="BA89" s="197"/>
      <c r="BB89" s="197"/>
      <c r="BC89" s="197"/>
      <c r="BD89" s="197" t="s">
        <v>4004</v>
      </c>
      <c r="BE89" s="197"/>
      <c r="BF89" s="197">
        <v>0</v>
      </c>
      <c r="BG89" s="197"/>
      <c r="BH89" s="197"/>
      <c r="BI89" s="197"/>
    </row>
    <row r="90" spans="1:61" ht="15" hidden="1" customHeight="1" x14ac:dyDescent="0.2">
      <c r="A90" s="349" t="str">
        <f t="shared" si="6"/>
        <v>60xx-50840014087-600120250805TAC0112</v>
      </c>
      <c r="B90" s="198">
        <v>46085</v>
      </c>
      <c r="C90" s="351" t="s">
        <v>363</v>
      </c>
      <c r="D90" s="351" t="s">
        <v>364</v>
      </c>
      <c r="E90" s="260">
        <v>50840014087</v>
      </c>
      <c r="F90" s="161" t="s">
        <v>3307</v>
      </c>
      <c r="G90" s="199" t="s">
        <v>3306</v>
      </c>
      <c r="H90" s="199" t="s">
        <v>3363</v>
      </c>
      <c r="I90" s="199" t="s">
        <v>3471</v>
      </c>
      <c r="J90" s="198">
        <v>45874</v>
      </c>
      <c r="K90" s="198">
        <v>45883</v>
      </c>
      <c r="L90" s="198">
        <v>46021</v>
      </c>
      <c r="M90" s="198">
        <v>46022</v>
      </c>
      <c r="N90" s="161" t="s">
        <v>78</v>
      </c>
      <c r="O90" s="161" t="s">
        <v>487</v>
      </c>
      <c r="P90" s="161"/>
      <c r="Q90" s="161"/>
      <c r="R90" s="198">
        <v>44562</v>
      </c>
      <c r="S90" s="198">
        <v>45657</v>
      </c>
      <c r="T90" s="161" t="s">
        <v>768</v>
      </c>
      <c r="U90" s="161" t="s">
        <v>152</v>
      </c>
      <c r="V90" s="161"/>
      <c r="W90" s="161" t="s">
        <v>149</v>
      </c>
      <c r="X90" s="161" t="s">
        <v>28</v>
      </c>
      <c r="Y90" s="161" t="s">
        <v>3472</v>
      </c>
      <c r="Z90" s="198">
        <v>45873</v>
      </c>
      <c r="AA90" s="161"/>
      <c r="AB90" s="161"/>
      <c r="AC90" s="161"/>
      <c r="AD90" s="197">
        <v>12719717336</v>
      </c>
      <c r="AE90" s="197">
        <v>4</v>
      </c>
      <c r="AF90" s="197" t="s">
        <v>4003</v>
      </c>
      <c r="AG90" s="199">
        <v>101111</v>
      </c>
      <c r="AH90" s="197">
        <f t="shared" si="4"/>
        <v>21274252</v>
      </c>
      <c r="AI90" s="197">
        <v>18184188</v>
      </c>
      <c r="AJ90" s="197">
        <v>3090064</v>
      </c>
      <c r="AK90" s="197">
        <v>2857224</v>
      </c>
      <c r="AL90" s="197">
        <v>4546047</v>
      </c>
      <c r="AM90" s="197">
        <f t="shared" si="5"/>
        <v>25820299</v>
      </c>
      <c r="AN90" s="197">
        <v>18184188</v>
      </c>
      <c r="AO90" s="197">
        <v>0</v>
      </c>
      <c r="AP90" s="197">
        <v>3090064</v>
      </c>
      <c r="AQ90" s="197">
        <v>0</v>
      </c>
      <c r="AR90" s="197">
        <v>4546047</v>
      </c>
      <c r="AS90" s="197" t="e">
        <v>#N/A</v>
      </c>
      <c r="AT90" s="197" t="s">
        <v>118</v>
      </c>
      <c r="AU90" s="197" t="s">
        <v>118</v>
      </c>
      <c r="AV90" s="197" t="s">
        <v>4034</v>
      </c>
      <c r="AW90" s="197" t="s">
        <v>4004</v>
      </c>
      <c r="AX90" s="197" t="s">
        <v>904</v>
      </c>
      <c r="AY90" s="197"/>
      <c r="AZ90" s="197" t="s">
        <v>904</v>
      </c>
      <c r="BA90" s="197"/>
      <c r="BB90" s="197" t="s">
        <v>904</v>
      </c>
      <c r="BC90" s="197"/>
      <c r="BD90" s="197" t="s">
        <v>4004</v>
      </c>
      <c r="BE90" s="197"/>
      <c r="BF90" s="197">
        <v>21274253.359999999</v>
      </c>
      <c r="BG90" s="197"/>
      <c r="BH90" s="197"/>
      <c r="BI90" s="197"/>
    </row>
    <row r="91" spans="1:61" ht="15" hidden="1" customHeight="1" x14ac:dyDescent="0.2">
      <c r="A91" s="349" t="str">
        <f t="shared" si="6"/>
        <v>60xx-21240006160-1931</v>
      </c>
      <c r="B91" s="198">
        <v>46030</v>
      </c>
      <c r="C91" s="351" t="s">
        <v>363</v>
      </c>
      <c r="D91" s="351" t="s">
        <v>364</v>
      </c>
      <c r="E91" s="260">
        <v>21240006160</v>
      </c>
      <c r="F91" s="161" t="s">
        <v>120</v>
      </c>
      <c r="G91" s="199">
        <v>1931</v>
      </c>
      <c r="H91" s="199" t="s">
        <v>3365</v>
      </c>
      <c r="I91" s="199">
        <v>1931</v>
      </c>
      <c r="J91" s="198">
        <v>45614</v>
      </c>
      <c r="K91" s="198">
        <v>45614</v>
      </c>
      <c r="L91" s="198">
        <v>46022</v>
      </c>
      <c r="M91" s="198">
        <v>46022</v>
      </c>
      <c r="N91" s="161"/>
      <c r="O91" s="161" t="s">
        <v>78</v>
      </c>
      <c r="P91" s="161"/>
      <c r="Q91" s="161"/>
      <c r="R91" s="198">
        <v>44197</v>
      </c>
      <c r="S91" s="198">
        <v>45291</v>
      </c>
      <c r="T91" s="161" t="s">
        <v>101</v>
      </c>
      <c r="U91" s="161" t="s">
        <v>1320</v>
      </c>
      <c r="V91" s="161" t="s">
        <v>86</v>
      </c>
      <c r="W91" s="161" t="s">
        <v>583</v>
      </c>
      <c r="X91" s="161" t="s">
        <v>28</v>
      </c>
      <c r="Y91" s="161"/>
      <c r="Z91" s="198"/>
      <c r="AA91" s="161"/>
      <c r="AB91" s="161"/>
      <c r="AC91" s="161"/>
      <c r="AD91" s="197"/>
      <c r="AE91" s="197"/>
      <c r="AF91" s="197" t="s">
        <v>4003</v>
      </c>
      <c r="AG91" s="199">
        <v>101111</v>
      </c>
      <c r="AH91" s="197">
        <f t="shared" si="4"/>
        <v>142835014</v>
      </c>
      <c r="AI91" s="197">
        <v>102773515</v>
      </c>
      <c r="AJ91" s="197">
        <v>40061499</v>
      </c>
      <c r="AK91" s="197">
        <v>0</v>
      </c>
      <c r="AL91" s="197">
        <v>0</v>
      </c>
      <c r="AM91" s="197">
        <f t="shared" si="5"/>
        <v>25693379</v>
      </c>
      <c r="AN91" s="197">
        <v>0</v>
      </c>
      <c r="AO91" s="197">
        <v>0</v>
      </c>
      <c r="AP91" s="197">
        <v>0</v>
      </c>
      <c r="AQ91" s="197">
        <v>0</v>
      </c>
      <c r="AR91" s="197">
        <v>25693379</v>
      </c>
      <c r="AS91" s="197" t="e">
        <v>#N/A</v>
      </c>
      <c r="AT91" s="197" t="s">
        <v>904</v>
      </c>
      <c r="AU91" s="197" t="s">
        <v>118</v>
      </c>
      <c r="AV91" s="197" t="s">
        <v>1133</v>
      </c>
      <c r="AW91" s="197" t="s">
        <v>4004</v>
      </c>
      <c r="AX91" s="197"/>
      <c r="AY91" s="197"/>
      <c r="AZ91" s="197"/>
      <c r="BA91" s="197"/>
      <c r="BB91" s="197" t="s">
        <v>904</v>
      </c>
      <c r="BC91" s="197"/>
      <c r="BD91" s="197" t="s">
        <v>4004</v>
      </c>
      <c r="BE91" s="197"/>
      <c r="BF91" s="197"/>
      <c r="BG91" s="197"/>
      <c r="BH91" s="197"/>
      <c r="BI91" s="197"/>
    </row>
    <row r="92" spans="1:61" ht="15" hidden="1" customHeight="1" x14ac:dyDescent="0.2">
      <c r="A92" s="349" t="str">
        <f t="shared" si="6"/>
        <v>60xx-61040000012-600120251113TAC0081</v>
      </c>
      <c r="B92" s="198">
        <v>46045</v>
      </c>
      <c r="C92" s="351" t="s">
        <v>363</v>
      </c>
      <c r="D92" s="351" t="s">
        <v>364</v>
      </c>
      <c r="E92" s="260">
        <v>61040000012</v>
      </c>
      <c r="F92" s="161" t="s">
        <v>1543</v>
      </c>
      <c r="G92" s="199" t="s">
        <v>1542</v>
      </c>
      <c r="H92" s="199" t="s">
        <v>3363</v>
      </c>
      <c r="I92" s="199" t="s">
        <v>4047</v>
      </c>
      <c r="J92" s="198">
        <v>45974</v>
      </c>
      <c r="K92" s="198">
        <v>45978</v>
      </c>
      <c r="L92" s="198">
        <v>46037</v>
      </c>
      <c r="M92" s="198"/>
      <c r="N92" s="161" t="s">
        <v>24</v>
      </c>
      <c r="O92" s="161" t="s">
        <v>487</v>
      </c>
      <c r="P92" s="161"/>
      <c r="Q92" s="161"/>
      <c r="R92" s="198">
        <v>43831</v>
      </c>
      <c r="S92" s="198">
        <v>44926</v>
      </c>
      <c r="T92" s="161" t="s">
        <v>1544</v>
      </c>
      <c r="U92" s="161" t="s">
        <v>1320</v>
      </c>
      <c r="V92" s="161"/>
      <c r="W92" s="161"/>
      <c r="X92" s="161" t="s">
        <v>28</v>
      </c>
      <c r="Y92" s="161"/>
      <c r="Z92" s="198"/>
      <c r="AA92" s="161"/>
      <c r="AB92" s="161"/>
      <c r="AC92" s="161"/>
      <c r="AD92" s="197"/>
      <c r="AE92" s="197"/>
      <c r="AF92" s="197" t="s">
        <v>4005</v>
      </c>
      <c r="AG92" s="199">
        <v>101110</v>
      </c>
      <c r="AH92" s="197">
        <f t="shared" si="4"/>
        <v>801766146.57999992</v>
      </c>
      <c r="AI92" s="197">
        <v>397376894</v>
      </c>
      <c r="AJ92" s="197">
        <v>404389252.57999998</v>
      </c>
      <c r="AK92" s="197">
        <v>0</v>
      </c>
      <c r="AL92" s="197">
        <v>0</v>
      </c>
      <c r="AM92" s="197">
        <f t="shared" si="5"/>
        <v>25500000</v>
      </c>
      <c r="AN92" s="197">
        <v>20000000</v>
      </c>
      <c r="AO92" s="197">
        <v>0</v>
      </c>
      <c r="AP92" s="197">
        <v>5500000</v>
      </c>
      <c r="AQ92" s="197">
        <v>0</v>
      </c>
      <c r="AR92" s="197">
        <v>0</v>
      </c>
      <c r="AS92" s="197" t="s">
        <v>564</v>
      </c>
      <c r="AT92" s="197" t="s">
        <v>904</v>
      </c>
      <c r="AU92" s="197">
        <v>0</v>
      </c>
      <c r="AV92" s="197" t="s">
        <v>3366</v>
      </c>
      <c r="AW92" s="197" t="s">
        <v>4004</v>
      </c>
      <c r="AX92" s="197" t="s">
        <v>904</v>
      </c>
      <c r="AY92" s="197"/>
      <c r="AZ92" s="197" t="s">
        <v>904</v>
      </c>
      <c r="BA92" s="197"/>
      <c r="BB92" s="197"/>
      <c r="BC92" s="197"/>
      <c r="BD92" s="197" t="s">
        <v>4004</v>
      </c>
      <c r="BE92" s="197"/>
      <c r="BF92" s="197"/>
      <c r="BG92" s="197"/>
      <c r="BH92" s="197"/>
      <c r="BI92" s="197"/>
    </row>
    <row r="93" spans="1:61" ht="15" hidden="1" customHeight="1" x14ac:dyDescent="0.2">
      <c r="A93" s="349" t="str">
        <f t="shared" si="6"/>
        <v>06xx-931240000101-82</v>
      </c>
      <c r="B93" s="198">
        <v>46112</v>
      </c>
      <c r="C93" s="351" t="s">
        <v>348</v>
      </c>
      <c r="D93" s="351" t="s">
        <v>49</v>
      </c>
      <c r="E93" s="260">
        <v>931240000101</v>
      </c>
      <c r="F93" s="161" t="s">
        <v>427</v>
      </c>
      <c r="G93" s="199">
        <v>82</v>
      </c>
      <c r="H93" s="199" t="s">
        <v>3365</v>
      </c>
      <c r="I93" s="199">
        <v>82</v>
      </c>
      <c r="J93" s="198">
        <v>44302</v>
      </c>
      <c r="K93" s="198">
        <v>44308</v>
      </c>
      <c r="L93" s="198">
        <v>44469</v>
      </c>
      <c r="M93" s="198">
        <v>44469</v>
      </c>
      <c r="N93" s="161"/>
      <c r="O93" s="161" t="s">
        <v>78</v>
      </c>
      <c r="P93" s="161"/>
      <c r="Q93" s="161"/>
      <c r="R93" s="198">
        <v>43101</v>
      </c>
      <c r="S93" s="198">
        <v>44196</v>
      </c>
      <c r="T93" s="161" t="s">
        <v>80</v>
      </c>
      <c r="U93" s="161" t="s">
        <v>152</v>
      </c>
      <c r="V93" s="161" t="s">
        <v>57</v>
      </c>
      <c r="W93" s="161" t="s">
        <v>81</v>
      </c>
      <c r="X93" s="161" t="s">
        <v>28</v>
      </c>
      <c r="Y93" s="161"/>
      <c r="Z93" s="198"/>
      <c r="AA93" s="161"/>
      <c r="AB93" s="161"/>
      <c r="AC93" s="161"/>
      <c r="AD93" s="197"/>
      <c r="AE93" s="197">
        <v>10.029999999999999</v>
      </c>
      <c r="AF93" s="197" t="s">
        <v>4005</v>
      </c>
      <c r="AG93" s="199">
        <v>105101</v>
      </c>
      <c r="AH93" s="197">
        <f t="shared" si="4"/>
        <v>193530430</v>
      </c>
      <c r="AI93" s="197">
        <v>159159825</v>
      </c>
      <c r="AJ93" s="197">
        <v>34370605</v>
      </c>
      <c r="AK93" s="197">
        <v>0</v>
      </c>
      <c r="AL93" s="197">
        <v>0</v>
      </c>
      <c r="AM93" s="197">
        <f t="shared" si="5"/>
        <v>25057233</v>
      </c>
      <c r="AN93" s="197">
        <v>23195608</v>
      </c>
      <c r="AO93" s="197">
        <v>0</v>
      </c>
      <c r="AP93" s="197">
        <v>1861625</v>
      </c>
      <c r="AQ93" s="197">
        <v>0</v>
      </c>
      <c r="AR93" s="197">
        <v>0</v>
      </c>
      <c r="AS93" s="197" t="e">
        <v>#N/A</v>
      </c>
      <c r="AT93" s="197" t="s">
        <v>904</v>
      </c>
      <c r="AU93" s="197" t="s">
        <v>904</v>
      </c>
      <c r="AV93" s="197" t="s">
        <v>4007</v>
      </c>
      <c r="AW93" s="197" t="s">
        <v>4004</v>
      </c>
      <c r="AX93" s="197" t="s">
        <v>904</v>
      </c>
      <c r="AY93" s="197"/>
      <c r="AZ93" s="197" t="s">
        <v>904</v>
      </c>
      <c r="BA93" s="197"/>
      <c r="BB93" s="197"/>
      <c r="BC93" s="197"/>
      <c r="BD93" s="197" t="s">
        <v>4004</v>
      </c>
      <c r="BE93" s="197"/>
      <c r="BF93" s="197">
        <v>105334342</v>
      </c>
      <c r="BG93" s="197" t="e">
        <v>#N/A</v>
      </c>
      <c r="BH93" s="197">
        <v>0</v>
      </c>
      <c r="BI93" s="197">
        <v>441965</v>
      </c>
    </row>
    <row r="94" spans="1:61" ht="15" hidden="1" customHeight="1" x14ac:dyDescent="0.2">
      <c r="A94" s="349" t="str">
        <f t="shared" si="6"/>
        <v>21xx-40340001818-119</v>
      </c>
      <c r="B94" s="198">
        <v>46078</v>
      </c>
      <c r="C94" s="351" t="s">
        <v>351</v>
      </c>
      <c r="D94" s="351" t="s">
        <v>177</v>
      </c>
      <c r="E94" s="260">
        <v>40340001818</v>
      </c>
      <c r="F94" s="161" t="s">
        <v>3397</v>
      </c>
      <c r="G94" s="199">
        <v>119</v>
      </c>
      <c r="H94" s="199" t="s">
        <v>3365</v>
      </c>
      <c r="I94" s="199">
        <v>119</v>
      </c>
      <c r="J94" s="198">
        <v>45646</v>
      </c>
      <c r="K94" s="198">
        <v>45650</v>
      </c>
      <c r="L94" s="198">
        <v>45695</v>
      </c>
      <c r="M94" s="198">
        <v>45695</v>
      </c>
      <c r="N94" s="161"/>
      <c r="O94" s="161" t="s">
        <v>78</v>
      </c>
      <c r="P94" s="161"/>
      <c r="Q94" s="161"/>
      <c r="R94" s="198">
        <v>43466</v>
      </c>
      <c r="S94" s="198">
        <v>43830</v>
      </c>
      <c r="T94" s="161" t="s">
        <v>3398</v>
      </c>
      <c r="U94" s="161" t="s">
        <v>181</v>
      </c>
      <c r="V94" s="161" t="s">
        <v>118</v>
      </c>
      <c r="W94" s="161" t="s">
        <v>3399</v>
      </c>
      <c r="X94" s="161" t="s">
        <v>28</v>
      </c>
      <c r="Y94" s="161">
        <v>578</v>
      </c>
      <c r="Z94" s="198">
        <v>45645</v>
      </c>
      <c r="AA94" s="161"/>
      <c r="AB94" s="161"/>
      <c r="AC94" s="161"/>
      <c r="AD94" s="197">
        <v>9963918901</v>
      </c>
      <c r="AE94" s="197">
        <v>3.29</v>
      </c>
      <c r="AF94" s="197" t="s">
        <v>4005</v>
      </c>
      <c r="AG94" s="199">
        <v>105101</v>
      </c>
      <c r="AH94" s="197">
        <f t="shared" si="4"/>
        <v>58403750</v>
      </c>
      <c r="AI94" s="197">
        <v>46120577</v>
      </c>
      <c r="AJ94" s="197">
        <v>12283173</v>
      </c>
      <c r="AK94" s="197">
        <v>0</v>
      </c>
      <c r="AL94" s="197">
        <v>13250271</v>
      </c>
      <c r="AM94" s="197">
        <f t="shared" si="5"/>
        <v>24651186.84</v>
      </c>
      <c r="AN94" s="197">
        <v>0</v>
      </c>
      <c r="AO94" s="197">
        <v>0</v>
      </c>
      <c r="AP94" s="197">
        <v>11400915.84</v>
      </c>
      <c r="AQ94" s="197">
        <v>0</v>
      </c>
      <c r="AR94" s="197">
        <v>13250271</v>
      </c>
      <c r="AS94" s="197" t="e">
        <v>#N/A</v>
      </c>
      <c r="AT94" s="197" t="s">
        <v>904</v>
      </c>
      <c r="AU94" s="197">
        <v>0</v>
      </c>
      <c r="AV94" s="197" t="s">
        <v>4007</v>
      </c>
      <c r="AW94" s="197" t="s">
        <v>4004</v>
      </c>
      <c r="AX94" s="197"/>
      <c r="AY94" s="197"/>
      <c r="AZ94" s="197" t="s">
        <v>904</v>
      </c>
      <c r="BA94" s="197"/>
      <c r="BB94" s="197" t="s">
        <v>904</v>
      </c>
      <c r="BC94" s="197"/>
      <c r="BD94" s="197" t="s">
        <v>4004</v>
      </c>
      <c r="BE94" s="197"/>
      <c r="BF94" s="197">
        <v>46120577</v>
      </c>
      <c r="BG94" s="197">
        <v>0</v>
      </c>
      <c r="BH94" s="197">
        <v>0</v>
      </c>
      <c r="BI94" s="197"/>
    </row>
    <row r="95" spans="1:61" ht="15" hidden="1" customHeight="1" x14ac:dyDescent="0.2">
      <c r="A95" s="349" t="str">
        <f t="shared" si="6"/>
        <v>59xx-70340006408-179</v>
      </c>
      <c r="B95" s="198">
        <v>45967</v>
      </c>
      <c r="C95" s="351" t="s">
        <v>337</v>
      </c>
      <c r="D95" s="351" t="s">
        <v>353</v>
      </c>
      <c r="E95" s="260">
        <v>70340006408</v>
      </c>
      <c r="F95" s="161" t="s">
        <v>3425</v>
      </c>
      <c r="G95" s="199">
        <v>179</v>
      </c>
      <c r="H95" s="199" t="s">
        <v>3365</v>
      </c>
      <c r="I95" s="199">
        <v>179</v>
      </c>
      <c r="J95" s="198">
        <v>45153</v>
      </c>
      <c r="K95" s="198">
        <v>45170</v>
      </c>
      <c r="L95" s="198">
        <v>45391</v>
      </c>
      <c r="M95" s="198">
        <v>45391</v>
      </c>
      <c r="N95" s="161"/>
      <c r="O95" s="161" t="s">
        <v>21</v>
      </c>
      <c r="P95" s="161"/>
      <c r="Q95" s="161"/>
      <c r="R95" s="198">
        <v>43466</v>
      </c>
      <c r="S95" s="198">
        <v>43830</v>
      </c>
      <c r="T95" s="161" t="s">
        <v>340</v>
      </c>
      <c r="U95" s="161" t="s">
        <v>152</v>
      </c>
      <c r="V95" s="161"/>
      <c r="W95" s="161"/>
      <c r="X95" s="161" t="s">
        <v>91</v>
      </c>
      <c r="Y95" s="161"/>
      <c r="Z95" s="198"/>
      <c r="AA95" s="161"/>
      <c r="AB95" s="161"/>
      <c r="AC95" s="161"/>
      <c r="AD95" s="197"/>
      <c r="AE95" s="197"/>
      <c r="AF95" s="197" t="s">
        <v>4003</v>
      </c>
      <c r="AG95" s="199">
        <v>101111</v>
      </c>
      <c r="AH95" s="197">
        <f t="shared" si="4"/>
        <v>218116226</v>
      </c>
      <c r="AI95" s="197">
        <v>180049862</v>
      </c>
      <c r="AJ95" s="197">
        <v>38066364</v>
      </c>
      <c r="AK95" s="197">
        <v>0</v>
      </c>
      <c r="AL95" s="197">
        <v>0</v>
      </c>
      <c r="AM95" s="197">
        <f t="shared" si="5"/>
        <v>24552256</v>
      </c>
      <c r="AN95" s="197">
        <v>24552256</v>
      </c>
      <c r="AO95" s="197">
        <v>0</v>
      </c>
      <c r="AP95" s="197">
        <v>0</v>
      </c>
      <c r="AQ95" s="197">
        <v>0</v>
      </c>
      <c r="AR95" s="197">
        <v>0</v>
      </c>
      <c r="AS95" s="197" t="e">
        <v>#N/A</v>
      </c>
      <c r="AT95" s="197" t="s">
        <v>904</v>
      </c>
      <c r="AU95" s="197" t="s">
        <v>118</v>
      </c>
      <c r="AV95" s="197"/>
      <c r="AW95" s="197" t="s">
        <v>4004</v>
      </c>
      <c r="AX95" s="197" t="s">
        <v>904</v>
      </c>
      <c r="AY95" s="197"/>
      <c r="AZ95" s="197" t="s">
        <v>904</v>
      </c>
      <c r="BA95" s="197"/>
      <c r="BB95" s="197"/>
      <c r="BC95" s="197"/>
      <c r="BD95" s="197" t="s">
        <v>4004</v>
      </c>
      <c r="BE95" s="197"/>
      <c r="BF95" s="197">
        <v>0</v>
      </c>
      <c r="BG95" s="197">
        <v>0</v>
      </c>
      <c r="BH95" s="197">
        <v>0</v>
      </c>
      <c r="BI95" s="197"/>
    </row>
    <row r="96" spans="1:61" ht="15" hidden="1" customHeight="1" x14ac:dyDescent="0.2">
      <c r="A96" s="349" t="str">
        <f t="shared" si="6"/>
        <v>59xx-970640006196-590120250728TAC0001</v>
      </c>
      <c r="B96" s="198">
        <v>46112</v>
      </c>
      <c r="C96" s="351" t="s">
        <v>337</v>
      </c>
      <c r="D96" s="351" t="s">
        <v>353</v>
      </c>
      <c r="E96" s="260">
        <v>970640006196</v>
      </c>
      <c r="F96" s="161" t="s">
        <v>746</v>
      </c>
      <c r="G96" s="199" t="s">
        <v>745</v>
      </c>
      <c r="H96" s="199" t="s">
        <v>3363</v>
      </c>
      <c r="I96" s="199" t="s">
        <v>4044</v>
      </c>
      <c r="J96" s="198">
        <v>45866</v>
      </c>
      <c r="K96" s="198">
        <v>45870</v>
      </c>
      <c r="L96" s="198">
        <v>46112</v>
      </c>
      <c r="M96" s="198">
        <v>46112</v>
      </c>
      <c r="N96" s="161" t="s">
        <v>78</v>
      </c>
      <c r="O96" s="161" t="s">
        <v>487</v>
      </c>
      <c r="P96" s="161"/>
      <c r="Q96" s="161"/>
      <c r="R96" s="198">
        <v>44562</v>
      </c>
      <c r="S96" s="198">
        <v>45657</v>
      </c>
      <c r="T96" s="161" t="s">
        <v>1298</v>
      </c>
      <c r="U96" s="161" t="s">
        <v>150</v>
      </c>
      <c r="V96" s="161"/>
      <c r="W96" s="161" t="s">
        <v>162</v>
      </c>
      <c r="X96" s="161" t="s">
        <v>28</v>
      </c>
      <c r="Y96" s="161">
        <v>668</v>
      </c>
      <c r="Z96" s="198">
        <v>45862</v>
      </c>
      <c r="AA96" s="161"/>
      <c r="AB96" s="161"/>
      <c r="AC96" s="161"/>
      <c r="AD96" s="197">
        <v>108196473055</v>
      </c>
      <c r="AE96" s="197">
        <v>1.4</v>
      </c>
      <c r="AF96" s="197" t="s">
        <v>4005</v>
      </c>
      <c r="AG96" s="199">
        <v>101110</v>
      </c>
      <c r="AH96" s="197">
        <f t="shared" si="4"/>
        <v>44546979</v>
      </c>
      <c r="AI96" s="197">
        <v>33674637</v>
      </c>
      <c r="AJ96" s="197">
        <v>10872342</v>
      </c>
      <c r="AK96" s="197">
        <v>0</v>
      </c>
      <c r="AL96" s="197">
        <v>13469855</v>
      </c>
      <c r="AM96" s="197">
        <f t="shared" si="5"/>
        <v>24342197</v>
      </c>
      <c r="AN96" s="197">
        <v>0</v>
      </c>
      <c r="AO96" s="197">
        <v>0</v>
      </c>
      <c r="AP96" s="197">
        <v>10872342</v>
      </c>
      <c r="AQ96" s="197">
        <v>0</v>
      </c>
      <c r="AR96" s="197">
        <v>13469855</v>
      </c>
      <c r="AS96" s="197" t="s">
        <v>564</v>
      </c>
      <c r="AT96" s="197" t="s">
        <v>904</v>
      </c>
      <c r="AU96" s="197" t="s">
        <v>904</v>
      </c>
      <c r="AV96" s="197" t="s">
        <v>3366</v>
      </c>
      <c r="AW96" s="197" t="s">
        <v>4004</v>
      </c>
      <c r="AX96" s="197"/>
      <c r="AY96" s="197"/>
      <c r="AZ96" s="197" t="s">
        <v>904</v>
      </c>
      <c r="BA96" s="197"/>
      <c r="BB96" s="197" t="s">
        <v>904</v>
      </c>
      <c r="BC96" s="197"/>
      <c r="BD96" s="197" t="s">
        <v>4004</v>
      </c>
      <c r="BE96" s="197"/>
      <c r="BF96" s="197"/>
      <c r="BG96" s="197"/>
      <c r="BH96" s="197"/>
      <c r="BI96" s="197">
        <v>24342197</v>
      </c>
    </row>
    <row r="97" spans="1:61" ht="15" hidden="1" customHeight="1" x14ac:dyDescent="0.2">
      <c r="A97" s="349" t="str">
        <f t="shared" si="6"/>
        <v>30xx-50540012941-300120250714TAC0001</v>
      </c>
      <c r="B97" s="198">
        <v>46036</v>
      </c>
      <c r="C97" s="351" t="s">
        <v>217</v>
      </c>
      <c r="D97" s="351" t="s">
        <v>360</v>
      </c>
      <c r="E97" s="260">
        <v>50540012941</v>
      </c>
      <c r="F97" s="161" t="s">
        <v>2338</v>
      </c>
      <c r="G97" s="199" t="s">
        <v>515</v>
      </c>
      <c r="H97" s="199" t="s">
        <v>3363</v>
      </c>
      <c r="I97" s="199" t="s">
        <v>2339</v>
      </c>
      <c r="J97" s="198">
        <v>45852</v>
      </c>
      <c r="K97" s="198">
        <v>45874</v>
      </c>
      <c r="L97" s="198">
        <v>46021</v>
      </c>
      <c r="M97" s="198"/>
      <c r="N97" s="161" t="s">
        <v>78</v>
      </c>
      <c r="O97" s="161" t="s">
        <v>487</v>
      </c>
      <c r="P97" s="161"/>
      <c r="Q97" s="161"/>
      <c r="R97" s="198">
        <v>44562</v>
      </c>
      <c r="S97" s="198">
        <v>45657</v>
      </c>
      <c r="T97" s="161" t="s">
        <v>236</v>
      </c>
      <c r="U97" s="161" t="s">
        <v>47</v>
      </c>
      <c r="V97" s="161"/>
      <c r="W97" s="161" t="s">
        <v>309</v>
      </c>
      <c r="X97" s="161" t="s">
        <v>11</v>
      </c>
      <c r="Y97" s="161">
        <v>579</v>
      </c>
      <c r="Z97" s="198">
        <v>45842</v>
      </c>
      <c r="AA97" s="161"/>
      <c r="AB97" s="161"/>
      <c r="AC97" s="161"/>
      <c r="AD97" s="197"/>
      <c r="AE97" s="197"/>
      <c r="AF97" s="197" t="s">
        <v>4005</v>
      </c>
      <c r="AG97" s="199">
        <v>101110</v>
      </c>
      <c r="AH97" s="197">
        <f t="shared" si="4"/>
        <v>78395516</v>
      </c>
      <c r="AI97" s="197">
        <v>72450741</v>
      </c>
      <c r="AJ97" s="197">
        <v>5944775</v>
      </c>
      <c r="AK97" s="197">
        <v>0</v>
      </c>
      <c r="AL97" s="197">
        <v>0</v>
      </c>
      <c r="AM97" s="197">
        <f t="shared" si="5"/>
        <v>24057460</v>
      </c>
      <c r="AN97" s="197">
        <v>18112685</v>
      </c>
      <c r="AO97" s="197">
        <v>0</v>
      </c>
      <c r="AP97" s="197">
        <v>5944775</v>
      </c>
      <c r="AQ97" s="197">
        <v>0</v>
      </c>
      <c r="AR97" s="197">
        <v>0</v>
      </c>
      <c r="AS97" s="197" t="e">
        <v>#N/A</v>
      </c>
      <c r="AT97" s="197" t="s">
        <v>904</v>
      </c>
      <c r="AU97" s="197" t="s">
        <v>904</v>
      </c>
      <c r="AV97" s="197" t="s">
        <v>4004</v>
      </c>
      <c r="AW97" s="197" t="s">
        <v>4004</v>
      </c>
      <c r="AX97" s="197" t="s">
        <v>904</v>
      </c>
      <c r="AY97" s="197"/>
      <c r="AZ97" s="197" t="s">
        <v>904</v>
      </c>
      <c r="BA97" s="197"/>
      <c r="BB97" s="197"/>
      <c r="BC97" s="197"/>
      <c r="BD97" s="197" t="s">
        <v>4004</v>
      </c>
      <c r="BE97" s="197"/>
      <c r="BF97" s="197"/>
      <c r="BG97" s="197"/>
      <c r="BH97" s="197"/>
      <c r="BI97" s="197">
        <v>24057460</v>
      </c>
    </row>
    <row r="98" spans="1:61" ht="15" hidden="1" customHeight="1" x14ac:dyDescent="0.2">
      <c r="A98" s="349" t="str">
        <f t="shared" si="6"/>
        <v>48xx-970940002514-480120250827TAC0001</v>
      </c>
      <c r="B98" s="198">
        <v>46099</v>
      </c>
      <c r="C98" s="351" t="s">
        <v>352</v>
      </c>
      <c r="D98" s="351" t="s">
        <v>276</v>
      </c>
      <c r="E98" s="260">
        <v>970940002514</v>
      </c>
      <c r="F98" s="161" t="s">
        <v>1049</v>
      </c>
      <c r="G98" s="199" t="s">
        <v>1048</v>
      </c>
      <c r="H98" s="199" t="s">
        <v>3363</v>
      </c>
      <c r="I98" s="199" t="s">
        <v>2054</v>
      </c>
      <c r="J98" s="198">
        <v>45896</v>
      </c>
      <c r="K98" s="198">
        <v>45911</v>
      </c>
      <c r="L98" s="198">
        <v>46020</v>
      </c>
      <c r="M98" s="198">
        <v>46021</v>
      </c>
      <c r="N98" s="161" t="s">
        <v>78</v>
      </c>
      <c r="O98" s="161" t="s">
        <v>487</v>
      </c>
      <c r="P98" s="161"/>
      <c r="Q98" s="161"/>
      <c r="R98" s="198">
        <v>44562</v>
      </c>
      <c r="S98" s="198">
        <v>45629</v>
      </c>
      <c r="T98" s="161" t="s">
        <v>277</v>
      </c>
      <c r="U98" s="161" t="s">
        <v>149</v>
      </c>
      <c r="V98" s="161" t="s">
        <v>118</v>
      </c>
      <c r="W98" s="161" t="s">
        <v>207</v>
      </c>
      <c r="X98" s="161" t="s">
        <v>11</v>
      </c>
      <c r="Y98" s="161">
        <v>821</v>
      </c>
      <c r="Z98" s="198">
        <v>45897</v>
      </c>
      <c r="AA98" s="161"/>
      <c r="AB98" s="161"/>
      <c r="AC98" s="161"/>
      <c r="AD98" s="197"/>
      <c r="AE98" s="197"/>
      <c r="AF98" s="197" t="s">
        <v>4003</v>
      </c>
      <c r="AG98" s="199">
        <v>101111</v>
      </c>
      <c r="AH98" s="197">
        <f t="shared" si="4"/>
        <v>19536996.210000001</v>
      </c>
      <c r="AI98" s="197">
        <v>16527851</v>
      </c>
      <c r="AJ98" s="197">
        <v>3009145.21</v>
      </c>
      <c r="AK98" s="197">
        <v>0</v>
      </c>
      <c r="AL98" s="197">
        <v>4131963</v>
      </c>
      <c r="AM98" s="197">
        <f t="shared" si="5"/>
        <v>23668959.210000001</v>
      </c>
      <c r="AN98" s="197">
        <v>0</v>
      </c>
      <c r="AO98" s="197">
        <v>16527851</v>
      </c>
      <c r="AP98" s="197">
        <v>3009145.21</v>
      </c>
      <c r="AQ98" s="197">
        <v>0</v>
      </c>
      <c r="AR98" s="197">
        <v>4131963</v>
      </c>
      <c r="AS98" s="197" t="e">
        <v>#N/A</v>
      </c>
      <c r="AT98" s="197" t="s">
        <v>904</v>
      </c>
      <c r="AU98" s="197" t="s">
        <v>118</v>
      </c>
      <c r="AV98" s="197"/>
      <c r="AW98" s="197" t="s">
        <v>4004</v>
      </c>
      <c r="AX98" s="197"/>
      <c r="AY98" s="197" t="s">
        <v>904</v>
      </c>
      <c r="AZ98" s="197" t="s">
        <v>904</v>
      </c>
      <c r="BA98" s="197"/>
      <c r="BB98" s="197" t="s">
        <v>904</v>
      </c>
      <c r="BC98" s="197"/>
      <c r="BD98" s="197" t="s">
        <v>4004</v>
      </c>
      <c r="BE98" s="197"/>
      <c r="BF98" s="197">
        <v>0</v>
      </c>
      <c r="BG98" s="197"/>
      <c r="BH98" s="197"/>
      <c r="BI98" s="197"/>
    </row>
    <row r="99" spans="1:61" ht="15" hidden="1" customHeight="1" x14ac:dyDescent="0.2">
      <c r="A99" s="349" t="str">
        <f t="shared" si="6"/>
        <v>43xx-10340002721-430120250919TAC0007</v>
      </c>
      <c r="B99" s="198">
        <v>46045</v>
      </c>
      <c r="C99" s="351" t="s">
        <v>328</v>
      </c>
      <c r="D99" s="351" t="s">
        <v>329</v>
      </c>
      <c r="E99" s="260">
        <v>10340002721</v>
      </c>
      <c r="F99" s="161" t="s">
        <v>2056</v>
      </c>
      <c r="G99" s="199" t="s">
        <v>1715</v>
      </c>
      <c r="H99" s="199" t="s">
        <v>3363</v>
      </c>
      <c r="I99" s="199" t="s">
        <v>1732</v>
      </c>
      <c r="J99" s="198">
        <v>45919</v>
      </c>
      <c r="K99" s="198">
        <v>45933</v>
      </c>
      <c r="L99" s="198">
        <v>45979</v>
      </c>
      <c r="M99" s="198"/>
      <c r="N99" s="161" t="s">
        <v>82</v>
      </c>
      <c r="O99" s="161" t="s">
        <v>479</v>
      </c>
      <c r="P99" s="161"/>
      <c r="Q99" s="161"/>
      <c r="R99" s="198">
        <v>44562</v>
      </c>
      <c r="S99" s="198">
        <v>45657</v>
      </c>
      <c r="T99" s="161" t="s">
        <v>332</v>
      </c>
      <c r="U99" s="161" t="s">
        <v>1152</v>
      </c>
      <c r="V99" s="161"/>
      <c r="W99" s="161" t="s">
        <v>40</v>
      </c>
      <c r="X99" s="161" t="s">
        <v>28</v>
      </c>
      <c r="Y99" s="161"/>
      <c r="Z99" s="198"/>
      <c r="AA99" s="161"/>
      <c r="AB99" s="161"/>
      <c r="AC99" s="161"/>
      <c r="AD99" s="197"/>
      <c r="AE99" s="197"/>
      <c r="AF99" s="197" t="s">
        <v>4005</v>
      </c>
      <c r="AG99" s="199">
        <v>101110</v>
      </c>
      <c r="AH99" s="197">
        <f t="shared" si="4"/>
        <v>23982243</v>
      </c>
      <c r="AI99" s="197">
        <v>22942207</v>
      </c>
      <c r="AJ99" s="197">
        <v>1040036</v>
      </c>
      <c r="AK99" s="197">
        <v>0</v>
      </c>
      <c r="AL99" s="197">
        <v>9176883</v>
      </c>
      <c r="AM99" s="197">
        <f t="shared" si="5"/>
        <v>22942207</v>
      </c>
      <c r="AN99" s="197">
        <v>22942207</v>
      </c>
      <c r="AO99" s="197">
        <v>0</v>
      </c>
      <c r="AP99" s="197">
        <v>0</v>
      </c>
      <c r="AQ99" s="197">
        <v>0</v>
      </c>
      <c r="AR99" s="197">
        <v>0</v>
      </c>
      <c r="AS99" s="197" t="e">
        <v>#N/A</v>
      </c>
      <c r="AT99" s="197" t="s">
        <v>118</v>
      </c>
      <c r="AU99" s="197" t="s">
        <v>118</v>
      </c>
      <c r="AV99" s="197" t="s">
        <v>4034</v>
      </c>
      <c r="AW99" s="197" t="s">
        <v>4004</v>
      </c>
      <c r="AX99" s="197" t="s">
        <v>904</v>
      </c>
      <c r="AY99" s="197"/>
      <c r="AZ99" s="197" t="s">
        <v>904</v>
      </c>
      <c r="BA99" s="197"/>
      <c r="BB99" s="197" t="s">
        <v>904</v>
      </c>
      <c r="BC99" s="197"/>
      <c r="BD99" s="197" t="s">
        <v>4004</v>
      </c>
      <c r="BE99" s="197"/>
      <c r="BF99" s="197">
        <v>33159126</v>
      </c>
      <c r="BG99" s="197"/>
      <c r="BH99" s="197"/>
      <c r="BI99" s="197"/>
    </row>
    <row r="100" spans="1:61" ht="15" hidden="1" customHeight="1" x14ac:dyDescent="0.2">
      <c r="A100" s="349" t="str">
        <f t="shared" si="6"/>
        <v>15xx-991140002442-124</v>
      </c>
      <c r="B100" s="198">
        <v>46045</v>
      </c>
      <c r="C100" s="351" t="s">
        <v>290</v>
      </c>
      <c r="D100" s="351" t="s">
        <v>291</v>
      </c>
      <c r="E100" s="260">
        <v>991140002442</v>
      </c>
      <c r="F100" s="161" t="s">
        <v>500</v>
      </c>
      <c r="G100" s="199">
        <v>124</v>
      </c>
      <c r="H100" s="199" t="s">
        <v>3365</v>
      </c>
      <c r="I100" s="199">
        <v>124</v>
      </c>
      <c r="J100" s="198">
        <v>45833</v>
      </c>
      <c r="K100" s="198">
        <v>45861</v>
      </c>
      <c r="L100" s="198">
        <v>46022</v>
      </c>
      <c r="M100" s="198">
        <v>45658</v>
      </c>
      <c r="N100" s="161"/>
      <c r="O100" s="161" t="s">
        <v>78</v>
      </c>
      <c r="P100" s="161"/>
      <c r="Q100" s="161"/>
      <c r="R100" s="198">
        <v>44562</v>
      </c>
      <c r="S100" s="198">
        <v>45657</v>
      </c>
      <c r="T100" s="161" t="s">
        <v>299</v>
      </c>
      <c r="U100" s="161" t="s">
        <v>286</v>
      </c>
      <c r="V100" s="161"/>
      <c r="W100" s="161" t="s">
        <v>501</v>
      </c>
      <c r="X100" s="161" t="s">
        <v>28</v>
      </c>
      <c r="Y100" s="161">
        <v>239</v>
      </c>
      <c r="Z100" s="198">
        <v>45772</v>
      </c>
      <c r="AA100" s="161"/>
      <c r="AB100" s="161"/>
      <c r="AC100" s="161"/>
      <c r="AD100" s="197">
        <v>35809285694</v>
      </c>
      <c r="AE100" s="197">
        <v>3.2</v>
      </c>
      <c r="AF100" s="197" t="s">
        <v>4005</v>
      </c>
      <c r="AG100" s="199">
        <v>101110</v>
      </c>
      <c r="AH100" s="197">
        <f t="shared" si="4"/>
        <v>51356741.630000003</v>
      </c>
      <c r="AI100" s="197">
        <v>51356741.630000003</v>
      </c>
      <c r="AJ100" s="197">
        <v>0</v>
      </c>
      <c r="AK100" s="197">
        <v>0</v>
      </c>
      <c r="AL100" s="197">
        <v>0</v>
      </c>
      <c r="AM100" s="197">
        <f t="shared" si="5"/>
        <v>22833578</v>
      </c>
      <c r="AN100" s="197">
        <v>3759591</v>
      </c>
      <c r="AO100" s="197">
        <v>0</v>
      </c>
      <c r="AP100" s="197">
        <v>8313069</v>
      </c>
      <c r="AQ100" s="197">
        <v>0</v>
      </c>
      <c r="AR100" s="197">
        <v>10760918</v>
      </c>
      <c r="AS100" s="197" t="e">
        <v>#N/A</v>
      </c>
      <c r="AT100" s="197" t="s">
        <v>904</v>
      </c>
      <c r="AU100" s="197">
        <v>0</v>
      </c>
      <c r="AV100" s="197" t="s">
        <v>4007</v>
      </c>
      <c r="AW100" s="197" t="s">
        <v>4004</v>
      </c>
      <c r="AX100" s="197" t="s">
        <v>904</v>
      </c>
      <c r="AY100" s="197"/>
      <c r="AZ100" s="197" t="s">
        <v>904</v>
      </c>
      <c r="BA100" s="197"/>
      <c r="BB100" s="197" t="s">
        <v>904</v>
      </c>
      <c r="BC100" s="197"/>
      <c r="BD100" s="197" t="s">
        <v>4004</v>
      </c>
      <c r="BE100" s="197"/>
      <c r="BF100" s="197">
        <v>39284081</v>
      </c>
      <c r="BG100" s="197">
        <v>0</v>
      </c>
      <c r="BH100" s="197">
        <v>0</v>
      </c>
      <c r="BI100" s="197"/>
    </row>
    <row r="101" spans="1:61" ht="15" hidden="1" customHeight="1" x14ac:dyDescent="0.2">
      <c r="A101" s="349" t="str">
        <f t="shared" si="6"/>
        <v>48xx-990540003353-314</v>
      </c>
      <c r="B101" s="198">
        <v>46107</v>
      </c>
      <c r="C101" s="351" t="s">
        <v>352</v>
      </c>
      <c r="D101" s="351" t="s">
        <v>276</v>
      </c>
      <c r="E101" s="260">
        <v>990540003353</v>
      </c>
      <c r="F101" s="161" t="s">
        <v>3530</v>
      </c>
      <c r="G101" s="199">
        <v>314</v>
      </c>
      <c r="H101" s="199" t="s">
        <v>3365</v>
      </c>
      <c r="I101" s="199">
        <v>314</v>
      </c>
      <c r="J101" s="198">
        <v>45628</v>
      </c>
      <c r="K101" s="198">
        <v>45632</v>
      </c>
      <c r="L101" s="198">
        <v>45735</v>
      </c>
      <c r="M101" s="198">
        <v>45736</v>
      </c>
      <c r="N101" s="161"/>
      <c r="O101" s="161" t="s">
        <v>82</v>
      </c>
      <c r="P101" s="161"/>
      <c r="Q101" s="161"/>
      <c r="R101" s="198">
        <v>44562</v>
      </c>
      <c r="S101" s="198">
        <v>45291</v>
      </c>
      <c r="T101" s="161" t="s">
        <v>3531</v>
      </c>
      <c r="U101" s="161" t="s">
        <v>179</v>
      </c>
      <c r="V101" s="161" t="s">
        <v>118</v>
      </c>
      <c r="W101" s="161" t="s">
        <v>35</v>
      </c>
      <c r="X101" s="161" t="s">
        <v>28</v>
      </c>
      <c r="Y101" s="161">
        <v>324</v>
      </c>
      <c r="Z101" s="198">
        <v>45436</v>
      </c>
      <c r="AA101" s="161"/>
      <c r="AB101" s="161"/>
      <c r="AC101" s="161"/>
      <c r="AD101" s="197">
        <v>1839637834</v>
      </c>
      <c r="AE101" s="197">
        <v>4.0999999999999996</v>
      </c>
      <c r="AF101" s="197" t="s">
        <v>4003</v>
      </c>
      <c r="AG101" s="199">
        <v>101111</v>
      </c>
      <c r="AH101" s="197">
        <f t="shared" si="4"/>
        <v>32635035.469999999</v>
      </c>
      <c r="AI101" s="197">
        <v>29522139</v>
      </c>
      <c r="AJ101" s="197">
        <v>3112896.47</v>
      </c>
      <c r="AK101" s="197">
        <v>0</v>
      </c>
      <c r="AL101" s="197">
        <v>0</v>
      </c>
      <c r="AM101" s="197">
        <f t="shared" si="5"/>
        <v>22184527</v>
      </c>
      <c r="AN101" s="197">
        <v>20203730</v>
      </c>
      <c r="AO101" s="197">
        <v>0</v>
      </c>
      <c r="AP101" s="197">
        <v>1980797</v>
      </c>
      <c r="AQ101" s="197">
        <v>0</v>
      </c>
      <c r="AR101" s="197">
        <v>0</v>
      </c>
      <c r="AS101" s="197" t="e">
        <v>#N/A</v>
      </c>
      <c r="AT101" s="197" t="s">
        <v>904</v>
      </c>
      <c r="AU101" s="197" t="s">
        <v>118</v>
      </c>
      <c r="AV101" s="197" t="s">
        <v>4004</v>
      </c>
      <c r="AW101" s="197" t="s">
        <v>4004</v>
      </c>
      <c r="AX101" s="197" t="s">
        <v>904</v>
      </c>
      <c r="AY101" s="197"/>
      <c r="AZ101" s="197" t="s">
        <v>904</v>
      </c>
      <c r="BA101" s="197"/>
      <c r="BB101" s="197"/>
      <c r="BC101" s="197"/>
      <c r="BD101" s="197" t="s">
        <v>4004</v>
      </c>
      <c r="BE101" s="197"/>
      <c r="BF101" s="197">
        <v>25180579</v>
      </c>
      <c r="BG101" s="197">
        <v>0</v>
      </c>
      <c r="BH101" s="197">
        <v>0</v>
      </c>
      <c r="BI101" s="197"/>
    </row>
    <row r="102" spans="1:61" ht="15" hidden="1" customHeight="1" x14ac:dyDescent="0.2">
      <c r="A102" s="349" t="str">
        <f t="shared" si="6"/>
        <v>58xx-220140006939-580120251126TAC0001</v>
      </c>
      <c r="B102" s="198">
        <v>46071</v>
      </c>
      <c r="C102" s="351" t="s">
        <v>282</v>
      </c>
      <c r="D102" s="351" t="s">
        <v>283</v>
      </c>
      <c r="E102" s="260">
        <v>220140006939</v>
      </c>
      <c r="F102" s="161" t="s">
        <v>1885</v>
      </c>
      <c r="G102" s="199" t="s">
        <v>1886</v>
      </c>
      <c r="H102" s="199" t="s">
        <v>3363</v>
      </c>
      <c r="I102" s="199" t="s">
        <v>1886</v>
      </c>
      <c r="J102" s="198">
        <v>45987</v>
      </c>
      <c r="K102" s="198">
        <v>46001</v>
      </c>
      <c r="L102" s="198">
        <v>46070</v>
      </c>
      <c r="M102" s="198">
        <v>46070</v>
      </c>
      <c r="N102" s="161" t="s">
        <v>78</v>
      </c>
      <c r="O102" s="161" t="s">
        <v>487</v>
      </c>
      <c r="P102" s="161"/>
      <c r="Q102" s="161"/>
      <c r="R102" s="198">
        <v>44575</v>
      </c>
      <c r="S102" s="198">
        <v>45657</v>
      </c>
      <c r="T102" s="161" t="s">
        <v>1040</v>
      </c>
      <c r="U102" s="161" t="s">
        <v>150</v>
      </c>
      <c r="V102" s="161"/>
      <c r="W102" s="161" t="s">
        <v>1887</v>
      </c>
      <c r="X102" s="161" t="s">
        <v>28</v>
      </c>
      <c r="Y102" s="161">
        <v>1215</v>
      </c>
      <c r="Z102" s="198">
        <v>45985</v>
      </c>
      <c r="AA102" s="161"/>
      <c r="AB102" s="161"/>
      <c r="AC102" s="161"/>
      <c r="AD102" s="197">
        <v>55101551246</v>
      </c>
      <c r="AE102" s="197">
        <v>3</v>
      </c>
      <c r="AF102" s="197" t="s">
        <v>4005</v>
      </c>
      <c r="AG102" s="199">
        <v>101110</v>
      </c>
      <c r="AH102" s="197">
        <f t="shared" si="4"/>
        <v>16332390.529999999</v>
      </c>
      <c r="AI102" s="197">
        <v>13742833</v>
      </c>
      <c r="AJ102" s="197">
        <v>2589557.5299999998</v>
      </c>
      <c r="AK102" s="197">
        <v>0</v>
      </c>
      <c r="AL102" s="197">
        <v>5497134</v>
      </c>
      <c r="AM102" s="197">
        <f t="shared" si="5"/>
        <v>21829524.530000001</v>
      </c>
      <c r="AN102" s="197">
        <v>13742833</v>
      </c>
      <c r="AO102" s="197">
        <v>0</v>
      </c>
      <c r="AP102" s="197">
        <v>2589557.5299999998</v>
      </c>
      <c r="AQ102" s="197">
        <v>0</v>
      </c>
      <c r="AR102" s="197">
        <v>5497134</v>
      </c>
      <c r="AS102" s="197" t="s">
        <v>564</v>
      </c>
      <c r="AT102" s="197" t="s">
        <v>904</v>
      </c>
      <c r="AU102" s="197">
        <v>0</v>
      </c>
      <c r="AV102" s="197" t="s">
        <v>3366</v>
      </c>
      <c r="AW102" s="197" t="s">
        <v>4004</v>
      </c>
      <c r="AX102" s="197" t="s">
        <v>904</v>
      </c>
      <c r="AY102" s="197"/>
      <c r="AZ102" s="197" t="s">
        <v>904</v>
      </c>
      <c r="BA102" s="197"/>
      <c r="BB102" s="197" t="s">
        <v>904</v>
      </c>
      <c r="BC102" s="197"/>
      <c r="BD102" s="197" t="s">
        <v>4004</v>
      </c>
      <c r="BE102" s="197"/>
      <c r="BF102" s="197"/>
      <c r="BG102" s="197"/>
      <c r="BH102" s="197"/>
      <c r="BI102" s="197"/>
    </row>
    <row r="103" spans="1:61" ht="15" hidden="1" customHeight="1" x14ac:dyDescent="0.2">
      <c r="A103" s="349" t="str">
        <f t="shared" si="6"/>
        <v>59xx-650113301601-59</v>
      </c>
      <c r="B103" s="198">
        <v>46045</v>
      </c>
      <c r="C103" s="351" t="s">
        <v>337</v>
      </c>
      <c r="D103" s="351" t="s">
        <v>353</v>
      </c>
      <c r="E103" s="260">
        <v>650113301601</v>
      </c>
      <c r="F103" s="161" t="s">
        <v>865</v>
      </c>
      <c r="G103" s="199">
        <v>59</v>
      </c>
      <c r="H103" s="199" t="s">
        <v>3365</v>
      </c>
      <c r="I103" s="199">
        <v>59</v>
      </c>
      <c r="J103" s="198">
        <v>45742</v>
      </c>
      <c r="K103" s="198">
        <v>45747</v>
      </c>
      <c r="L103" s="198">
        <v>46020</v>
      </c>
      <c r="M103" s="198">
        <v>46020</v>
      </c>
      <c r="N103" s="161"/>
      <c r="O103" s="161" t="s">
        <v>78</v>
      </c>
      <c r="P103" s="161"/>
      <c r="Q103" s="161"/>
      <c r="R103" s="198">
        <v>44562</v>
      </c>
      <c r="S103" s="198">
        <v>45291</v>
      </c>
      <c r="T103" s="161" t="s">
        <v>342</v>
      </c>
      <c r="U103" s="161" t="s">
        <v>152</v>
      </c>
      <c r="V103" s="161"/>
      <c r="W103" s="161"/>
      <c r="X103" s="161" t="s">
        <v>36</v>
      </c>
      <c r="Y103" s="161"/>
      <c r="Z103" s="198"/>
      <c r="AA103" s="161"/>
      <c r="AB103" s="161"/>
      <c r="AC103" s="161"/>
      <c r="AD103" s="197"/>
      <c r="AE103" s="197"/>
      <c r="AF103" s="197" t="s">
        <v>4005</v>
      </c>
      <c r="AG103" s="199">
        <v>105101</v>
      </c>
      <c r="AH103" s="197">
        <f t="shared" si="4"/>
        <v>21389660.41</v>
      </c>
      <c r="AI103" s="197">
        <v>16718871</v>
      </c>
      <c r="AJ103" s="197">
        <v>4670789.41</v>
      </c>
      <c r="AK103" s="197">
        <v>0</v>
      </c>
      <c r="AL103" s="197">
        <v>0</v>
      </c>
      <c r="AM103" s="197">
        <f t="shared" si="5"/>
        <v>21389660.41</v>
      </c>
      <c r="AN103" s="197">
        <v>16718871</v>
      </c>
      <c r="AO103" s="197">
        <v>0</v>
      </c>
      <c r="AP103" s="197">
        <v>4670789.41</v>
      </c>
      <c r="AQ103" s="197">
        <v>0</v>
      </c>
      <c r="AR103" s="197">
        <v>0</v>
      </c>
      <c r="AS103" s="197" t="e">
        <v>#N/A</v>
      </c>
      <c r="AT103" s="197" t="s">
        <v>904</v>
      </c>
      <c r="AU103" s="197">
        <v>0</v>
      </c>
      <c r="AV103" s="197" t="s">
        <v>4004</v>
      </c>
      <c r="AW103" s="197" t="s">
        <v>4004</v>
      </c>
      <c r="AX103" s="197" t="s">
        <v>904</v>
      </c>
      <c r="AY103" s="197"/>
      <c r="AZ103" s="197" t="s">
        <v>904</v>
      </c>
      <c r="BA103" s="197"/>
      <c r="BB103" s="197"/>
      <c r="BC103" s="197"/>
      <c r="BD103" s="197" t="s">
        <v>4004</v>
      </c>
      <c r="BE103" s="197"/>
      <c r="BF103" s="197">
        <v>0</v>
      </c>
      <c r="BG103" s="197"/>
      <c r="BH103" s="197"/>
      <c r="BI103" s="197"/>
    </row>
    <row r="104" spans="1:61" ht="15" hidden="1" customHeight="1" x14ac:dyDescent="0.2">
      <c r="A104" s="349" t="str">
        <f t="shared" si="6"/>
        <v>39xx-990440001274-239</v>
      </c>
      <c r="B104" s="198">
        <v>46112</v>
      </c>
      <c r="C104" s="351" t="s">
        <v>358</v>
      </c>
      <c r="D104" s="351" t="s">
        <v>245</v>
      </c>
      <c r="E104" s="260">
        <v>990440001274</v>
      </c>
      <c r="F104" s="161" t="s">
        <v>3443</v>
      </c>
      <c r="G104" s="199">
        <v>239</v>
      </c>
      <c r="H104" s="199" t="s">
        <v>3365</v>
      </c>
      <c r="I104" s="199">
        <v>239</v>
      </c>
      <c r="J104" s="198">
        <v>43657</v>
      </c>
      <c r="K104" s="198">
        <v>43668</v>
      </c>
      <c r="L104" s="198">
        <v>44012</v>
      </c>
      <c r="M104" s="198">
        <v>44013</v>
      </c>
      <c r="N104" s="161" t="s">
        <v>78</v>
      </c>
      <c r="O104" s="161" t="e">
        <v>#N/A</v>
      </c>
      <c r="P104" s="161"/>
      <c r="Q104" s="161"/>
      <c r="R104" s="198">
        <v>42736</v>
      </c>
      <c r="S104" s="198">
        <v>43615</v>
      </c>
      <c r="T104" s="161" t="s">
        <v>3444</v>
      </c>
      <c r="U104" s="161" t="s">
        <v>149</v>
      </c>
      <c r="V104" s="161"/>
      <c r="W104" s="161" t="s">
        <v>3445</v>
      </c>
      <c r="X104" s="161" t="s">
        <v>165</v>
      </c>
      <c r="Y104" s="161"/>
      <c r="Z104" s="198"/>
      <c r="AA104" s="161" t="s">
        <v>3446</v>
      </c>
      <c r="AB104" s="161" t="s">
        <v>166</v>
      </c>
      <c r="AC104" s="161">
        <v>43633</v>
      </c>
      <c r="AD104" s="197">
        <v>1125626403</v>
      </c>
      <c r="AE104" s="197">
        <v>2.4470000000000001</v>
      </c>
      <c r="AF104" s="197" t="s">
        <v>4003</v>
      </c>
      <c r="AG104" s="199">
        <v>101111</v>
      </c>
      <c r="AH104" s="197">
        <f t="shared" si="4"/>
        <v>26069357.289999999</v>
      </c>
      <c r="AI104" s="197">
        <v>20969841</v>
      </c>
      <c r="AJ104" s="197">
        <v>5099516.29</v>
      </c>
      <c r="AK104" s="197">
        <v>0</v>
      </c>
      <c r="AL104" s="197">
        <v>0</v>
      </c>
      <c r="AM104" s="197">
        <f t="shared" si="5"/>
        <v>20969840.66</v>
      </c>
      <c r="AN104" s="197">
        <v>20854956.66</v>
      </c>
      <c r="AO104" s="197">
        <v>114884</v>
      </c>
      <c r="AP104" s="197">
        <v>0</v>
      </c>
      <c r="AQ104" s="197">
        <v>0</v>
      </c>
      <c r="AR104" s="197">
        <v>0</v>
      </c>
      <c r="AS104" s="197" t="e">
        <v>#N/A</v>
      </c>
      <c r="AT104" s="197" t="s">
        <v>904</v>
      </c>
      <c r="AU104" s="197" t="s">
        <v>118</v>
      </c>
      <c r="AV104" s="197"/>
      <c r="AW104" s="197" t="s">
        <v>4004</v>
      </c>
      <c r="AX104" s="197" t="s">
        <v>904</v>
      </c>
      <c r="AY104" s="197" t="s">
        <v>904</v>
      </c>
      <c r="AZ104" s="197"/>
      <c r="BA104" s="197"/>
      <c r="BB104" s="197"/>
      <c r="BC104" s="197"/>
      <c r="BD104" s="197" t="s">
        <v>4004</v>
      </c>
      <c r="BE104" s="197"/>
      <c r="BF104" s="197">
        <v>0</v>
      </c>
      <c r="BG104" s="197">
        <v>0</v>
      </c>
      <c r="BH104" s="197">
        <v>0</v>
      </c>
      <c r="BI104" s="197"/>
    </row>
    <row r="105" spans="1:61" ht="15" hidden="1" customHeight="1" x14ac:dyDescent="0.2">
      <c r="A105" s="349" t="str">
        <f t="shared" si="6"/>
        <v>62xx-970340004013-460</v>
      </c>
      <c r="B105" s="198">
        <v>46057</v>
      </c>
      <c r="C105" s="351" t="s">
        <v>361</v>
      </c>
      <c r="D105" s="351" t="s">
        <v>362</v>
      </c>
      <c r="E105" s="260">
        <v>970340004013</v>
      </c>
      <c r="F105" s="161" t="s">
        <v>410</v>
      </c>
      <c r="G105" s="199">
        <v>460</v>
      </c>
      <c r="H105" s="199" t="s">
        <v>3365</v>
      </c>
      <c r="I105" s="199">
        <v>460</v>
      </c>
      <c r="J105" s="198">
        <v>45792</v>
      </c>
      <c r="K105" s="198">
        <v>45824</v>
      </c>
      <c r="L105" s="198">
        <v>45988</v>
      </c>
      <c r="M105" s="198">
        <v>45992</v>
      </c>
      <c r="N105" s="161"/>
      <c r="O105" s="161" t="s">
        <v>78</v>
      </c>
      <c r="P105" s="161"/>
      <c r="Q105" s="161"/>
      <c r="R105" s="198">
        <v>44562</v>
      </c>
      <c r="S105" s="198">
        <v>45657</v>
      </c>
      <c r="T105" s="161" t="s">
        <v>137</v>
      </c>
      <c r="U105" s="161" t="s">
        <v>149</v>
      </c>
      <c r="V105" s="161"/>
      <c r="W105" s="161" t="s">
        <v>1151</v>
      </c>
      <c r="X105" s="161" t="s">
        <v>28</v>
      </c>
      <c r="Y105" s="161">
        <v>304</v>
      </c>
      <c r="Z105" s="198">
        <v>45791</v>
      </c>
      <c r="AA105" s="161"/>
      <c r="AB105" s="161"/>
      <c r="AC105" s="161"/>
      <c r="AD105" s="197">
        <v>14096831398</v>
      </c>
      <c r="AE105" s="197">
        <v>8.1999999999999993</v>
      </c>
      <c r="AF105" s="197" t="s">
        <v>4005</v>
      </c>
      <c r="AG105" s="199">
        <v>105101</v>
      </c>
      <c r="AH105" s="197">
        <f t="shared" si="4"/>
        <v>20959867</v>
      </c>
      <c r="AI105" s="197">
        <v>17885365</v>
      </c>
      <c r="AJ105" s="197">
        <v>3074502</v>
      </c>
      <c r="AK105" s="197">
        <v>0</v>
      </c>
      <c r="AL105" s="197">
        <v>0</v>
      </c>
      <c r="AM105" s="197">
        <f t="shared" si="5"/>
        <v>20959867</v>
      </c>
      <c r="AN105" s="197">
        <v>17885365</v>
      </c>
      <c r="AO105" s="197">
        <v>0</v>
      </c>
      <c r="AP105" s="197">
        <v>3074502</v>
      </c>
      <c r="AQ105" s="197">
        <v>0</v>
      </c>
      <c r="AR105" s="197">
        <v>0</v>
      </c>
      <c r="AS105" s="197" t="e">
        <v>#N/A</v>
      </c>
      <c r="AT105" s="197" t="s">
        <v>904</v>
      </c>
      <c r="AU105" s="197">
        <v>0</v>
      </c>
      <c r="AV105" s="197"/>
      <c r="AW105" s="197" t="s">
        <v>4004</v>
      </c>
      <c r="AX105" s="197" t="s">
        <v>904</v>
      </c>
      <c r="AY105" s="197"/>
      <c r="AZ105" s="197" t="s">
        <v>904</v>
      </c>
      <c r="BA105" s="197"/>
      <c r="BB105" s="197"/>
      <c r="BC105" s="197"/>
      <c r="BD105" s="197" t="s">
        <v>4004</v>
      </c>
      <c r="BE105" s="197"/>
      <c r="BF105" s="197">
        <v>0</v>
      </c>
      <c r="BG105" s="197">
        <v>0</v>
      </c>
      <c r="BH105" s="197">
        <v>0</v>
      </c>
      <c r="BI105" s="197"/>
    </row>
    <row r="106" spans="1:61" ht="15" hidden="1" customHeight="1" x14ac:dyDescent="0.2">
      <c r="A106" s="349" t="str">
        <f t="shared" si="6"/>
        <v>60xx-30440005456-1686</v>
      </c>
      <c r="B106" s="198">
        <v>46108</v>
      </c>
      <c r="C106" s="351" t="s">
        <v>363</v>
      </c>
      <c r="D106" s="351" t="s">
        <v>364</v>
      </c>
      <c r="E106" s="260">
        <v>30440005456</v>
      </c>
      <c r="F106" s="161" t="s">
        <v>4048</v>
      </c>
      <c r="G106" s="199">
        <v>1686</v>
      </c>
      <c r="H106" s="199" t="s">
        <v>3365</v>
      </c>
      <c r="I106" s="199">
        <v>1686</v>
      </c>
      <c r="J106" s="198">
        <v>41037</v>
      </c>
      <c r="K106" s="198">
        <v>41037</v>
      </c>
      <c r="L106" s="198">
        <v>41380</v>
      </c>
      <c r="M106" s="198">
        <v>41380</v>
      </c>
      <c r="N106" s="161" t="s">
        <v>82</v>
      </c>
      <c r="O106" s="161" t="e">
        <v>#N/A</v>
      </c>
      <c r="P106" s="161"/>
      <c r="Q106" s="161"/>
      <c r="R106" s="198">
        <v>39083</v>
      </c>
      <c r="S106" s="198">
        <v>40908</v>
      </c>
      <c r="T106" s="161" t="s">
        <v>3588</v>
      </c>
      <c r="U106" s="161" t="s">
        <v>150</v>
      </c>
      <c r="V106" s="161"/>
      <c r="W106" s="161" t="s">
        <v>4049</v>
      </c>
      <c r="X106" s="161" t="s">
        <v>28</v>
      </c>
      <c r="Y106" s="161"/>
      <c r="Z106" s="198"/>
      <c r="AA106" s="161"/>
      <c r="AB106" s="161"/>
      <c r="AC106" s="161"/>
      <c r="AD106" s="197"/>
      <c r="AE106" s="197"/>
      <c r="AF106" s="197" t="s">
        <v>4005</v>
      </c>
      <c r="AG106" s="199">
        <v>105101</v>
      </c>
      <c r="AH106" s="197">
        <f t="shared" si="4"/>
        <v>345190177</v>
      </c>
      <c r="AI106" s="197">
        <v>195638703</v>
      </c>
      <c r="AJ106" s="197">
        <v>149551474</v>
      </c>
      <c r="AK106" s="197">
        <v>13884</v>
      </c>
      <c r="AL106" s="197">
        <v>33197636</v>
      </c>
      <c r="AM106" s="197">
        <f t="shared" si="5"/>
        <v>20915604</v>
      </c>
      <c r="AN106" s="197">
        <v>0</v>
      </c>
      <c r="AO106" s="197">
        <v>0</v>
      </c>
      <c r="AP106" s="197">
        <v>20915604</v>
      </c>
      <c r="AQ106" s="197">
        <v>0</v>
      </c>
      <c r="AR106" s="197">
        <v>0</v>
      </c>
      <c r="AS106" s="197" t="e">
        <v>#N/A</v>
      </c>
      <c r="AT106" s="197" t="s">
        <v>904</v>
      </c>
      <c r="AU106" s="197" t="s">
        <v>904</v>
      </c>
      <c r="AV106" s="197" t="s">
        <v>4004</v>
      </c>
      <c r="AW106" s="197" t="s">
        <v>4004</v>
      </c>
      <c r="AX106" s="197"/>
      <c r="AY106" s="197"/>
      <c r="AZ106" s="197" t="s">
        <v>904</v>
      </c>
      <c r="BA106" s="197"/>
      <c r="BB106" s="197"/>
      <c r="BC106" s="197"/>
      <c r="BD106" s="197" t="s">
        <v>4004</v>
      </c>
      <c r="BE106" s="197"/>
      <c r="BF106" s="197">
        <v>0</v>
      </c>
      <c r="BG106" s="197">
        <v>0</v>
      </c>
      <c r="BH106" s="197" t="e">
        <v>#N/A</v>
      </c>
      <c r="BI106" s="197">
        <v>20915604</v>
      </c>
    </row>
    <row r="107" spans="1:61" ht="15" hidden="1" customHeight="1" x14ac:dyDescent="0.2">
      <c r="A107" s="349" t="str">
        <f t="shared" si="6"/>
        <v>60xx-50740013644-600120250805TAC0113</v>
      </c>
      <c r="B107" s="198">
        <v>46085</v>
      </c>
      <c r="C107" s="351" t="s">
        <v>363</v>
      </c>
      <c r="D107" s="351" t="s">
        <v>364</v>
      </c>
      <c r="E107" s="260">
        <v>50740013644</v>
      </c>
      <c r="F107" s="161" t="s">
        <v>3305</v>
      </c>
      <c r="G107" s="199" t="s">
        <v>3304</v>
      </c>
      <c r="H107" s="199" t="s">
        <v>3363</v>
      </c>
      <c r="I107" s="199" t="s">
        <v>4050</v>
      </c>
      <c r="J107" s="198">
        <v>45874</v>
      </c>
      <c r="K107" s="198">
        <v>45882</v>
      </c>
      <c r="L107" s="198">
        <v>46014</v>
      </c>
      <c r="M107" s="198">
        <v>46014</v>
      </c>
      <c r="N107" s="161" t="s">
        <v>78</v>
      </c>
      <c r="O107" s="161" t="s">
        <v>487</v>
      </c>
      <c r="P107" s="161"/>
      <c r="Q107" s="161"/>
      <c r="R107" s="198">
        <v>44562</v>
      </c>
      <c r="S107" s="198">
        <v>45657</v>
      </c>
      <c r="T107" s="161" t="s">
        <v>3448</v>
      </c>
      <c r="U107" s="161" t="s">
        <v>152</v>
      </c>
      <c r="V107" s="161"/>
      <c r="W107" s="161"/>
      <c r="X107" s="161" t="s">
        <v>3493</v>
      </c>
      <c r="Y107" s="161">
        <v>738</v>
      </c>
      <c r="Z107" s="198">
        <v>45873</v>
      </c>
      <c r="AA107" s="161"/>
      <c r="AB107" s="161"/>
      <c r="AC107" s="161"/>
      <c r="AD107" s="197">
        <v>26559582364</v>
      </c>
      <c r="AE107" s="197">
        <v>1.79</v>
      </c>
      <c r="AF107" s="197" t="s">
        <v>4003</v>
      </c>
      <c r="AG107" s="199">
        <v>101111</v>
      </c>
      <c r="AH107" s="197">
        <f t="shared" si="4"/>
        <v>26301947</v>
      </c>
      <c r="AI107" s="197">
        <v>20165200</v>
      </c>
      <c r="AJ107" s="197">
        <v>6136747</v>
      </c>
      <c r="AK107" s="197">
        <v>0</v>
      </c>
      <c r="AL107" s="197">
        <v>5041300</v>
      </c>
      <c r="AM107" s="197">
        <f t="shared" si="5"/>
        <v>20165200</v>
      </c>
      <c r="AN107" s="197">
        <v>0</v>
      </c>
      <c r="AO107" s="197">
        <v>20165200</v>
      </c>
      <c r="AP107" s="197">
        <v>0</v>
      </c>
      <c r="AQ107" s="197">
        <v>0</v>
      </c>
      <c r="AR107" s="197">
        <v>0</v>
      </c>
      <c r="AS107" s="197" t="e">
        <v>#N/A</v>
      </c>
      <c r="AT107" s="197" t="s">
        <v>904</v>
      </c>
      <c r="AU107" s="197" t="s">
        <v>118</v>
      </c>
      <c r="AV107" s="197"/>
      <c r="AW107" s="197" t="s">
        <v>4004</v>
      </c>
      <c r="AX107" s="197"/>
      <c r="AY107" s="197" t="s">
        <v>904</v>
      </c>
      <c r="AZ107" s="197"/>
      <c r="BA107" s="197" t="s">
        <v>904</v>
      </c>
      <c r="BB107" s="197" t="s">
        <v>904</v>
      </c>
      <c r="BC107" s="197"/>
      <c r="BD107" s="197" t="s">
        <v>4004</v>
      </c>
      <c r="BE107" s="197"/>
      <c r="BF107" s="197">
        <v>0</v>
      </c>
      <c r="BG107" s="197"/>
      <c r="BH107" s="197"/>
      <c r="BI107" s="197"/>
    </row>
    <row r="108" spans="1:61" ht="15" hidden="1" customHeight="1" x14ac:dyDescent="0.2">
      <c r="A108" s="349" t="str">
        <f t="shared" si="6"/>
        <v>59xx-980440000670-62</v>
      </c>
      <c r="B108" s="198">
        <v>46045</v>
      </c>
      <c r="C108" s="351" t="s">
        <v>337</v>
      </c>
      <c r="D108" s="351" t="s">
        <v>353</v>
      </c>
      <c r="E108" s="260">
        <v>980440000670</v>
      </c>
      <c r="F108" s="161" t="s">
        <v>883</v>
      </c>
      <c r="G108" s="199">
        <v>62</v>
      </c>
      <c r="H108" s="199" t="s">
        <v>3365</v>
      </c>
      <c r="I108" s="199">
        <v>62</v>
      </c>
      <c r="J108" s="198">
        <v>45744</v>
      </c>
      <c r="K108" s="198">
        <v>45792</v>
      </c>
      <c r="L108" s="198">
        <v>46022</v>
      </c>
      <c r="M108" s="198">
        <v>46022</v>
      </c>
      <c r="N108" s="161"/>
      <c r="O108" s="161" t="s">
        <v>78</v>
      </c>
      <c r="P108" s="161"/>
      <c r="Q108" s="161"/>
      <c r="R108" s="198">
        <v>44562</v>
      </c>
      <c r="S108" s="198">
        <v>45291</v>
      </c>
      <c r="T108" s="161" t="s">
        <v>341</v>
      </c>
      <c r="U108" s="161" t="s">
        <v>152</v>
      </c>
      <c r="V108" s="161"/>
      <c r="W108" s="161"/>
      <c r="X108" s="161" t="s">
        <v>28</v>
      </c>
      <c r="Y108" s="161">
        <v>158</v>
      </c>
      <c r="Z108" s="198">
        <v>45742</v>
      </c>
      <c r="AA108" s="161"/>
      <c r="AB108" s="161"/>
      <c r="AC108" s="161"/>
      <c r="AD108" s="197"/>
      <c r="AE108" s="197"/>
      <c r="AF108" s="197" t="s">
        <v>4003</v>
      </c>
      <c r="AG108" s="199">
        <v>101111</v>
      </c>
      <c r="AH108" s="197">
        <f t="shared" si="4"/>
        <v>15265500</v>
      </c>
      <c r="AI108" s="197">
        <v>12150269</v>
      </c>
      <c r="AJ108" s="197">
        <v>3115231</v>
      </c>
      <c r="AK108" s="197">
        <v>0</v>
      </c>
      <c r="AL108" s="197">
        <v>4860108</v>
      </c>
      <c r="AM108" s="197">
        <f t="shared" si="5"/>
        <v>20125608</v>
      </c>
      <c r="AN108" s="197">
        <v>12150269</v>
      </c>
      <c r="AO108" s="197">
        <v>0</v>
      </c>
      <c r="AP108" s="197">
        <v>3115231</v>
      </c>
      <c r="AQ108" s="197">
        <v>0</v>
      </c>
      <c r="AR108" s="197">
        <v>4860108</v>
      </c>
      <c r="AS108" s="197" t="e">
        <v>#N/A</v>
      </c>
      <c r="AT108" s="197" t="s">
        <v>904</v>
      </c>
      <c r="AU108" s="197" t="s">
        <v>118</v>
      </c>
      <c r="AV108" s="197" t="s">
        <v>4004</v>
      </c>
      <c r="AW108" s="197" t="s">
        <v>4004</v>
      </c>
      <c r="AX108" s="197" t="s">
        <v>904</v>
      </c>
      <c r="AY108" s="197"/>
      <c r="AZ108" s="197" t="s">
        <v>904</v>
      </c>
      <c r="BA108" s="197"/>
      <c r="BB108" s="197" t="s">
        <v>904</v>
      </c>
      <c r="BC108" s="197"/>
      <c r="BD108" s="197" t="s">
        <v>4004</v>
      </c>
      <c r="BE108" s="197"/>
      <c r="BF108" s="197">
        <v>0</v>
      </c>
      <c r="BG108" s="197"/>
      <c r="BH108" s="197"/>
      <c r="BI108" s="197"/>
    </row>
    <row r="109" spans="1:61" ht="15" hidden="1" customHeight="1" x14ac:dyDescent="0.2">
      <c r="A109" s="349" t="str">
        <f t="shared" si="6"/>
        <v>62xx-41140005856-123</v>
      </c>
      <c r="B109" s="198">
        <v>46113</v>
      </c>
      <c r="C109" s="351" t="s">
        <v>361</v>
      </c>
      <c r="D109" s="351" t="s">
        <v>362</v>
      </c>
      <c r="E109" s="260">
        <v>41140005856</v>
      </c>
      <c r="F109" s="161" t="s">
        <v>4028</v>
      </c>
      <c r="G109" s="199">
        <v>123</v>
      </c>
      <c r="H109" s="199" t="s">
        <v>3365</v>
      </c>
      <c r="I109" s="199">
        <v>123</v>
      </c>
      <c r="J109" s="198">
        <v>44659</v>
      </c>
      <c r="K109" s="198">
        <v>44671</v>
      </c>
      <c r="L109" s="198">
        <v>44845</v>
      </c>
      <c r="M109" s="198">
        <v>44845</v>
      </c>
      <c r="N109" s="161"/>
      <c r="O109" s="161" t="s">
        <v>78</v>
      </c>
      <c r="P109" s="161"/>
      <c r="Q109" s="161"/>
      <c r="R109" s="198">
        <v>43466</v>
      </c>
      <c r="S109" s="198">
        <v>44196</v>
      </c>
      <c r="T109" s="161" t="s">
        <v>4029</v>
      </c>
      <c r="U109" s="161" t="s">
        <v>4030</v>
      </c>
      <c r="V109" s="161"/>
      <c r="W109" s="161" t="s">
        <v>45</v>
      </c>
      <c r="X109" s="161" t="s">
        <v>28</v>
      </c>
      <c r="Y109" s="161">
        <v>661</v>
      </c>
      <c r="Z109" s="198">
        <v>44876</v>
      </c>
      <c r="AA109" s="161"/>
      <c r="AB109" s="161"/>
      <c r="AC109" s="161"/>
      <c r="AD109" s="197"/>
      <c r="AE109" s="197"/>
      <c r="AF109" s="197" t="s">
        <v>4005</v>
      </c>
      <c r="AG109" s="199">
        <v>101110</v>
      </c>
      <c r="AH109" s="197">
        <f t="shared" si="4"/>
        <v>20000000</v>
      </c>
      <c r="AI109" s="197">
        <v>20000000</v>
      </c>
      <c r="AJ109" s="197">
        <v>0</v>
      </c>
      <c r="AK109" s="197">
        <v>0</v>
      </c>
      <c r="AL109" s="197">
        <v>0</v>
      </c>
      <c r="AM109" s="197">
        <f t="shared" si="5"/>
        <v>20000000</v>
      </c>
      <c r="AN109" s="197">
        <v>20000000</v>
      </c>
      <c r="AO109" s="197">
        <v>0</v>
      </c>
      <c r="AP109" s="197">
        <v>0</v>
      </c>
      <c r="AQ109" s="197">
        <v>0</v>
      </c>
      <c r="AR109" s="197">
        <v>0</v>
      </c>
      <c r="AS109" s="197" t="e">
        <v>#N/A</v>
      </c>
      <c r="AT109" s="197" t="s">
        <v>904</v>
      </c>
      <c r="AU109" s="197" t="s">
        <v>904</v>
      </c>
      <c r="AV109" s="197" t="s">
        <v>4004</v>
      </c>
      <c r="AW109" s="197" t="s">
        <v>4004</v>
      </c>
      <c r="AX109" s="197" t="s">
        <v>904</v>
      </c>
      <c r="AY109" s="197"/>
      <c r="AZ109" s="197"/>
      <c r="BA109" s="197"/>
      <c r="BB109" s="197"/>
      <c r="BC109" s="197"/>
      <c r="BD109" s="197" t="s">
        <v>4004</v>
      </c>
      <c r="BE109" s="197"/>
      <c r="BF109" s="197">
        <v>220405403</v>
      </c>
      <c r="BG109" s="197">
        <v>0</v>
      </c>
      <c r="BH109" s="197" t="e">
        <v>#N/A</v>
      </c>
      <c r="BI109" s="197">
        <v>20000000</v>
      </c>
    </row>
    <row r="110" spans="1:61" ht="15" hidden="1" customHeight="1" x14ac:dyDescent="0.2">
      <c r="A110" s="349" t="str">
        <f t="shared" si="6"/>
        <v>58xx-90540001646-580120251104TAC0001</v>
      </c>
      <c r="B110" s="198">
        <v>46113</v>
      </c>
      <c r="C110" s="351" t="s">
        <v>282</v>
      </c>
      <c r="D110" s="351" t="s">
        <v>283</v>
      </c>
      <c r="E110" s="260">
        <v>90540001646</v>
      </c>
      <c r="F110" s="161" t="s">
        <v>1546</v>
      </c>
      <c r="G110" s="199" t="s">
        <v>1545</v>
      </c>
      <c r="H110" s="199" t="s">
        <v>3363</v>
      </c>
      <c r="I110" s="199" t="s">
        <v>1545</v>
      </c>
      <c r="J110" s="198">
        <v>45965</v>
      </c>
      <c r="K110" s="198">
        <v>45978</v>
      </c>
      <c r="L110" s="198">
        <v>46112</v>
      </c>
      <c r="M110" s="198">
        <v>46112</v>
      </c>
      <c r="N110" s="161" t="s">
        <v>78</v>
      </c>
      <c r="O110" s="161" t="s">
        <v>487</v>
      </c>
      <c r="P110" s="161"/>
      <c r="Q110" s="161"/>
      <c r="R110" s="198">
        <v>44562</v>
      </c>
      <c r="S110" s="198">
        <v>45657</v>
      </c>
      <c r="T110" s="161" t="s">
        <v>1548</v>
      </c>
      <c r="U110" s="161" t="s">
        <v>150</v>
      </c>
      <c r="V110" s="161"/>
      <c r="W110" s="161" t="s">
        <v>1693</v>
      </c>
      <c r="X110" s="161" t="s">
        <v>131</v>
      </c>
      <c r="Y110" s="161"/>
      <c r="Z110" s="198"/>
      <c r="AA110" s="161"/>
      <c r="AB110" s="161"/>
      <c r="AC110" s="161"/>
      <c r="AD110" s="197">
        <v>41454467292</v>
      </c>
      <c r="AE110" s="197">
        <v>1.3</v>
      </c>
      <c r="AF110" s="197" t="s">
        <v>4005</v>
      </c>
      <c r="AG110" s="199">
        <v>101110</v>
      </c>
      <c r="AH110" s="197">
        <f t="shared" si="4"/>
        <v>15244290.510000002</v>
      </c>
      <c r="AI110" s="197">
        <v>11350821.800000001</v>
      </c>
      <c r="AJ110" s="197">
        <v>3893468.71</v>
      </c>
      <c r="AK110" s="197">
        <v>0</v>
      </c>
      <c r="AL110" s="197">
        <v>4540328</v>
      </c>
      <c r="AM110" s="197">
        <f t="shared" si="5"/>
        <v>19784618.510000002</v>
      </c>
      <c r="AN110" s="197">
        <v>11350821.800000001</v>
      </c>
      <c r="AO110" s="197">
        <v>0</v>
      </c>
      <c r="AP110" s="197">
        <v>3893468.71</v>
      </c>
      <c r="AQ110" s="197">
        <v>0</v>
      </c>
      <c r="AR110" s="197">
        <v>4540328</v>
      </c>
      <c r="AS110" s="197" t="s">
        <v>564</v>
      </c>
      <c r="AT110" s="197" t="s">
        <v>904</v>
      </c>
      <c r="AU110" s="197" t="s">
        <v>904</v>
      </c>
      <c r="AV110" s="197" t="s">
        <v>3366</v>
      </c>
      <c r="AW110" s="197" t="s">
        <v>4004</v>
      </c>
      <c r="AX110" s="197" t="s">
        <v>904</v>
      </c>
      <c r="AY110" s="197"/>
      <c r="AZ110" s="197" t="s">
        <v>904</v>
      </c>
      <c r="BA110" s="197"/>
      <c r="BB110" s="197" t="s">
        <v>904</v>
      </c>
      <c r="BC110" s="197"/>
      <c r="BD110" s="197" t="s">
        <v>4004</v>
      </c>
      <c r="BE110" s="197"/>
      <c r="BF110" s="197"/>
      <c r="BG110" s="197"/>
      <c r="BH110" s="197"/>
      <c r="BI110" s="197">
        <v>19784618.510000002</v>
      </c>
    </row>
    <row r="111" spans="1:61" ht="15" hidden="1" customHeight="1" x14ac:dyDescent="0.2">
      <c r="A111" s="349" t="str">
        <f t="shared" si="6"/>
        <v>58xx-1040000061-580120251016TAC0001</v>
      </c>
      <c r="B111" s="198">
        <v>46058</v>
      </c>
      <c r="C111" s="351" t="s">
        <v>282</v>
      </c>
      <c r="D111" s="351" t="s">
        <v>283</v>
      </c>
      <c r="E111" s="260">
        <v>1040000061</v>
      </c>
      <c r="F111" s="161" t="s">
        <v>1486</v>
      </c>
      <c r="G111" s="199" t="s">
        <v>1485</v>
      </c>
      <c r="H111" s="199" t="s">
        <v>3363</v>
      </c>
      <c r="I111" s="199" t="s">
        <v>1485</v>
      </c>
      <c r="J111" s="198">
        <v>45946</v>
      </c>
      <c r="K111" s="198">
        <v>45968</v>
      </c>
      <c r="L111" s="198">
        <v>46052</v>
      </c>
      <c r="M111" s="198">
        <v>46057</v>
      </c>
      <c r="N111" s="161" t="s">
        <v>78</v>
      </c>
      <c r="O111" s="161" t="s">
        <v>487</v>
      </c>
      <c r="P111" s="161"/>
      <c r="Q111" s="161"/>
      <c r="R111" s="198">
        <v>44562</v>
      </c>
      <c r="S111" s="198">
        <v>45657</v>
      </c>
      <c r="T111" s="161" t="s">
        <v>1487</v>
      </c>
      <c r="U111" s="161" t="s">
        <v>150</v>
      </c>
      <c r="V111" s="161"/>
      <c r="W111" s="161" t="s">
        <v>151</v>
      </c>
      <c r="X111" s="161" t="s">
        <v>131</v>
      </c>
      <c r="Y111" s="161"/>
      <c r="Z111" s="198"/>
      <c r="AA111" s="161"/>
      <c r="AB111" s="161"/>
      <c r="AC111" s="161"/>
      <c r="AD111" s="197">
        <v>25139437273</v>
      </c>
      <c r="AE111" s="197">
        <v>3</v>
      </c>
      <c r="AF111" s="197" t="s">
        <v>4003</v>
      </c>
      <c r="AG111" s="199">
        <v>101111</v>
      </c>
      <c r="AH111" s="197">
        <f t="shared" si="4"/>
        <v>16017866.5</v>
      </c>
      <c r="AI111" s="197">
        <v>12419638</v>
      </c>
      <c r="AJ111" s="197">
        <v>3598228.5</v>
      </c>
      <c r="AK111" s="197">
        <v>0</v>
      </c>
      <c r="AL111" s="197">
        <v>3104909</v>
      </c>
      <c r="AM111" s="197">
        <f t="shared" si="5"/>
        <v>19122775.5</v>
      </c>
      <c r="AN111" s="197">
        <v>12419638</v>
      </c>
      <c r="AO111" s="197">
        <v>0</v>
      </c>
      <c r="AP111" s="197">
        <v>3598228.5</v>
      </c>
      <c r="AQ111" s="197">
        <v>0</v>
      </c>
      <c r="AR111" s="197">
        <v>3104909</v>
      </c>
      <c r="AS111" s="197" t="s">
        <v>564</v>
      </c>
      <c r="AT111" s="197" t="s">
        <v>904</v>
      </c>
      <c r="AU111" s="197" t="s">
        <v>118</v>
      </c>
      <c r="AV111" s="197" t="s">
        <v>3366</v>
      </c>
      <c r="AW111" s="197" t="s">
        <v>4004</v>
      </c>
      <c r="AX111" s="197" t="s">
        <v>904</v>
      </c>
      <c r="AY111" s="197"/>
      <c r="AZ111" s="197" t="s">
        <v>904</v>
      </c>
      <c r="BA111" s="197"/>
      <c r="BB111" s="197" t="s">
        <v>904</v>
      </c>
      <c r="BC111" s="197"/>
      <c r="BD111" s="197" t="s">
        <v>4004</v>
      </c>
      <c r="BE111" s="197"/>
      <c r="BF111" s="197"/>
      <c r="BG111" s="197"/>
      <c r="BH111" s="197"/>
      <c r="BI111" s="197"/>
    </row>
    <row r="112" spans="1:61" ht="15" hidden="1" customHeight="1" x14ac:dyDescent="0.2">
      <c r="A112" s="349" t="str">
        <f t="shared" si="6"/>
        <v>39xx-10740002706-390120251209TAC0007</v>
      </c>
      <c r="B112" s="198">
        <v>46112</v>
      </c>
      <c r="C112" s="351" t="s">
        <v>358</v>
      </c>
      <c r="D112" s="351" t="s">
        <v>245</v>
      </c>
      <c r="E112" s="260">
        <v>10740002706</v>
      </c>
      <c r="F112" s="161" t="s">
        <v>1839</v>
      </c>
      <c r="G112" s="199" t="s">
        <v>1840</v>
      </c>
      <c r="H112" s="199" t="s">
        <v>3363</v>
      </c>
      <c r="I112" s="199" t="s">
        <v>3481</v>
      </c>
      <c r="J112" s="198">
        <v>46000</v>
      </c>
      <c r="K112" s="198">
        <v>46002</v>
      </c>
      <c r="L112" s="198">
        <v>46041</v>
      </c>
      <c r="M112" s="198">
        <v>46041</v>
      </c>
      <c r="N112" s="161" t="s">
        <v>78</v>
      </c>
      <c r="O112" s="161" t="s">
        <v>487</v>
      </c>
      <c r="P112" s="161"/>
      <c r="Q112" s="161"/>
      <c r="R112" s="198">
        <v>44562</v>
      </c>
      <c r="S112" s="198">
        <v>45657</v>
      </c>
      <c r="T112" s="161" t="s">
        <v>251</v>
      </c>
      <c r="U112" s="161" t="s">
        <v>152</v>
      </c>
      <c r="V112" s="161"/>
      <c r="W112" s="161" t="s">
        <v>2337</v>
      </c>
      <c r="X112" s="161" t="s">
        <v>28</v>
      </c>
      <c r="Y112" s="161">
        <v>1319</v>
      </c>
      <c r="Z112" s="198">
        <v>45999</v>
      </c>
      <c r="AA112" s="161"/>
      <c r="AB112" s="161"/>
      <c r="AC112" s="161"/>
      <c r="AD112" s="197">
        <v>17795089276</v>
      </c>
      <c r="AE112" s="197">
        <v>6.7</v>
      </c>
      <c r="AF112" s="197" t="s">
        <v>4005</v>
      </c>
      <c r="AG112" s="199">
        <v>105101</v>
      </c>
      <c r="AH112" s="197">
        <f t="shared" si="4"/>
        <v>19004238</v>
      </c>
      <c r="AI112" s="197">
        <v>18226483</v>
      </c>
      <c r="AJ112" s="197">
        <v>777755</v>
      </c>
      <c r="AK112" s="197">
        <v>0</v>
      </c>
      <c r="AL112" s="197">
        <v>0</v>
      </c>
      <c r="AM112" s="197">
        <f t="shared" si="5"/>
        <v>19004238</v>
      </c>
      <c r="AN112" s="197">
        <v>18226483</v>
      </c>
      <c r="AO112" s="197">
        <v>0</v>
      </c>
      <c r="AP112" s="197">
        <v>777755</v>
      </c>
      <c r="AQ112" s="197">
        <v>0</v>
      </c>
      <c r="AR112" s="197">
        <v>0</v>
      </c>
      <c r="AS112" s="197" t="s">
        <v>564</v>
      </c>
      <c r="AT112" s="197" t="s">
        <v>904</v>
      </c>
      <c r="AU112" s="197">
        <v>0</v>
      </c>
      <c r="AV112" s="197" t="s">
        <v>3366</v>
      </c>
      <c r="AW112" s="197" t="s">
        <v>4004</v>
      </c>
      <c r="AX112" s="197" t="s">
        <v>904</v>
      </c>
      <c r="AY112" s="197"/>
      <c r="AZ112" s="197" t="s">
        <v>904</v>
      </c>
      <c r="BA112" s="197"/>
      <c r="BB112" s="197"/>
      <c r="BC112" s="197"/>
      <c r="BD112" s="197" t="s">
        <v>4004</v>
      </c>
      <c r="BE112" s="197"/>
      <c r="BF112" s="197"/>
      <c r="BG112" s="197"/>
      <c r="BH112" s="197"/>
      <c r="BI112" s="197"/>
    </row>
    <row r="113" spans="1:61" ht="15" hidden="1" customHeight="1" x14ac:dyDescent="0.2">
      <c r="A113" s="349" t="str">
        <f t="shared" si="6"/>
        <v>09xx-151240009697-119</v>
      </c>
      <c r="B113" s="198">
        <v>46092</v>
      </c>
      <c r="C113" s="351" t="s">
        <v>356</v>
      </c>
      <c r="D113" s="351" t="s">
        <v>357</v>
      </c>
      <c r="E113" s="260">
        <v>151240009697</v>
      </c>
      <c r="F113" s="161" t="s">
        <v>3367</v>
      </c>
      <c r="G113" s="199">
        <v>119</v>
      </c>
      <c r="H113" s="199" t="s">
        <v>3365</v>
      </c>
      <c r="I113" s="199">
        <v>119</v>
      </c>
      <c r="J113" s="198">
        <v>45835</v>
      </c>
      <c r="K113" s="198">
        <v>45856</v>
      </c>
      <c r="L113" s="198">
        <v>45987</v>
      </c>
      <c r="M113" s="198">
        <v>45988</v>
      </c>
      <c r="N113" s="161"/>
      <c r="O113" s="161" t="s">
        <v>78</v>
      </c>
      <c r="P113" s="161"/>
      <c r="Q113" s="161"/>
      <c r="R113" s="198">
        <v>44562</v>
      </c>
      <c r="S113" s="198">
        <v>45657</v>
      </c>
      <c r="T113" s="161" t="s">
        <v>3368</v>
      </c>
      <c r="U113" s="161" t="s">
        <v>152</v>
      </c>
      <c r="V113" s="161" t="s">
        <v>57</v>
      </c>
      <c r="W113" s="161" t="s">
        <v>3369</v>
      </c>
      <c r="X113" s="161" t="s">
        <v>28</v>
      </c>
      <c r="Y113" s="161">
        <v>545</v>
      </c>
      <c r="Z113" s="198">
        <v>45834</v>
      </c>
      <c r="AA113" s="161"/>
      <c r="AB113" s="161"/>
      <c r="AC113" s="161"/>
      <c r="AD113" s="197" t="s">
        <v>57</v>
      </c>
      <c r="AE113" s="197">
        <v>0</v>
      </c>
      <c r="AF113" s="197" t="s">
        <v>4005</v>
      </c>
      <c r="AG113" s="199">
        <v>105101</v>
      </c>
      <c r="AH113" s="197">
        <f t="shared" si="4"/>
        <v>18667215</v>
      </c>
      <c r="AI113" s="197">
        <v>16963179</v>
      </c>
      <c r="AJ113" s="197">
        <v>1704036</v>
      </c>
      <c r="AK113" s="197">
        <v>0</v>
      </c>
      <c r="AL113" s="197">
        <v>4061296</v>
      </c>
      <c r="AM113" s="197">
        <f t="shared" si="5"/>
        <v>18668389</v>
      </c>
      <c r="AN113" s="197">
        <v>0</v>
      </c>
      <c r="AO113" s="197">
        <v>16963179</v>
      </c>
      <c r="AP113" s="197">
        <v>1622000</v>
      </c>
      <c r="AQ113" s="197">
        <v>83210</v>
      </c>
      <c r="AR113" s="197">
        <v>0</v>
      </c>
      <c r="AS113" s="197" t="e">
        <v>#N/A</v>
      </c>
      <c r="AT113" s="197" t="s">
        <v>904</v>
      </c>
      <c r="AU113" s="197">
        <v>0</v>
      </c>
      <c r="AV113" s="197"/>
      <c r="AW113" s="197" t="s">
        <v>4007</v>
      </c>
      <c r="AX113" s="197"/>
      <c r="AY113" s="197" t="s">
        <v>904</v>
      </c>
      <c r="AZ113" s="197" t="s">
        <v>904</v>
      </c>
      <c r="BA113" s="197" t="s">
        <v>904</v>
      </c>
      <c r="BB113" s="197"/>
      <c r="BC113" s="197"/>
      <c r="BD113" s="197" t="s">
        <v>4004</v>
      </c>
      <c r="BE113" s="197"/>
      <c r="BF113" s="197">
        <v>0</v>
      </c>
      <c r="BG113" s="197">
        <v>0</v>
      </c>
      <c r="BH113" s="197">
        <v>0</v>
      </c>
      <c r="BI113" s="197"/>
    </row>
    <row r="114" spans="1:61" ht="15" hidden="1" customHeight="1" x14ac:dyDescent="0.2">
      <c r="A114" s="349" t="str">
        <f t="shared" si="6"/>
        <v>06xx-180640033373-166</v>
      </c>
      <c r="B114" s="198">
        <v>46071</v>
      </c>
      <c r="C114" s="351" t="s">
        <v>348</v>
      </c>
      <c r="D114" s="351" t="s">
        <v>49</v>
      </c>
      <c r="E114" s="260">
        <v>180640033373</v>
      </c>
      <c r="F114" s="161" t="s">
        <v>729</v>
      </c>
      <c r="G114" s="199">
        <v>166</v>
      </c>
      <c r="H114" s="199" t="s">
        <v>3365</v>
      </c>
      <c r="I114" s="199">
        <v>166</v>
      </c>
      <c r="J114" s="198">
        <v>45833</v>
      </c>
      <c r="K114" s="198">
        <v>45869</v>
      </c>
      <c r="L114" s="198">
        <v>46050</v>
      </c>
      <c r="M114" s="198">
        <v>46050</v>
      </c>
      <c r="N114" s="161"/>
      <c r="O114" s="161" t="s">
        <v>24</v>
      </c>
      <c r="P114" s="161"/>
      <c r="Q114" s="161"/>
      <c r="R114" s="198">
        <v>44562</v>
      </c>
      <c r="S114" s="198">
        <v>45291</v>
      </c>
      <c r="T114" s="161" t="s">
        <v>69</v>
      </c>
      <c r="U114" s="161" t="s">
        <v>152</v>
      </c>
      <c r="V114" s="161" t="s">
        <v>57</v>
      </c>
      <c r="W114" s="161" t="s">
        <v>1057</v>
      </c>
      <c r="X114" s="161" t="s">
        <v>28</v>
      </c>
      <c r="Y114" s="161">
        <v>421</v>
      </c>
      <c r="Z114" s="198">
        <v>45812</v>
      </c>
      <c r="AA114" s="161" t="s">
        <v>57</v>
      </c>
      <c r="AB114" s="161" t="s">
        <v>57</v>
      </c>
      <c r="AC114" s="161" t="s">
        <v>57</v>
      </c>
      <c r="AD114" s="197">
        <v>10291718823</v>
      </c>
      <c r="AE114" s="197">
        <v>1.895</v>
      </c>
      <c r="AF114" s="197" t="s">
        <v>4003</v>
      </c>
      <c r="AG114" s="199">
        <v>101111</v>
      </c>
      <c r="AH114" s="197">
        <f t="shared" si="4"/>
        <v>374475940</v>
      </c>
      <c r="AI114" s="197">
        <v>273005120</v>
      </c>
      <c r="AJ114" s="197">
        <v>101470820</v>
      </c>
      <c r="AK114" s="197">
        <v>0</v>
      </c>
      <c r="AL114" s="197">
        <v>0</v>
      </c>
      <c r="AM114" s="197">
        <f t="shared" si="5"/>
        <v>18620349</v>
      </c>
      <c r="AN114" s="197">
        <v>0</v>
      </c>
      <c r="AO114" s="197">
        <v>15050664</v>
      </c>
      <c r="AP114" s="197">
        <v>0</v>
      </c>
      <c r="AQ114" s="197">
        <v>3569685</v>
      </c>
      <c r="AR114" s="197">
        <v>0</v>
      </c>
      <c r="AS114" s="197" t="s">
        <v>564</v>
      </c>
      <c r="AT114" s="197" t="s">
        <v>904</v>
      </c>
      <c r="AU114" s="197" t="s">
        <v>118</v>
      </c>
      <c r="AV114" s="197" t="s">
        <v>3366</v>
      </c>
      <c r="AW114" s="197" t="s">
        <v>4004</v>
      </c>
      <c r="AX114" s="197"/>
      <c r="AY114" s="197" t="s">
        <v>904</v>
      </c>
      <c r="AZ114" s="197"/>
      <c r="BA114" s="197" t="s">
        <v>904</v>
      </c>
      <c r="BB114" s="197"/>
      <c r="BC114" s="197"/>
      <c r="BD114" s="197" t="s">
        <v>4004</v>
      </c>
      <c r="BE114" s="197"/>
      <c r="BF114" s="197"/>
      <c r="BG114" s="197"/>
      <c r="BH114" s="197"/>
      <c r="BI114" s="197"/>
    </row>
    <row r="115" spans="1:61" ht="15" hidden="1" customHeight="1" x14ac:dyDescent="0.2">
      <c r="A115" s="349" t="str">
        <f t="shared" si="6"/>
        <v>45xx-861203350417-450120251111TAC0001</v>
      </c>
      <c r="B115" s="198">
        <v>46113</v>
      </c>
      <c r="C115" s="351" t="s">
        <v>359</v>
      </c>
      <c r="D115" s="351" t="s">
        <v>259</v>
      </c>
      <c r="E115" s="260">
        <v>861203350417</v>
      </c>
      <c r="F115" s="161" t="s">
        <v>3317</v>
      </c>
      <c r="G115" s="199" t="s">
        <v>3316</v>
      </c>
      <c r="H115" s="199" t="s">
        <v>3363</v>
      </c>
      <c r="I115" s="199" t="s">
        <v>3316</v>
      </c>
      <c r="J115" s="198">
        <v>45972</v>
      </c>
      <c r="K115" s="198">
        <v>45980</v>
      </c>
      <c r="L115" s="198">
        <v>46013</v>
      </c>
      <c r="M115" s="198">
        <v>46013</v>
      </c>
      <c r="N115" s="161" t="s">
        <v>78</v>
      </c>
      <c r="O115" s="161" t="s">
        <v>487</v>
      </c>
      <c r="P115" s="161"/>
      <c r="Q115" s="161"/>
      <c r="R115" s="198">
        <v>44197</v>
      </c>
      <c r="S115" s="198">
        <v>45657</v>
      </c>
      <c r="T115" s="161" t="s">
        <v>4012</v>
      </c>
      <c r="U115" s="161" t="s">
        <v>443</v>
      </c>
      <c r="V115" s="161"/>
      <c r="W115" s="161"/>
      <c r="X115" s="161" t="s">
        <v>28</v>
      </c>
      <c r="Y115" s="161">
        <v>1113</v>
      </c>
      <c r="Z115" s="198">
        <v>45971</v>
      </c>
      <c r="AA115" s="161"/>
      <c r="AB115" s="161"/>
      <c r="AC115" s="161"/>
      <c r="AD115" s="197">
        <v>530987823</v>
      </c>
      <c r="AE115" s="197"/>
      <c r="AF115" s="197" t="s">
        <v>4005</v>
      </c>
      <c r="AG115" s="199">
        <v>105101</v>
      </c>
      <c r="AH115" s="197">
        <f t="shared" si="4"/>
        <v>79788742.560000002</v>
      </c>
      <c r="AI115" s="197">
        <v>61920730</v>
      </c>
      <c r="AJ115" s="197">
        <v>17868012.559999999</v>
      </c>
      <c r="AK115" s="197">
        <v>0</v>
      </c>
      <c r="AL115" s="197">
        <v>0</v>
      </c>
      <c r="AM115" s="197">
        <f t="shared" si="5"/>
        <v>17750494</v>
      </c>
      <c r="AN115" s="197">
        <v>0</v>
      </c>
      <c r="AO115" s="197">
        <v>0</v>
      </c>
      <c r="AP115" s="197">
        <v>17750494</v>
      </c>
      <c r="AQ115" s="197">
        <v>0</v>
      </c>
      <c r="AR115" s="197">
        <v>0</v>
      </c>
      <c r="AS115" s="197" t="e">
        <v>#N/A</v>
      </c>
      <c r="AT115" s="197" t="s">
        <v>904</v>
      </c>
      <c r="AU115" s="197" t="s">
        <v>904</v>
      </c>
      <c r="AV115" s="197"/>
      <c r="AW115" s="197" t="s">
        <v>4004</v>
      </c>
      <c r="AX115" s="197"/>
      <c r="AY115" s="197"/>
      <c r="AZ115" s="197" t="s">
        <v>904</v>
      </c>
      <c r="BA115" s="197"/>
      <c r="BB115" s="197"/>
      <c r="BC115" s="197"/>
      <c r="BD115" s="197" t="s">
        <v>4004</v>
      </c>
      <c r="BE115" s="197"/>
      <c r="BF115" s="197">
        <v>0</v>
      </c>
      <c r="BG115" s="197"/>
      <c r="BH115" s="197"/>
      <c r="BI115" s="197">
        <v>17750494</v>
      </c>
    </row>
    <row r="116" spans="1:61" ht="15" hidden="1" customHeight="1" x14ac:dyDescent="0.2">
      <c r="A116" s="349" t="str">
        <f t="shared" si="6"/>
        <v>15xx-160140003356-50</v>
      </c>
      <c r="B116" s="198">
        <v>46045</v>
      </c>
      <c r="C116" s="351" t="s">
        <v>290</v>
      </c>
      <c r="D116" s="351" t="s">
        <v>291</v>
      </c>
      <c r="E116" s="260">
        <v>160140003356</v>
      </c>
      <c r="F116" s="161" t="s">
        <v>301</v>
      </c>
      <c r="G116" s="199">
        <v>50</v>
      </c>
      <c r="H116" s="199" t="s">
        <v>3365</v>
      </c>
      <c r="I116" s="199">
        <v>50</v>
      </c>
      <c r="J116" s="198">
        <v>45756</v>
      </c>
      <c r="K116" s="198">
        <v>45758</v>
      </c>
      <c r="L116" s="198">
        <v>45929</v>
      </c>
      <c r="M116" s="198">
        <v>45929</v>
      </c>
      <c r="N116" s="161"/>
      <c r="O116" s="161" t="s">
        <v>82</v>
      </c>
      <c r="P116" s="161"/>
      <c r="Q116" s="161"/>
      <c r="R116" s="198">
        <v>44562</v>
      </c>
      <c r="S116" s="198">
        <v>45657</v>
      </c>
      <c r="T116" s="161" t="s">
        <v>295</v>
      </c>
      <c r="U116" s="161" t="s">
        <v>293</v>
      </c>
      <c r="V116" s="161"/>
      <c r="W116" s="161" t="s">
        <v>279</v>
      </c>
      <c r="X116" s="161" t="s">
        <v>132</v>
      </c>
      <c r="Y116" s="161"/>
      <c r="Z116" s="198"/>
      <c r="AA116" s="161"/>
      <c r="AB116" s="161"/>
      <c r="AC116" s="161"/>
      <c r="AD116" s="197"/>
      <c r="AE116" s="197"/>
      <c r="AF116" s="197" t="s">
        <v>4005</v>
      </c>
      <c r="AG116" s="199">
        <v>105101</v>
      </c>
      <c r="AH116" s="197">
        <f t="shared" si="4"/>
        <v>36090708.460000001</v>
      </c>
      <c r="AI116" s="197">
        <v>36090708.460000001</v>
      </c>
      <c r="AJ116" s="197">
        <v>0</v>
      </c>
      <c r="AK116" s="197">
        <v>0</v>
      </c>
      <c r="AL116" s="197">
        <v>0</v>
      </c>
      <c r="AM116" s="197">
        <f t="shared" si="5"/>
        <v>17608653</v>
      </c>
      <c r="AN116" s="197">
        <v>14031454</v>
      </c>
      <c r="AO116" s="197">
        <v>0</v>
      </c>
      <c r="AP116" s="197">
        <v>3577199</v>
      </c>
      <c r="AQ116" s="197">
        <v>0</v>
      </c>
      <c r="AR116" s="197">
        <v>0</v>
      </c>
      <c r="AS116" s="197" t="e">
        <v>#N/A</v>
      </c>
      <c r="AT116" s="197" t="s">
        <v>904</v>
      </c>
      <c r="AU116" s="197">
        <v>0</v>
      </c>
      <c r="AV116" s="197" t="s">
        <v>4007</v>
      </c>
      <c r="AW116" s="197" t="s">
        <v>4004</v>
      </c>
      <c r="AX116" s="197" t="s">
        <v>904</v>
      </c>
      <c r="AY116" s="197"/>
      <c r="AZ116" s="197" t="s">
        <v>904</v>
      </c>
      <c r="BA116" s="197"/>
      <c r="BB116" s="197"/>
      <c r="BC116" s="197"/>
      <c r="BD116" s="197" t="s">
        <v>4004</v>
      </c>
      <c r="BE116" s="197"/>
      <c r="BF116" s="197">
        <v>5393387</v>
      </c>
      <c r="BG116" s="197">
        <v>0</v>
      </c>
      <c r="BH116" s="197">
        <v>0</v>
      </c>
      <c r="BI116" s="197"/>
    </row>
    <row r="117" spans="1:61" ht="15" hidden="1" customHeight="1" x14ac:dyDescent="0.2">
      <c r="A117" s="349" t="str">
        <f t="shared" si="6"/>
        <v>03xx-190440005864-254</v>
      </c>
      <c r="B117" s="198">
        <v>46071</v>
      </c>
      <c r="C117" s="351" t="s">
        <v>365</v>
      </c>
      <c r="D117" s="351" t="s">
        <v>20</v>
      </c>
      <c r="E117" s="260">
        <v>190440005864</v>
      </c>
      <c r="F117" s="161" t="s">
        <v>3494</v>
      </c>
      <c r="G117" s="199">
        <v>254</v>
      </c>
      <c r="H117" s="199" t="s">
        <v>3365</v>
      </c>
      <c r="I117" s="199">
        <v>254</v>
      </c>
      <c r="J117" s="198">
        <v>45587</v>
      </c>
      <c r="K117" s="198">
        <v>45616</v>
      </c>
      <c r="L117" s="198">
        <v>45835</v>
      </c>
      <c r="M117" s="198">
        <v>45838</v>
      </c>
      <c r="N117" s="161"/>
      <c r="O117" s="161" t="s">
        <v>82</v>
      </c>
      <c r="P117" s="161"/>
      <c r="Q117" s="161"/>
      <c r="R117" s="198">
        <v>44197</v>
      </c>
      <c r="S117" s="198">
        <v>45291</v>
      </c>
      <c r="T117" s="161" t="s">
        <v>3495</v>
      </c>
      <c r="U117" s="161" t="s">
        <v>293</v>
      </c>
      <c r="V117" s="161" t="s">
        <v>57</v>
      </c>
      <c r="W117" s="161" t="s">
        <v>3496</v>
      </c>
      <c r="X117" s="161" t="s">
        <v>3437</v>
      </c>
      <c r="Y117" s="161">
        <v>324</v>
      </c>
      <c r="Z117" s="198">
        <v>45436</v>
      </c>
      <c r="AA117" s="161"/>
      <c r="AB117" s="161"/>
      <c r="AC117" s="161"/>
      <c r="AD117" s="197">
        <v>3379608128</v>
      </c>
      <c r="AE117" s="197">
        <v>0.5</v>
      </c>
      <c r="AF117" s="197" t="s">
        <v>4003</v>
      </c>
      <c r="AG117" s="199">
        <v>101111</v>
      </c>
      <c r="AH117" s="197">
        <f t="shared" si="4"/>
        <v>36347722</v>
      </c>
      <c r="AI117" s="197">
        <v>25472312</v>
      </c>
      <c r="AJ117" s="197">
        <v>10875410</v>
      </c>
      <c r="AK117" s="197">
        <v>828022887</v>
      </c>
      <c r="AL117" s="197">
        <v>5094462</v>
      </c>
      <c r="AM117" s="197">
        <f t="shared" si="5"/>
        <v>17577655</v>
      </c>
      <c r="AN117" s="197">
        <v>17577655</v>
      </c>
      <c r="AO117" s="197">
        <v>0</v>
      </c>
      <c r="AP117" s="197">
        <v>0</v>
      </c>
      <c r="AQ117" s="197">
        <v>0</v>
      </c>
      <c r="AR117" s="197">
        <v>0</v>
      </c>
      <c r="AS117" s="197" t="e">
        <v>#N/A</v>
      </c>
      <c r="AT117" s="197" t="s">
        <v>904</v>
      </c>
      <c r="AU117" s="197" t="s">
        <v>118</v>
      </c>
      <c r="AV117" s="197"/>
      <c r="AW117" s="197" t="s">
        <v>4004</v>
      </c>
      <c r="AX117" s="197" t="s">
        <v>904</v>
      </c>
      <c r="AY117" s="197"/>
      <c r="AZ117" s="197"/>
      <c r="BA117" s="197"/>
      <c r="BB117" s="197"/>
      <c r="BC117" s="197"/>
      <c r="BD117" s="197" t="s">
        <v>4004</v>
      </c>
      <c r="BE117" s="197"/>
      <c r="BF117" s="197">
        <v>0</v>
      </c>
      <c r="BG117" s="197">
        <v>0</v>
      </c>
      <c r="BH117" s="197">
        <v>0</v>
      </c>
      <c r="BI117" s="197"/>
    </row>
    <row r="118" spans="1:61" ht="15" hidden="1" customHeight="1" x14ac:dyDescent="0.2">
      <c r="A118" s="349" t="str">
        <f t="shared" si="6"/>
        <v>39xx-40840003426-366</v>
      </c>
      <c r="B118" s="198">
        <v>46112</v>
      </c>
      <c r="C118" s="351" t="s">
        <v>358</v>
      </c>
      <c r="D118" s="351" t="s">
        <v>245</v>
      </c>
      <c r="E118" s="260">
        <v>40840003426</v>
      </c>
      <c r="F118" s="161" t="s">
        <v>389</v>
      </c>
      <c r="G118" s="199">
        <v>366</v>
      </c>
      <c r="H118" s="199" t="s">
        <v>3365</v>
      </c>
      <c r="I118" s="199">
        <v>366</v>
      </c>
      <c r="J118" s="198">
        <v>45789</v>
      </c>
      <c r="K118" s="198">
        <v>45793</v>
      </c>
      <c r="L118" s="198">
        <v>46112</v>
      </c>
      <c r="M118" s="198"/>
      <c r="N118" s="161"/>
      <c r="O118" s="161" t="s">
        <v>24</v>
      </c>
      <c r="P118" s="161"/>
      <c r="Q118" s="161"/>
      <c r="R118" s="198">
        <v>44562</v>
      </c>
      <c r="S118" s="198">
        <v>45657</v>
      </c>
      <c r="T118" s="161" t="s">
        <v>253</v>
      </c>
      <c r="U118" s="161" t="s">
        <v>152</v>
      </c>
      <c r="V118" s="161"/>
      <c r="W118" s="161" t="s">
        <v>173</v>
      </c>
      <c r="X118" s="161" t="s">
        <v>28</v>
      </c>
      <c r="Y118" s="161"/>
      <c r="Z118" s="198"/>
      <c r="AA118" s="161"/>
      <c r="AB118" s="161"/>
      <c r="AC118" s="161"/>
      <c r="AD118" s="197">
        <v>51271938366</v>
      </c>
      <c r="AE118" s="197">
        <v>2.5</v>
      </c>
      <c r="AF118" s="197" t="s">
        <v>4005</v>
      </c>
      <c r="AG118" s="199">
        <v>101110</v>
      </c>
      <c r="AH118" s="197">
        <f t="shared" si="4"/>
        <v>17557189</v>
      </c>
      <c r="AI118" s="197">
        <v>15272937</v>
      </c>
      <c r="AJ118" s="197">
        <v>2284252</v>
      </c>
      <c r="AK118" s="197">
        <v>0</v>
      </c>
      <c r="AL118" s="197">
        <v>0</v>
      </c>
      <c r="AM118" s="197">
        <f t="shared" si="5"/>
        <v>17557189</v>
      </c>
      <c r="AN118" s="197">
        <v>15272937</v>
      </c>
      <c r="AO118" s="197">
        <v>2284252</v>
      </c>
      <c r="AP118" s="197">
        <v>0</v>
      </c>
      <c r="AQ118" s="197">
        <v>0</v>
      </c>
      <c r="AR118" s="197">
        <v>0</v>
      </c>
      <c r="AS118" s="197" t="s">
        <v>564</v>
      </c>
      <c r="AT118" s="197" t="s">
        <v>904</v>
      </c>
      <c r="AU118" s="197" t="s">
        <v>904</v>
      </c>
      <c r="AV118" s="197" t="s">
        <v>3366</v>
      </c>
      <c r="AW118" s="197" t="s">
        <v>4004</v>
      </c>
      <c r="AX118" s="197" t="s">
        <v>904</v>
      </c>
      <c r="AY118" s="197" t="s">
        <v>904</v>
      </c>
      <c r="AZ118" s="197"/>
      <c r="BA118" s="197"/>
      <c r="BB118" s="197"/>
      <c r="BC118" s="197"/>
      <c r="BD118" s="197" t="s">
        <v>4004</v>
      </c>
      <c r="BE118" s="197"/>
      <c r="BF118" s="197"/>
      <c r="BG118" s="197"/>
      <c r="BH118" s="197"/>
      <c r="BI118" s="197">
        <v>15272937</v>
      </c>
    </row>
    <row r="119" spans="1:61" ht="15" hidden="1" customHeight="1" x14ac:dyDescent="0.2">
      <c r="A119" s="349" t="str">
        <f t="shared" si="6"/>
        <v>58xx-30340003832-580120251225TAC0001</v>
      </c>
      <c r="B119" s="198">
        <v>46099</v>
      </c>
      <c r="C119" s="351" t="s">
        <v>282</v>
      </c>
      <c r="D119" s="351" t="s">
        <v>283</v>
      </c>
      <c r="E119" s="260">
        <v>30340003832</v>
      </c>
      <c r="F119" s="161" t="s">
        <v>2729</v>
      </c>
      <c r="G119" s="199" t="s">
        <v>2730</v>
      </c>
      <c r="H119" s="199" t="s">
        <v>3363</v>
      </c>
      <c r="I119" s="199" t="s">
        <v>2730</v>
      </c>
      <c r="J119" s="198">
        <v>46016</v>
      </c>
      <c r="K119" s="198">
        <v>46027</v>
      </c>
      <c r="L119" s="198">
        <v>46098</v>
      </c>
      <c r="M119" s="198">
        <v>46099</v>
      </c>
      <c r="N119" s="161" t="s">
        <v>78</v>
      </c>
      <c r="O119" s="161" t="s">
        <v>487</v>
      </c>
      <c r="P119" s="161"/>
      <c r="Q119" s="161"/>
      <c r="R119" s="198">
        <v>44927</v>
      </c>
      <c r="S119" s="198">
        <v>45657</v>
      </c>
      <c r="T119" s="161" t="s">
        <v>1547</v>
      </c>
      <c r="U119" s="161" t="s">
        <v>152</v>
      </c>
      <c r="V119" s="161"/>
      <c r="W119" s="161" t="s">
        <v>209</v>
      </c>
      <c r="X119" s="161" t="s">
        <v>28</v>
      </c>
      <c r="Y119" s="161">
        <v>1376</v>
      </c>
      <c r="Z119" s="198">
        <v>46014</v>
      </c>
      <c r="AA119" s="161"/>
      <c r="AB119" s="161"/>
      <c r="AC119" s="161"/>
      <c r="AD119" s="197">
        <v>6839445400</v>
      </c>
      <c r="AE119" s="197"/>
      <c r="AF119" s="197" t="s">
        <v>4005</v>
      </c>
      <c r="AG119" s="199">
        <v>105101</v>
      </c>
      <c r="AH119" s="197">
        <f t="shared" si="4"/>
        <v>83808938.930000007</v>
      </c>
      <c r="AI119" s="197">
        <v>70180260</v>
      </c>
      <c r="AJ119" s="197">
        <v>13628678.93</v>
      </c>
      <c r="AK119" s="197">
        <v>0</v>
      </c>
      <c r="AL119" s="197">
        <v>17545065</v>
      </c>
      <c r="AM119" s="197">
        <f t="shared" si="5"/>
        <v>17545065</v>
      </c>
      <c r="AN119" s="197">
        <v>0</v>
      </c>
      <c r="AO119" s="197">
        <v>0</v>
      </c>
      <c r="AP119" s="197">
        <v>0</v>
      </c>
      <c r="AQ119" s="197">
        <v>0</v>
      </c>
      <c r="AR119" s="197">
        <v>17545065</v>
      </c>
      <c r="AS119" s="197" t="s">
        <v>564</v>
      </c>
      <c r="AT119" s="197" t="s">
        <v>904</v>
      </c>
      <c r="AU119" s="197" t="s">
        <v>118</v>
      </c>
      <c r="AV119" s="197" t="s">
        <v>1133</v>
      </c>
      <c r="AW119" s="197" t="s">
        <v>4004</v>
      </c>
      <c r="AX119" s="197"/>
      <c r="AY119" s="197"/>
      <c r="AZ119" s="197"/>
      <c r="BA119" s="197"/>
      <c r="BB119" s="197" t="s">
        <v>904</v>
      </c>
      <c r="BC119" s="197"/>
      <c r="BD119" s="197" t="s">
        <v>4004</v>
      </c>
      <c r="BE119" s="197"/>
      <c r="BF119" s="197"/>
      <c r="BG119" s="197"/>
      <c r="BH119" s="197"/>
      <c r="BI119" s="197"/>
    </row>
    <row r="120" spans="1:61" ht="15" hidden="1" customHeight="1" x14ac:dyDescent="0.2">
      <c r="A120" s="349" t="str">
        <f t="shared" si="6"/>
        <v>33xx-50740006290-330120250725TAC0001</v>
      </c>
      <c r="B120" s="198">
        <v>46064</v>
      </c>
      <c r="C120" s="351" t="s">
        <v>304</v>
      </c>
      <c r="D120" s="352" t="s">
        <v>305</v>
      </c>
      <c r="E120" s="260">
        <v>50740006290</v>
      </c>
      <c r="F120" s="161" t="s">
        <v>3329</v>
      </c>
      <c r="G120" s="199" t="s">
        <v>3328</v>
      </c>
      <c r="H120" s="199" t="s">
        <v>3363</v>
      </c>
      <c r="I120" s="199" t="s">
        <v>3438</v>
      </c>
      <c r="J120" s="198">
        <v>45863</v>
      </c>
      <c r="K120" s="198">
        <v>45867</v>
      </c>
      <c r="L120" s="198">
        <v>46013</v>
      </c>
      <c r="M120" s="198">
        <v>46013</v>
      </c>
      <c r="N120" s="161" t="s">
        <v>78</v>
      </c>
      <c r="O120" s="161" t="s">
        <v>487</v>
      </c>
      <c r="P120" s="161"/>
      <c r="Q120" s="161"/>
      <c r="R120" s="198">
        <v>43831</v>
      </c>
      <c r="S120" s="198">
        <v>45657</v>
      </c>
      <c r="T120" s="161" t="s">
        <v>3439</v>
      </c>
      <c r="U120" s="161" t="s">
        <v>150</v>
      </c>
      <c r="V120" s="161"/>
      <c r="W120" s="161"/>
      <c r="X120" s="161" t="s">
        <v>11</v>
      </c>
      <c r="Y120" s="161">
        <v>643</v>
      </c>
      <c r="Z120" s="198">
        <v>45860</v>
      </c>
      <c r="AA120" s="161"/>
      <c r="AB120" s="161"/>
      <c r="AC120" s="161"/>
      <c r="AD120" s="197"/>
      <c r="AE120" s="197"/>
      <c r="AF120" s="197" t="s">
        <v>4005</v>
      </c>
      <c r="AG120" s="199">
        <v>105101</v>
      </c>
      <c r="AH120" s="197">
        <f t="shared" si="4"/>
        <v>16629852</v>
      </c>
      <c r="AI120" s="197">
        <v>16629852</v>
      </c>
      <c r="AJ120" s="197">
        <v>0</v>
      </c>
      <c r="AK120" s="197">
        <v>0</v>
      </c>
      <c r="AL120" s="197">
        <v>0</v>
      </c>
      <c r="AM120" s="197">
        <f t="shared" si="5"/>
        <v>17466028.740000002</v>
      </c>
      <c r="AN120" s="197">
        <v>11339367</v>
      </c>
      <c r="AO120" s="197">
        <v>0</v>
      </c>
      <c r="AP120" s="197">
        <v>6126661.7400000002</v>
      </c>
      <c r="AQ120" s="197">
        <v>0</v>
      </c>
      <c r="AR120" s="197">
        <v>0</v>
      </c>
      <c r="AS120" s="197" t="e">
        <v>#N/A</v>
      </c>
      <c r="AT120" s="197" t="s">
        <v>118</v>
      </c>
      <c r="AU120" s="197" t="s">
        <v>118</v>
      </c>
      <c r="AV120" s="197" t="s">
        <v>4004</v>
      </c>
      <c r="AW120" s="197" t="s">
        <v>4007</v>
      </c>
      <c r="AX120" s="197" t="s">
        <v>904</v>
      </c>
      <c r="AY120" s="197"/>
      <c r="AZ120" s="197" t="s">
        <v>904</v>
      </c>
      <c r="BA120" s="197"/>
      <c r="BB120" s="197"/>
      <c r="BC120" s="197"/>
      <c r="BD120" s="197" t="s">
        <v>4004</v>
      </c>
      <c r="BE120" s="197" t="s">
        <v>3364</v>
      </c>
      <c r="BF120" s="197"/>
      <c r="BG120" s="197"/>
      <c r="BH120" s="197"/>
      <c r="BI120" s="197" t="s">
        <v>57</v>
      </c>
    </row>
    <row r="121" spans="1:61" ht="15" hidden="1" customHeight="1" x14ac:dyDescent="0.2">
      <c r="A121" s="349" t="str">
        <f t="shared" si="6"/>
        <v>62xx-70740009556-620120251017TAC0276</v>
      </c>
      <c r="B121" s="198">
        <v>46078</v>
      </c>
      <c r="C121" s="351" t="s">
        <v>361</v>
      </c>
      <c r="D121" s="351" t="s">
        <v>362</v>
      </c>
      <c r="E121" s="260">
        <v>70740009556</v>
      </c>
      <c r="F121" s="161" t="s">
        <v>1763</v>
      </c>
      <c r="G121" s="199" t="s">
        <v>1764</v>
      </c>
      <c r="H121" s="199" t="s">
        <v>3363</v>
      </c>
      <c r="I121" s="199" t="s">
        <v>3575</v>
      </c>
      <c r="J121" s="198">
        <v>45947</v>
      </c>
      <c r="K121" s="198">
        <v>45992</v>
      </c>
      <c r="L121" s="198">
        <v>46077</v>
      </c>
      <c r="M121" s="198"/>
      <c r="N121" s="161" t="s">
        <v>78</v>
      </c>
      <c r="O121" s="161" t="s">
        <v>487</v>
      </c>
      <c r="P121" s="161"/>
      <c r="Q121" s="161"/>
      <c r="R121" s="198">
        <v>44562</v>
      </c>
      <c r="S121" s="198" t="s">
        <v>39</v>
      </c>
      <c r="T121" s="161" t="s">
        <v>490</v>
      </c>
      <c r="U121" s="161" t="s">
        <v>152</v>
      </c>
      <c r="V121" s="161"/>
      <c r="W121" s="161" t="s">
        <v>37</v>
      </c>
      <c r="X121" s="161" t="s">
        <v>28</v>
      </c>
      <c r="Y121" s="161">
        <v>965</v>
      </c>
      <c r="Z121" s="198">
        <v>45925</v>
      </c>
      <c r="AA121" s="161"/>
      <c r="AB121" s="161"/>
      <c r="AC121" s="161"/>
      <c r="AD121" s="197">
        <v>2656698316</v>
      </c>
      <c r="AE121" s="197"/>
      <c r="AF121" s="197" t="s">
        <v>4003</v>
      </c>
      <c r="AG121" s="199">
        <v>101111</v>
      </c>
      <c r="AH121" s="197">
        <f t="shared" si="4"/>
        <v>13460353.07</v>
      </c>
      <c r="AI121" s="197">
        <v>10839425.800000001</v>
      </c>
      <c r="AJ121" s="197">
        <v>2620927.27</v>
      </c>
      <c r="AK121" s="197">
        <v>0</v>
      </c>
      <c r="AL121" s="197">
        <v>0</v>
      </c>
      <c r="AM121" s="197">
        <f t="shared" si="5"/>
        <v>16170210.07</v>
      </c>
      <c r="AN121" s="197">
        <v>10839425.800000001</v>
      </c>
      <c r="AO121" s="197">
        <v>0</v>
      </c>
      <c r="AP121" s="197">
        <v>2620927.27</v>
      </c>
      <c r="AQ121" s="197">
        <v>0</v>
      </c>
      <c r="AR121" s="197">
        <v>2709857</v>
      </c>
      <c r="AS121" s="197" t="s">
        <v>564</v>
      </c>
      <c r="AT121" s="197" t="s">
        <v>904</v>
      </c>
      <c r="AU121" s="197" t="s">
        <v>118</v>
      </c>
      <c r="AV121" s="197" t="s">
        <v>3366</v>
      </c>
      <c r="AW121" s="197" t="s">
        <v>4004</v>
      </c>
      <c r="AX121" s="197" t="s">
        <v>904</v>
      </c>
      <c r="AY121" s="197"/>
      <c r="AZ121" s="197" t="s">
        <v>904</v>
      </c>
      <c r="BA121" s="197"/>
      <c r="BB121" s="197" t="s">
        <v>904</v>
      </c>
      <c r="BC121" s="197"/>
      <c r="BD121" s="197" t="s">
        <v>4004</v>
      </c>
      <c r="BE121" s="197"/>
      <c r="BF121" s="197"/>
      <c r="BG121" s="197"/>
      <c r="BH121" s="197"/>
      <c r="BI121" s="197"/>
    </row>
    <row r="122" spans="1:61" ht="15" hidden="1" customHeight="1" x14ac:dyDescent="0.2">
      <c r="A122" s="349" t="str">
        <f t="shared" si="6"/>
        <v>06xx-60240005286-168</v>
      </c>
      <c r="B122" s="198">
        <v>46057</v>
      </c>
      <c r="C122" s="351" t="s">
        <v>348</v>
      </c>
      <c r="D122" s="351" t="s">
        <v>49</v>
      </c>
      <c r="E122" s="260">
        <v>60240005286</v>
      </c>
      <c r="F122" s="161" t="s">
        <v>875</v>
      </c>
      <c r="G122" s="199">
        <v>168</v>
      </c>
      <c r="H122" s="199" t="s">
        <v>3365</v>
      </c>
      <c r="I122" s="199">
        <v>168</v>
      </c>
      <c r="J122" s="198">
        <v>45835</v>
      </c>
      <c r="K122" s="198">
        <v>45849</v>
      </c>
      <c r="L122" s="198">
        <v>46016</v>
      </c>
      <c r="M122" s="198">
        <v>46016</v>
      </c>
      <c r="N122" s="161"/>
      <c r="O122" s="161" t="s">
        <v>78</v>
      </c>
      <c r="P122" s="161"/>
      <c r="Q122" s="161"/>
      <c r="R122" s="198">
        <v>44562</v>
      </c>
      <c r="S122" s="198">
        <v>45657</v>
      </c>
      <c r="T122" s="161" t="s">
        <v>68</v>
      </c>
      <c r="U122" s="161" t="s">
        <v>149</v>
      </c>
      <c r="V122" s="161" t="s">
        <v>57</v>
      </c>
      <c r="W122" s="161" t="s">
        <v>903</v>
      </c>
      <c r="X122" s="161" t="s">
        <v>28</v>
      </c>
      <c r="Y122" s="161">
        <v>519</v>
      </c>
      <c r="Z122" s="198">
        <v>45831</v>
      </c>
      <c r="AA122" s="161" t="s">
        <v>57</v>
      </c>
      <c r="AB122" s="161" t="s">
        <v>57</v>
      </c>
      <c r="AC122" s="161" t="s">
        <v>57</v>
      </c>
      <c r="AD122" s="197">
        <v>5697063417</v>
      </c>
      <c r="AE122" s="197">
        <v>5.2519999999999998</v>
      </c>
      <c r="AF122" s="197" t="s">
        <v>4003</v>
      </c>
      <c r="AG122" s="199">
        <v>101111</v>
      </c>
      <c r="AH122" s="197">
        <f t="shared" si="4"/>
        <v>21578451</v>
      </c>
      <c r="AI122" s="197">
        <v>20858297</v>
      </c>
      <c r="AJ122" s="197">
        <v>720154</v>
      </c>
      <c r="AK122" s="197">
        <v>32667359</v>
      </c>
      <c r="AL122" s="197">
        <v>0</v>
      </c>
      <c r="AM122" s="197">
        <f t="shared" si="5"/>
        <v>16062195</v>
      </c>
      <c r="AN122" s="197">
        <v>0</v>
      </c>
      <c r="AO122" s="197">
        <v>16062195</v>
      </c>
      <c r="AP122" s="197">
        <v>0</v>
      </c>
      <c r="AQ122" s="197">
        <v>0</v>
      </c>
      <c r="AR122" s="197">
        <v>0</v>
      </c>
      <c r="AS122" s="197" t="e">
        <v>#N/A</v>
      </c>
      <c r="AT122" s="197" t="s">
        <v>904</v>
      </c>
      <c r="AU122" s="197" t="s">
        <v>118</v>
      </c>
      <c r="AV122" s="197"/>
      <c r="AW122" s="197" t="s">
        <v>4004</v>
      </c>
      <c r="AX122" s="197"/>
      <c r="AY122" s="197" t="s">
        <v>904</v>
      </c>
      <c r="AZ122" s="197"/>
      <c r="BA122" s="197"/>
      <c r="BB122" s="197"/>
      <c r="BC122" s="197"/>
      <c r="BD122" s="197" t="s">
        <v>4004</v>
      </c>
      <c r="BE122" s="197"/>
      <c r="BF122" s="197">
        <v>0</v>
      </c>
      <c r="BG122" s="197">
        <v>0</v>
      </c>
      <c r="BH122" s="197">
        <v>0</v>
      </c>
      <c r="BI122" s="197"/>
    </row>
    <row r="123" spans="1:61" ht="15" hidden="1" customHeight="1" x14ac:dyDescent="0.2">
      <c r="A123" s="349" t="str">
        <f t="shared" si="6"/>
        <v>09xx-141240009447-090120250822TAC0003</v>
      </c>
      <c r="B123" s="198">
        <v>46076</v>
      </c>
      <c r="C123" s="351" t="s">
        <v>356</v>
      </c>
      <c r="D123" s="351" t="s">
        <v>357</v>
      </c>
      <c r="E123" s="260">
        <v>141240009447</v>
      </c>
      <c r="F123" s="161" t="s">
        <v>3449</v>
      </c>
      <c r="G123" s="199" t="s">
        <v>3343</v>
      </c>
      <c r="H123" s="199" t="s">
        <v>3363</v>
      </c>
      <c r="I123" s="199" t="s">
        <v>3450</v>
      </c>
      <c r="J123" s="198">
        <v>45891</v>
      </c>
      <c r="K123" s="198">
        <v>45903</v>
      </c>
      <c r="L123" s="198">
        <v>45988</v>
      </c>
      <c r="M123" s="198">
        <v>45995</v>
      </c>
      <c r="N123" s="161" t="s">
        <v>78</v>
      </c>
      <c r="O123" s="161" t="s">
        <v>487</v>
      </c>
      <c r="P123" s="161"/>
      <c r="Q123" s="161"/>
      <c r="R123" s="198">
        <v>44562</v>
      </c>
      <c r="S123" s="198">
        <v>45657</v>
      </c>
      <c r="T123" s="161" t="s">
        <v>3451</v>
      </c>
      <c r="U123" s="161" t="s">
        <v>149</v>
      </c>
      <c r="V123" s="161"/>
      <c r="W123" s="161" t="s">
        <v>3452</v>
      </c>
      <c r="X123" s="161" t="s">
        <v>28</v>
      </c>
      <c r="Y123" s="161">
        <v>807</v>
      </c>
      <c r="Z123" s="198">
        <v>0</v>
      </c>
      <c r="AA123" s="161"/>
      <c r="AB123" s="161"/>
      <c r="AC123" s="161"/>
      <c r="AD123" s="197">
        <v>1532125000</v>
      </c>
      <c r="AE123" s="197">
        <v>0</v>
      </c>
      <c r="AF123" s="197" t="s">
        <v>4003</v>
      </c>
      <c r="AG123" s="199">
        <v>101111</v>
      </c>
      <c r="AH123" s="197">
        <f t="shared" si="4"/>
        <v>14159702</v>
      </c>
      <c r="AI123" s="197">
        <v>9330479</v>
      </c>
      <c r="AJ123" s="197">
        <v>4829223</v>
      </c>
      <c r="AK123" s="197">
        <v>0</v>
      </c>
      <c r="AL123" s="197">
        <v>1866095</v>
      </c>
      <c r="AM123" s="197">
        <f t="shared" si="5"/>
        <v>16025797</v>
      </c>
      <c r="AN123" s="197">
        <v>9330479</v>
      </c>
      <c r="AO123" s="197">
        <v>0</v>
      </c>
      <c r="AP123" s="197">
        <v>4829223</v>
      </c>
      <c r="AQ123" s="197">
        <v>0</v>
      </c>
      <c r="AR123" s="197">
        <v>1866095</v>
      </c>
      <c r="AS123" s="197" t="e">
        <v>#N/A</v>
      </c>
      <c r="AT123" s="197" t="s">
        <v>904</v>
      </c>
      <c r="AU123" s="197" t="s">
        <v>118</v>
      </c>
      <c r="AV123" s="197"/>
      <c r="AW123" s="197" t="s">
        <v>4004</v>
      </c>
      <c r="AX123" s="197" t="s">
        <v>904</v>
      </c>
      <c r="AY123" s="197"/>
      <c r="AZ123" s="197" t="s">
        <v>904</v>
      </c>
      <c r="BA123" s="197"/>
      <c r="BB123" s="197" t="s">
        <v>904</v>
      </c>
      <c r="BC123" s="197"/>
      <c r="BD123" s="197" t="s">
        <v>4004</v>
      </c>
      <c r="BE123" s="197"/>
      <c r="BF123" s="197">
        <v>0</v>
      </c>
      <c r="BG123" s="197"/>
      <c r="BH123" s="197"/>
      <c r="BI123" s="197"/>
    </row>
    <row r="124" spans="1:61" ht="15" hidden="1" customHeight="1" x14ac:dyDescent="0.2">
      <c r="A124" s="349" t="str">
        <f t="shared" si="6"/>
        <v>18xx-71040010874-64</v>
      </c>
      <c r="B124" s="198">
        <v>46050</v>
      </c>
      <c r="C124" s="351" t="s">
        <v>355</v>
      </c>
      <c r="D124" s="351" t="s">
        <v>148</v>
      </c>
      <c r="E124" s="260">
        <v>71040010874</v>
      </c>
      <c r="F124" s="161" t="s">
        <v>382</v>
      </c>
      <c r="G124" s="199">
        <v>64</v>
      </c>
      <c r="H124" s="199" t="s">
        <v>3365</v>
      </c>
      <c r="I124" s="199">
        <v>64</v>
      </c>
      <c r="J124" s="198">
        <v>45791</v>
      </c>
      <c r="K124" s="198">
        <v>45797</v>
      </c>
      <c r="L124" s="198">
        <v>46017</v>
      </c>
      <c r="M124" s="198">
        <v>46017</v>
      </c>
      <c r="N124" s="161"/>
      <c r="O124" s="161" t="s">
        <v>78</v>
      </c>
      <c r="P124" s="161"/>
      <c r="Q124" s="161"/>
      <c r="R124" s="198">
        <v>43831</v>
      </c>
      <c r="S124" s="198">
        <v>45657</v>
      </c>
      <c r="T124" s="161" t="s">
        <v>374</v>
      </c>
      <c r="U124" s="161" t="s">
        <v>150</v>
      </c>
      <c r="V124" s="161"/>
      <c r="W124" s="161" t="s">
        <v>180</v>
      </c>
      <c r="X124" s="161" t="s">
        <v>11</v>
      </c>
      <c r="Y124" s="161">
        <v>284</v>
      </c>
      <c r="Z124" s="198">
        <v>45789</v>
      </c>
      <c r="AA124" s="161"/>
      <c r="AB124" s="161"/>
      <c r="AC124" s="161"/>
      <c r="AD124" s="197">
        <v>74369077256</v>
      </c>
      <c r="AE124" s="197">
        <v>8.6999999999999993</v>
      </c>
      <c r="AF124" s="197" t="s">
        <v>4005</v>
      </c>
      <c r="AG124" s="199">
        <v>105101</v>
      </c>
      <c r="AH124" s="197">
        <f t="shared" si="4"/>
        <v>15926935</v>
      </c>
      <c r="AI124" s="197">
        <v>13189327</v>
      </c>
      <c r="AJ124" s="197">
        <v>2737608</v>
      </c>
      <c r="AK124" s="197">
        <v>0</v>
      </c>
      <c r="AL124" s="197">
        <v>0</v>
      </c>
      <c r="AM124" s="197">
        <f t="shared" si="5"/>
        <v>15926935</v>
      </c>
      <c r="AN124" s="197">
        <v>13189327</v>
      </c>
      <c r="AO124" s="197">
        <v>0</v>
      </c>
      <c r="AP124" s="197">
        <v>2737608</v>
      </c>
      <c r="AQ124" s="197">
        <v>0</v>
      </c>
      <c r="AR124" s="197">
        <v>0</v>
      </c>
      <c r="AS124" s="197" t="e">
        <v>#N/A</v>
      </c>
      <c r="AT124" s="197" t="s">
        <v>904</v>
      </c>
      <c r="AU124" s="197">
        <v>0</v>
      </c>
      <c r="AV124" s="197" t="s">
        <v>4007</v>
      </c>
      <c r="AW124" s="197" t="s">
        <v>4004</v>
      </c>
      <c r="AX124" s="197" t="s">
        <v>904</v>
      </c>
      <c r="AY124" s="197"/>
      <c r="AZ124" s="197" t="s">
        <v>904</v>
      </c>
      <c r="BA124" s="197"/>
      <c r="BB124" s="197"/>
      <c r="BC124" s="197"/>
      <c r="BD124" s="197" t="s">
        <v>4004</v>
      </c>
      <c r="BE124" s="197"/>
      <c r="BF124" s="197">
        <v>3509869</v>
      </c>
      <c r="BG124" s="197">
        <v>0</v>
      </c>
      <c r="BH124" s="197">
        <v>0</v>
      </c>
      <c r="BI124" s="197"/>
    </row>
    <row r="125" spans="1:61" ht="15" hidden="1" customHeight="1" x14ac:dyDescent="0.2">
      <c r="A125" s="349" t="str">
        <f t="shared" si="6"/>
        <v>33xx-120840007199-330120251017TAC0001</v>
      </c>
      <c r="B125" s="198">
        <v>46064</v>
      </c>
      <c r="C125" s="351" t="s">
        <v>304</v>
      </c>
      <c r="D125" s="351" t="s">
        <v>305</v>
      </c>
      <c r="E125" s="260">
        <v>120840007199</v>
      </c>
      <c r="F125" s="161" t="s">
        <v>1563</v>
      </c>
      <c r="G125" s="199" t="s">
        <v>1562</v>
      </c>
      <c r="H125" s="199" t="s">
        <v>3363</v>
      </c>
      <c r="I125" s="199" t="s">
        <v>3447</v>
      </c>
      <c r="J125" s="198">
        <v>45947</v>
      </c>
      <c r="K125" s="198">
        <v>45979</v>
      </c>
      <c r="L125" s="198">
        <v>46058</v>
      </c>
      <c r="M125" s="198">
        <v>46058</v>
      </c>
      <c r="N125" s="161" t="s">
        <v>78</v>
      </c>
      <c r="O125" s="161" t="s">
        <v>487</v>
      </c>
      <c r="P125" s="161"/>
      <c r="Q125" s="161"/>
      <c r="R125" s="198">
        <v>44562</v>
      </c>
      <c r="S125" s="198">
        <v>45657</v>
      </c>
      <c r="T125" s="161" t="s">
        <v>317</v>
      </c>
      <c r="U125" s="161" t="s">
        <v>149</v>
      </c>
      <c r="V125" s="161"/>
      <c r="W125" s="161" t="s">
        <v>1679</v>
      </c>
      <c r="X125" s="161" t="s">
        <v>11</v>
      </c>
      <c r="Y125" s="161">
        <v>1028</v>
      </c>
      <c r="Z125" s="198">
        <v>45945</v>
      </c>
      <c r="AA125" s="161"/>
      <c r="AB125" s="161"/>
      <c r="AC125" s="161"/>
      <c r="AD125" s="197">
        <v>2136111500</v>
      </c>
      <c r="AE125" s="197">
        <v>5.7</v>
      </c>
      <c r="AF125" s="197" t="s">
        <v>4003</v>
      </c>
      <c r="AG125" s="199">
        <v>101111</v>
      </c>
      <c r="AH125" s="197">
        <f t="shared" si="4"/>
        <v>14769835.989999998</v>
      </c>
      <c r="AI125" s="197">
        <v>10899497.199999999</v>
      </c>
      <c r="AJ125" s="197">
        <v>3870338.79</v>
      </c>
      <c r="AK125" s="197">
        <v>0</v>
      </c>
      <c r="AL125" s="197">
        <v>1089950</v>
      </c>
      <c r="AM125" s="197">
        <f t="shared" si="5"/>
        <v>15859785.989999998</v>
      </c>
      <c r="AN125" s="197">
        <v>10899497.199999999</v>
      </c>
      <c r="AO125" s="197">
        <v>0</v>
      </c>
      <c r="AP125" s="197">
        <v>3870338.79</v>
      </c>
      <c r="AQ125" s="197">
        <v>0</v>
      </c>
      <c r="AR125" s="197">
        <v>1089950</v>
      </c>
      <c r="AS125" s="197" t="s">
        <v>564</v>
      </c>
      <c r="AT125" s="197" t="s">
        <v>904</v>
      </c>
      <c r="AU125" s="197" t="s">
        <v>118</v>
      </c>
      <c r="AV125" s="197" t="s">
        <v>3366</v>
      </c>
      <c r="AW125" s="197" t="s">
        <v>4004</v>
      </c>
      <c r="AX125" s="197" t="s">
        <v>904</v>
      </c>
      <c r="AY125" s="197"/>
      <c r="AZ125" s="197" t="s">
        <v>904</v>
      </c>
      <c r="BA125" s="197"/>
      <c r="BB125" s="197" t="s">
        <v>904</v>
      </c>
      <c r="BC125" s="197"/>
      <c r="BD125" s="197" t="s">
        <v>4004</v>
      </c>
      <c r="BE125" s="197"/>
      <c r="BF125" s="197"/>
      <c r="BG125" s="197"/>
      <c r="BH125" s="197"/>
      <c r="BI125" s="197"/>
    </row>
    <row r="126" spans="1:61" ht="15" hidden="1" customHeight="1" x14ac:dyDescent="0.2">
      <c r="A126" s="349" t="str">
        <f t="shared" si="6"/>
        <v>43xx-130140006206-39</v>
      </c>
      <c r="B126" s="198">
        <v>46085</v>
      </c>
      <c r="C126" s="351" t="s">
        <v>328</v>
      </c>
      <c r="D126" s="351" t="s">
        <v>329</v>
      </c>
      <c r="E126" s="260">
        <v>130140006206</v>
      </c>
      <c r="F126" s="161" t="s">
        <v>336</v>
      </c>
      <c r="G126" s="199">
        <v>39</v>
      </c>
      <c r="H126" s="199" t="s">
        <v>3365</v>
      </c>
      <c r="I126" s="199">
        <v>39</v>
      </c>
      <c r="J126" s="198">
        <v>45720</v>
      </c>
      <c r="K126" s="198">
        <v>45728</v>
      </c>
      <c r="L126" s="198">
        <v>46083</v>
      </c>
      <c r="M126" s="198">
        <v>46085</v>
      </c>
      <c r="N126" s="161"/>
      <c r="O126" s="161" t="s">
        <v>24</v>
      </c>
      <c r="P126" s="161"/>
      <c r="Q126" s="161"/>
      <c r="R126" s="198">
        <v>44197</v>
      </c>
      <c r="S126" s="198">
        <v>45291</v>
      </c>
      <c r="T126" s="161" t="s">
        <v>585</v>
      </c>
      <c r="U126" s="161" t="s">
        <v>286</v>
      </c>
      <c r="V126" s="161" t="s">
        <v>118</v>
      </c>
      <c r="W126" s="161" t="s">
        <v>1391</v>
      </c>
      <c r="X126" s="161" t="s">
        <v>28</v>
      </c>
      <c r="Y126" s="161">
        <v>95</v>
      </c>
      <c r="Z126" s="198">
        <v>45709</v>
      </c>
      <c r="AA126" s="161"/>
      <c r="AB126" s="161"/>
      <c r="AC126" s="161"/>
      <c r="AD126" s="197">
        <v>8952095261</v>
      </c>
      <c r="AE126" s="197">
        <v>6.5</v>
      </c>
      <c r="AF126" s="197" t="s">
        <v>4003</v>
      </c>
      <c r="AG126" s="199">
        <v>101111</v>
      </c>
      <c r="AH126" s="197">
        <f t="shared" si="4"/>
        <v>13057864</v>
      </c>
      <c r="AI126" s="197">
        <v>11157746</v>
      </c>
      <c r="AJ126" s="197">
        <v>1900118</v>
      </c>
      <c r="AK126" s="197">
        <v>365473738</v>
      </c>
      <c r="AL126" s="197">
        <v>2789436</v>
      </c>
      <c r="AM126" s="197">
        <f t="shared" si="5"/>
        <v>15847300</v>
      </c>
      <c r="AN126" s="197">
        <v>11157746</v>
      </c>
      <c r="AO126" s="197">
        <v>0</v>
      </c>
      <c r="AP126" s="197">
        <v>1900118</v>
      </c>
      <c r="AQ126" s="197">
        <v>0</v>
      </c>
      <c r="AR126" s="197">
        <v>2789436</v>
      </c>
      <c r="AS126" s="197" t="s">
        <v>564</v>
      </c>
      <c r="AT126" s="197" t="s">
        <v>904</v>
      </c>
      <c r="AU126" s="197" t="s">
        <v>118</v>
      </c>
      <c r="AV126" s="197" t="s">
        <v>3366</v>
      </c>
      <c r="AW126" s="197" t="s">
        <v>4004</v>
      </c>
      <c r="AX126" s="197" t="s">
        <v>904</v>
      </c>
      <c r="AY126" s="197"/>
      <c r="AZ126" s="197" t="s">
        <v>904</v>
      </c>
      <c r="BA126" s="197"/>
      <c r="BB126" s="197" t="s">
        <v>904</v>
      </c>
      <c r="BC126" s="197"/>
      <c r="BD126" s="197" t="s">
        <v>4004</v>
      </c>
      <c r="BE126" s="197"/>
      <c r="BF126" s="197"/>
      <c r="BG126" s="197"/>
      <c r="BH126" s="197"/>
      <c r="BI126" s="197"/>
    </row>
    <row r="127" spans="1:61" ht="15" hidden="1" customHeight="1" x14ac:dyDescent="0.2">
      <c r="A127" s="349" t="str">
        <f t="shared" si="6"/>
        <v>09xx-211240008147-090120251230TAC0002</v>
      </c>
      <c r="B127" s="198">
        <v>46092</v>
      </c>
      <c r="C127" s="351" t="s">
        <v>356</v>
      </c>
      <c r="D127" s="351" t="s">
        <v>357</v>
      </c>
      <c r="E127" s="260">
        <v>211240008147</v>
      </c>
      <c r="F127" s="161" t="s">
        <v>2746</v>
      </c>
      <c r="G127" s="199" t="s">
        <v>2747</v>
      </c>
      <c r="H127" s="199" t="s">
        <v>3363</v>
      </c>
      <c r="I127" s="199" t="s">
        <v>3644</v>
      </c>
      <c r="J127" s="198">
        <v>46021</v>
      </c>
      <c r="K127" s="198">
        <v>46028</v>
      </c>
      <c r="L127" s="198">
        <v>46085</v>
      </c>
      <c r="M127" s="198">
        <v>46085</v>
      </c>
      <c r="N127" s="161" t="s">
        <v>78</v>
      </c>
      <c r="O127" s="161" t="s">
        <v>487</v>
      </c>
      <c r="P127" s="161"/>
      <c r="Q127" s="161"/>
      <c r="R127" s="198" t="s">
        <v>1193</v>
      </c>
      <c r="S127" s="198" t="s">
        <v>1142</v>
      </c>
      <c r="T127" s="161" t="s">
        <v>685</v>
      </c>
      <c r="U127" s="161" t="s">
        <v>149</v>
      </c>
      <c r="V127" s="161" t="s">
        <v>57</v>
      </c>
      <c r="W127" s="161" t="s">
        <v>2748</v>
      </c>
      <c r="X127" s="161" t="s">
        <v>28</v>
      </c>
      <c r="Y127" s="161">
        <v>1119</v>
      </c>
      <c r="Z127" s="198">
        <v>45971</v>
      </c>
      <c r="AA127" s="161" t="s">
        <v>57</v>
      </c>
      <c r="AB127" s="161" t="s">
        <v>57</v>
      </c>
      <c r="AC127" s="161" t="s">
        <v>57</v>
      </c>
      <c r="AD127" s="197">
        <v>5603354215</v>
      </c>
      <c r="AE127" s="197">
        <v>2</v>
      </c>
      <c r="AF127" s="197" t="s">
        <v>4003</v>
      </c>
      <c r="AG127" s="199">
        <v>101111</v>
      </c>
      <c r="AH127" s="197">
        <f t="shared" si="4"/>
        <v>13202480.360000001</v>
      </c>
      <c r="AI127" s="197">
        <v>10246815.800000001</v>
      </c>
      <c r="AJ127" s="197">
        <v>2955664.56</v>
      </c>
      <c r="AK127" s="197">
        <v>0</v>
      </c>
      <c r="AL127" s="197">
        <v>2561703</v>
      </c>
      <c r="AM127" s="197">
        <f t="shared" si="5"/>
        <v>15764183</v>
      </c>
      <c r="AN127" s="197">
        <v>10246815</v>
      </c>
      <c r="AO127" s="197">
        <v>0</v>
      </c>
      <c r="AP127" s="197">
        <v>2955665</v>
      </c>
      <c r="AQ127" s="197">
        <v>0</v>
      </c>
      <c r="AR127" s="197">
        <v>2561703</v>
      </c>
      <c r="AS127" s="197" t="s">
        <v>564</v>
      </c>
      <c r="AT127" s="197" t="s">
        <v>904</v>
      </c>
      <c r="AU127" s="197" t="s">
        <v>118</v>
      </c>
      <c r="AV127" s="197" t="s">
        <v>3366</v>
      </c>
      <c r="AW127" s="197" t="s">
        <v>4004</v>
      </c>
      <c r="AX127" s="197" t="s">
        <v>904</v>
      </c>
      <c r="AY127" s="197"/>
      <c r="AZ127" s="197" t="s">
        <v>904</v>
      </c>
      <c r="BA127" s="197"/>
      <c r="BB127" s="197" t="s">
        <v>904</v>
      </c>
      <c r="BC127" s="197"/>
      <c r="BD127" s="197" t="s">
        <v>4004</v>
      </c>
      <c r="BE127" s="197"/>
      <c r="BF127" s="197"/>
      <c r="BG127" s="197"/>
      <c r="BH127" s="197"/>
      <c r="BI127" s="197"/>
    </row>
    <row r="128" spans="1:61" ht="15" hidden="1" customHeight="1" x14ac:dyDescent="0.2">
      <c r="A128" s="349" t="str">
        <f t="shared" si="6"/>
        <v>39xx-180340031273-390120251111TAC0001</v>
      </c>
      <c r="B128" s="198">
        <v>46112</v>
      </c>
      <c r="C128" s="351" t="s">
        <v>358</v>
      </c>
      <c r="D128" s="351" t="s">
        <v>245</v>
      </c>
      <c r="E128" s="260">
        <v>180340031273</v>
      </c>
      <c r="F128" s="161" t="s">
        <v>1677</v>
      </c>
      <c r="G128" s="199" t="s">
        <v>1555</v>
      </c>
      <c r="H128" s="199" t="s">
        <v>3363</v>
      </c>
      <c r="I128" s="199" t="s">
        <v>1555</v>
      </c>
      <c r="J128" s="198">
        <v>45972</v>
      </c>
      <c r="K128" s="198">
        <v>45978</v>
      </c>
      <c r="L128" s="198">
        <v>46022</v>
      </c>
      <c r="M128" s="198">
        <v>46028</v>
      </c>
      <c r="N128" s="161" t="s">
        <v>78</v>
      </c>
      <c r="O128" s="161" t="s">
        <v>487</v>
      </c>
      <c r="P128" s="161"/>
      <c r="Q128" s="161"/>
      <c r="R128" s="198">
        <v>44562</v>
      </c>
      <c r="S128" s="198">
        <v>45657</v>
      </c>
      <c r="T128" s="161" t="s">
        <v>2340</v>
      </c>
      <c r="U128" s="161" t="s">
        <v>149</v>
      </c>
      <c r="V128" s="161"/>
      <c r="W128" s="161" t="s">
        <v>1378</v>
      </c>
      <c r="X128" s="161" t="s">
        <v>28</v>
      </c>
      <c r="Y128" s="161">
        <v>1103</v>
      </c>
      <c r="Z128" s="198">
        <v>45968</v>
      </c>
      <c r="AA128" s="161"/>
      <c r="AB128" s="161"/>
      <c r="AC128" s="161"/>
      <c r="AD128" s="197"/>
      <c r="AE128" s="197"/>
      <c r="AF128" s="197" t="s">
        <v>4003</v>
      </c>
      <c r="AG128" s="199">
        <v>101111</v>
      </c>
      <c r="AH128" s="197">
        <f t="shared" si="4"/>
        <v>14335439</v>
      </c>
      <c r="AI128" s="197">
        <v>12128864</v>
      </c>
      <c r="AJ128" s="197">
        <v>2206575</v>
      </c>
      <c r="AK128" s="197">
        <v>0</v>
      </c>
      <c r="AL128" s="197">
        <v>1212887</v>
      </c>
      <c r="AM128" s="197">
        <f t="shared" si="5"/>
        <v>15548326</v>
      </c>
      <c r="AN128" s="197">
        <v>12128864</v>
      </c>
      <c r="AO128" s="197">
        <v>0</v>
      </c>
      <c r="AP128" s="197">
        <v>2206575</v>
      </c>
      <c r="AQ128" s="197">
        <v>0</v>
      </c>
      <c r="AR128" s="197">
        <v>1212887</v>
      </c>
      <c r="AS128" s="197" t="e">
        <v>#N/A</v>
      </c>
      <c r="AT128" s="197" t="s">
        <v>904</v>
      </c>
      <c r="AU128" s="197" t="s">
        <v>118</v>
      </c>
      <c r="AV128" s="197"/>
      <c r="AW128" s="197" t="s">
        <v>4004</v>
      </c>
      <c r="AX128" s="197" t="s">
        <v>904</v>
      </c>
      <c r="AY128" s="197"/>
      <c r="AZ128" s="197" t="s">
        <v>904</v>
      </c>
      <c r="BA128" s="197"/>
      <c r="BB128" s="197" t="s">
        <v>904</v>
      </c>
      <c r="BC128" s="197"/>
      <c r="BD128" s="197" t="s">
        <v>4004</v>
      </c>
      <c r="BE128" s="197"/>
      <c r="BF128" s="197">
        <v>0</v>
      </c>
      <c r="BG128" s="197"/>
      <c r="BH128" s="197"/>
      <c r="BI128" s="197"/>
    </row>
    <row r="129" spans="1:61" ht="15" hidden="1" customHeight="1" x14ac:dyDescent="0.2">
      <c r="A129" s="349" t="str">
        <f t="shared" si="6"/>
        <v>62xx-190340002747-282</v>
      </c>
      <c r="B129" s="198">
        <v>46099</v>
      </c>
      <c r="C129" s="351" t="s">
        <v>361</v>
      </c>
      <c r="D129" s="351" t="s">
        <v>362</v>
      </c>
      <c r="E129" s="260">
        <v>190340002747</v>
      </c>
      <c r="F129" s="161" t="s">
        <v>1710</v>
      </c>
      <c r="G129" s="199">
        <v>282</v>
      </c>
      <c r="H129" s="199" t="s">
        <v>3365</v>
      </c>
      <c r="I129" s="199">
        <v>282</v>
      </c>
      <c r="J129" s="198">
        <v>45749</v>
      </c>
      <c r="K129" s="198">
        <v>45770</v>
      </c>
      <c r="L129" s="198">
        <v>45985</v>
      </c>
      <c r="M129" s="198">
        <v>45994</v>
      </c>
      <c r="N129" s="161"/>
      <c r="O129" s="161" t="s">
        <v>78</v>
      </c>
      <c r="P129" s="161"/>
      <c r="Q129" s="161"/>
      <c r="R129" s="198">
        <v>44562</v>
      </c>
      <c r="S129" s="198">
        <v>45657</v>
      </c>
      <c r="T129" s="161" t="s">
        <v>135</v>
      </c>
      <c r="U129" s="161" t="s">
        <v>149</v>
      </c>
      <c r="V129" s="161"/>
      <c r="W129" s="161" t="s">
        <v>1154</v>
      </c>
      <c r="X129" s="161" t="s">
        <v>28</v>
      </c>
      <c r="Y129" s="161">
        <v>172</v>
      </c>
      <c r="Z129" s="198">
        <v>45747</v>
      </c>
      <c r="AA129" s="161"/>
      <c r="AB129" s="161"/>
      <c r="AC129" s="161"/>
      <c r="AD129" s="197">
        <v>1834731470</v>
      </c>
      <c r="AE129" s="197"/>
      <c r="AF129" s="197" t="s">
        <v>4005</v>
      </c>
      <c r="AG129" s="199">
        <v>105101</v>
      </c>
      <c r="AH129" s="197">
        <f t="shared" si="4"/>
        <v>18277928</v>
      </c>
      <c r="AI129" s="197">
        <v>13000000</v>
      </c>
      <c r="AJ129" s="197">
        <v>5277928</v>
      </c>
      <c r="AK129" s="197">
        <v>0</v>
      </c>
      <c r="AL129" s="197">
        <v>0</v>
      </c>
      <c r="AM129" s="197">
        <f t="shared" si="5"/>
        <v>15512033</v>
      </c>
      <c r="AN129" s="197">
        <v>0</v>
      </c>
      <c r="AO129" s="197">
        <v>13000000</v>
      </c>
      <c r="AP129" s="197">
        <v>723462</v>
      </c>
      <c r="AQ129" s="197">
        <v>0</v>
      </c>
      <c r="AR129" s="197">
        <v>1788571</v>
      </c>
      <c r="AS129" s="197" t="e">
        <v>#N/A</v>
      </c>
      <c r="AT129" s="197" t="s">
        <v>904</v>
      </c>
      <c r="AU129" s="197" t="s">
        <v>118</v>
      </c>
      <c r="AV129" s="197" t="s">
        <v>1133</v>
      </c>
      <c r="AW129" s="197" t="s">
        <v>4004</v>
      </c>
      <c r="AX129" s="197"/>
      <c r="AY129" s="197" t="s">
        <v>904</v>
      </c>
      <c r="AZ129" s="197" t="s">
        <v>904</v>
      </c>
      <c r="BA129" s="197"/>
      <c r="BB129" s="197" t="s">
        <v>904</v>
      </c>
      <c r="BC129" s="197"/>
      <c r="BD129" s="197" t="s">
        <v>4004</v>
      </c>
      <c r="BE129" s="197"/>
      <c r="BF129" s="197">
        <v>0</v>
      </c>
      <c r="BG129" s="197">
        <v>0</v>
      </c>
      <c r="BH129" s="197">
        <v>0</v>
      </c>
      <c r="BI129" s="197"/>
    </row>
    <row r="130" spans="1:61" ht="15" hidden="1" customHeight="1" x14ac:dyDescent="0.2">
      <c r="A130" s="349" t="str">
        <f t="shared" si="6"/>
        <v>15xx-90540011801-122</v>
      </c>
      <c r="B130" s="198">
        <v>46045</v>
      </c>
      <c r="C130" s="351" t="s">
        <v>290</v>
      </c>
      <c r="D130" s="351" t="s">
        <v>291</v>
      </c>
      <c r="E130" s="260">
        <v>90540011801</v>
      </c>
      <c r="F130" s="161" t="s">
        <v>429</v>
      </c>
      <c r="G130" s="199">
        <v>122</v>
      </c>
      <c r="H130" s="199" t="s">
        <v>3365</v>
      </c>
      <c r="I130" s="199">
        <v>122</v>
      </c>
      <c r="J130" s="198">
        <v>45833</v>
      </c>
      <c r="K130" s="198">
        <v>45856</v>
      </c>
      <c r="L130" s="198">
        <v>46021</v>
      </c>
      <c r="M130" s="198">
        <v>45658</v>
      </c>
      <c r="N130" s="161"/>
      <c r="O130" s="161" t="s">
        <v>78</v>
      </c>
      <c r="P130" s="161"/>
      <c r="Q130" s="161"/>
      <c r="R130" s="198">
        <v>44562</v>
      </c>
      <c r="S130" s="198">
        <v>45565</v>
      </c>
      <c r="T130" s="161" t="s">
        <v>292</v>
      </c>
      <c r="U130" s="161" t="s">
        <v>264</v>
      </c>
      <c r="V130" s="161"/>
      <c r="W130" s="161" t="s">
        <v>430</v>
      </c>
      <c r="X130" s="161" t="s">
        <v>28</v>
      </c>
      <c r="Y130" s="161">
        <v>261</v>
      </c>
      <c r="Z130" s="198">
        <v>45782</v>
      </c>
      <c r="AA130" s="161"/>
      <c r="AB130" s="161"/>
      <c r="AC130" s="161"/>
      <c r="AD130" s="197">
        <v>10842222963</v>
      </c>
      <c r="AE130" s="197">
        <v>1.6771633603540879</v>
      </c>
      <c r="AF130" s="197" t="s">
        <v>4003</v>
      </c>
      <c r="AG130" s="199">
        <v>101111</v>
      </c>
      <c r="AH130" s="197">
        <f t="shared" si="4"/>
        <v>77487786.319999993</v>
      </c>
      <c r="AI130" s="197">
        <v>77487786.319999993</v>
      </c>
      <c r="AJ130" s="197">
        <v>0</v>
      </c>
      <c r="AK130" s="197">
        <v>0</v>
      </c>
      <c r="AL130" s="197">
        <v>0</v>
      </c>
      <c r="AM130" s="197">
        <f t="shared" si="5"/>
        <v>15487208.25</v>
      </c>
      <c r="AN130" s="197">
        <v>0</v>
      </c>
      <c r="AO130" s="197">
        <v>0</v>
      </c>
      <c r="AP130" s="197">
        <v>0</v>
      </c>
      <c r="AQ130" s="197">
        <v>0</v>
      </c>
      <c r="AR130" s="197">
        <v>15487208.25</v>
      </c>
      <c r="AS130" s="197" t="e">
        <v>#N/A</v>
      </c>
      <c r="AT130" s="197" t="s">
        <v>904</v>
      </c>
      <c r="AU130" s="197" t="s">
        <v>118</v>
      </c>
      <c r="AV130" s="197" t="s">
        <v>1133</v>
      </c>
      <c r="AW130" s="197" t="s">
        <v>4004</v>
      </c>
      <c r="AX130" s="197"/>
      <c r="AY130" s="197"/>
      <c r="AZ130" s="197"/>
      <c r="BA130" s="197"/>
      <c r="BB130" s="197" t="s">
        <v>904</v>
      </c>
      <c r="BC130" s="197"/>
      <c r="BD130" s="197" t="s">
        <v>4004</v>
      </c>
      <c r="BE130" s="197"/>
      <c r="BF130" s="197"/>
      <c r="BG130" s="197"/>
      <c r="BH130" s="197"/>
      <c r="BI130" s="197"/>
    </row>
    <row r="131" spans="1:61" ht="15" hidden="1" customHeight="1" x14ac:dyDescent="0.2">
      <c r="A131" s="349" t="str">
        <f t="shared" si="6"/>
        <v>06xx-940003214-117</v>
      </c>
      <c r="B131" s="198">
        <v>46057</v>
      </c>
      <c r="C131" s="351" t="s">
        <v>348</v>
      </c>
      <c r="D131" s="351" t="s">
        <v>49</v>
      </c>
      <c r="E131" s="260">
        <v>940003214</v>
      </c>
      <c r="F131" s="161" t="s">
        <v>424</v>
      </c>
      <c r="G131" s="199">
        <v>117</v>
      </c>
      <c r="H131" s="199" t="s">
        <v>3365</v>
      </c>
      <c r="I131" s="199">
        <v>117</v>
      </c>
      <c r="J131" s="198">
        <v>45810</v>
      </c>
      <c r="K131" s="198">
        <v>45825</v>
      </c>
      <c r="L131" s="198">
        <v>46003</v>
      </c>
      <c r="M131" s="198">
        <v>46006</v>
      </c>
      <c r="N131" s="161"/>
      <c r="O131" s="161" t="s">
        <v>78</v>
      </c>
      <c r="P131" s="161"/>
      <c r="Q131" s="161"/>
      <c r="R131" s="198">
        <v>44562</v>
      </c>
      <c r="S131" s="198">
        <v>45291</v>
      </c>
      <c r="T131" s="161" t="s">
        <v>53</v>
      </c>
      <c r="U131" s="161" t="s">
        <v>152</v>
      </c>
      <c r="V131" s="161" t="s">
        <v>57</v>
      </c>
      <c r="W131" s="161" t="s">
        <v>903</v>
      </c>
      <c r="X131" s="161" t="s">
        <v>28</v>
      </c>
      <c r="Y131" s="161">
        <v>376</v>
      </c>
      <c r="Z131" s="198">
        <v>45806</v>
      </c>
      <c r="AA131" s="161" t="s">
        <v>57</v>
      </c>
      <c r="AB131" s="161" t="s">
        <v>57</v>
      </c>
      <c r="AC131" s="161" t="s">
        <v>57</v>
      </c>
      <c r="AD131" s="197">
        <v>9683078259</v>
      </c>
      <c r="AE131" s="197">
        <v>9.17</v>
      </c>
      <c r="AF131" s="197" t="s">
        <v>4003</v>
      </c>
      <c r="AG131" s="199">
        <v>101111</v>
      </c>
      <c r="AH131" s="197">
        <f t="shared" si="4"/>
        <v>15410242</v>
      </c>
      <c r="AI131" s="197">
        <v>14813709</v>
      </c>
      <c r="AJ131" s="197">
        <v>596533</v>
      </c>
      <c r="AK131" s="197">
        <v>199586430</v>
      </c>
      <c r="AL131" s="197">
        <v>0</v>
      </c>
      <c r="AM131" s="197">
        <f t="shared" si="5"/>
        <v>15410243</v>
      </c>
      <c r="AN131" s="197">
        <v>0</v>
      </c>
      <c r="AO131" s="197">
        <v>14813709</v>
      </c>
      <c r="AP131" s="197">
        <v>0</v>
      </c>
      <c r="AQ131" s="197">
        <v>596534</v>
      </c>
      <c r="AR131" s="197">
        <v>0</v>
      </c>
      <c r="AS131" s="197" t="e">
        <v>#N/A</v>
      </c>
      <c r="AT131" s="197" t="s">
        <v>904</v>
      </c>
      <c r="AU131" s="197" t="s">
        <v>118</v>
      </c>
      <c r="AV131" s="197"/>
      <c r="AW131" s="197" t="s">
        <v>4004</v>
      </c>
      <c r="AX131" s="197"/>
      <c r="AY131" s="197" t="s">
        <v>904</v>
      </c>
      <c r="AZ131" s="197"/>
      <c r="BA131" s="197" t="s">
        <v>904</v>
      </c>
      <c r="BB131" s="197"/>
      <c r="BC131" s="197"/>
      <c r="BD131" s="197" t="s">
        <v>4004</v>
      </c>
      <c r="BE131" s="197"/>
      <c r="BF131" s="197">
        <v>0</v>
      </c>
      <c r="BG131" s="197">
        <v>0</v>
      </c>
      <c r="BH131" s="197">
        <v>0</v>
      </c>
      <c r="BI131" s="197"/>
    </row>
    <row r="132" spans="1:61" ht="15" hidden="1" customHeight="1" x14ac:dyDescent="0.2">
      <c r="A132" s="349" t="str">
        <f t="shared" si="6"/>
        <v>43xx-30940002856-123</v>
      </c>
      <c r="B132" s="198">
        <v>46045</v>
      </c>
      <c r="C132" s="351" t="s">
        <v>328</v>
      </c>
      <c r="D132" s="351" t="s">
        <v>329</v>
      </c>
      <c r="E132" s="260">
        <v>30940002856</v>
      </c>
      <c r="F132" s="161" t="s">
        <v>2055</v>
      </c>
      <c r="G132" s="199">
        <v>123</v>
      </c>
      <c r="H132" s="199" t="s">
        <v>3365</v>
      </c>
      <c r="I132" s="199">
        <v>123</v>
      </c>
      <c r="J132" s="198">
        <v>45821</v>
      </c>
      <c r="K132" s="198">
        <v>45832</v>
      </c>
      <c r="L132" s="198">
        <v>45980</v>
      </c>
      <c r="M132" s="198">
        <v>45980</v>
      </c>
      <c r="N132" s="161"/>
      <c r="O132" s="161" t="s">
        <v>78</v>
      </c>
      <c r="P132" s="161"/>
      <c r="Q132" s="161"/>
      <c r="R132" s="198">
        <v>44562</v>
      </c>
      <c r="S132" s="198">
        <v>45291</v>
      </c>
      <c r="T132" s="161" t="s">
        <v>592</v>
      </c>
      <c r="U132" s="161"/>
      <c r="V132" s="161"/>
      <c r="W132" s="161" t="s">
        <v>77</v>
      </c>
      <c r="X132" s="161" t="s">
        <v>28</v>
      </c>
      <c r="Y132" s="161"/>
      <c r="Z132" s="198"/>
      <c r="AA132" s="161"/>
      <c r="AB132" s="161"/>
      <c r="AC132" s="161"/>
      <c r="AD132" s="197"/>
      <c r="AE132" s="197"/>
      <c r="AF132" s="197" t="s">
        <v>4005</v>
      </c>
      <c r="AG132" s="199">
        <v>101110</v>
      </c>
      <c r="AH132" s="197">
        <f t="shared" si="4"/>
        <v>18998670</v>
      </c>
      <c r="AI132" s="197">
        <v>15034760</v>
      </c>
      <c r="AJ132" s="197">
        <v>3963910</v>
      </c>
      <c r="AK132" s="197">
        <v>0</v>
      </c>
      <c r="AL132" s="197">
        <v>0</v>
      </c>
      <c r="AM132" s="197">
        <f t="shared" si="5"/>
        <v>15034760</v>
      </c>
      <c r="AN132" s="197">
        <v>15034760</v>
      </c>
      <c r="AO132" s="197">
        <v>0</v>
      </c>
      <c r="AP132" s="197">
        <v>0</v>
      </c>
      <c r="AQ132" s="197">
        <v>0</v>
      </c>
      <c r="AR132" s="197">
        <v>0</v>
      </c>
      <c r="AS132" s="197" t="e">
        <v>#N/A</v>
      </c>
      <c r="AT132" s="197" t="s">
        <v>904</v>
      </c>
      <c r="AU132" s="197">
        <v>0</v>
      </c>
      <c r="AV132" s="197"/>
      <c r="AW132" s="197" t="s">
        <v>4004</v>
      </c>
      <c r="AX132" s="197" t="s">
        <v>904</v>
      </c>
      <c r="AY132" s="197"/>
      <c r="AZ132" s="197" t="s">
        <v>904</v>
      </c>
      <c r="BA132" s="197"/>
      <c r="BB132" s="197"/>
      <c r="BC132" s="197"/>
      <c r="BD132" s="197" t="s">
        <v>4004</v>
      </c>
      <c r="BE132" s="197"/>
      <c r="BF132" s="197">
        <v>0</v>
      </c>
      <c r="BG132" s="197">
        <v>0</v>
      </c>
      <c r="BH132" s="197">
        <v>0</v>
      </c>
      <c r="BI132" s="197"/>
    </row>
    <row r="133" spans="1:61" ht="15" hidden="1" customHeight="1" x14ac:dyDescent="0.2">
      <c r="A133" s="349" t="str">
        <f t="shared" si="6"/>
        <v>33xx-50640005516-330120251023TAC0004</v>
      </c>
      <c r="B133" s="198">
        <v>46038</v>
      </c>
      <c r="C133" s="351" t="s">
        <v>304</v>
      </c>
      <c r="D133" s="351" t="s">
        <v>305</v>
      </c>
      <c r="E133" s="260">
        <v>50640005516</v>
      </c>
      <c r="F133" s="161" t="s">
        <v>1268</v>
      </c>
      <c r="G133" s="199" t="s">
        <v>1269</v>
      </c>
      <c r="H133" s="199" t="s">
        <v>3363</v>
      </c>
      <c r="I133" s="199" t="s">
        <v>2341</v>
      </c>
      <c r="J133" s="198">
        <v>45953</v>
      </c>
      <c r="K133" s="198">
        <v>45959</v>
      </c>
      <c r="L133" s="198">
        <v>46038</v>
      </c>
      <c r="M133" s="198">
        <v>46038</v>
      </c>
      <c r="N133" s="161" t="s">
        <v>82</v>
      </c>
      <c r="O133" s="161" t="s">
        <v>479</v>
      </c>
      <c r="P133" s="161"/>
      <c r="Q133" s="161"/>
      <c r="R133" s="198">
        <v>44562</v>
      </c>
      <c r="S133" s="198">
        <v>45657</v>
      </c>
      <c r="T133" s="161" t="s">
        <v>314</v>
      </c>
      <c r="U133" s="161" t="s">
        <v>152</v>
      </c>
      <c r="V133" s="161"/>
      <c r="W133" s="161" t="s">
        <v>1270</v>
      </c>
      <c r="X133" s="161" t="s">
        <v>36</v>
      </c>
      <c r="Y133" s="161"/>
      <c r="Z133" s="198"/>
      <c r="AA133" s="161"/>
      <c r="AB133" s="161"/>
      <c r="AC133" s="161"/>
      <c r="AD133" s="197">
        <v>15521918300</v>
      </c>
      <c r="AE133" s="197">
        <v>2.2999999999999998</v>
      </c>
      <c r="AF133" s="197" t="s">
        <v>4003</v>
      </c>
      <c r="AG133" s="199">
        <v>101111</v>
      </c>
      <c r="AH133" s="197">
        <f t="shared" si="4"/>
        <v>11945516.199999999</v>
      </c>
      <c r="AI133" s="197">
        <v>11945516.199999999</v>
      </c>
      <c r="AJ133" s="197">
        <v>0</v>
      </c>
      <c r="AK133" s="197">
        <v>0</v>
      </c>
      <c r="AL133" s="197">
        <v>2986375</v>
      </c>
      <c r="AM133" s="197">
        <f t="shared" si="5"/>
        <v>14931891.199999999</v>
      </c>
      <c r="AN133" s="197">
        <v>11945516.199999999</v>
      </c>
      <c r="AO133" s="197">
        <v>0</v>
      </c>
      <c r="AP133" s="197">
        <v>0</v>
      </c>
      <c r="AQ133" s="197">
        <v>0</v>
      </c>
      <c r="AR133" s="197">
        <v>2986375</v>
      </c>
      <c r="AS133" s="197" t="s">
        <v>564</v>
      </c>
      <c r="AT133" s="197" t="s">
        <v>904</v>
      </c>
      <c r="AU133" s="197" t="s">
        <v>118</v>
      </c>
      <c r="AV133" s="197" t="s">
        <v>3366</v>
      </c>
      <c r="AW133" s="197" t="s">
        <v>4004</v>
      </c>
      <c r="AX133" s="197" t="s">
        <v>904</v>
      </c>
      <c r="AY133" s="197"/>
      <c r="AZ133" s="197"/>
      <c r="BA133" s="197"/>
      <c r="BB133" s="197" t="s">
        <v>904</v>
      </c>
      <c r="BC133" s="197"/>
      <c r="BD133" s="197" t="s">
        <v>4004</v>
      </c>
      <c r="BE133" s="197"/>
      <c r="BF133" s="197"/>
      <c r="BG133" s="197"/>
      <c r="BH133" s="197"/>
      <c r="BI133" s="197"/>
    </row>
    <row r="134" spans="1:61" ht="15" hidden="1" customHeight="1" x14ac:dyDescent="0.2">
      <c r="A134" s="349" t="str">
        <f t="shared" si="6"/>
        <v>43xx-30940002856-123</v>
      </c>
      <c r="B134" s="198">
        <v>46045</v>
      </c>
      <c r="C134" s="351" t="s">
        <v>328</v>
      </c>
      <c r="D134" s="351" t="s">
        <v>329</v>
      </c>
      <c r="E134" s="260">
        <v>30940002856</v>
      </c>
      <c r="F134" s="161" t="s">
        <v>2055</v>
      </c>
      <c r="G134" s="199">
        <v>123</v>
      </c>
      <c r="H134" s="199" t="s">
        <v>3365</v>
      </c>
      <c r="I134" s="199">
        <v>123</v>
      </c>
      <c r="J134" s="198">
        <v>45821</v>
      </c>
      <c r="K134" s="198">
        <v>45832</v>
      </c>
      <c r="L134" s="198">
        <v>45980</v>
      </c>
      <c r="M134" s="198">
        <v>45980</v>
      </c>
      <c r="N134" s="161"/>
      <c r="O134" s="161" t="s">
        <v>78</v>
      </c>
      <c r="P134" s="161"/>
      <c r="Q134" s="161"/>
      <c r="R134" s="198">
        <v>44562</v>
      </c>
      <c r="S134" s="198">
        <v>45291</v>
      </c>
      <c r="T134" s="161" t="s">
        <v>592</v>
      </c>
      <c r="U134" s="161"/>
      <c r="V134" s="161"/>
      <c r="W134" s="161" t="s">
        <v>77</v>
      </c>
      <c r="X134" s="161" t="s">
        <v>28</v>
      </c>
      <c r="Y134" s="161"/>
      <c r="Z134" s="198"/>
      <c r="AA134" s="161"/>
      <c r="AB134" s="161"/>
      <c r="AC134" s="161"/>
      <c r="AD134" s="197"/>
      <c r="AE134" s="197"/>
      <c r="AF134" s="197" t="s">
        <v>4005</v>
      </c>
      <c r="AG134" s="199">
        <v>105101</v>
      </c>
      <c r="AH134" s="197">
        <f t="shared" si="4"/>
        <v>28018816</v>
      </c>
      <c r="AI134" s="197">
        <v>20986678</v>
      </c>
      <c r="AJ134" s="197">
        <v>7032138</v>
      </c>
      <c r="AK134" s="197">
        <v>0</v>
      </c>
      <c r="AL134" s="197">
        <v>0</v>
      </c>
      <c r="AM134" s="197">
        <f t="shared" si="5"/>
        <v>14763902</v>
      </c>
      <c r="AN134" s="197">
        <v>13209897</v>
      </c>
      <c r="AO134" s="197">
        <v>0</v>
      </c>
      <c r="AP134" s="197">
        <f>1554005</f>
        <v>1554005</v>
      </c>
      <c r="AQ134" s="197">
        <v>0</v>
      </c>
      <c r="AR134" s="197">
        <v>0</v>
      </c>
      <c r="AS134" s="197" t="e">
        <v>#N/A</v>
      </c>
      <c r="AT134" s="197" t="s">
        <v>904</v>
      </c>
      <c r="AU134" s="197">
        <v>0</v>
      </c>
      <c r="AV134" s="197"/>
      <c r="AW134" s="197" t="s">
        <v>4004</v>
      </c>
      <c r="AX134" s="197" t="s">
        <v>904</v>
      </c>
      <c r="AY134" s="197"/>
      <c r="AZ134" s="197" t="s">
        <v>904</v>
      </c>
      <c r="BA134" s="197"/>
      <c r="BB134" s="197"/>
      <c r="BC134" s="197"/>
      <c r="BD134" s="197" t="s">
        <v>4004</v>
      </c>
      <c r="BE134" s="197" t="s">
        <v>4051</v>
      </c>
      <c r="BF134" s="197">
        <v>0</v>
      </c>
      <c r="BG134" s="197">
        <v>0</v>
      </c>
      <c r="BH134" s="197">
        <v>0</v>
      </c>
      <c r="BI134" s="197"/>
    </row>
    <row r="135" spans="1:61" ht="15" hidden="1" customHeight="1" x14ac:dyDescent="0.2">
      <c r="A135" s="349" t="str">
        <f t="shared" si="6"/>
        <v>09xx-100340020392-090120250930TAC0003</v>
      </c>
      <c r="B135" s="198">
        <v>46076</v>
      </c>
      <c r="C135" s="351" t="s">
        <v>356</v>
      </c>
      <c r="D135" s="351" t="s">
        <v>357</v>
      </c>
      <c r="E135" s="260">
        <v>100340020392</v>
      </c>
      <c r="F135" s="161" t="s">
        <v>3338</v>
      </c>
      <c r="G135" s="199" t="s">
        <v>3337</v>
      </c>
      <c r="H135" s="199" t="s">
        <v>3363</v>
      </c>
      <c r="I135" s="199" t="s">
        <v>3337</v>
      </c>
      <c r="J135" s="198">
        <v>45930</v>
      </c>
      <c r="K135" s="198">
        <v>45950</v>
      </c>
      <c r="L135" s="198">
        <v>46022</v>
      </c>
      <c r="M135" s="198">
        <v>45663</v>
      </c>
      <c r="N135" s="161" t="s">
        <v>78</v>
      </c>
      <c r="O135" s="161" t="s">
        <v>487</v>
      </c>
      <c r="P135" s="161"/>
      <c r="Q135" s="161"/>
      <c r="R135" s="198" t="s">
        <v>1193</v>
      </c>
      <c r="S135" s="198" t="s">
        <v>1142</v>
      </c>
      <c r="T135" s="161" t="s">
        <v>880</v>
      </c>
      <c r="U135" s="161" t="s">
        <v>152</v>
      </c>
      <c r="V135" s="161"/>
      <c r="W135" s="161" t="s">
        <v>3400</v>
      </c>
      <c r="X135" s="161" t="s">
        <v>28</v>
      </c>
      <c r="Y135" s="161">
        <v>855</v>
      </c>
      <c r="Z135" s="198">
        <v>45928</v>
      </c>
      <c r="AA135" s="161"/>
      <c r="AB135" s="161"/>
      <c r="AC135" s="161"/>
      <c r="AD135" s="197">
        <v>9487834281</v>
      </c>
      <c r="AE135" s="197">
        <v>10</v>
      </c>
      <c r="AF135" s="197" t="s">
        <v>4003</v>
      </c>
      <c r="AG135" s="199">
        <v>101111</v>
      </c>
      <c r="AH135" s="197">
        <f t="shared" ref="AH135:AH198" si="7">AI135+AJ135</f>
        <v>39524259</v>
      </c>
      <c r="AI135" s="197">
        <v>33162411</v>
      </c>
      <c r="AJ135" s="197">
        <v>6361848</v>
      </c>
      <c r="AK135" s="197">
        <v>0</v>
      </c>
      <c r="AL135" s="197">
        <v>8290603</v>
      </c>
      <c r="AM135" s="197">
        <f t="shared" ref="AM135:AM198" si="8">AN135+AO135+AP135+AQ135+AR135</f>
        <v>14652451</v>
      </c>
      <c r="AN135" s="197">
        <v>0</v>
      </c>
      <c r="AO135" s="197">
        <v>0</v>
      </c>
      <c r="AP135" s="197">
        <v>6361848</v>
      </c>
      <c r="AQ135" s="197">
        <v>0</v>
      </c>
      <c r="AR135" s="197">
        <v>8290603</v>
      </c>
      <c r="AS135" s="197" t="e">
        <v>#N/A</v>
      </c>
      <c r="AT135" s="197" t="s">
        <v>904</v>
      </c>
      <c r="AU135" s="197" t="s">
        <v>118</v>
      </c>
      <c r="AV135" s="197" t="s">
        <v>4034</v>
      </c>
      <c r="AW135" s="197" t="s">
        <v>4004</v>
      </c>
      <c r="AX135" s="197"/>
      <c r="AY135" s="197" t="s">
        <v>904</v>
      </c>
      <c r="AZ135" s="197" t="s">
        <v>904</v>
      </c>
      <c r="BA135" s="197"/>
      <c r="BB135" s="197" t="s">
        <v>904</v>
      </c>
      <c r="BC135" s="197"/>
      <c r="BD135" s="197" t="s">
        <v>4004</v>
      </c>
      <c r="BE135" s="197"/>
      <c r="BF135" s="197">
        <v>33162411</v>
      </c>
      <c r="BG135" s="197"/>
      <c r="BH135" s="197"/>
      <c r="BI135" s="197"/>
    </row>
    <row r="136" spans="1:61" ht="15" hidden="1" customHeight="1" x14ac:dyDescent="0.2">
      <c r="A136" s="349" t="str">
        <f t="shared" ref="A136:A199" si="9">CONCATENATE(C136,"-",E136,"-",G136)</f>
        <v>33xx-50740006290-330120250725TAC0001</v>
      </c>
      <c r="B136" s="198">
        <v>46064</v>
      </c>
      <c r="C136" s="351" t="s">
        <v>304</v>
      </c>
      <c r="D136" s="352" t="s">
        <v>305</v>
      </c>
      <c r="E136" s="260">
        <v>50740006290</v>
      </c>
      <c r="F136" s="161" t="s">
        <v>3329</v>
      </c>
      <c r="G136" s="199" t="s">
        <v>3328</v>
      </c>
      <c r="H136" s="199" t="s">
        <v>3363</v>
      </c>
      <c r="I136" s="199" t="s">
        <v>3438</v>
      </c>
      <c r="J136" s="198">
        <v>45863</v>
      </c>
      <c r="K136" s="198">
        <v>45867</v>
      </c>
      <c r="L136" s="198">
        <v>46013</v>
      </c>
      <c r="M136" s="198">
        <v>46013</v>
      </c>
      <c r="N136" s="161" t="s">
        <v>78</v>
      </c>
      <c r="O136" s="161" t="s">
        <v>487</v>
      </c>
      <c r="P136" s="161"/>
      <c r="Q136" s="161"/>
      <c r="R136" s="198">
        <v>43831</v>
      </c>
      <c r="S136" s="198">
        <v>45657</v>
      </c>
      <c r="T136" s="161" t="s">
        <v>3439</v>
      </c>
      <c r="U136" s="161" t="s">
        <v>150</v>
      </c>
      <c r="V136" s="161"/>
      <c r="W136" s="161"/>
      <c r="X136" s="161" t="s">
        <v>11</v>
      </c>
      <c r="Y136" s="161">
        <v>643</v>
      </c>
      <c r="Z136" s="198">
        <v>45860</v>
      </c>
      <c r="AA136" s="161"/>
      <c r="AB136" s="161"/>
      <c r="AC136" s="161"/>
      <c r="AD136" s="197"/>
      <c r="AE136" s="197"/>
      <c r="AF136" s="197" t="s">
        <v>4005</v>
      </c>
      <c r="AG136" s="199">
        <v>105306</v>
      </c>
      <c r="AH136" s="197">
        <f t="shared" si="7"/>
        <v>14286003.07</v>
      </c>
      <c r="AI136" s="197">
        <v>14286003.07</v>
      </c>
      <c r="AJ136" s="197">
        <v>0</v>
      </c>
      <c r="AK136" s="197">
        <v>0</v>
      </c>
      <c r="AL136" s="197">
        <v>0</v>
      </c>
      <c r="AM136" s="197">
        <f t="shared" si="8"/>
        <v>14523442</v>
      </c>
      <c r="AN136" s="197">
        <v>10410239</v>
      </c>
      <c r="AO136" s="197">
        <v>0</v>
      </c>
      <c r="AP136" s="197">
        <v>4113203</v>
      </c>
      <c r="AQ136" s="197">
        <v>0</v>
      </c>
      <c r="AR136" s="197">
        <v>0</v>
      </c>
      <c r="AS136" s="197" t="e">
        <v>#N/A</v>
      </c>
      <c r="AT136" s="197" t="s">
        <v>118</v>
      </c>
      <c r="AU136" s="197" t="s">
        <v>118</v>
      </c>
      <c r="AV136" s="197" t="s">
        <v>4004</v>
      </c>
      <c r="AW136" s="197" t="s">
        <v>4007</v>
      </c>
      <c r="AX136" s="197" t="s">
        <v>904</v>
      </c>
      <c r="AY136" s="197"/>
      <c r="AZ136" s="197" t="s">
        <v>904</v>
      </c>
      <c r="BA136" s="197"/>
      <c r="BB136" s="197"/>
      <c r="BC136" s="197"/>
      <c r="BD136" s="197" t="s">
        <v>4004</v>
      </c>
      <c r="BE136" s="197" t="s">
        <v>3364</v>
      </c>
      <c r="BF136" s="197"/>
      <c r="BG136" s="197"/>
      <c r="BH136" s="197"/>
      <c r="BI136" s="197" t="s">
        <v>57</v>
      </c>
    </row>
    <row r="137" spans="1:61" ht="15" hidden="1" customHeight="1" x14ac:dyDescent="0.2">
      <c r="A137" s="349" t="str">
        <f t="shared" si="9"/>
        <v>09xx-200940030957-090120250815TAC0024</v>
      </c>
      <c r="B137" s="198">
        <v>46076</v>
      </c>
      <c r="C137" s="351" t="s">
        <v>356</v>
      </c>
      <c r="D137" s="351" t="s">
        <v>357</v>
      </c>
      <c r="E137" s="260">
        <v>200940030957</v>
      </c>
      <c r="F137" s="161" t="s">
        <v>3345</v>
      </c>
      <c r="G137" s="199" t="s">
        <v>3344</v>
      </c>
      <c r="H137" s="199" t="s">
        <v>3363</v>
      </c>
      <c r="I137" s="199" t="s">
        <v>3344</v>
      </c>
      <c r="J137" s="198">
        <v>45884</v>
      </c>
      <c r="K137" s="198">
        <v>45889</v>
      </c>
      <c r="L137" s="198">
        <v>46017</v>
      </c>
      <c r="M137" s="198">
        <v>46021</v>
      </c>
      <c r="N137" s="161" t="s">
        <v>78</v>
      </c>
      <c r="O137" s="161" t="s">
        <v>487</v>
      </c>
      <c r="P137" s="161"/>
      <c r="Q137" s="161"/>
      <c r="R137" s="198" t="s">
        <v>1193</v>
      </c>
      <c r="S137" s="198" t="s">
        <v>1142</v>
      </c>
      <c r="T137" s="161" t="s">
        <v>863</v>
      </c>
      <c r="U137" s="161" t="s">
        <v>152</v>
      </c>
      <c r="V137" s="161"/>
      <c r="W137" s="161" t="s">
        <v>3461</v>
      </c>
      <c r="X137" s="161" t="s">
        <v>28</v>
      </c>
      <c r="Y137" s="161">
        <v>800</v>
      </c>
      <c r="Z137" s="198">
        <v>45884</v>
      </c>
      <c r="AA137" s="161"/>
      <c r="AB137" s="161"/>
      <c r="AC137" s="161"/>
      <c r="AD137" s="197">
        <v>1305362864</v>
      </c>
      <c r="AE137" s="197">
        <v>4</v>
      </c>
      <c r="AF137" s="197" t="s">
        <v>4003</v>
      </c>
      <c r="AG137" s="199">
        <v>101111</v>
      </c>
      <c r="AH137" s="197">
        <f t="shared" si="7"/>
        <v>13478040</v>
      </c>
      <c r="AI137" s="197">
        <v>9600000</v>
      </c>
      <c r="AJ137" s="197">
        <v>3878040</v>
      </c>
      <c r="AK137" s="197">
        <v>0</v>
      </c>
      <c r="AL137" s="197">
        <v>960000</v>
      </c>
      <c r="AM137" s="197">
        <f t="shared" si="8"/>
        <v>14438040</v>
      </c>
      <c r="AN137" s="197">
        <v>9600000</v>
      </c>
      <c r="AO137" s="197">
        <v>0</v>
      </c>
      <c r="AP137" s="197">
        <v>3878040</v>
      </c>
      <c r="AQ137" s="197">
        <v>0</v>
      </c>
      <c r="AR137" s="197">
        <v>960000</v>
      </c>
      <c r="AS137" s="197" t="e">
        <v>#N/A</v>
      </c>
      <c r="AT137" s="197" t="s">
        <v>904</v>
      </c>
      <c r="AU137" s="197" t="s">
        <v>118</v>
      </c>
      <c r="AV137" s="197" t="s">
        <v>4007</v>
      </c>
      <c r="AW137" s="197" t="s">
        <v>4004</v>
      </c>
      <c r="AX137" s="197" t="s">
        <v>904</v>
      </c>
      <c r="AY137" s="197"/>
      <c r="AZ137" s="197" t="s">
        <v>904</v>
      </c>
      <c r="BA137" s="197"/>
      <c r="BB137" s="197" t="s">
        <v>904</v>
      </c>
      <c r="BC137" s="197"/>
      <c r="BD137" s="197" t="s">
        <v>4004</v>
      </c>
      <c r="BE137" s="197"/>
      <c r="BF137" s="197">
        <v>960000</v>
      </c>
      <c r="BG137" s="197"/>
      <c r="BH137" s="197"/>
      <c r="BI137" s="197"/>
    </row>
    <row r="138" spans="1:61" ht="15" hidden="1" customHeight="1" x14ac:dyDescent="0.2">
      <c r="A138" s="349" t="str">
        <f t="shared" si="9"/>
        <v>58xx-51240003351-580120251222TAC0008</v>
      </c>
      <c r="B138" s="198">
        <v>46113</v>
      </c>
      <c r="C138" s="351" t="s">
        <v>282</v>
      </c>
      <c r="D138" s="351" t="s">
        <v>283</v>
      </c>
      <c r="E138" s="260">
        <v>51240003351</v>
      </c>
      <c r="F138" s="161" t="s">
        <v>1390</v>
      </c>
      <c r="G138" s="199" t="s">
        <v>2737</v>
      </c>
      <c r="H138" s="199" t="s">
        <v>3363</v>
      </c>
      <c r="I138" s="199" t="s">
        <v>2737</v>
      </c>
      <c r="J138" s="198">
        <v>46013</v>
      </c>
      <c r="K138" s="198">
        <v>46030</v>
      </c>
      <c r="L138" s="198">
        <v>46112</v>
      </c>
      <c r="M138" s="198">
        <v>46112</v>
      </c>
      <c r="N138" s="161" t="s">
        <v>78</v>
      </c>
      <c r="O138" s="161" t="s">
        <v>487</v>
      </c>
      <c r="P138" s="161"/>
      <c r="Q138" s="161"/>
      <c r="R138" s="198">
        <v>44562</v>
      </c>
      <c r="S138" s="198">
        <v>45657</v>
      </c>
      <c r="T138" s="161" t="s">
        <v>1043</v>
      </c>
      <c r="U138" s="161" t="s">
        <v>152</v>
      </c>
      <c r="V138" s="161"/>
      <c r="W138" s="161" t="s">
        <v>173</v>
      </c>
      <c r="X138" s="161" t="s">
        <v>28</v>
      </c>
      <c r="Y138" s="161">
        <v>1344</v>
      </c>
      <c r="Z138" s="198">
        <v>46008</v>
      </c>
      <c r="AA138" s="161"/>
      <c r="AB138" s="161"/>
      <c r="AC138" s="161"/>
      <c r="AD138" s="197">
        <v>8664211494</v>
      </c>
      <c r="AE138" s="197">
        <v>5</v>
      </c>
      <c r="AF138" s="197" t="s">
        <v>4005</v>
      </c>
      <c r="AG138" s="199">
        <v>105101</v>
      </c>
      <c r="AH138" s="197">
        <f t="shared" si="7"/>
        <v>9626329.129999999</v>
      </c>
      <c r="AI138" s="197">
        <v>5082139</v>
      </c>
      <c r="AJ138" s="197">
        <v>4544190.13</v>
      </c>
      <c r="AK138" s="197">
        <v>0</v>
      </c>
      <c r="AL138" s="197">
        <v>4027502</v>
      </c>
      <c r="AM138" s="197">
        <f t="shared" si="8"/>
        <v>13653831.129999999</v>
      </c>
      <c r="AN138" s="197">
        <v>5082139</v>
      </c>
      <c r="AO138" s="197">
        <v>0</v>
      </c>
      <c r="AP138" s="197">
        <v>4544190.13</v>
      </c>
      <c r="AQ138" s="197">
        <v>0</v>
      </c>
      <c r="AR138" s="197">
        <v>4027502</v>
      </c>
      <c r="AS138" s="197" t="s">
        <v>564</v>
      </c>
      <c r="AT138" s="197" t="s">
        <v>904</v>
      </c>
      <c r="AU138" s="197" t="s">
        <v>904</v>
      </c>
      <c r="AV138" s="197" t="s">
        <v>3366</v>
      </c>
      <c r="AW138" s="197" t="s">
        <v>4004</v>
      </c>
      <c r="AX138" s="197" t="s">
        <v>904</v>
      </c>
      <c r="AY138" s="197"/>
      <c r="AZ138" s="197" t="s">
        <v>904</v>
      </c>
      <c r="BA138" s="197"/>
      <c r="BB138" s="197" t="s">
        <v>904</v>
      </c>
      <c r="BC138" s="197"/>
      <c r="BD138" s="197" t="s">
        <v>4004</v>
      </c>
      <c r="BE138" s="197"/>
      <c r="BF138" s="197"/>
      <c r="BG138" s="197"/>
      <c r="BH138" s="197"/>
      <c r="BI138" s="197">
        <v>13653831.129999999</v>
      </c>
    </row>
    <row r="139" spans="1:61" ht="15" hidden="1" customHeight="1" x14ac:dyDescent="0.2">
      <c r="A139" s="349" t="str">
        <f t="shared" si="9"/>
        <v>09xx-160540027467-38</v>
      </c>
      <c r="B139" s="198">
        <v>46092</v>
      </c>
      <c r="C139" s="351" t="s">
        <v>356</v>
      </c>
      <c r="D139" s="351" t="s">
        <v>357</v>
      </c>
      <c r="E139" s="260">
        <v>160540027467</v>
      </c>
      <c r="F139" s="161" t="s">
        <v>3646</v>
      </c>
      <c r="G139" s="199">
        <v>38</v>
      </c>
      <c r="H139" s="199" t="s">
        <v>3365</v>
      </c>
      <c r="I139" s="199">
        <v>38</v>
      </c>
      <c r="J139" s="198">
        <v>45719</v>
      </c>
      <c r="K139" s="198">
        <v>45751</v>
      </c>
      <c r="L139" s="198">
        <v>45924</v>
      </c>
      <c r="M139" s="198">
        <v>45925</v>
      </c>
      <c r="N139" s="161"/>
      <c r="O139" s="161" t="s">
        <v>82</v>
      </c>
      <c r="P139" s="161"/>
      <c r="Q139" s="161"/>
      <c r="R139" s="198">
        <v>44562</v>
      </c>
      <c r="S139" s="198">
        <v>45657</v>
      </c>
      <c r="T139" s="161" t="s">
        <v>3373</v>
      </c>
      <c r="U139" s="161" t="s">
        <v>149</v>
      </c>
      <c r="V139" s="161" t="s">
        <v>57</v>
      </c>
      <c r="W139" s="161" t="s">
        <v>4052</v>
      </c>
      <c r="X139" s="161" t="s">
        <v>133</v>
      </c>
      <c r="Y139" s="161" t="s">
        <v>57</v>
      </c>
      <c r="Z139" s="198" t="s">
        <v>57</v>
      </c>
      <c r="AA139" s="161" t="s">
        <v>57</v>
      </c>
      <c r="AB139" s="161" t="s">
        <v>57</v>
      </c>
      <c r="AC139" s="161" t="s">
        <v>57</v>
      </c>
      <c r="AD139" s="197">
        <v>3221584754</v>
      </c>
      <c r="AE139" s="197">
        <v>0.7</v>
      </c>
      <c r="AF139" s="197" t="s">
        <v>4005</v>
      </c>
      <c r="AG139" s="199">
        <v>105101</v>
      </c>
      <c r="AH139" s="197">
        <f t="shared" si="7"/>
        <v>15339724</v>
      </c>
      <c r="AI139" s="197">
        <v>12656355</v>
      </c>
      <c r="AJ139" s="197">
        <v>2683369</v>
      </c>
      <c r="AK139" s="197">
        <v>0</v>
      </c>
      <c r="AL139" s="197">
        <v>0</v>
      </c>
      <c r="AM139" s="197">
        <f t="shared" si="8"/>
        <v>12656355</v>
      </c>
      <c r="AN139" s="197">
        <v>12656355</v>
      </c>
      <c r="AO139" s="197">
        <v>0</v>
      </c>
      <c r="AP139" s="197">
        <v>0</v>
      </c>
      <c r="AQ139" s="197">
        <v>0</v>
      </c>
      <c r="AR139" s="197">
        <v>0</v>
      </c>
      <c r="AS139" s="197" t="e">
        <v>#N/A</v>
      </c>
      <c r="AT139" s="197" t="s">
        <v>904</v>
      </c>
      <c r="AU139" s="197" t="s">
        <v>904</v>
      </c>
      <c r="AV139" s="197"/>
      <c r="AW139" s="197" t="s">
        <v>4004</v>
      </c>
      <c r="AX139" s="197" t="s">
        <v>904</v>
      </c>
      <c r="AY139" s="197"/>
      <c r="AZ139" s="197"/>
      <c r="BA139" s="197"/>
      <c r="BB139" s="197"/>
      <c r="BC139" s="197"/>
      <c r="BD139" s="197" t="s">
        <v>4004</v>
      </c>
      <c r="BE139" s="197"/>
      <c r="BF139" s="197">
        <v>0</v>
      </c>
      <c r="BG139" s="197">
        <v>0</v>
      </c>
      <c r="BH139" s="197">
        <v>0</v>
      </c>
      <c r="BI139" s="197">
        <v>12656355</v>
      </c>
    </row>
    <row r="140" spans="1:61" ht="15" hidden="1" customHeight="1" x14ac:dyDescent="0.2">
      <c r="A140" s="349" t="str">
        <f t="shared" si="9"/>
        <v>45xx-210440017150-8</v>
      </c>
      <c r="B140" s="198">
        <v>46057</v>
      </c>
      <c r="C140" s="351" t="s">
        <v>359</v>
      </c>
      <c r="D140" s="351" t="s">
        <v>259</v>
      </c>
      <c r="E140" s="260">
        <v>210440017150</v>
      </c>
      <c r="F140" s="161" t="s">
        <v>274</v>
      </c>
      <c r="G140" s="199">
        <v>8</v>
      </c>
      <c r="H140" s="199" t="s">
        <v>3365</v>
      </c>
      <c r="I140" s="199">
        <v>8</v>
      </c>
      <c r="J140" s="198">
        <v>45691</v>
      </c>
      <c r="K140" s="198">
        <v>45694</v>
      </c>
      <c r="L140" s="198">
        <v>45896</v>
      </c>
      <c r="M140" s="198">
        <v>45902</v>
      </c>
      <c r="N140" s="161"/>
      <c r="O140" s="161" t="s">
        <v>82</v>
      </c>
      <c r="P140" s="161"/>
      <c r="Q140" s="161"/>
      <c r="R140" s="198">
        <v>44562</v>
      </c>
      <c r="S140" s="198">
        <v>45678</v>
      </c>
      <c r="T140" s="161" t="s">
        <v>269</v>
      </c>
      <c r="U140" s="161" t="s">
        <v>273</v>
      </c>
      <c r="V140" s="161"/>
      <c r="W140" s="161"/>
      <c r="X140" s="161" t="s">
        <v>132</v>
      </c>
      <c r="Y140" s="161"/>
      <c r="Z140" s="198"/>
      <c r="AA140" s="161"/>
      <c r="AB140" s="161"/>
      <c r="AC140" s="161"/>
      <c r="AD140" s="197">
        <v>426461507</v>
      </c>
      <c r="AE140" s="197"/>
      <c r="AF140" s="197" t="s">
        <v>4003</v>
      </c>
      <c r="AG140" s="199">
        <v>101111</v>
      </c>
      <c r="AH140" s="197">
        <f t="shared" si="7"/>
        <v>13624401</v>
      </c>
      <c r="AI140" s="197">
        <v>12633584</v>
      </c>
      <c r="AJ140" s="197">
        <v>990817</v>
      </c>
      <c r="AK140" s="197">
        <v>0</v>
      </c>
      <c r="AL140" s="197">
        <v>2526717</v>
      </c>
      <c r="AM140" s="197">
        <f t="shared" si="8"/>
        <v>12633584</v>
      </c>
      <c r="AN140" s="197">
        <v>12633584</v>
      </c>
      <c r="AO140" s="197">
        <v>0</v>
      </c>
      <c r="AP140" s="197">
        <v>0</v>
      </c>
      <c r="AQ140" s="197">
        <v>0</v>
      </c>
      <c r="AR140" s="197">
        <v>0</v>
      </c>
      <c r="AS140" s="197" t="e">
        <v>#N/A</v>
      </c>
      <c r="AT140" s="197" t="s">
        <v>904</v>
      </c>
      <c r="AU140" s="197" t="s">
        <v>118</v>
      </c>
      <c r="AV140" s="197"/>
      <c r="AW140" s="197" t="s">
        <v>4004</v>
      </c>
      <c r="AX140" s="197" t="s">
        <v>904</v>
      </c>
      <c r="AY140" s="197"/>
      <c r="AZ140" s="197"/>
      <c r="BA140" s="197"/>
      <c r="BB140" s="197"/>
      <c r="BC140" s="197"/>
      <c r="BD140" s="197" t="s">
        <v>4004</v>
      </c>
      <c r="BE140" s="197"/>
      <c r="BF140" s="197">
        <v>0</v>
      </c>
      <c r="BG140" s="197">
        <v>0</v>
      </c>
      <c r="BH140" s="197">
        <v>0</v>
      </c>
      <c r="BI140" s="197"/>
    </row>
    <row r="141" spans="1:61" ht="15" hidden="1" customHeight="1" x14ac:dyDescent="0.2">
      <c r="A141" s="349" t="str">
        <f t="shared" si="9"/>
        <v>33xx-40540007933-330120251114TAC0002</v>
      </c>
      <c r="B141" s="198">
        <v>46038</v>
      </c>
      <c r="C141" s="351" t="s">
        <v>304</v>
      </c>
      <c r="D141" s="351" t="s">
        <v>305</v>
      </c>
      <c r="E141" s="260">
        <v>40540007933</v>
      </c>
      <c r="F141" s="161" t="s">
        <v>1636</v>
      </c>
      <c r="G141" s="199" t="s">
        <v>1635</v>
      </c>
      <c r="H141" s="199" t="s">
        <v>3363</v>
      </c>
      <c r="I141" s="199" t="s">
        <v>2073</v>
      </c>
      <c r="J141" s="198">
        <v>45975</v>
      </c>
      <c r="K141" s="198">
        <v>45985</v>
      </c>
      <c r="L141" s="198">
        <v>46020</v>
      </c>
      <c r="M141" s="198">
        <v>46020</v>
      </c>
      <c r="N141" s="161" t="s">
        <v>78</v>
      </c>
      <c r="O141" s="161" t="s">
        <v>487</v>
      </c>
      <c r="P141" s="161"/>
      <c r="Q141" s="161"/>
      <c r="R141" s="198">
        <v>44562</v>
      </c>
      <c r="S141" s="198">
        <v>45657</v>
      </c>
      <c r="T141" s="161" t="s">
        <v>308</v>
      </c>
      <c r="U141" s="161" t="s">
        <v>149</v>
      </c>
      <c r="V141" s="161"/>
      <c r="W141" s="161" t="s">
        <v>234</v>
      </c>
      <c r="X141" s="161" t="s">
        <v>11</v>
      </c>
      <c r="Y141" s="161">
        <v>1058</v>
      </c>
      <c r="Z141" s="198">
        <v>45954</v>
      </c>
      <c r="AA141" s="161"/>
      <c r="AB141" s="161"/>
      <c r="AC141" s="161"/>
      <c r="AD141" s="197">
        <v>1327303900</v>
      </c>
      <c r="AE141" s="197">
        <v>12.36</v>
      </c>
      <c r="AF141" s="197" t="s">
        <v>4003</v>
      </c>
      <c r="AG141" s="199">
        <v>101111</v>
      </c>
      <c r="AH141" s="197">
        <f t="shared" si="7"/>
        <v>11632253.403917</v>
      </c>
      <c r="AI141" s="197">
        <v>11632253.403917</v>
      </c>
      <c r="AJ141" s="197">
        <v>0</v>
      </c>
      <c r="AK141" s="197">
        <v>0</v>
      </c>
      <c r="AL141" s="197">
        <v>993722.5</v>
      </c>
      <c r="AM141" s="197">
        <f t="shared" si="8"/>
        <v>12625976.5</v>
      </c>
      <c r="AN141" s="197">
        <v>9937225</v>
      </c>
      <c r="AO141" s="197">
        <v>0</v>
      </c>
      <c r="AP141" s="197">
        <v>1695029</v>
      </c>
      <c r="AQ141" s="197">
        <v>0</v>
      </c>
      <c r="AR141" s="197">
        <v>993722.5</v>
      </c>
      <c r="AS141" s="197" t="e">
        <v>#N/A</v>
      </c>
      <c r="AT141" s="197" t="s">
        <v>904</v>
      </c>
      <c r="AU141" s="197" t="s">
        <v>118</v>
      </c>
      <c r="AV141" s="197"/>
      <c r="AW141" s="197" t="s">
        <v>4004</v>
      </c>
      <c r="AX141" s="197" t="s">
        <v>904</v>
      </c>
      <c r="AY141" s="197"/>
      <c r="AZ141" s="197" t="s">
        <v>904</v>
      </c>
      <c r="BA141" s="197"/>
      <c r="BB141" s="197" t="s">
        <v>904</v>
      </c>
      <c r="BC141" s="197"/>
      <c r="BD141" s="197" t="s">
        <v>4004</v>
      </c>
      <c r="BE141" s="197"/>
      <c r="BF141" s="197">
        <v>0</v>
      </c>
      <c r="BG141" s="197"/>
      <c r="BH141" s="197"/>
      <c r="BI141" s="197"/>
    </row>
    <row r="142" spans="1:61" ht="15" hidden="1" customHeight="1" x14ac:dyDescent="0.2">
      <c r="A142" s="349" t="str">
        <f t="shared" si="9"/>
        <v>59xx-190540011466-590120250730TAC0012</v>
      </c>
      <c r="B142" s="198">
        <v>46112</v>
      </c>
      <c r="C142" s="351" t="s">
        <v>337</v>
      </c>
      <c r="D142" s="351" t="s">
        <v>353</v>
      </c>
      <c r="E142" s="260">
        <v>190540011466</v>
      </c>
      <c r="F142" s="161" t="s">
        <v>1291</v>
      </c>
      <c r="G142" s="199" t="s">
        <v>738</v>
      </c>
      <c r="H142" s="199" t="s">
        <v>3363</v>
      </c>
      <c r="I142" s="199" t="s">
        <v>4209</v>
      </c>
      <c r="J142" s="198">
        <v>45868</v>
      </c>
      <c r="K142" s="198">
        <v>45875</v>
      </c>
      <c r="L142" s="198">
        <v>46100</v>
      </c>
      <c r="M142" s="198">
        <v>46100</v>
      </c>
      <c r="N142" s="161" t="s">
        <v>78</v>
      </c>
      <c r="O142" s="161" t="s">
        <v>487</v>
      </c>
      <c r="P142" s="161"/>
      <c r="Q142" s="161"/>
      <c r="R142" s="198">
        <v>44197</v>
      </c>
      <c r="S142" s="198">
        <v>45657</v>
      </c>
      <c r="T142" s="161" t="s">
        <v>1292</v>
      </c>
      <c r="U142" s="161" t="s">
        <v>150</v>
      </c>
      <c r="V142" s="161"/>
      <c r="W142" s="161" t="s">
        <v>168</v>
      </c>
      <c r="X142" s="161" t="s">
        <v>28</v>
      </c>
      <c r="Y142" s="161">
        <v>674</v>
      </c>
      <c r="Z142" s="198">
        <v>45867</v>
      </c>
      <c r="AA142" s="161"/>
      <c r="AB142" s="161"/>
      <c r="AC142" s="161"/>
      <c r="AD142" s="197">
        <v>29784039001</v>
      </c>
      <c r="AE142" s="197">
        <v>1.6</v>
      </c>
      <c r="AF142" s="197" t="s">
        <v>4005</v>
      </c>
      <c r="AG142" s="199">
        <v>105101</v>
      </c>
      <c r="AH142" s="197">
        <f t="shared" si="7"/>
        <v>12551013</v>
      </c>
      <c r="AI142" s="197">
        <v>12551013</v>
      </c>
      <c r="AJ142" s="197">
        <v>0</v>
      </c>
      <c r="AK142" s="197">
        <v>0</v>
      </c>
      <c r="AL142" s="197">
        <v>0</v>
      </c>
      <c r="AM142" s="197">
        <f t="shared" si="8"/>
        <v>12551013</v>
      </c>
      <c r="AN142" s="197">
        <v>0</v>
      </c>
      <c r="AO142" s="197">
        <v>12551013</v>
      </c>
      <c r="AP142" s="197">
        <v>0</v>
      </c>
      <c r="AQ142" s="197">
        <v>0</v>
      </c>
      <c r="AR142" s="197">
        <v>0</v>
      </c>
      <c r="AS142" s="197" t="s">
        <v>564</v>
      </c>
      <c r="AT142" s="197" t="s">
        <v>904</v>
      </c>
      <c r="AU142" s="197">
        <v>0</v>
      </c>
      <c r="AV142" s="197">
        <v>0</v>
      </c>
      <c r="AW142" s="197" t="s">
        <v>4004</v>
      </c>
      <c r="AX142" s="197"/>
      <c r="AY142" s="197"/>
      <c r="AZ142" s="197"/>
      <c r="BA142" s="197"/>
      <c r="BB142" s="197"/>
      <c r="BC142" s="197"/>
      <c r="BD142" s="197" t="s">
        <v>4004</v>
      </c>
      <c r="BE142" s="197"/>
      <c r="BF142" s="197"/>
      <c r="BG142" s="197"/>
      <c r="BH142" s="197"/>
      <c r="BI142" s="197"/>
    </row>
    <row r="143" spans="1:61" ht="15" hidden="1" customHeight="1" x14ac:dyDescent="0.2">
      <c r="A143" s="349" t="str">
        <f t="shared" si="9"/>
        <v>58xx-71140021635-580120250812TAC0002</v>
      </c>
      <c r="B143" s="198">
        <v>46001</v>
      </c>
      <c r="C143" s="351" t="s">
        <v>282</v>
      </c>
      <c r="D143" s="351" t="s">
        <v>283</v>
      </c>
      <c r="E143" s="260">
        <v>71140021635</v>
      </c>
      <c r="F143" s="161" t="s">
        <v>3313</v>
      </c>
      <c r="G143" s="199" t="s">
        <v>3312</v>
      </c>
      <c r="H143" s="199" t="s">
        <v>3363</v>
      </c>
      <c r="I143" s="199" t="s">
        <v>3312</v>
      </c>
      <c r="J143" s="198">
        <v>45881</v>
      </c>
      <c r="K143" s="198">
        <v>45922</v>
      </c>
      <c r="L143" s="198">
        <v>45972</v>
      </c>
      <c r="M143" s="198">
        <v>45972</v>
      </c>
      <c r="N143" s="161" t="s">
        <v>78</v>
      </c>
      <c r="O143" s="161" t="s">
        <v>487</v>
      </c>
      <c r="P143" s="161"/>
      <c r="Q143" s="161"/>
      <c r="R143" s="198">
        <v>44562</v>
      </c>
      <c r="S143" s="198" t="s">
        <v>44</v>
      </c>
      <c r="T143" s="161" t="s">
        <v>3370</v>
      </c>
      <c r="U143" s="161" t="s">
        <v>152</v>
      </c>
      <c r="V143" s="161"/>
      <c r="W143" s="161" t="s">
        <v>1691</v>
      </c>
      <c r="X143" s="161" t="s">
        <v>3371</v>
      </c>
      <c r="Y143" s="161">
        <v>736</v>
      </c>
      <c r="Z143" s="198">
        <v>45873</v>
      </c>
      <c r="AA143" s="161"/>
      <c r="AB143" s="161"/>
      <c r="AC143" s="161"/>
      <c r="AD143" s="197">
        <v>4437529701</v>
      </c>
      <c r="AE143" s="197">
        <v>3.6</v>
      </c>
      <c r="AF143" s="197" t="s">
        <v>4003</v>
      </c>
      <c r="AG143" s="199">
        <v>101111</v>
      </c>
      <c r="AH143" s="197">
        <f t="shared" si="7"/>
        <v>12397167.949999999</v>
      </c>
      <c r="AI143" s="197">
        <v>10689888</v>
      </c>
      <c r="AJ143" s="197">
        <v>1707279.95</v>
      </c>
      <c r="AK143" s="197">
        <v>0</v>
      </c>
      <c r="AL143" s="197">
        <v>2672472</v>
      </c>
      <c r="AM143" s="197">
        <f t="shared" si="8"/>
        <v>12397167.949999999</v>
      </c>
      <c r="AN143" s="197">
        <v>0</v>
      </c>
      <c r="AO143" s="197">
        <v>10689888</v>
      </c>
      <c r="AP143" s="197">
        <v>0</v>
      </c>
      <c r="AQ143" s="197">
        <v>1707279.95</v>
      </c>
      <c r="AR143" s="197">
        <v>0</v>
      </c>
      <c r="AS143" s="197" t="e">
        <v>#N/A</v>
      </c>
      <c r="AT143" s="197" t="s">
        <v>904</v>
      </c>
      <c r="AU143" s="197" t="s">
        <v>118</v>
      </c>
      <c r="AV143" s="197"/>
      <c r="AW143" s="197" t="s">
        <v>4004</v>
      </c>
      <c r="AX143" s="197"/>
      <c r="AY143" s="197" t="s">
        <v>904</v>
      </c>
      <c r="AZ143" s="197"/>
      <c r="BA143" s="197" t="s">
        <v>904</v>
      </c>
      <c r="BB143" s="197"/>
      <c r="BC143" s="197"/>
      <c r="BD143" s="197" t="s">
        <v>4004</v>
      </c>
      <c r="BE143" s="197"/>
      <c r="BF143" s="197">
        <v>0</v>
      </c>
      <c r="BG143" s="197"/>
      <c r="BH143" s="197"/>
      <c r="BI143" s="197"/>
    </row>
    <row r="144" spans="1:61" ht="15" hidden="1" customHeight="1" x14ac:dyDescent="0.2">
      <c r="A144" s="349" t="str">
        <f t="shared" si="9"/>
        <v>33xx-160840026856-330120250819TAC0004</v>
      </c>
      <c r="B144" s="198">
        <v>46099</v>
      </c>
      <c r="C144" s="351" t="s">
        <v>304</v>
      </c>
      <c r="D144" s="351" t="s">
        <v>305</v>
      </c>
      <c r="E144" s="260">
        <v>160840026856</v>
      </c>
      <c r="F144" s="161" t="s">
        <v>3325</v>
      </c>
      <c r="G144" s="199" t="s">
        <v>3324</v>
      </c>
      <c r="H144" s="199" t="s">
        <v>3363</v>
      </c>
      <c r="I144" s="199" t="s">
        <v>4054</v>
      </c>
      <c r="J144" s="198">
        <v>45888</v>
      </c>
      <c r="K144" s="198">
        <v>45891</v>
      </c>
      <c r="L144" s="198">
        <v>45937</v>
      </c>
      <c r="M144" s="198">
        <v>45937</v>
      </c>
      <c r="N144" s="161" t="s">
        <v>78</v>
      </c>
      <c r="O144" s="161" t="s">
        <v>487</v>
      </c>
      <c r="P144" s="161"/>
      <c r="Q144" s="161"/>
      <c r="R144" s="198">
        <v>44562</v>
      </c>
      <c r="S144" s="198">
        <v>45657</v>
      </c>
      <c r="T144" s="161" t="s">
        <v>306</v>
      </c>
      <c r="U144" s="161" t="s">
        <v>149</v>
      </c>
      <c r="V144" s="161"/>
      <c r="W144" s="161" t="s">
        <v>4055</v>
      </c>
      <c r="X144" s="161" t="s">
        <v>11</v>
      </c>
      <c r="Y144" s="161">
        <v>819</v>
      </c>
      <c r="Z144" s="198">
        <v>45888</v>
      </c>
      <c r="AA144" s="161"/>
      <c r="AB144" s="161"/>
      <c r="AC144" s="161"/>
      <c r="AD144" s="197">
        <v>1064932100</v>
      </c>
      <c r="AE144" s="197">
        <v>2.9</v>
      </c>
      <c r="AF144" s="197" t="s">
        <v>4003</v>
      </c>
      <c r="AG144" s="199">
        <v>101111</v>
      </c>
      <c r="AH144" s="197">
        <f t="shared" si="7"/>
        <v>12281353.893867999</v>
      </c>
      <c r="AI144" s="197">
        <v>12281353.893867999</v>
      </c>
      <c r="AJ144" s="197">
        <v>0</v>
      </c>
      <c r="AK144" s="197">
        <v>0</v>
      </c>
      <c r="AL144" s="197">
        <v>0</v>
      </c>
      <c r="AM144" s="197">
        <f t="shared" si="8"/>
        <v>12281353</v>
      </c>
      <c r="AN144" s="197">
        <v>9504044</v>
      </c>
      <c r="AO144" s="197">
        <v>23448</v>
      </c>
      <c r="AP144" s="197">
        <v>2753861</v>
      </c>
      <c r="AQ144" s="197">
        <v>0</v>
      </c>
      <c r="AR144" s="197">
        <v>0</v>
      </c>
      <c r="AS144" s="197" t="e">
        <v>#N/A</v>
      </c>
      <c r="AT144" s="197" t="s">
        <v>904</v>
      </c>
      <c r="AU144" s="197" t="s">
        <v>118</v>
      </c>
      <c r="AV144" s="197" t="s">
        <v>4007</v>
      </c>
      <c r="AW144" s="197" t="s">
        <v>4004</v>
      </c>
      <c r="AX144" s="197" t="s">
        <v>904</v>
      </c>
      <c r="AY144" s="197" t="s">
        <v>904</v>
      </c>
      <c r="AZ144" s="197" t="s">
        <v>904</v>
      </c>
      <c r="BA144" s="197"/>
      <c r="BB144" s="197"/>
      <c r="BC144" s="197"/>
      <c r="BD144" s="197" t="s">
        <v>4004</v>
      </c>
      <c r="BE144" s="197"/>
      <c r="BF144" s="197">
        <v>952749</v>
      </c>
      <c r="BG144" s="197"/>
      <c r="BH144" s="197"/>
      <c r="BI144" s="197"/>
    </row>
    <row r="145" spans="1:61" ht="15" hidden="1" customHeight="1" x14ac:dyDescent="0.2">
      <c r="A145" s="349" t="str">
        <f t="shared" si="9"/>
        <v>30xx-20540007068-300120250731TAC0001</v>
      </c>
      <c r="B145" s="198">
        <v>46085</v>
      </c>
      <c r="C145" s="351" t="s">
        <v>217</v>
      </c>
      <c r="D145" s="351" t="s">
        <v>360</v>
      </c>
      <c r="E145" s="260">
        <v>20540007068</v>
      </c>
      <c r="F145" s="161" t="s">
        <v>3499</v>
      </c>
      <c r="G145" s="199" t="s">
        <v>3335</v>
      </c>
      <c r="H145" s="199" t="s">
        <v>3363</v>
      </c>
      <c r="I145" s="199" t="s">
        <v>3335</v>
      </c>
      <c r="J145" s="198">
        <v>45869</v>
      </c>
      <c r="K145" s="198">
        <v>45884</v>
      </c>
      <c r="L145" s="198">
        <v>45951</v>
      </c>
      <c r="M145" s="198"/>
      <c r="N145" s="161" t="s">
        <v>78</v>
      </c>
      <c r="O145" s="161" t="s">
        <v>487</v>
      </c>
      <c r="P145" s="161"/>
      <c r="Q145" s="161"/>
      <c r="R145" s="198">
        <v>44593</v>
      </c>
      <c r="S145" s="198">
        <v>45291</v>
      </c>
      <c r="T145" s="161" t="s">
        <v>3500</v>
      </c>
      <c r="U145" s="161" t="s">
        <v>23</v>
      </c>
      <c r="V145" s="161"/>
      <c r="W145" s="161" t="s">
        <v>234</v>
      </c>
      <c r="X145" s="161" t="s">
        <v>11</v>
      </c>
      <c r="Y145" s="161">
        <v>640</v>
      </c>
      <c r="Z145" s="198">
        <v>45859</v>
      </c>
      <c r="AA145" s="161"/>
      <c r="AB145" s="161"/>
      <c r="AC145" s="161"/>
      <c r="AD145" s="197">
        <v>236589211</v>
      </c>
      <c r="AE145" s="197">
        <v>8</v>
      </c>
      <c r="AF145" s="197" t="s">
        <v>4003</v>
      </c>
      <c r="AG145" s="199">
        <v>101111</v>
      </c>
      <c r="AH145" s="197">
        <f t="shared" si="7"/>
        <v>27882149.259151001</v>
      </c>
      <c r="AI145" s="197">
        <v>27882149.259151001</v>
      </c>
      <c r="AJ145" s="197">
        <v>0</v>
      </c>
      <c r="AK145" s="197">
        <v>0</v>
      </c>
      <c r="AL145" s="197">
        <v>0</v>
      </c>
      <c r="AM145" s="197">
        <f t="shared" si="8"/>
        <v>11979900</v>
      </c>
      <c r="AN145" s="197">
        <v>11979900</v>
      </c>
      <c r="AO145" s="197">
        <v>0</v>
      </c>
      <c r="AP145" s="197">
        <v>0</v>
      </c>
      <c r="AQ145" s="197">
        <v>0</v>
      </c>
      <c r="AR145" s="197">
        <v>0</v>
      </c>
      <c r="AS145" s="197" t="e">
        <v>#N/A</v>
      </c>
      <c r="AT145" s="197" t="s">
        <v>904</v>
      </c>
      <c r="AU145" s="197" t="s">
        <v>118</v>
      </c>
      <c r="AV145" s="197"/>
      <c r="AW145" s="197" t="s">
        <v>4004</v>
      </c>
      <c r="AX145" s="197" t="s">
        <v>904</v>
      </c>
      <c r="AY145" s="197"/>
      <c r="AZ145" s="197"/>
      <c r="BA145" s="197"/>
      <c r="BB145" s="197"/>
      <c r="BC145" s="197"/>
      <c r="BD145" s="197" t="s">
        <v>4004</v>
      </c>
      <c r="BE145" s="197"/>
      <c r="BF145" s="197">
        <v>0</v>
      </c>
      <c r="BG145" s="197"/>
      <c r="BH145" s="197"/>
      <c r="BI145" s="197"/>
    </row>
    <row r="146" spans="1:61" ht="15" hidden="1" customHeight="1" x14ac:dyDescent="0.2">
      <c r="A146" s="349" t="str">
        <f t="shared" si="9"/>
        <v>71xx-560127300046-37</v>
      </c>
      <c r="B146" s="198">
        <v>46078</v>
      </c>
      <c r="C146" s="351" t="s">
        <v>256</v>
      </c>
      <c r="D146" s="351" t="s">
        <v>1143</v>
      </c>
      <c r="E146" s="260">
        <v>560127300046</v>
      </c>
      <c r="F146" s="161" t="s">
        <v>3504</v>
      </c>
      <c r="G146" s="199">
        <v>37</v>
      </c>
      <c r="H146" s="199" t="s">
        <v>3365</v>
      </c>
      <c r="I146" s="199">
        <v>37</v>
      </c>
      <c r="J146" s="198">
        <v>45797</v>
      </c>
      <c r="K146" s="198">
        <v>45803</v>
      </c>
      <c r="L146" s="198">
        <v>45896</v>
      </c>
      <c r="M146" s="198">
        <v>45896</v>
      </c>
      <c r="N146" s="161"/>
      <c r="O146" s="161" t="s">
        <v>78</v>
      </c>
      <c r="P146" s="161"/>
      <c r="Q146" s="161"/>
      <c r="R146" s="198">
        <v>44562</v>
      </c>
      <c r="S146" s="198">
        <v>45657</v>
      </c>
      <c r="T146" s="161" t="s">
        <v>3505</v>
      </c>
      <c r="U146" s="161" t="s">
        <v>3506</v>
      </c>
      <c r="V146" s="161"/>
      <c r="W146" s="161" t="s">
        <v>3507</v>
      </c>
      <c r="X146" s="161" t="s">
        <v>28</v>
      </c>
      <c r="Y146" s="161">
        <v>230</v>
      </c>
      <c r="Z146" s="198">
        <v>45772</v>
      </c>
      <c r="AA146" s="161"/>
      <c r="AB146" s="161"/>
      <c r="AC146" s="161"/>
      <c r="AD146" s="197"/>
      <c r="AE146" s="197"/>
      <c r="AF146" s="197" t="s">
        <v>4003</v>
      </c>
      <c r="AG146" s="199">
        <v>101202</v>
      </c>
      <c r="AH146" s="197">
        <f t="shared" si="7"/>
        <v>32814567.259999998</v>
      </c>
      <c r="AI146" s="197">
        <v>32814567.259999998</v>
      </c>
      <c r="AJ146" s="197">
        <v>0</v>
      </c>
      <c r="AK146" s="197">
        <v>0</v>
      </c>
      <c r="AL146" s="197">
        <v>0</v>
      </c>
      <c r="AM146" s="197">
        <f t="shared" si="8"/>
        <v>11652402</v>
      </c>
      <c r="AN146" s="197">
        <v>11652402</v>
      </c>
      <c r="AO146" s="197">
        <v>0</v>
      </c>
      <c r="AP146" s="197">
        <v>0</v>
      </c>
      <c r="AQ146" s="197">
        <v>0</v>
      </c>
      <c r="AR146" s="197">
        <v>0</v>
      </c>
      <c r="AS146" s="197" t="e">
        <v>#N/A</v>
      </c>
      <c r="AT146" s="197" t="s">
        <v>904</v>
      </c>
      <c r="AU146" s="197" t="s">
        <v>118</v>
      </c>
      <c r="AV146" s="197" t="s">
        <v>4007</v>
      </c>
      <c r="AW146" s="197" t="s">
        <v>4004</v>
      </c>
      <c r="AX146" s="197" t="s">
        <v>904</v>
      </c>
      <c r="AY146" s="197"/>
      <c r="AZ146" s="197"/>
      <c r="BA146" s="197"/>
      <c r="BB146" s="197"/>
      <c r="BC146" s="197"/>
      <c r="BD146" s="197" t="s">
        <v>4004</v>
      </c>
      <c r="BE146" s="197"/>
      <c r="BF146" s="197">
        <v>2648126</v>
      </c>
      <c r="BG146" s="197">
        <v>0</v>
      </c>
      <c r="BH146" s="197">
        <v>0</v>
      </c>
      <c r="BI146" s="197"/>
    </row>
    <row r="147" spans="1:61" ht="15" hidden="1" customHeight="1" x14ac:dyDescent="0.2">
      <c r="A147" s="349" t="str">
        <f t="shared" si="9"/>
        <v>43xx-90540012691-430120251126TAC0010</v>
      </c>
      <c r="B147" s="198">
        <v>46045</v>
      </c>
      <c r="C147" s="351" t="s">
        <v>328</v>
      </c>
      <c r="D147" s="351" t="s">
        <v>329</v>
      </c>
      <c r="E147" s="260">
        <v>90540012691</v>
      </c>
      <c r="F147" s="161" t="s">
        <v>2057</v>
      </c>
      <c r="G147" s="199" t="s">
        <v>1866</v>
      </c>
      <c r="H147" s="199" t="s">
        <v>3363</v>
      </c>
      <c r="I147" s="199" t="s">
        <v>2058</v>
      </c>
      <c r="J147" s="198">
        <v>46003</v>
      </c>
      <c r="K147" s="198"/>
      <c r="L147" s="198">
        <v>46022</v>
      </c>
      <c r="M147" s="198"/>
      <c r="N147" s="161" t="s">
        <v>78</v>
      </c>
      <c r="O147" s="161" t="s">
        <v>487</v>
      </c>
      <c r="P147" s="161"/>
      <c r="Q147" s="161"/>
      <c r="R147" s="198">
        <v>44562</v>
      </c>
      <c r="S147" s="198">
        <v>45657</v>
      </c>
      <c r="T147" s="161" t="s">
        <v>1063</v>
      </c>
      <c r="U147" s="161" t="s">
        <v>293</v>
      </c>
      <c r="V147" s="161" t="s">
        <v>118</v>
      </c>
      <c r="W147" s="161" t="s">
        <v>1277</v>
      </c>
      <c r="X147" s="161" t="s">
        <v>28</v>
      </c>
      <c r="Y147" s="161"/>
      <c r="Z147" s="198"/>
      <c r="AA147" s="161"/>
      <c r="AB147" s="161"/>
      <c r="AC147" s="161"/>
      <c r="AD147" s="197"/>
      <c r="AE147" s="197"/>
      <c r="AF147" s="197" t="s">
        <v>4003</v>
      </c>
      <c r="AG147" s="199">
        <v>101111</v>
      </c>
      <c r="AH147" s="197">
        <f t="shared" si="7"/>
        <v>9631232</v>
      </c>
      <c r="AI147" s="197">
        <v>8000000</v>
      </c>
      <c r="AJ147" s="197">
        <v>1631232</v>
      </c>
      <c r="AK147" s="197">
        <v>0</v>
      </c>
      <c r="AL147" s="197">
        <v>0</v>
      </c>
      <c r="AM147" s="197">
        <f t="shared" si="8"/>
        <v>11631232</v>
      </c>
      <c r="AN147" s="197">
        <v>8000000</v>
      </c>
      <c r="AO147" s="197">
        <v>0</v>
      </c>
      <c r="AP147" s="197">
        <v>1631232</v>
      </c>
      <c r="AQ147" s="197">
        <v>0</v>
      </c>
      <c r="AR147" s="197">
        <v>2000000</v>
      </c>
      <c r="AS147" s="197" t="e">
        <v>#N/A</v>
      </c>
      <c r="AT147" s="197" t="s">
        <v>904</v>
      </c>
      <c r="AU147" s="197" t="s">
        <v>118</v>
      </c>
      <c r="AV147" s="197"/>
      <c r="AW147" s="197" t="s">
        <v>4004</v>
      </c>
      <c r="AX147" s="197" t="s">
        <v>904</v>
      </c>
      <c r="AY147" s="197"/>
      <c r="AZ147" s="197" t="s">
        <v>904</v>
      </c>
      <c r="BA147" s="197"/>
      <c r="BB147" s="197" t="s">
        <v>904</v>
      </c>
      <c r="BC147" s="197"/>
      <c r="BD147" s="197" t="s">
        <v>4004</v>
      </c>
      <c r="BE147" s="197"/>
      <c r="BF147" s="197">
        <v>0</v>
      </c>
      <c r="BG147" s="197"/>
      <c r="BH147" s="197"/>
      <c r="BI147" s="197"/>
    </row>
    <row r="148" spans="1:61" ht="15" hidden="1" customHeight="1" x14ac:dyDescent="0.2">
      <c r="A148" s="349" t="str">
        <f t="shared" si="9"/>
        <v>15xx-160140003356-50</v>
      </c>
      <c r="B148" s="198">
        <v>46045</v>
      </c>
      <c r="C148" s="351" t="s">
        <v>290</v>
      </c>
      <c r="D148" s="351" t="s">
        <v>291</v>
      </c>
      <c r="E148" s="260">
        <v>160140003356</v>
      </c>
      <c r="F148" s="161" t="s">
        <v>301</v>
      </c>
      <c r="G148" s="199">
        <v>50</v>
      </c>
      <c r="H148" s="199" t="s">
        <v>3365</v>
      </c>
      <c r="I148" s="199">
        <v>50</v>
      </c>
      <c r="J148" s="198">
        <v>45756</v>
      </c>
      <c r="K148" s="198">
        <v>45758</v>
      </c>
      <c r="L148" s="198">
        <v>45929</v>
      </c>
      <c r="M148" s="198">
        <v>45929</v>
      </c>
      <c r="N148" s="161"/>
      <c r="O148" s="161" t="s">
        <v>82</v>
      </c>
      <c r="P148" s="161"/>
      <c r="Q148" s="161"/>
      <c r="R148" s="198">
        <v>44562</v>
      </c>
      <c r="S148" s="198">
        <v>45657</v>
      </c>
      <c r="T148" s="161" t="s">
        <v>295</v>
      </c>
      <c r="U148" s="161" t="s">
        <v>293</v>
      </c>
      <c r="V148" s="161"/>
      <c r="W148" s="161" t="s">
        <v>279</v>
      </c>
      <c r="X148" s="161" t="s">
        <v>132</v>
      </c>
      <c r="Y148" s="161"/>
      <c r="Z148" s="198"/>
      <c r="AA148" s="161"/>
      <c r="AB148" s="161"/>
      <c r="AC148" s="161"/>
      <c r="AD148" s="197" t="s">
        <v>1803</v>
      </c>
      <c r="AE148" s="197" t="s">
        <v>1159</v>
      </c>
      <c r="AF148" s="197" t="s">
        <v>4003</v>
      </c>
      <c r="AG148" s="199">
        <v>101111</v>
      </c>
      <c r="AH148" s="197">
        <f t="shared" si="7"/>
        <v>28024519.789999999</v>
      </c>
      <c r="AI148" s="197">
        <v>28024519.789999999</v>
      </c>
      <c r="AJ148" s="197">
        <v>0</v>
      </c>
      <c r="AK148" s="197">
        <v>0</v>
      </c>
      <c r="AL148" s="197">
        <v>0</v>
      </c>
      <c r="AM148" s="197">
        <f t="shared" si="8"/>
        <v>11541736</v>
      </c>
      <c r="AN148" s="197">
        <v>11541736</v>
      </c>
      <c r="AO148" s="197">
        <v>0</v>
      </c>
      <c r="AP148" s="197">
        <v>0</v>
      </c>
      <c r="AQ148" s="197">
        <v>0</v>
      </c>
      <c r="AR148" s="197">
        <v>0</v>
      </c>
      <c r="AS148" s="197" t="e">
        <v>#N/A</v>
      </c>
      <c r="AT148" s="197" t="s">
        <v>904</v>
      </c>
      <c r="AU148" s="197" t="s">
        <v>118</v>
      </c>
      <c r="AV148" s="197" t="s">
        <v>4007</v>
      </c>
      <c r="AW148" s="197" t="s">
        <v>4004</v>
      </c>
      <c r="AX148" s="197" t="s">
        <v>904</v>
      </c>
      <c r="AY148" s="197"/>
      <c r="AZ148" s="197"/>
      <c r="BA148" s="197"/>
      <c r="BB148" s="197"/>
      <c r="BC148" s="197"/>
      <c r="BD148" s="197" t="s">
        <v>4004</v>
      </c>
      <c r="BE148" s="197"/>
      <c r="BF148" s="197">
        <v>8555134</v>
      </c>
      <c r="BG148" s="197">
        <v>0</v>
      </c>
      <c r="BH148" s="197">
        <v>0</v>
      </c>
      <c r="BI148" s="197"/>
    </row>
    <row r="149" spans="1:61" ht="15" hidden="1" customHeight="1" x14ac:dyDescent="0.2">
      <c r="A149" s="349" t="str">
        <f t="shared" si="9"/>
        <v>62xx-220340003476-620120251204TAC0017</v>
      </c>
      <c r="B149" s="198">
        <v>46091</v>
      </c>
      <c r="C149" s="351" t="s">
        <v>361</v>
      </c>
      <c r="D149" s="351" t="s">
        <v>362</v>
      </c>
      <c r="E149" s="260">
        <v>220340003476</v>
      </c>
      <c r="F149" s="161" t="s">
        <v>4056</v>
      </c>
      <c r="G149" s="199" t="s">
        <v>2643</v>
      </c>
      <c r="H149" s="199" t="s">
        <v>3363</v>
      </c>
      <c r="I149" s="199" t="s">
        <v>4057</v>
      </c>
      <c r="J149" s="198">
        <v>45995</v>
      </c>
      <c r="K149" s="198">
        <v>46055</v>
      </c>
      <c r="L149" s="198">
        <v>46087</v>
      </c>
      <c r="M149" s="198"/>
      <c r="N149" s="161" t="s">
        <v>82</v>
      </c>
      <c r="O149" s="161" t="s">
        <v>479</v>
      </c>
      <c r="P149" s="161"/>
      <c r="Q149" s="161"/>
      <c r="R149" s="198">
        <v>44622</v>
      </c>
      <c r="S149" s="198" t="s">
        <v>2132</v>
      </c>
      <c r="T149" s="161" t="s">
        <v>493</v>
      </c>
      <c r="U149" s="161" t="s">
        <v>2370</v>
      </c>
      <c r="V149" s="161"/>
      <c r="W149" s="161" t="s">
        <v>61</v>
      </c>
      <c r="X149" s="161" t="s">
        <v>132</v>
      </c>
      <c r="Y149" s="161"/>
      <c r="Z149" s="198"/>
      <c r="AA149" s="161"/>
      <c r="AB149" s="161"/>
      <c r="AC149" s="161"/>
      <c r="AD149" s="197">
        <v>3342850809</v>
      </c>
      <c r="AE149" s="197"/>
      <c r="AF149" s="197" t="s">
        <v>4005</v>
      </c>
      <c r="AG149" s="199">
        <v>105101</v>
      </c>
      <c r="AH149" s="197">
        <f t="shared" si="7"/>
        <v>11237066</v>
      </c>
      <c r="AI149" s="197">
        <v>11237066</v>
      </c>
      <c r="AJ149" s="197">
        <v>0</v>
      </c>
      <c r="AK149" s="197">
        <v>0</v>
      </c>
      <c r="AL149" s="197">
        <v>0</v>
      </c>
      <c r="AM149" s="197">
        <f t="shared" si="8"/>
        <v>11237066</v>
      </c>
      <c r="AN149" s="197">
        <v>0</v>
      </c>
      <c r="AO149" s="197">
        <v>11237066</v>
      </c>
      <c r="AP149" s="197">
        <v>0</v>
      </c>
      <c r="AQ149" s="197">
        <v>0</v>
      </c>
      <c r="AR149" s="197">
        <v>0</v>
      </c>
      <c r="AS149" s="197" t="s">
        <v>564</v>
      </c>
      <c r="AT149" s="197" t="s">
        <v>904</v>
      </c>
      <c r="AU149" s="197" t="s">
        <v>118</v>
      </c>
      <c r="AV149" s="197" t="s">
        <v>3366</v>
      </c>
      <c r="AW149" s="197" t="s">
        <v>4004</v>
      </c>
      <c r="AX149" s="197"/>
      <c r="AY149" s="197" t="s">
        <v>904</v>
      </c>
      <c r="AZ149" s="197"/>
      <c r="BA149" s="197"/>
      <c r="BB149" s="197"/>
      <c r="BC149" s="197"/>
      <c r="BD149" s="197" t="s">
        <v>4004</v>
      </c>
      <c r="BE149" s="197"/>
      <c r="BF149" s="197"/>
      <c r="BG149" s="197"/>
      <c r="BH149" s="197"/>
      <c r="BI149" s="197"/>
    </row>
    <row r="150" spans="1:61" ht="15" hidden="1" customHeight="1" x14ac:dyDescent="0.2">
      <c r="A150" s="349" t="str">
        <f t="shared" si="9"/>
        <v>45xx-180440016293-450120250909TAC0001</v>
      </c>
      <c r="B150" s="198">
        <v>46113</v>
      </c>
      <c r="C150" s="351" t="s">
        <v>359</v>
      </c>
      <c r="D150" s="351" t="s">
        <v>259</v>
      </c>
      <c r="E150" s="260">
        <v>180440016293</v>
      </c>
      <c r="F150" s="161" t="s">
        <v>1090</v>
      </c>
      <c r="G150" s="199" t="s">
        <v>1091</v>
      </c>
      <c r="H150" s="199" t="s">
        <v>3363</v>
      </c>
      <c r="I150" s="199" t="s">
        <v>2347</v>
      </c>
      <c r="J150" s="198">
        <v>45909</v>
      </c>
      <c r="K150" s="198">
        <v>45929</v>
      </c>
      <c r="L150" s="198">
        <v>46022</v>
      </c>
      <c r="M150" s="198">
        <v>46022</v>
      </c>
      <c r="N150" s="161" t="s">
        <v>78</v>
      </c>
      <c r="O150" s="161" t="s">
        <v>487</v>
      </c>
      <c r="P150" s="161"/>
      <c r="Q150" s="161"/>
      <c r="R150" s="198">
        <v>44562</v>
      </c>
      <c r="S150" s="198">
        <v>45657</v>
      </c>
      <c r="T150" s="161" t="s">
        <v>263</v>
      </c>
      <c r="U150" s="161" t="s">
        <v>268</v>
      </c>
      <c r="V150" s="161"/>
      <c r="W150" s="161"/>
      <c r="X150" s="161" t="s">
        <v>922</v>
      </c>
      <c r="Y150" s="161">
        <v>861</v>
      </c>
      <c r="Z150" s="198">
        <v>45898</v>
      </c>
      <c r="AA150" s="161"/>
      <c r="AB150" s="161"/>
      <c r="AC150" s="161"/>
      <c r="AD150" s="197">
        <v>1192451019</v>
      </c>
      <c r="AE150" s="197"/>
      <c r="AF150" s="197" t="s">
        <v>4003</v>
      </c>
      <c r="AG150" s="199">
        <v>101111</v>
      </c>
      <c r="AH150" s="197">
        <f t="shared" si="7"/>
        <v>13816450</v>
      </c>
      <c r="AI150" s="197">
        <v>11574466</v>
      </c>
      <c r="AJ150" s="197">
        <v>2241984</v>
      </c>
      <c r="AK150" s="197">
        <v>0</v>
      </c>
      <c r="AL150" s="197">
        <v>1157446</v>
      </c>
      <c r="AM150" s="197">
        <f t="shared" si="8"/>
        <v>11215568</v>
      </c>
      <c r="AN150" s="197">
        <v>9645775</v>
      </c>
      <c r="AO150" s="197">
        <v>0</v>
      </c>
      <c r="AP150" s="197">
        <v>412347</v>
      </c>
      <c r="AQ150" s="197">
        <v>0</v>
      </c>
      <c r="AR150" s="197">
        <v>1157446</v>
      </c>
      <c r="AS150" s="197" t="e">
        <v>#N/A</v>
      </c>
      <c r="AT150" s="197" t="s">
        <v>904</v>
      </c>
      <c r="AU150" s="197" t="s">
        <v>118</v>
      </c>
      <c r="AV150" s="197"/>
      <c r="AW150" s="197" t="s">
        <v>4004</v>
      </c>
      <c r="AX150" s="197" t="s">
        <v>904</v>
      </c>
      <c r="AY150" s="197"/>
      <c r="AZ150" s="197" t="s">
        <v>904</v>
      </c>
      <c r="BA150" s="197"/>
      <c r="BB150" s="197" t="s">
        <v>904</v>
      </c>
      <c r="BC150" s="197"/>
      <c r="BD150" s="197" t="s">
        <v>4004</v>
      </c>
      <c r="BE150" s="197"/>
      <c r="BF150" s="197">
        <v>0</v>
      </c>
      <c r="BG150" s="197"/>
      <c r="BH150" s="197"/>
      <c r="BI150" s="197"/>
    </row>
    <row r="151" spans="1:61" ht="15" hidden="1" customHeight="1" x14ac:dyDescent="0.2">
      <c r="A151" s="349" t="str">
        <f t="shared" si="9"/>
        <v>60xx-40440007058-600120251030TAC0345</v>
      </c>
      <c r="B151" s="198">
        <v>46108</v>
      </c>
      <c r="C151" s="351" t="s">
        <v>363</v>
      </c>
      <c r="D151" s="351" t="s">
        <v>364</v>
      </c>
      <c r="E151" s="260">
        <v>40440007058</v>
      </c>
      <c r="F151" s="161" t="s">
        <v>1513</v>
      </c>
      <c r="G151" s="199" t="s">
        <v>1512</v>
      </c>
      <c r="H151" s="199" t="s">
        <v>3363</v>
      </c>
      <c r="I151" s="199" t="s">
        <v>4053</v>
      </c>
      <c r="J151" s="198">
        <v>45960</v>
      </c>
      <c r="K151" s="198">
        <v>45972</v>
      </c>
      <c r="L151" s="198">
        <v>46087</v>
      </c>
      <c r="M151" s="198">
        <v>46087</v>
      </c>
      <c r="N151" s="161" t="s">
        <v>78</v>
      </c>
      <c r="O151" s="161" t="s">
        <v>487</v>
      </c>
      <c r="P151" s="161"/>
      <c r="Q151" s="161"/>
      <c r="R151" s="198">
        <v>44927</v>
      </c>
      <c r="S151" s="198">
        <v>45657</v>
      </c>
      <c r="T151" s="161" t="s">
        <v>1031</v>
      </c>
      <c r="U151" s="161"/>
      <c r="V151" s="161"/>
      <c r="W151" s="161"/>
      <c r="X151" s="161" t="s">
        <v>442</v>
      </c>
      <c r="Y151" s="161"/>
      <c r="Z151" s="198"/>
      <c r="AA151" s="161"/>
      <c r="AB151" s="161"/>
      <c r="AC151" s="161"/>
      <c r="AD151" s="197"/>
      <c r="AE151" s="197"/>
      <c r="AF151" s="197" t="s">
        <v>4005</v>
      </c>
      <c r="AG151" s="199">
        <v>105101</v>
      </c>
      <c r="AH151" s="197">
        <f t="shared" si="7"/>
        <v>8931585</v>
      </c>
      <c r="AI151" s="197">
        <v>7392857</v>
      </c>
      <c r="AJ151" s="197">
        <v>1538728</v>
      </c>
      <c r="AK151" s="197">
        <v>0</v>
      </c>
      <c r="AL151" s="197">
        <v>1848214</v>
      </c>
      <c r="AM151" s="197">
        <f t="shared" si="8"/>
        <v>10779799</v>
      </c>
      <c r="AN151" s="197">
        <v>7392857</v>
      </c>
      <c r="AO151" s="197">
        <v>0</v>
      </c>
      <c r="AP151" s="197">
        <v>1538728</v>
      </c>
      <c r="AQ151" s="197">
        <v>0</v>
      </c>
      <c r="AR151" s="197">
        <v>1848214</v>
      </c>
      <c r="AS151" s="197" t="s">
        <v>564</v>
      </c>
      <c r="AT151" s="197" t="s">
        <v>904</v>
      </c>
      <c r="AU151" s="197" t="s">
        <v>904</v>
      </c>
      <c r="AV151" s="197" t="s">
        <v>3366</v>
      </c>
      <c r="AW151" s="197" t="s">
        <v>4004</v>
      </c>
      <c r="AX151" s="197" t="s">
        <v>904</v>
      </c>
      <c r="AY151" s="197"/>
      <c r="AZ151" s="197" t="s">
        <v>904</v>
      </c>
      <c r="BA151" s="197"/>
      <c r="BB151" s="197" t="s">
        <v>904</v>
      </c>
      <c r="BC151" s="197"/>
      <c r="BD151" s="197" t="s">
        <v>4004</v>
      </c>
      <c r="BE151" s="197"/>
      <c r="BF151" s="197"/>
      <c r="BG151" s="197"/>
      <c r="BH151" s="197"/>
      <c r="BI151" s="197">
        <v>10779799</v>
      </c>
    </row>
    <row r="152" spans="1:61" ht="15" hidden="1" customHeight="1" x14ac:dyDescent="0.2">
      <c r="A152" s="349" t="str">
        <f t="shared" si="9"/>
        <v>30xx-131240005541-160</v>
      </c>
      <c r="B152" s="198">
        <v>46099</v>
      </c>
      <c r="C152" s="351" t="s">
        <v>217</v>
      </c>
      <c r="D152" s="351" t="s">
        <v>360</v>
      </c>
      <c r="E152" s="260">
        <v>131240005541</v>
      </c>
      <c r="F152" s="161" t="s">
        <v>370</v>
      </c>
      <c r="G152" s="199">
        <v>160</v>
      </c>
      <c r="H152" s="199" t="s">
        <v>3365</v>
      </c>
      <c r="I152" s="199">
        <v>160</v>
      </c>
      <c r="J152" s="198">
        <v>45422</v>
      </c>
      <c r="K152" s="198">
        <v>45460</v>
      </c>
      <c r="L152" s="198">
        <v>45656</v>
      </c>
      <c r="M152" s="198"/>
      <c r="N152" s="161"/>
      <c r="O152" s="161" t="s">
        <v>82</v>
      </c>
      <c r="P152" s="161"/>
      <c r="Q152" s="161"/>
      <c r="R152" s="198">
        <v>43466</v>
      </c>
      <c r="S152" s="198">
        <v>45291</v>
      </c>
      <c r="T152" s="161" t="s">
        <v>220</v>
      </c>
      <c r="U152" s="161" t="s">
        <v>47</v>
      </c>
      <c r="V152" s="161"/>
      <c r="W152" s="161" t="s">
        <v>529</v>
      </c>
      <c r="X152" s="161" t="s">
        <v>2343</v>
      </c>
      <c r="Y152" s="161"/>
      <c r="Z152" s="198"/>
      <c r="AA152" s="161"/>
      <c r="AB152" s="161"/>
      <c r="AC152" s="161"/>
      <c r="AD152" s="197"/>
      <c r="AE152" s="197"/>
      <c r="AF152" s="197" t="s">
        <v>4003</v>
      </c>
      <c r="AG152" s="199">
        <v>101111</v>
      </c>
      <c r="AH152" s="197">
        <f t="shared" si="7"/>
        <v>64520092.549999997</v>
      </c>
      <c r="AI152" s="197">
        <v>64520092.549999997</v>
      </c>
      <c r="AJ152" s="197">
        <v>0</v>
      </c>
      <c r="AK152" s="197">
        <v>0</v>
      </c>
      <c r="AL152" s="197">
        <v>0</v>
      </c>
      <c r="AM152" s="197">
        <f t="shared" si="8"/>
        <v>10747455</v>
      </c>
      <c r="AN152" s="197">
        <v>6930366</v>
      </c>
      <c r="AO152" s="197">
        <v>0</v>
      </c>
      <c r="AP152" s="197">
        <v>3817089</v>
      </c>
      <c r="AQ152" s="197">
        <v>0</v>
      </c>
      <c r="AR152" s="197">
        <v>0</v>
      </c>
      <c r="AS152" s="197" t="e">
        <v>#N/A</v>
      </c>
      <c r="AT152" s="197" t="s">
        <v>904</v>
      </c>
      <c r="AU152" s="197" t="s">
        <v>118</v>
      </c>
      <c r="AV152" s="197" t="s">
        <v>4007</v>
      </c>
      <c r="AW152" s="197" t="s">
        <v>4004</v>
      </c>
      <c r="AX152" s="197" t="s">
        <v>904</v>
      </c>
      <c r="AY152" s="197"/>
      <c r="AZ152" s="197" t="s">
        <v>904</v>
      </c>
      <c r="BA152" s="197"/>
      <c r="BB152" s="197"/>
      <c r="BC152" s="197"/>
      <c r="BD152" s="197" t="s">
        <v>4004</v>
      </c>
      <c r="BE152" s="197"/>
      <c r="BF152" s="197">
        <v>51170846</v>
      </c>
      <c r="BG152" s="197">
        <v>0</v>
      </c>
      <c r="BH152" s="197">
        <v>0</v>
      </c>
      <c r="BI152" s="197"/>
    </row>
    <row r="153" spans="1:61" ht="15" hidden="1" customHeight="1" x14ac:dyDescent="0.2">
      <c r="A153" s="349" t="str">
        <f t="shared" si="9"/>
        <v>27xx-980840004271-156</v>
      </c>
      <c r="B153" s="198">
        <v>46092</v>
      </c>
      <c r="C153" s="351" t="s">
        <v>193</v>
      </c>
      <c r="D153" s="351" t="s">
        <v>194</v>
      </c>
      <c r="E153" s="260">
        <v>980840004271</v>
      </c>
      <c r="F153" s="161" t="s">
        <v>450</v>
      </c>
      <c r="G153" s="199">
        <v>156</v>
      </c>
      <c r="H153" s="199" t="s">
        <v>3365</v>
      </c>
      <c r="I153" s="199">
        <v>156</v>
      </c>
      <c r="J153" s="198">
        <v>45835</v>
      </c>
      <c r="K153" s="198">
        <v>45841</v>
      </c>
      <c r="L153" s="198">
        <v>46079</v>
      </c>
      <c r="M153" s="198">
        <v>46079</v>
      </c>
      <c r="N153" s="161"/>
      <c r="O153" s="161" t="s">
        <v>24</v>
      </c>
      <c r="P153" s="161"/>
      <c r="Q153" s="161"/>
      <c r="R153" s="198">
        <v>44562</v>
      </c>
      <c r="S153" s="198">
        <v>45291</v>
      </c>
      <c r="T153" s="161" t="s">
        <v>195</v>
      </c>
      <c r="U153" s="161" t="s">
        <v>47</v>
      </c>
      <c r="V153" s="161"/>
      <c r="W153" s="161" t="s">
        <v>54</v>
      </c>
      <c r="X153" s="161" t="s">
        <v>11</v>
      </c>
      <c r="Y153" s="161">
        <v>551</v>
      </c>
      <c r="Z153" s="198">
        <v>45834</v>
      </c>
      <c r="AA153" s="161"/>
      <c r="AB153" s="161"/>
      <c r="AC153" s="161"/>
      <c r="AD153" s="197">
        <v>11081174821</v>
      </c>
      <c r="AE153" s="197">
        <v>4.95</v>
      </c>
      <c r="AF153" s="197" t="s">
        <v>4003</v>
      </c>
      <c r="AG153" s="199">
        <v>101111</v>
      </c>
      <c r="AH153" s="197">
        <f t="shared" si="7"/>
        <v>8893601</v>
      </c>
      <c r="AI153" s="197">
        <v>7207466</v>
      </c>
      <c r="AJ153" s="197">
        <v>1686135</v>
      </c>
      <c r="AK153" s="197">
        <v>0</v>
      </c>
      <c r="AL153" s="197">
        <v>1801867</v>
      </c>
      <c r="AM153" s="197">
        <f t="shared" si="8"/>
        <v>10695468</v>
      </c>
      <c r="AN153" s="197">
        <v>7207466</v>
      </c>
      <c r="AO153" s="197">
        <v>0</v>
      </c>
      <c r="AP153" s="197">
        <v>1686135</v>
      </c>
      <c r="AQ153" s="197">
        <v>0</v>
      </c>
      <c r="AR153" s="197">
        <v>1801867</v>
      </c>
      <c r="AS153" s="197" t="s">
        <v>564</v>
      </c>
      <c r="AT153" s="197" t="s">
        <v>904</v>
      </c>
      <c r="AU153" s="197" t="s">
        <v>118</v>
      </c>
      <c r="AV153" s="197" t="s">
        <v>3366</v>
      </c>
      <c r="AW153" s="197" t="s">
        <v>4004</v>
      </c>
      <c r="AX153" s="197" t="s">
        <v>904</v>
      </c>
      <c r="AY153" s="197"/>
      <c r="AZ153" s="197" t="s">
        <v>904</v>
      </c>
      <c r="BA153" s="197"/>
      <c r="BB153" s="197" t="s">
        <v>904</v>
      </c>
      <c r="BC153" s="197"/>
      <c r="BD153" s="197" t="s">
        <v>4004</v>
      </c>
      <c r="BE153" s="197"/>
      <c r="BF153" s="197"/>
      <c r="BG153" s="197"/>
      <c r="BH153" s="197"/>
      <c r="BI153" s="197"/>
    </row>
    <row r="154" spans="1:61" ht="15" hidden="1" customHeight="1" x14ac:dyDescent="0.2">
      <c r="A154" s="349" t="str">
        <f t="shared" si="9"/>
        <v>09xx-151240009697-119</v>
      </c>
      <c r="B154" s="198">
        <v>46092</v>
      </c>
      <c r="C154" s="351" t="s">
        <v>356</v>
      </c>
      <c r="D154" s="351" t="s">
        <v>357</v>
      </c>
      <c r="E154" s="260">
        <v>151240009697</v>
      </c>
      <c r="F154" s="161" t="s">
        <v>3367</v>
      </c>
      <c r="G154" s="199">
        <v>119</v>
      </c>
      <c r="H154" s="199" t="s">
        <v>3365</v>
      </c>
      <c r="I154" s="199">
        <v>119</v>
      </c>
      <c r="J154" s="198">
        <v>45835</v>
      </c>
      <c r="K154" s="198">
        <v>45856</v>
      </c>
      <c r="L154" s="198">
        <v>45987</v>
      </c>
      <c r="M154" s="198">
        <v>45988</v>
      </c>
      <c r="N154" s="161"/>
      <c r="O154" s="161" t="s">
        <v>78</v>
      </c>
      <c r="P154" s="161"/>
      <c r="Q154" s="161"/>
      <c r="R154" s="198">
        <v>44562</v>
      </c>
      <c r="S154" s="198">
        <v>45657</v>
      </c>
      <c r="T154" s="161" t="s">
        <v>3368</v>
      </c>
      <c r="U154" s="161" t="s">
        <v>152</v>
      </c>
      <c r="V154" s="161" t="s">
        <v>57</v>
      </c>
      <c r="W154" s="161" t="s">
        <v>3369</v>
      </c>
      <c r="X154" s="161" t="s">
        <v>28</v>
      </c>
      <c r="Y154" s="161">
        <v>545</v>
      </c>
      <c r="Z154" s="198">
        <v>45834</v>
      </c>
      <c r="AA154" s="161"/>
      <c r="AB154" s="161"/>
      <c r="AC154" s="161"/>
      <c r="AD154" s="197">
        <v>10433794196</v>
      </c>
      <c r="AE154" s="197">
        <v>1.89</v>
      </c>
      <c r="AF154" s="197" t="s">
        <v>4003</v>
      </c>
      <c r="AG154" s="199">
        <v>101111</v>
      </c>
      <c r="AH154" s="197">
        <f t="shared" si="7"/>
        <v>10624225</v>
      </c>
      <c r="AI154" s="197">
        <v>9728810</v>
      </c>
      <c r="AJ154" s="197">
        <v>895415</v>
      </c>
      <c r="AK154" s="197">
        <v>-95403517</v>
      </c>
      <c r="AL154" s="197">
        <v>2432202.5</v>
      </c>
      <c r="AM154" s="197">
        <f t="shared" si="8"/>
        <v>10642574</v>
      </c>
      <c r="AN154" s="197">
        <v>1131978</v>
      </c>
      <c r="AO154" s="197">
        <v>8596832</v>
      </c>
      <c r="AP154" s="197">
        <v>851367</v>
      </c>
      <c r="AQ154" s="197">
        <v>62397</v>
      </c>
      <c r="AR154" s="197">
        <v>0</v>
      </c>
      <c r="AS154" s="197" t="e">
        <v>#N/A</v>
      </c>
      <c r="AT154" s="197" t="s">
        <v>904</v>
      </c>
      <c r="AU154" s="197" t="s">
        <v>118</v>
      </c>
      <c r="AV154" s="197"/>
      <c r="AW154" s="197" t="s">
        <v>4007</v>
      </c>
      <c r="AX154" s="197" t="s">
        <v>904</v>
      </c>
      <c r="AY154" s="197" t="s">
        <v>904</v>
      </c>
      <c r="AZ154" s="197" t="s">
        <v>904</v>
      </c>
      <c r="BA154" s="197" t="s">
        <v>904</v>
      </c>
      <c r="BB154" s="197"/>
      <c r="BC154" s="197"/>
      <c r="BD154" s="197" t="s">
        <v>4004</v>
      </c>
      <c r="BE154" s="197"/>
      <c r="BF154" s="197">
        <v>0</v>
      </c>
      <c r="BG154" s="197">
        <v>0</v>
      </c>
      <c r="BH154" s="197">
        <v>0</v>
      </c>
      <c r="BI154" s="197"/>
    </row>
    <row r="155" spans="1:61" ht="15" hidden="1" customHeight="1" x14ac:dyDescent="0.2">
      <c r="A155" s="349" t="str">
        <f t="shared" si="9"/>
        <v>06xx-200440005185-116</v>
      </c>
      <c r="B155" s="198">
        <v>46085</v>
      </c>
      <c r="C155" s="351" t="s">
        <v>348</v>
      </c>
      <c r="D155" s="351" t="s">
        <v>49</v>
      </c>
      <c r="E155" s="260">
        <v>200440005185</v>
      </c>
      <c r="F155" s="161" t="s">
        <v>1735</v>
      </c>
      <c r="G155" s="199">
        <v>116</v>
      </c>
      <c r="H155" s="199" t="s">
        <v>3365</v>
      </c>
      <c r="I155" s="199">
        <v>116</v>
      </c>
      <c r="J155" s="198">
        <v>45800</v>
      </c>
      <c r="K155" s="198">
        <v>45817</v>
      </c>
      <c r="L155" s="198">
        <v>45980</v>
      </c>
      <c r="M155" s="198">
        <v>45980</v>
      </c>
      <c r="N155" s="161"/>
      <c r="O155" s="161" t="s">
        <v>78</v>
      </c>
      <c r="P155" s="161"/>
      <c r="Q155" s="161"/>
      <c r="R155" s="198">
        <v>44562</v>
      </c>
      <c r="S155" s="198">
        <v>45657</v>
      </c>
      <c r="T155" s="161" t="s">
        <v>607</v>
      </c>
      <c r="U155" s="161" t="s">
        <v>152</v>
      </c>
      <c r="V155" s="161"/>
      <c r="W155" s="161" t="s">
        <v>1168</v>
      </c>
      <c r="X155" s="161" t="s">
        <v>28</v>
      </c>
      <c r="Y155" s="161"/>
      <c r="Z155" s="198"/>
      <c r="AA155" s="161"/>
      <c r="AB155" s="161"/>
      <c r="AC155" s="161"/>
      <c r="AD155" s="197">
        <v>804100646</v>
      </c>
      <c r="AE155" s="197">
        <v>7.34</v>
      </c>
      <c r="AF155" s="197" t="s">
        <v>4003</v>
      </c>
      <c r="AG155" s="199">
        <v>101111</v>
      </c>
      <c r="AH155" s="197">
        <f t="shared" si="7"/>
        <v>10615785</v>
      </c>
      <c r="AI155" s="197">
        <v>7803352</v>
      </c>
      <c r="AJ155" s="197">
        <v>2812433</v>
      </c>
      <c r="AK155" s="197">
        <v>0</v>
      </c>
      <c r="AL155" s="197">
        <v>780336</v>
      </c>
      <c r="AM155" s="197">
        <f t="shared" si="8"/>
        <v>10615785</v>
      </c>
      <c r="AN155" s="197">
        <v>5780252</v>
      </c>
      <c r="AO155" s="197">
        <v>2023100</v>
      </c>
      <c r="AP155" s="197">
        <v>2812433</v>
      </c>
      <c r="AQ155" s="197">
        <v>0</v>
      </c>
      <c r="AR155" s="197">
        <v>0</v>
      </c>
      <c r="AS155" s="197" t="e">
        <v>#N/A</v>
      </c>
      <c r="AT155" s="197" t="s">
        <v>904</v>
      </c>
      <c r="AU155" s="197" t="s">
        <v>118</v>
      </c>
      <c r="AV155" s="197" t="s">
        <v>4007</v>
      </c>
      <c r="AW155" s="197" t="s">
        <v>4004</v>
      </c>
      <c r="AX155" s="197" t="s">
        <v>904</v>
      </c>
      <c r="AY155" s="197" t="s">
        <v>904</v>
      </c>
      <c r="AZ155" s="197" t="s">
        <v>904</v>
      </c>
      <c r="BA155" s="197"/>
      <c r="BB155" s="197"/>
      <c r="BC155" s="197"/>
      <c r="BD155" s="197" t="s">
        <v>4004</v>
      </c>
      <c r="BE155" s="197"/>
      <c r="BF155" s="197">
        <v>780336</v>
      </c>
      <c r="BG155" s="197">
        <v>0</v>
      </c>
      <c r="BH155" s="197">
        <v>0</v>
      </c>
      <c r="BI155" s="197"/>
    </row>
    <row r="156" spans="1:61" ht="15" hidden="1" customHeight="1" x14ac:dyDescent="0.2">
      <c r="A156" s="349" t="str">
        <f t="shared" si="9"/>
        <v>71xx-110240007521-23</v>
      </c>
      <c r="B156" s="198">
        <v>46092</v>
      </c>
      <c r="C156" s="351" t="s">
        <v>256</v>
      </c>
      <c r="D156" s="351" t="s">
        <v>1143</v>
      </c>
      <c r="E156" s="260">
        <v>110240007521</v>
      </c>
      <c r="F156" s="161" t="s">
        <v>4060</v>
      </c>
      <c r="G156" s="199">
        <v>23</v>
      </c>
      <c r="H156" s="199" t="s">
        <v>3365</v>
      </c>
      <c r="I156" s="199">
        <v>23</v>
      </c>
      <c r="J156" s="198">
        <v>45748</v>
      </c>
      <c r="K156" s="198">
        <v>45783</v>
      </c>
      <c r="L156" s="198">
        <v>45923</v>
      </c>
      <c r="M156" s="198" t="s">
        <v>4061</v>
      </c>
      <c r="N156" s="161"/>
      <c r="O156" s="161" t="s">
        <v>78</v>
      </c>
      <c r="P156" s="161"/>
      <c r="Q156" s="161"/>
      <c r="R156" s="198">
        <v>44562</v>
      </c>
      <c r="S156" s="198">
        <v>45291</v>
      </c>
      <c r="T156" s="161" t="s">
        <v>4062</v>
      </c>
      <c r="U156" s="161" t="s">
        <v>149</v>
      </c>
      <c r="V156" s="161"/>
      <c r="W156" s="161" t="s">
        <v>4063</v>
      </c>
      <c r="X156" s="161" t="s">
        <v>28</v>
      </c>
      <c r="Y156" s="161">
        <v>157</v>
      </c>
      <c r="Z156" s="198"/>
      <c r="AA156" s="161"/>
      <c r="AB156" s="161"/>
      <c r="AC156" s="161"/>
      <c r="AD156" s="197"/>
      <c r="AE156" s="197"/>
      <c r="AF156" s="197" t="s">
        <v>4003</v>
      </c>
      <c r="AG156" s="199">
        <v>101111</v>
      </c>
      <c r="AH156" s="197">
        <f t="shared" si="7"/>
        <v>61356617.560000002</v>
      </c>
      <c r="AI156" s="197">
        <v>61356617.560000002</v>
      </c>
      <c r="AJ156" s="197">
        <v>0</v>
      </c>
      <c r="AK156" s="197">
        <v>0</v>
      </c>
      <c r="AL156" s="197">
        <v>0</v>
      </c>
      <c r="AM156" s="197">
        <f t="shared" si="8"/>
        <v>10289099</v>
      </c>
      <c r="AN156" s="197">
        <v>10289099</v>
      </c>
      <c r="AO156" s="197">
        <v>0</v>
      </c>
      <c r="AP156" s="197">
        <v>0</v>
      </c>
      <c r="AQ156" s="197">
        <v>0</v>
      </c>
      <c r="AR156" s="197">
        <v>0</v>
      </c>
      <c r="AS156" s="197" t="e">
        <v>#N/A</v>
      </c>
      <c r="AT156" s="197" t="s">
        <v>904</v>
      </c>
      <c r="AU156" s="197" t="s">
        <v>118</v>
      </c>
      <c r="AV156" s="197"/>
      <c r="AW156" s="197" t="s">
        <v>4004</v>
      </c>
      <c r="AX156" s="197" t="s">
        <v>904</v>
      </c>
      <c r="AY156" s="197"/>
      <c r="AZ156" s="197"/>
      <c r="BA156" s="197"/>
      <c r="BB156" s="197"/>
      <c r="BC156" s="197"/>
      <c r="BD156" s="197" t="s">
        <v>4004</v>
      </c>
      <c r="BE156" s="197"/>
      <c r="BF156" s="197">
        <v>0</v>
      </c>
      <c r="BG156" s="197">
        <v>0</v>
      </c>
      <c r="BH156" s="197">
        <v>0</v>
      </c>
      <c r="BI156" s="197"/>
    </row>
    <row r="157" spans="1:61" ht="15" hidden="1" customHeight="1" x14ac:dyDescent="0.2">
      <c r="A157" s="349" t="str">
        <f t="shared" si="9"/>
        <v>09xx-100340008155-090120250822TAC0004</v>
      </c>
      <c r="B157" s="198">
        <v>46076</v>
      </c>
      <c r="C157" s="351" t="s">
        <v>356</v>
      </c>
      <c r="D157" s="351" t="s">
        <v>357</v>
      </c>
      <c r="E157" s="260">
        <v>100340008155</v>
      </c>
      <c r="F157" s="161" t="s">
        <v>3342</v>
      </c>
      <c r="G157" s="199" t="s">
        <v>3341</v>
      </c>
      <c r="H157" s="199" t="s">
        <v>3363</v>
      </c>
      <c r="I157" s="199" t="s">
        <v>3341</v>
      </c>
      <c r="J157" s="198">
        <v>45891</v>
      </c>
      <c r="K157" s="198">
        <v>45903</v>
      </c>
      <c r="L157" s="198">
        <v>46003</v>
      </c>
      <c r="M157" s="198">
        <v>46003</v>
      </c>
      <c r="N157" s="161" t="s">
        <v>78</v>
      </c>
      <c r="O157" s="161" t="s">
        <v>487</v>
      </c>
      <c r="P157" s="161"/>
      <c r="Q157" s="161"/>
      <c r="R157" s="198" t="s">
        <v>1193</v>
      </c>
      <c r="S157" s="198" t="s">
        <v>1142</v>
      </c>
      <c r="T157" s="161" t="s">
        <v>3510</v>
      </c>
      <c r="U157" s="161" t="s">
        <v>149</v>
      </c>
      <c r="V157" s="161"/>
      <c r="W157" s="161" t="s">
        <v>3511</v>
      </c>
      <c r="X157" s="161" t="s">
        <v>28</v>
      </c>
      <c r="Y157" s="161">
        <v>808</v>
      </c>
      <c r="Z157" s="198">
        <v>45884</v>
      </c>
      <c r="AA157" s="161"/>
      <c r="AB157" s="161"/>
      <c r="AC157" s="161"/>
      <c r="AD157" s="197">
        <v>1111782197</v>
      </c>
      <c r="AE157" s="197">
        <v>2.9</v>
      </c>
      <c r="AF157" s="197" t="s">
        <v>4003</v>
      </c>
      <c r="AG157" s="199">
        <v>101111</v>
      </c>
      <c r="AH157" s="197">
        <f t="shared" si="7"/>
        <v>9804119</v>
      </c>
      <c r="AI157" s="197">
        <v>7709430</v>
      </c>
      <c r="AJ157" s="197">
        <v>2094689</v>
      </c>
      <c r="AK157" s="197">
        <v>0</v>
      </c>
      <c r="AL157" s="197">
        <v>770943</v>
      </c>
      <c r="AM157" s="197">
        <f t="shared" si="8"/>
        <v>10098768</v>
      </c>
      <c r="AN157" s="197">
        <v>7709430</v>
      </c>
      <c r="AO157" s="197">
        <v>0</v>
      </c>
      <c r="AP157" s="197">
        <v>2389338</v>
      </c>
      <c r="AQ157" s="197">
        <v>0</v>
      </c>
      <c r="AR157" s="197">
        <v>0</v>
      </c>
      <c r="AS157" s="197" t="e">
        <v>#N/A</v>
      </c>
      <c r="AT157" s="197" t="s">
        <v>904</v>
      </c>
      <c r="AU157" s="197" t="s">
        <v>118</v>
      </c>
      <c r="AV157" s="197"/>
      <c r="AW157" s="197" t="s">
        <v>4007</v>
      </c>
      <c r="AX157" s="197" t="s">
        <v>904</v>
      </c>
      <c r="AY157" s="197"/>
      <c r="AZ157" s="197" t="s">
        <v>904</v>
      </c>
      <c r="BA157" s="197"/>
      <c r="BB157" s="197"/>
      <c r="BC157" s="197"/>
      <c r="BD157" s="197" t="s">
        <v>4004</v>
      </c>
      <c r="BE157" s="197"/>
      <c r="BF157" s="197">
        <v>0</v>
      </c>
      <c r="BG157" s="197"/>
      <c r="BH157" s="197"/>
      <c r="BI157" s="197"/>
    </row>
    <row r="158" spans="1:61" ht="15" hidden="1" customHeight="1" x14ac:dyDescent="0.2">
      <c r="A158" s="349" t="str">
        <f t="shared" si="9"/>
        <v>59xx-70140016061-132</v>
      </c>
      <c r="B158" s="198">
        <v>46112</v>
      </c>
      <c r="C158" s="351" t="s">
        <v>337</v>
      </c>
      <c r="D158" s="351" t="s">
        <v>353</v>
      </c>
      <c r="E158" s="260">
        <v>70140016061</v>
      </c>
      <c r="F158" s="161" t="s">
        <v>4058</v>
      </c>
      <c r="G158" s="199">
        <v>132</v>
      </c>
      <c r="H158" s="199" t="s">
        <v>3365</v>
      </c>
      <c r="I158" s="199">
        <v>132</v>
      </c>
      <c r="J158" s="198">
        <v>44446</v>
      </c>
      <c r="K158" s="198">
        <v>44446</v>
      </c>
      <c r="L158" s="198">
        <v>44650</v>
      </c>
      <c r="M158" s="198">
        <v>44650</v>
      </c>
      <c r="N158" s="161" t="s">
        <v>82</v>
      </c>
      <c r="O158" s="161" t="e">
        <v>#N/A</v>
      </c>
      <c r="P158" s="161"/>
      <c r="Q158" s="161"/>
      <c r="R158" s="198">
        <v>43101</v>
      </c>
      <c r="S158" s="198">
        <v>44196</v>
      </c>
      <c r="T158" s="161" t="s">
        <v>4059</v>
      </c>
      <c r="U158" s="161" t="s">
        <v>152</v>
      </c>
      <c r="V158" s="161"/>
      <c r="W158" s="161" t="s">
        <v>162</v>
      </c>
      <c r="X158" s="161" t="s">
        <v>28</v>
      </c>
      <c r="Y158" s="161">
        <v>523</v>
      </c>
      <c r="Z158" s="198">
        <v>44440</v>
      </c>
      <c r="AA158" s="161"/>
      <c r="AB158" s="161"/>
      <c r="AC158" s="161"/>
      <c r="AD158" s="197"/>
      <c r="AE158" s="197"/>
      <c r="AF158" s="197" t="s">
        <v>4005</v>
      </c>
      <c r="AG158" s="199">
        <v>105101</v>
      </c>
      <c r="AH158" s="197">
        <f t="shared" si="7"/>
        <v>198050991</v>
      </c>
      <c r="AI158" s="197">
        <v>166417080</v>
      </c>
      <c r="AJ158" s="197">
        <v>31633911</v>
      </c>
      <c r="AK158" s="197">
        <v>0</v>
      </c>
      <c r="AL158" s="197">
        <v>0</v>
      </c>
      <c r="AM158" s="197">
        <f t="shared" si="8"/>
        <v>10000000</v>
      </c>
      <c r="AN158" s="197">
        <v>10000000</v>
      </c>
      <c r="AO158" s="197">
        <v>0</v>
      </c>
      <c r="AP158" s="197">
        <v>0</v>
      </c>
      <c r="AQ158" s="197">
        <v>0</v>
      </c>
      <c r="AR158" s="197">
        <v>0</v>
      </c>
      <c r="AS158" s="197" t="e">
        <v>#N/A</v>
      </c>
      <c r="AT158" s="197" t="s">
        <v>904</v>
      </c>
      <c r="AU158" s="197" t="s">
        <v>904</v>
      </c>
      <c r="AV158" s="197" t="s">
        <v>4007</v>
      </c>
      <c r="AW158" s="197" t="s">
        <v>4004</v>
      </c>
      <c r="AX158" s="197" t="s">
        <v>904</v>
      </c>
      <c r="AY158" s="197"/>
      <c r="AZ158" s="197"/>
      <c r="BA158" s="197"/>
      <c r="BB158" s="197"/>
      <c r="BC158" s="197"/>
      <c r="BD158" s="197" t="s">
        <v>4004</v>
      </c>
      <c r="BE158" s="197"/>
      <c r="BF158" s="197">
        <v>0</v>
      </c>
      <c r="BG158" s="197">
        <v>0</v>
      </c>
      <c r="BH158" s="197" t="e">
        <v>#N/A</v>
      </c>
      <c r="BI158" s="197">
        <v>10000000</v>
      </c>
    </row>
    <row r="159" spans="1:61" ht="15" hidden="1" customHeight="1" x14ac:dyDescent="0.2">
      <c r="A159" s="349" t="str">
        <f t="shared" si="9"/>
        <v>58xx-20240001711-66</v>
      </c>
      <c r="B159" s="198">
        <v>46113</v>
      </c>
      <c r="C159" s="351" t="s">
        <v>282</v>
      </c>
      <c r="D159" s="351" t="s">
        <v>283</v>
      </c>
      <c r="E159" s="260">
        <v>20240001711</v>
      </c>
      <c r="F159" s="161" t="s">
        <v>4064</v>
      </c>
      <c r="G159" s="199">
        <v>66</v>
      </c>
      <c r="H159" s="199" t="s">
        <v>3365</v>
      </c>
      <c r="I159" s="199">
        <v>66</v>
      </c>
      <c r="J159" s="198">
        <v>45426</v>
      </c>
      <c r="K159" s="198">
        <v>45475</v>
      </c>
      <c r="L159" s="198">
        <v>45601</v>
      </c>
      <c r="M159" s="198">
        <v>45601</v>
      </c>
      <c r="N159" s="161"/>
      <c r="O159" s="161" t="s">
        <v>82</v>
      </c>
      <c r="P159" s="161"/>
      <c r="Q159" s="161"/>
      <c r="R159" s="198">
        <v>44197</v>
      </c>
      <c r="S159" s="198" t="s">
        <v>44</v>
      </c>
      <c r="T159" s="161" t="s">
        <v>1547</v>
      </c>
      <c r="U159" s="161" t="s">
        <v>152</v>
      </c>
      <c r="V159" s="161"/>
      <c r="W159" s="161"/>
      <c r="X159" s="161" t="s">
        <v>4065</v>
      </c>
      <c r="Y159" s="161"/>
      <c r="Z159" s="198"/>
      <c r="AA159" s="161"/>
      <c r="AB159" s="161"/>
      <c r="AC159" s="161"/>
      <c r="AD159" s="197"/>
      <c r="AE159" s="197"/>
      <c r="AF159" s="197" t="s">
        <v>4003</v>
      </c>
      <c r="AG159" s="199">
        <v>101111</v>
      </c>
      <c r="AH159" s="197">
        <f t="shared" si="7"/>
        <v>123769900.68000001</v>
      </c>
      <c r="AI159" s="197">
        <v>123769900.68000001</v>
      </c>
      <c r="AJ159" s="197">
        <v>0</v>
      </c>
      <c r="AK159" s="197">
        <v>0</v>
      </c>
      <c r="AL159" s="197">
        <v>0</v>
      </c>
      <c r="AM159" s="197">
        <f t="shared" si="8"/>
        <v>10000000</v>
      </c>
      <c r="AN159" s="197">
        <v>4000000</v>
      </c>
      <c r="AO159" s="197">
        <v>0</v>
      </c>
      <c r="AP159" s="197">
        <v>3000000</v>
      </c>
      <c r="AQ159" s="197">
        <v>0</v>
      </c>
      <c r="AR159" s="197">
        <v>3000000</v>
      </c>
      <c r="AS159" s="197" t="e">
        <v>#N/A</v>
      </c>
      <c r="AT159" s="197" t="s">
        <v>904</v>
      </c>
      <c r="AU159" s="197" t="s">
        <v>118</v>
      </c>
      <c r="AV159" s="197" t="s">
        <v>4007</v>
      </c>
      <c r="AW159" s="197" t="s">
        <v>4004</v>
      </c>
      <c r="AX159" s="197" t="s">
        <v>904</v>
      </c>
      <c r="AY159" s="197"/>
      <c r="AZ159" s="197" t="s">
        <v>904</v>
      </c>
      <c r="BA159" s="197"/>
      <c r="BB159" s="197" t="s">
        <v>904</v>
      </c>
      <c r="BC159" s="197"/>
      <c r="BD159" s="197" t="s">
        <v>4004</v>
      </c>
      <c r="BE159" s="197"/>
      <c r="BF159" s="197">
        <v>83832261</v>
      </c>
      <c r="BG159" s="197">
        <v>0</v>
      </c>
      <c r="BH159" s="197">
        <v>0</v>
      </c>
      <c r="BI159" s="197"/>
    </row>
    <row r="160" spans="1:61" ht="15" hidden="1" customHeight="1" x14ac:dyDescent="0.2">
      <c r="A160" s="349" t="str">
        <f t="shared" si="9"/>
        <v>72xx-170640012642-16</v>
      </c>
      <c r="B160" s="198">
        <v>46112</v>
      </c>
      <c r="C160" s="351" t="s">
        <v>289</v>
      </c>
      <c r="D160" s="351" t="s">
        <v>1144</v>
      </c>
      <c r="E160" s="260">
        <v>170640012642</v>
      </c>
      <c r="F160" s="161" t="s">
        <v>4066</v>
      </c>
      <c r="G160" s="199">
        <v>16</v>
      </c>
      <c r="H160" s="199" t="s">
        <v>3365</v>
      </c>
      <c r="I160" s="199">
        <v>16</v>
      </c>
      <c r="J160" s="198">
        <v>45803</v>
      </c>
      <c r="K160" s="198">
        <v>45817</v>
      </c>
      <c r="L160" s="198">
        <v>45930</v>
      </c>
      <c r="M160" s="198">
        <v>45930</v>
      </c>
      <c r="N160" s="161"/>
      <c r="O160" s="161" t="s">
        <v>82</v>
      </c>
      <c r="P160" s="161"/>
      <c r="Q160" s="161"/>
      <c r="R160" s="198">
        <v>44562</v>
      </c>
      <c r="S160" s="198">
        <v>45657</v>
      </c>
      <c r="T160" s="161" t="s">
        <v>1092</v>
      </c>
      <c r="U160" s="161" t="s">
        <v>152</v>
      </c>
      <c r="V160" s="161" t="s">
        <v>57</v>
      </c>
      <c r="W160" s="161" t="s">
        <v>903</v>
      </c>
      <c r="X160" s="161" t="s">
        <v>130</v>
      </c>
      <c r="Y160" s="161" t="s">
        <v>57</v>
      </c>
      <c r="Z160" s="198" t="s">
        <v>57</v>
      </c>
      <c r="AA160" s="161" t="s">
        <v>57</v>
      </c>
      <c r="AB160" s="161" t="s">
        <v>57</v>
      </c>
      <c r="AC160" s="161" t="s">
        <v>57</v>
      </c>
      <c r="AD160" s="197"/>
      <c r="AE160" s="197"/>
      <c r="AF160" s="197" t="s">
        <v>4003</v>
      </c>
      <c r="AG160" s="199">
        <v>101111</v>
      </c>
      <c r="AH160" s="197">
        <f t="shared" si="7"/>
        <v>54263850</v>
      </c>
      <c r="AI160" s="197">
        <v>42334579</v>
      </c>
      <c r="AJ160" s="197">
        <v>11929271</v>
      </c>
      <c r="AK160" s="197">
        <v>18585492</v>
      </c>
      <c r="AL160" s="197">
        <v>10583637</v>
      </c>
      <c r="AM160" s="197">
        <f t="shared" si="8"/>
        <v>10000000</v>
      </c>
      <c r="AN160" s="197">
        <v>10000000</v>
      </c>
      <c r="AO160" s="197">
        <v>0</v>
      </c>
      <c r="AP160" s="197">
        <v>0</v>
      </c>
      <c r="AQ160" s="197">
        <v>0</v>
      </c>
      <c r="AR160" s="197">
        <v>0</v>
      </c>
      <c r="AS160" s="197" t="e">
        <v>#N/A</v>
      </c>
      <c r="AT160" s="197" t="s">
        <v>904</v>
      </c>
      <c r="AU160" s="197" t="s">
        <v>118</v>
      </c>
      <c r="AV160" s="197" t="s">
        <v>4007</v>
      </c>
      <c r="AW160" s="197" t="s">
        <v>4004</v>
      </c>
      <c r="AX160" s="197" t="s">
        <v>904</v>
      </c>
      <c r="AY160" s="197"/>
      <c r="AZ160" s="197"/>
      <c r="BA160" s="197"/>
      <c r="BB160" s="197"/>
      <c r="BC160" s="197"/>
      <c r="BD160" s="197" t="s">
        <v>4004</v>
      </c>
      <c r="BE160" s="197"/>
      <c r="BF160" s="197">
        <v>10583637</v>
      </c>
      <c r="BG160" s="197">
        <v>0</v>
      </c>
      <c r="BH160" s="197">
        <v>0</v>
      </c>
      <c r="BI160" s="197"/>
    </row>
    <row r="161" spans="1:61" ht="15" hidden="1" customHeight="1" x14ac:dyDescent="0.2">
      <c r="A161" s="349" t="str">
        <f t="shared" si="9"/>
        <v>70xx-210740004902-30</v>
      </c>
      <c r="B161" s="198">
        <v>46112</v>
      </c>
      <c r="C161" s="351" t="s">
        <v>354</v>
      </c>
      <c r="D161" s="351" t="s">
        <v>4021</v>
      </c>
      <c r="E161" s="260">
        <v>210740004902</v>
      </c>
      <c r="F161" s="161" t="s">
        <v>4067</v>
      </c>
      <c r="G161" s="199">
        <v>30</v>
      </c>
      <c r="H161" s="199" t="s">
        <v>3365</v>
      </c>
      <c r="I161" s="199">
        <v>30</v>
      </c>
      <c r="J161" s="198">
        <v>45840</v>
      </c>
      <c r="K161" s="198">
        <v>45860</v>
      </c>
      <c r="L161" s="198">
        <v>46021</v>
      </c>
      <c r="M161" s="198"/>
      <c r="N161" s="161"/>
      <c r="O161" s="161" t="s">
        <v>78</v>
      </c>
      <c r="P161" s="161"/>
      <c r="Q161" s="161"/>
      <c r="R161" s="198">
        <v>44562</v>
      </c>
      <c r="S161" s="198">
        <v>45657</v>
      </c>
      <c r="T161" s="161" t="s">
        <v>422</v>
      </c>
      <c r="U161" s="161" t="s">
        <v>264</v>
      </c>
      <c r="V161" s="161"/>
      <c r="W161" s="161" t="s">
        <v>54</v>
      </c>
      <c r="X161" s="161" t="s">
        <v>3377</v>
      </c>
      <c r="Y161" s="161">
        <v>429</v>
      </c>
      <c r="Z161" s="198">
        <v>45812</v>
      </c>
      <c r="AA161" s="161"/>
      <c r="AB161" s="161"/>
      <c r="AC161" s="161"/>
      <c r="AD161" s="197"/>
      <c r="AE161" s="197"/>
      <c r="AF161" s="197" t="s">
        <v>4003</v>
      </c>
      <c r="AG161" s="199">
        <v>101111</v>
      </c>
      <c r="AH161" s="197">
        <f t="shared" si="7"/>
        <v>245993301</v>
      </c>
      <c r="AI161" s="197">
        <v>197665628</v>
      </c>
      <c r="AJ161" s="197">
        <v>48327673</v>
      </c>
      <c r="AK161" s="197">
        <v>0</v>
      </c>
      <c r="AL161" s="197">
        <v>0</v>
      </c>
      <c r="AM161" s="197">
        <f t="shared" si="8"/>
        <v>9766071</v>
      </c>
      <c r="AN161" s="197">
        <v>5200000</v>
      </c>
      <c r="AO161" s="197">
        <v>4566071</v>
      </c>
      <c r="AP161" s="197">
        <v>0</v>
      </c>
      <c r="AQ161" s="197">
        <v>0</v>
      </c>
      <c r="AR161" s="197">
        <v>0</v>
      </c>
      <c r="AS161" s="197" t="e">
        <v>#N/A</v>
      </c>
      <c r="AT161" s="197" t="s">
        <v>904</v>
      </c>
      <c r="AU161" s="197" t="s">
        <v>118</v>
      </c>
      <c r="AV161" s="197"/>
      <c r="AW161" s="197" t="s">
        <v>4004</v>
      </c>
      <c r="AX161" s="197" t="s">
        <v>904</v>
      </c>
      <c r="AY161" s="197" t="s">
        <v>904</v>
      </c>
      <c r="AZ161" s="197"/>
      <c r="BA161" s="197"/>
      <c r="BB161" s="197"/>
      <c r="BC161" s="197"/>
      <c r="BD161" s="197" t="s">
        <v>4004</v>
      </c>
      <c r="BE161" s="197"/>
      <c r="BF161" s="197">
        <v>0</v>
      </c>
      <c r="BG161" s="197">
        <v>0</v>
      </c>
      <c r="BH161" s="197">
        <v>0</v>
      </c>
      <c r="BI161" s="197"/>
    </row>
    <row r="162" spans="1:61" ht="15" hidden="1" customHeight="1" x14ac:dyDescent="0.2">
      <c r="A162" s="349" t="str">
        <f t="shared" si="9"/>
        <v>06xx-940003214-117</v>
      </c>
      <c r="B162" s="198">
        <v>46057</v>
      </c>
      <c r="C162" s="351" t="s">
        <v>348</v>
      </c>
      <c r="D162" s="351" t="s">
        <v>49</v>
      </c>
      <c r="E162" s="260">
        <v>940003214</v>
      </c>
      <c r="F162" s="161" t="s">
        <v>424</v>
      </c>
      <c r="G162" s="199">
        <v>117</v>
      </c>
      <c r="H162" s="199" t="s">
        <v>3365</v>
      </c>
      <c r="I162" s="199">
        <v>117</v>
      </c>
      <c r="J162" s="198">
        <v>45810</v>
      </c>
      <c r="K162" s="198">
        <v>45825</v>
      </c>
      <c r="L162" s="198">
        <v>46003</v>
      </c>
      <c r="M162" s="198">
        <v>46006</v>
      </c>
      <c r="N162" s="161"/>
      <c r="O162" s="161" t="s">
        <v>78</v>
      </c>
      <c r="P162" s="161"/>
      <c r="Q162" s="161"/>
      <c r="R162" s="198">
        <v>44562</v>
      </c>
      <c r="S162" s="198">
        <v>45291</v>
      </c>
      <c r="T162" s="161" t="s">
        <v>53</v>
      </c>
      <c r="U162" s="161" t="s">
        <v>152</v>
      </c>
      <c r="V162" s="161" t="s">
        <v>57</v>
      </c>
      <c r="W162" s="161" t="s">
        <v>903</v>
      </c>
      <c r="X162" s="161" t="s">
        <v>28</v>
      </c>
      <c r="Y162" s="161">
        <v>376</v>
      </c>
      <c r="Z162" s="198">
        <v>45806</v>
      </c>
      <c r="AA162" s="161" t="s">
        <v>57</v>
      </c>
      <c r="AB162" s="161" t="s">
        <v>57</v>
      </c>
      <c r="AC162" s="161" t="s">
        <v>57</v>
      </c>
      <c r="AD162" s="197">
        <v>9683078259</v>
      </c>
      <c r="AE162" s="197">
        <v>9.17</v>
      </c>
      <c r="AF162" s="197" t="s">
        <v>4005</v>
      </c>
      <c r="AG162" s="199">
        <v>105101</v>
      </c>
      <c r="AH162" s="197">
        <f t="shared" si="7"/>
        <v>18518376</v>
      </c>
      <c r="AI162" s="197">
        <v>15801653</v>
      </c>
      <c r="AJ162" s="197">
        <v>2716723</v>
      </c>
      <c r="AK162" s="197">
        <v>0</v>
      </c>
      <c r="AL162" s="197">
        <v>0</v>
      </c>
      <c r="AM162" s="197">
        <f t="shared" si="8"/>
        <v>9592581</v>
      </c>
      <c r="AN162" s="197">
        <v>0</v>
      </c>
      <c r="AO162" s="197">
        <v>9592581</v>
      </c>
      <c r="AP162" s="197">
        <v>0</v>
      </c>
      <c r="AQ162" s="197">
        <v>0</v>
      </c>
      <c r="AR162" s="197">
        <v>0</v>
      </c>
      <c r="AS162" s="197" t="e">
        <v>#N/A</v>
      </c>
      <c r="AT162" s="197" t="s">
        <v>904</v>
      </c>
      <c r="AU162" s="197" t="s">
        <v>118</v>
      </c>
      <c r="AV162" s="197"/>
      <c r="AW162" s="197" t="s">
        <v>4004</v>
      </c>
      <c r="AX162" s="197"/>
      <c r="AY162" s="197" t="s">
        <v>904</v>
      </c>
      <c r="AZ162" s="197"/>
      <c r="BA162" s="197"/>
      <c r="BB162" s="197"/>
      <c r="BC162" s="197"/>
      <c r="BD162" s="197" t="s">
        <v>4004</v>
      </c>
      <c r="BE162" s="197"/>
      <c r="BF162" s="197">
        <v>0</v>
      </c>
      <c r="BG162" s="197">
        <v>0</v>
      </c>
      <c r="BH162" s="197">
        <v>0</v>
      </c>
      <c r="BI162" s="197"/>
    </row>
    <row r="163" spans="1:61" ht="15" hidden="1" customHeight="1" x14ac:dyDescent="0.2">
      <c r="A163" s="349" t="str">
        <f t="shared" si="9"/>
        <v>39xx-40840003426-366</v>
      </c>
      <c r="B163" s="198">
        <v>46112</v>
      </c>
      <c r="C163" s="351" t="s">
        <v>358</v>
      </c>
      <c r="D163" s="351" t="s">
        <v>245</v>
      </c>
      <c r="E163" s="260">
        <v>40840003426</v>
      </c>
      <c r="F163" s="161" t="s">
        <v>389</v>
      </c>
      <c r="G163" s="199">
        <v>366</v>
      </c>
      <c r="H163" s="199" t="s">
        <v>3365</v>
      </c>
      <c r="I163" s="199">
        <v>366</v>
      </c>
      <c r="J163" s="198">
        <v>45789</v>
      </c>
      <c r="K163" s="198">
        <v>45793</v>
      </c>
      <c r="L163" s="198">
        <v>46112</v>
      </c>
      <c r="M163" s="198"/>
      <c r="N163" s="161"/>
      <c r="O163" s="161" t="s">
        <v>24</v>
      </c>
      <c r="P163" s="161"/>
      <c r="Q163" s="161"/>
      <c r="R163" s="198">
        <v>44562</v>
      </c>
      <c r="S163" s="198">
        <v>45657</v>
      </c>
      <c r="T163" s="161" t="s">
        <v>253</v>
      </c>
      <c r="U163" s="161" t="s">
        <v>152</v>
      </c>
      <c r="V163" s="161"/>
      <c r="W163" s="161" t="s">
        <v>173</v>
      </c>
      <c r="X163" s="161" t="s">
        <v>28</v>
      </c>
      <c r="Y163" s="161"/>
      <c r="Z163" s="198"/>
      <c r="AA163" s="161"/>
      <c r="AB163" s="161"/>
      <c r="AC163" s="161"/>
      <c r="AD163" s="197">
        <v>51271938366</v>
      </c>
      <c r="AE163" s="197">
        <v>2.5</v>
      </c>
      <c r="AF163" s="197" t="s">
        <v>4005</v>
      </c>
      <c r="AG163" s="199">
        <v>105101</v>
      </c>
      <c r="AH163" s="197">
        <f t="shared" si="7"/>
        <v>9448763</v>
      </c>
      <c r="AI163" s="197">
        <v>8359753</v>
      </c>
      <c r="AJ163" s="197">
        <v>1089010</v>
      </c>
      <c r="AK163" s="197">
        <v>0</v>
      </c>
      <c r="AL163" s="197">
        <v>0</v>
      </c>
      <c r="AM163" s="197">
        <f t="shared" si="8"/>
        <v>9448763</v>
      </c>
      <c r="AN163" s="197">
        <v>8359753</v>
      </c>
      <c r="AO163" s="197">
        <v>1089010</v>
      </c>
      <c r="AP163" s="197">
        <v>0</v>
      </c>
      <c r="AQ163" s="197">
        <v>0</v>
      </c>
      <c r="AR163" s="197">
        <v>0</v>
      </c>
      <c r="AS163" s="197" t="s">
        <v>564</v>
      </c>
      <c r="AT163" s="197" t="s">
        <v>904</v>
      </c>
      <c r="AU163" s="197" t="s">
        <v>904</v>
      </c>
      <c r="AV163" s="197" t="s">
        <v>3366</v>
      </c>
      <c r="AW163" s="197" t="s">
        <v>4004</v>
      </c>
      <c r="AX163" s="197" t="s">
        <v>904</v>
      </c>
      <c r="AY163" s="197" t="s">
        <v>904</v>
      </c>
      <c r="AZ163" s="197"/>
      <c r="BA163" s="197"/>
      <c r="BB163" s="197"/>
      <c r="BC163" s="197"/>
      <c r="BD163" s="197" t="s">
        <v>4004</v>
      </c>
      <c r="BE163" s="197"/>
      <c r="BF163" s="197"/>
      <c r="BG163" s="197"/>
      <c r="BH163" s="197"/>
      <c r="BI163" s="197">
        <v>8359753</v>
      </c>
    </row>
    <row r="164" spans="1:61" ht="15" hidden="1" customHeight="1" x14ac:dyDescent="0.2">
      <c r="A164" s="349" t="str">
        <f t="shared" si="9"/>
        <v>45xx-950540001002-74</v>
      </c>
      <c r="B164" s="198">
        <v>46107</v>
      </c>
      <c r="C164" s="351" t="s">
        <v>359</v>
      </c>
      <c r="D164" s="351" t="s">
        <v>259</v>
      </c>
      <c r="E164" s="260">
        <v>950540001002</v>
      </c>
      <c r="F164" s="161" t="s">
        <v>3497</v>
      </c>
      <c r="G164" s="199">
        <v>74</v>
      </c>
      <c r="H164" s="199" t="s">
        <v>3365</v>
      </c>
      <c r="I164" s="199">
        <v>74</v>
      </c>
      <c r="J164" s="198">
        <v>43998</v>
      </c>
      <c r="K164" s="198">
        <v>44029</v>
      </c>
      <c r="L164" s="198">
        <v>44224</v>
      </c>
      <c r="M164" s="198">
        <v>44225</v>
      </c>
      <c r="N164" s="161" t="s">
        <v>82</v>
      </c>
      <c r="O164" s="161" t="e">
        <v>#N/A</v>
      </c>
      <c r="P164" s="161"/>
      <c r="Q164" s="161"/>
      <c r="R164" s="198">
        <v>42736</v>
      </c>
      <c r="S164" s="198">
        <v>43830</v>
      </c>
      <c r="T164" s="161" t="s">
        <v>3498</v>
      </c>
      <c r="U164" s="161"/>
      <c r="V164" s="161"/>
      <c r="W164" s="161"/>
      <c r="X164" s="161" t="s">
        <v>3434</v>
      </c>
      <c r="Y164" s="161">
        <v>1364</v>
      </c>
      <c r="Z164" s="198">
        <v>43809</v>
      </c>
      <c r="AA164" s="161"/>
      <c r="AB164" s="161"/>
      <c r="AC164" s="161"/>
      <c r="AD164" s="197"/>
      <c r="AE164" s="197"/>
      <c r="AF164" s="197" t="s">
        <v>4003</v>
      </c>
      <c r="AG164" s="199">
        <v>101111</v>
      </c>
      <c r="AH164" s="197">
        <f t="shared" si="7"/>
        <v>83470010</v>
      </c>
      <c r="AI164" s="197">
        <v>63300995</v>
      </c>
      <c r="AJ164" s="197">
        <v>20169015</v>
      </c>
      <c r="AK164" s="197">
        <v>0</v>
      </c>
      <c r="AL164" s="197">
        <v>19386870</v>
      </c>
      <c r="AM164" s="197">
        <f t="shared" si="8"/>
        <v>9414266</v>
      </c>
      <c r="AN164" s="197">
        <v>6522876</v>
      </c>
      <c r="AO164" s="197">
        <v>0</v>
      </c>
      <c r="AP164" s="197">
        <v>2801390</v>
      </c>
      <c r="AQ164" s="197">
        <v>0</v>
      </c>
      <c r="AR164" s="197">
        <v>90000</v>
      </c>
      <c r="AS164" s="197" t="e">
        <v>#N/A</v>
      </c>
      <c r="AT164" s="197" t="s">
        <v>904</v>
      </c>
      <c r="AU164" s="197" t="s">
        <v>118</v>
      </c>
      <c r="AV164" s="197" t="s">
        <v>4007</v>
      </c>
      <c r="AW164" s="197" t="s">
        <v>4004</v>
      </c>
      <c r="AX164" s="197" t="s">
        <v>904</v>
      </c>
      <c r="AY164" s="197"/>
      <c r="AZ164" s="197" t="s">
        <v>904</v>
      </c>
      <c r="BA164" s="197"/>
      <c r="BB164" s="197" t="s">
        <v>904</v>
      </c>
      <c r="BC164" s="197"/>
      <c r="BD164" s="197" t="s">
        <v>4004</v>
      </c>
      <c r="BE164" s="197"/>
      <c r="BF164" s="197">
        <v>0</v>
      </c>
      <c r="BG164" s="197">
        <v>0</v>
      </c>
      <c r="BH164" s="197" t="e">
        <v>#N/A</v>
      </c>
      <c r="BI164" s="197"/>
    </row>
    <row r="165" spans="1:61" ht="15" hidden="1" customHeight="1" x14ac:dyDescent="0.2">
      <c r="A165" s="349" t="str">
        <f t="shared" si="9"/>
        <v>43xx-100240003636-97</v>
      </c>
      <c r="B165" s="198">
        <v>46045</v>
      </c>
      <c r="C165" s="351" t="s">
        <v>328</v>
      </c>
      <c r="D165" s="351" t="s">
        <v>329</v>
      </c>
      <c r="E165" s="260">
        <v>100240003636</v>
      </c>
      <c r="F165" s="161" t="s">
        <v>2059</v>
      </c>
      <c r="G165" s="199">
        <v>97</v>
      </c>
      <c r="H165" s="199" t="s">
        <v>3365</v>
      </c>
      <c r="I165" s="199">
        <v>97</v>
      </c>
      <c r="J165" s="198">
        <v>45783</v>
      </c>
      <c r="K165" s="198">
        <v>45831</v>
      </c>
      <c r="L165" s="198">
        <v>45978</v>
      </c>
      <c r="M165" s="198">
        <v>45979</v>
      </c>
      <c r="N165" s="161"/>
      <c r="O165" s="161" t="s">
        <v>78</v>
      </c>
      <c r="P165" s="161"/>
      <c r="Q165" s="161"/>
      <c r="R165" s="198">
        <v>44562</v>
      </c>
      <c r="S165" s="198">
        <v>45657</v>
      </c>
      <c r="T165" s="161" t="s">
        <v>634</v>
      </c>
      <c r="U165" s="161"/>
      <c r="V165" s="161"/>
      <c r="W165" s="161" t="s">
        <v>1736</v>
      </c>
      <c r="X165" s="161" t="s">
        <v>28</v>
      </c>
      <c r="Y165" s="161"/>
      <c r="Z165" s="198"/>
      <c r="AA165" s="161"/>
      <c r="AB165" s="161"/>
      <c r="AC165" s="161"/>
      <c r="AD165" s="197"/>
      <c r="AE165" s="197"/>
      <c r="AF165" s="197" t="s">
        <v>4003</v>
      </c>
      <c r="AG165" s="199">
        <v>101111</v>
      </c>
      <c r="AH165" s="197">
        <f t="shared" si="7"/>
        <v>8693120</v>
      </c>
      <c r="AI165" s="197">
        <v>6891029</v>
      </c>
      <c r="AJ165" s="197">
        <v>1802091</v>
      </c>
      <c r="AK165" s="197">
        <v>0</v>
      </c>
      <c r="AL165" s="197">
        <v>689103</v>
      </c>
      <c r="AM165" s="197">
        <f t="shared" si="8"/>
        <v>9382223</v>
      </c>
      <c r="AN165" s="197">
        <v>6891029</v>
      </c>
      <c r="AO165" s="197">
        <v>0</v>
      </c>
      <c r="AP165" s="197">
        <v>1802091</v>
      </c>
      <c r="AQ165" s="197">
        <v>0</v>
      </c>
      <c r="AR165" s="197">
        <v>689103</v>
      </c>
      <c r="AS165" s="197" t="e">
        <v>#N/A</v>
      </c>
      <c r="AT165" s="197" t="s">
        <v>904</v>
      </c>
      <c r="AU165" s="197" t="s">
        <v>118</v>
      </c>
      <c r="AV165" s="197"/>
      <c r="AW165" s="197" t="s">
        <v>4004</v>
      </c>
      <c r="AX165" s="197" t="s">
        <v>904</v>
      </c>
      <c r="AY165" s="197"/>
      <c r="AZ165" s="197" t="s">
        <v>904</v>
      </c>
      <c r="BA165" s="197"/>
      <c r="BB165" s="197" t="s">
        <v>904</v>
      </c>
      <c r="BC165" s="197"/>
      <c r="BD165" s="197" t="s">
        <v>4004</v>
      </c>
      <c r="BE165" s="197"/>
      <c r="BF165" s="197">
        <v>0</v>
      </c>
      <c r="BG165" s="197">
        <v>0</v>
      </c>
      <c r="BH165" s="197">
        <v>0</v>
      </c>
      <c r="BI165" s="197"/>
    </row>
    <row r="166" spans="1:61" ht="15" hidden="1" customHeight="1" x14ac:dyDescent="0.2">
      <c r="A166" s="349" t="str">
        <f t="shared" si="9"/>
        <v>58xx-30240001624-580120260113TAC0005</v>
      </c>
      <c r="B166" s="198">
        <v>46085</v>
      </c>
      <c r="C166" s="351" t="s">
        <v>282</v>
      </c>
      <c r="D166" s="351" t="s">
        <v>283</v>
      </c>
      <c r="E166" s="260">
        <v>30240001624</v>
      </c>
      <c r="F166" s="161" t="s">
        <v>2738</v>
      </c>
      <c r="G166" s="199" t="s">
        <v>2739</v>
      </c>
      <c r="H166" s="199" t="s">
        <v>3363</v>
      </c>
      <c r="I166" s="199" t="s">
        <v>2739</v>
      </c>
      <c r="J166" s="198">
        <v>46035</v>
      </c>
      <c r="K166" s="198">
        <v>46036</v>
      </c>
      <c r="L166" s="198">
        <v>46083</v>
      </c>
      <c r="M166" s="198">
        <v>46085</v>
      </c>
      <c r="N166" s="161" t="s">
        <v>78</v>
      </c>
      <c r="O166" s="161" t="s">
        <v>487</v>
      </c>
      <c r="P166" s="161"/>
      <c r="Q166" s="161"/>
      <c r="R166" s="198">
        <v>44927</v>
      </c>
      <c r="S166" s="198">
        <v>45657</v>
      </c>
      <c r="T166" s="161" t="s">
        <v>1548</v>
      </c>
      <c r="U166" s="161" t="s">
        <v>152</v>
      </c>
      <c r="V166" s="161"/>
      <c r="W166" s="161" t="s">
        <v>50</v>
      </c>
      <c r="X166" s="161" t="s">
        <v>28</v>
      </c>
      <c r="Y166" s="161">
        <v>1400</v>
      </c>
      <c r="Z166" s="198">
        <v>46017</v>
      </c>
      <c r="AA166" s="161"/>
      <c r="AB166" s="161"/>
      <c r="AC166" s="161"/>
      <c r="AD166" s="197">
        <v>5413446077</v>
      </c>
      <c r="AE166" s="197">
        <v>7</v>
      </c>
      <c r="AF166" s="197" t="s">
        <v>4003</v>
      </c>
      <c r="AG166" s="199">
        <v>101111</v>
      </c>
      <c r="AH166" s="197">
        <f t="shared" si="7"/>
        <v>43974028.329999998</v>
      </c>
      <c r="AI166" s="197">
        <v>37133567.399999999</v>
      </c>
      <c r="AJ166" s="197">
        <v>6840460.9299999997</v>
      </c>
      <c r="AK166" s="197">
        <v>0</v>
      </c>
      <c r="AL166" s="197">
        <v>9283391</v>
      </c>
      <c r="AM166" s="197">
        <f t="shared" si="8"/>
        <v>9283391</v>
      </c>
      <c r="AN166" s="197">
        <v>0</v>
      </c>
      <c r="AO166" s="197">
        <v>0</v>
      </c>
      <c r="AP166" s="197">
        <v>0</v>
      </c>
      <c r="AQ166" s="197">
        <v>0</v>
      </c>
      <c r="AR166" s="197">
        <v>9283391</v>
      </c>
      <c r="AS166" s="197" t="s">
        <v>564</v>
      </c>
      <c r="AT166" s="197" t="s">
        <v>904</v>
      </c>
      <c r="AU166" s="197" t="s">
        <v>118</v>
      </c>
      <c r="AV166" s="197" t="s">
        <v>1133</v>
      </c>
      <c r="AW166" s="197" t="s">
        <v>4004</v>
      </c>
      <c r="AX166" s="197"/>
      <c r="AY166" s="197"/>
      <c r="AZ166" s="197"/>
      <c r="BA166" s="197"/>
      <c r="BB166" s="197" t="s">
        <v>904</v>
      </c>
      <c r="BC166" s="197"/>
      <c r="BD166" s="197" t="s">
        <v>4004</v>
      </c>
      <c r="BE166" s="197"/>
      <c r="BF166" s="197"/>
      <c r="BG166" s="197"/>
      <c r="BH166" s="197"/>
      <c r="BI166" s="197"/>
    </row>
    <row r="167" spans="1:61" ht="15" hidden="1" customHeight="1" x14ac:dyDescent="0.2">
      <c r="A167" s="349" t="str">
        <f t="shared" si="9"/>
        <v>59xx-50240015717-54</v>
      </c>
      <c r="B167" s="198">
        <v>46045</v>
      </c>
      <c r="C167" s="351" t="s">
        <v>337</v>
      </c>
      <c r="D167" s="351" t="s">
        <v>353</v>
      </c>
      <c r="E167" s="260">
        <v>50240015717</v>
      </c>
      <c r="F167" s="161" t="s">
        <v>444</v>
      </c>
      <c r="G167" s="199">
        <v>54</v>
      </c>
      <c r="H167" s="199" t="s">
        <v>3365</v>
      </c>
      <c r="I167" s="199">
        <v>54</v>
      </c>
      <c r="J167" s="198">
        <v>44287</v>
      </c>
      <c r="K167" s="198">
        <v>44294</v>
      </c>
      <c r="L167" s="198">
        <v>44552</v>
      </c>
      <c r="M167" s="198">
        <v>44552</v>
      </c>
      <c r="N167" s="161"/>
      <c r="O167" s="161" t="s">
        <v>82</v>
      </c>
      <c r="P167" s="161"/>
      <c r="Q167" s="161"/>
      <c r="R167" s="198">
        <v>43101</v>
      </c>
      <c r="S167" s="198">
        <v>44196</v>
      </c>
      <c r="T167" s="161" t="s">
        <v>340</v>
      </c>
      <c r="U167" s="161" t="s">
        <v>152</v>
      </c>
      <c r="V167" s="161"/>
      <c r="W167" s="161"/>
      <c r="X167" s="161" t="s">
        <v>91</v>
      </c>
      <c r="Y167" s="161"/>
      <c r="Z167" s="198"/>
      <c r="AA167" s="161"/>
      <c r="AB167" s="161"/>
      <c r="AC167" s="161"/>
      <c r="AD167" s="197"/>
      <c r="AE167" s="197"/>
      <c r="AF167" s="197" t="s">
        <v>4005</v>
      </c>
      <c r="AG167" s="199">
        <v>105101</v>
      </c>
      <c r="AH167" s="197">
        <f t="shared" si="7"/>
        <v>265323009</v>
      </c>
      <c r="AI167" s="197">
        <v>224315329</v>
      </c>
      <c r="AJ167" s="197">
        <v>41007680</v>
      </c>
      <c r="AK167" s="197">
        <v>0</v>
      </c>
      <c r="AL167" s="197">
        <v>0</v>
      </c>
      <c r="AM167" s="197">
        <f t="shared" si="8"/>
        <v>9262565</v>
      </c>
      <c r="AN167" s="197">
        <v>6009028</v>
      </c>
      <c r="AO167" s="197">
        <v>0</v>
      </c>
      <c r="AP167" s="197">
        <v>3253537</v>
      </c>
      <c r="AQ167" s="197">
        <v>0</v>
      </c>
      <c r="AR167" s="197">
        <v>0</v>
      </c>
      <c r="AS167" s="197" t="e">
        <v>#N/A</v>
      </c>
      <c r="AT167" s="197" t="s">
        <v>904</v>
      </c>
      <c r="AU167" s="197">
        <v>0</v>
      </c>
      <c r="AV167" s="197" t="s">
        <v>4007</v>
      </c>
      <c r="AW167" s="197" t="s">
        <v>4004</v>
      </c>
      <c r="AX167" s="197" t="s">
        <v>904</v>
      </c>
      <c r="AY167" s="197"/>
      <c r="AZ167" s="197" t="s">
        <v>904</v>
      </c>
      <c r="BA167" s="197"/>
      <c r="BB167" s="197"/>
      <c r="BC167" s="197"/>
      <c r="BD167" s="197" t="s">
        <v>4004</v>
      </c>
      <c r="BE167" s="197"/>
      <c r="BF167" s="197">
        <v>62147850</v>
      </c>
      <c r="BG167" s="197" t="e">
        <v>#N/A</v>
      </c>
      <c r="BH167" s="197">
        <v>0</v>
      </c>
      <c r="BI167" s="197"/>
    </row>
    <row r="168" spans="1:61" ht="15" hidden="1" customHeight="1" x14ac:dyDescent="0.2">
      <c r="A168" s="349" t="str">
        <f t="shared" si="9"/>
        <v>62xx-31040004852-620120250530TAC0009</v>
      </c>
      <c r="B168" s="198">
        <v>46050</v>
      </c>
      <c r="C168" s="351" t="s">
        <v>361</v>
      </c>
      <c r="D168" s="351" t="s">
        <v>362</v>
      </c>
      <c r="E168" s="260">
        <v>31040004852</v>
      </c>
      <c r="F168" s="161" t="s">
        <v>830</v>
      </c>
      <c r="G168" s="199" t="s">
        <v>482</v>
      </c>
      <c r="H168" s="199" t="s">
        <v>3363</v>
      </c>
      <c r="I168" s="199" t="s">
        <v>2045</v>
      </c>
      <c r="J168" s="198">
        <v>45807</v>
      </c>
      <c r="K168" s="198">
        <v>45839</v>
      </c>
      <c r="L168" s="198">
        <v>46048</v>
      </c>
      <c r="M168" s="198"/>
      <c r="N168" s="161" t="s">
        <v>78</v>
      </c>
      <c r="O168" s="161" t="s">
        <v>487</v>
      </c>
      <c r="P168" s="161"/>
      <c r="Q168" s="161"/>
      <c r="R168" s="198">
        <v>44562</v>
      </c>
      <c r="S168" s="198" t="s">
        <v>39</v>
      </c>
      <c r="T168" s="161" t="s">
        <v>493</v>
      </c>
      <c r="U168" s="161" t="s">
        <v>149</v>
      </c>
      <c r="V168" s="161"/>
      <c r="W168" s="161" t="s">
        <v>903</v>
      </c>
      <c r="X168" s="161" t="s">
        <v>28</v>
      </c>
      <c r="Y168" s="161">
        <v>373</v>
      </c>
      <c r="Z168" s="198">
        <v>45806</v>
      </c>
      <c r="AA168" s="161"/>
      <c r="AB168" s="161"/>
      <c r="AC168" s="161"/>
      <c r="AD168" s="197">
        <v>16583999872</v>
      </c>
      <c r="AE168" s="197"/>
      <c r="AF168" s="197" t="s">
        <v>4003</v>
      </c>
      <c r="AG168" s="199">
        <v>101111</v>
      </c>
      <c r="AH168" s="197">
        <f t="shared" si="7"/>
        <v>253534475</v>
      </c>
      <c r="AI168" s="197">
        <v>242086036</v>
      </c>
      <c r="AJ168" s="197">
        <v>11448439</v>
      </c>
      <c r="AK168" s="197">
        <v>0</v>
      </c>
      <c r="AL168" s="197">
        <v>0</v>
      </c>
      <c r="AM168" s="197">
        <f t="shared" si="8"/>
        <v>9212346</v>
      </c>
      <c r="AN168" s="197">
        <v>9212346</v>
      </c>
      <c r="AO168" s="197">
        <v>0</v>
      </c>
      <c r="AP168" s="197">
        <v>0</v>
      </c>
      <c r="AQ168" s="197">
        <v>0</v>
      </c>
      <c r="AR168" s="197">
        <v>0</v>
      </c>
      <c r="AS168" s="197" t="s">
        <v>564</v>
      </c>
      <c r="AT168" s="197" t="s">
        <v>904</v>
      </c>
      <c r="AU168" s="197" t="s">
        <v>118</v>
      </c>
      <c r="AV168" s="197" t="s">
        <v>3366</v>
      </c>
      <c r="AW168" s="197" t="s">
        <v>4004</v>
      </c>
      <c r="AX168" s="197" t="s">
        <v>904</v>
      </c>
      <c r="AY168" s="197"/>
      <c r="AZ168" s="197"/>
      <c r="BA168" s="197"/>
      <c r="BB168" s="197"/>
      <c r="BC168" s="197"/>
      <c r="BD168" s="197" t="s">
        <v>4004</v>
      </c>
      <c r="BE168" s="197"/>
      <c r="BF168" s="197"/>
      <c r="BG168" s="197"/>
      <c r="BH168" s="197"/>
      <c r="BI168" s="197"/>
    </row>
    <row r="169" spans="1:61" ht="15" hidden="1" customHeight="1" x14ac:dyDescent="0.2">
      <c r="A169" s="349" t="str">
        <f t="shared" si="9"/>
        <v>15xx-150240004267-120</v>
      </c>
      <c r="B169" s="198">
        <v>46045</v>
      </c>
      <c r="C169" s="351" t="s">
        <v>290</v>
      </c>
      <c r="D169" s="351" t="s">
        <v>291</v>
      </c>
      <c r="E169" s="260">
        <v>150240004267</v>
      </c>
      <c r="F169" s="161" t="s">
        <v>431</v>
      </c>
      <c r="G169" s="199">
        <v>120</v>
      </c>
      <c r="H169" s="199" t="s">
        <v>3365</v>
      </c>
      <c r="I169" s="199">
        <v>120</v>
      </c>
      <c r="J169" s="198">
        <v>45833</v>
      </c>
      <c r="K169" s="198">
        <v>45852</v>
      </c>
      <c r="L169" s="198">
        <v>46017</v>
      </c>
      <c r="M169" s="198">
        <v>46017</v>
      </c>
      <c r="N169" s="161"/>
      <c r="O169" s="161" t="s">
        <v>78</v>
      </c>
      <c r="P169" s="161"/>
      <c r="Q169" s="161"/>
      <c r="R169" s="198">
        <v>44562</v>
      </c>
      <c r="S169" s="198">
        <v>45291</v>
      </c>
      <c r="T169" s="161" t="s">
        <v>302</v>
      </c>
      <c r="U169" s="161" t="s">
        <v>293</v>
      </c>
      <c r="V169" s="161"/>
      <c r="W169" s="161" t="s">
        <v>432</v>
      </c>
      <c r="X169" s="161" t="s">
        <v>28</v>
      </c>
      <c r="Y169" s="161"/>
      <c r="Z169" s="198"/>
      <c r="AA169" s="161"/>
      <c r="AB169" s="161"/>
      <c r="AC169" s="161"/>
      <c r="AD169" s="197"/>
      <c r="AE169" s="197"/>
      <c r="AF169" s="197" t="s">
        <v>4003</v>
      </c>
      <c r="AG169" s="199">
        <v>101111</v>
      </c>
      <c r="AH169" s="197">
        <f t="shared" si="7"/>
        <v>7281779.9100000001</v>
      </c>
      <c r="AI169" s="197">
        <v>7281779.9100000001</v>
      </c>
      <c r="AJ169" s="197">
        <v>0</v>
      </c>
      <c r="AK169" s="197">
        <v>0</v>
      </c>
      <c r="AL169" s="197">
        <v>0</v>
      </c>
      <c r="AM169" s="197">
        <f t="shared" si="8"/>
        <v>9094356</v>
      </c>
      <c r="AN169" s="197">
        <v>7250305</v>
      </c>
      <c r="AO169" s="197">
        <v>0</v>
      </c>
      <c r="AP169" s="197">
        <v>31475</v>
      </c>
      <c r="AQ169" s="197">
        <v>0</v>
      </c>
      <c r="AR169" s="197">
        <v>1812576</v>
      </c>
      <c r="AS169" s="197" t="e">
        <v>#N/A</v>
      </c>
      <c r="AT169" s="197" t="s">
        <v>904</v>
      </c>
      <c r="AU169" s="197" t="s">
        <v>118</v>
      </c>
      <c r="AV169" s="197"/>
      <c r="AW169" s="197" t="s">
        <v>4004</v>
      </c>
      <c r="AX169" s="197" t="s">
        <v>904</v>
      </c>
      <c r="AY169" s="197"/>
      <c r="AZ169" s="197" t="s">
        <v>904</v>
      </c>
      <c r="BA169" s="197"/>
      <c r="BB169" s="197" t="s">
        <v>904</v>
      </c>
      <c r="BC169" s="197"/>
      <c r="BD169" s="197" t="s">
        <v>4004</v>
      </c>
      <c r="BE169" s="197"/>
      <c r="BF169" s="197">
        <v>0</v>
      </c>
      <c r="BG169" s="197">
        <v>0</v>
      </c>
      <c r="BH169" s="197">
        <v>0</v>
      </c>
      <c r="BI169" s="197"/>
    </row>
    <row r="170" spans="1:61" ht="15" hidden="1" customHeight="1" x14ac:dyDescent="0.2">
      <c r="A170" s="349" t="str">
        <f t="shared" si="9"/>
        <v>06xx-81040018277-169</v>
      </c>
      <c r="B170" s="198">
        <v>45713</v>
      </c>
      <c r="C170" s="351" t="s">
        <v>348</v>
      </c>
      <c r="D170" s="351" t="s">
        <v>49</v>
      </c>
      <c r="E170" s="260">
        <v>81040018277</v>
      </c>
      <c r="F170" s="161" t="s">
        <v>873</v>
      </c>
      <c r="G170" s="199">
        <v>169</v>
      </c>
      <c r="H170" s="199" t="s">
        <v>3365</v>
      </c>
      <c r="I170" s="199">
        <v>169</v>
      </c>
      <c r="J170" s="198">
        <v>45835</v>
      </c>
      <c r="K170" s="198">
        <v>45869</v>
      </c>
      <c r="L170" s="198">
        <v>46001</v>
      </c>
      <c r="M170" s="198">
        <v>46001</v>
      </c>
      <c r="N170" s="161"/>
      <c r="O170" s="161" t="s">
        <v>78</v>
      </c>
      <c r="P170" s="161"/>
      <c r="Q170" s="161"/>
      <c r="R170" s="198">
        <v>44562</v>
      </c>
      <c r="S170" s="198">
        <v>45657</v>
      </c>
      <c r="T170" s="161" t="s">
        <v>51</v>
      </c>
      <c r="U170" s="161" t="s">
        <v>149</v>
      </c>
      <c r="V170" s="161" t="s">
        <v>57</v>
      </c>
      <c r="W170" s="161" t="s">
        <v>416</v>
      </c>
      <c r="X170" s="161" t="s">
        <v>28</v>
      </c>
      <c r="Y170" s="161">
        <v>525</v>
      </c>
      <c r="Z170" s="198">
        <v>45831</v>
      </c>
      <c r="AA170" s="161" t="s">
        <v>57</v>
      </c>
      <c r="AB170" s="161" t="s">
        <v>57</v>
      </c>
      <c r="AC170" s="161" t="s">
        <v>57</v>
      </c>
      <c r="AD170" s="197">
        <v>1706565836</v>
      </c>
      <c r="AE170" s="197">
        <v>0.16</v>
      </c>
      <c r="AF170" s="197" t="s">
        <v>4003</v>
      </c>
      <c r="AG170" s="199">
        <v>101111</v>
      </c>
      <c r="AH170" s="197">
        <f t="shared" si="7"/>
        <v>8964548</v>
      </c>
      <c r="AI170" s="197">
        <v>6666744</v>
      </c>
      <c r="AJ170" s="197">
        <v>2297804</v>
      </c>
      <c r="AK170" s="197">
        <v>3647985</v>
      </c>
      <c r="AL170" s="197">
        <v>666674</v>
      </c>
      <c r="AM170" s="197">
        <f t="shared" si="8"/>
        <v>8964548</v>
      </c>
      <c r="AN170" s="197">
        <v>6666744</v>
      </c>
      <c r="AO170" s="197">
        <v>0</v>
      </c>
      <c r="AP170" s="197">
        <v>2297804</v>
      </c>
      <c r="AQ170" s="197">
        <v>0</v>
      </c>
      <c r="AR170" s="197">
        <v>0</v>
      </c>
      <c r="AS170" s="197" t="e">
        <v>#N/A</v>
      </c>
      <c r="AT170" s="197" t="s">
        <v>904</v>
      </c>
      <c r="AU170" s="197" t="s">
        <v>118</v>
      </c>
      <c r="AV170" s="197" t="s">
        <v>4007</v>
      </c>
      <c r="AW170" s="197" t="s">
        <v>4004</v>
      </c>
      <c r="AX170" s="197" t="s">
        <v>904</v>
      </c>
      <c r="AY170" s="197"/>
      <c r="AZ170" s="197" t="s">
        <v>904</v>
      </c>
      <c r="BA170" s="197"/>
      <c r="BB170" s="197"/>
      <c r="BC170" s="197"/>
      <c r="BD170" s="197" t="s">
        <v>4004</v>
      </c>
      <c r="BE170" s="197"/>
      <c r="BF170" s="197">
        <v>812938</v>
      </c>
      <c r="BG170" s="197">
        <v>0</v>
      </c>
      <c r="BH170" s="197">
        <v>0</v>
      </c>
      <c r="BI170" s="197"/>
    </row>
    <row r="171" spans="1:61" ht="15" hidden="1" customHeight="1" x14ac:dyDescent="0.2">
      <c r="A171" s="349" t="str">
        <f t="shared" si="9"/>
        <v>60xx-50840014087-600120250805TAC0112</v>
      </c>
      <c r="B171" s="198">
        <v>46078</v>
      </c>
      <c r="C171" s="351" t="s">
        <v>363</v>
      </c>
      <c r="D171" s="351" t="s">
        <v>364</v>
      </c>
      <c r="E171" s="260">
        <v>50840014087</v>
      </c>
      <c r="F171" s="161" t="s">
        <v>3307</v>
      </c>
      <c r="G171" s="199" t="s">
        <v>3306</v>
      </c>
      <c r="H171" s="199" t="s">
        <v>3363</v>
      </c>
      <c r="I171" s="199" t="s">
        <v>3471</v>
      </c>
      <c r="J171" s="198">
        <v>45874</v>
      </c>
      <c r="K171" s="198">
        <v>45883</v>
      </c>
      <c r="L171" s="198">
        <v>46021</v>
      </c>
      <c r="M171" s="198"/>
      <c r="N171" s="161" t="s">
        <v>78</v>
      </c>
      <c r="O171" s="161" t="s">
        <v>487</v>
      </c>
      <c r="P171" s="161"/>
      <c r="Q171" s="161"/>
      <c r="R171" s="198">
        <v>44562</v>
      </c>
      <c r="S171" s="198">
        <v>45657</v>
      </c>
      <c r="T171" s="161" t="s">
        <v>768</v>
      </c>
      <c r="U171" s="161" t="s">
        <v>1320</v>
      </c>
      <c r="V171" s="161"/>
      <c r="W171" s="161"/>
      <c r="X171" s="161" t="s">
        <v>28</v>
      </c>
      <c r="Y171" s="161"/>
      <c r="Z171" s="198"/>
      <c r="AA171" s="161"/>
      <c r="AB171" s="161"/>
      <c r="AC171" s="161"/>
      <c r="AD171" s="197"/>
      <c r="AE171" s="197"/>
      <c r="AF171" s="197" t="s">
        <v>4005</v>
      </c>
      <c r="AG171" s="199">
        <v>105101</v>
      </c>
      <c r="AH171" s="197">
        <f t="shared" si="7"/>
        <v>6984958.3600000003</v>
      </c>
      <c r="AI171" s="197">
        <v>6798161</v>
      </c>
      <c r="AJ171" s="197">
        <v>186797.36</v>
      </c>
      <c r="AK171" s="197">
        <v>0</v>
      </c>
      <c r="AL171" s="197">
        <v>0</v>
      </c>
      <c r="AM171" s="197">
        <f t="shared" si="8"/>
        <v>8684499</v>
      </c>
      <c r="AN171" s="197">
        <v>6798161</v>
      </c>
      <c r="AO171" s="197">
        <v>0</v>
      </c>
      <c r="AP171" s="197">
        <v>186797</v>
      </c>
      <c r="AQ171" s="197">
        <v>0</v>
      </c>
      <c r="AR171" s="197">
        <v>1699541</v>
      </c>
      <c r="AS171" s="197" t="e">
        <v>#N/A</v>
      </c>
      <c r="AT171" s="197" t="s">
        <v>904</v>
      </c>
      <c r="AU171" s="197" t="s">
        <v>904</v>
      </c>
      <c r="AV171" s="197"/>
      <c r="AW171" s="197" t="s">
        <v>4004</v>
      </c>
      <c r="AX171" s="197" t="s">
        <v>904</v>
      </c>
      <c r="AY171" s="197"/>
      <c r="AZ171" s="197" t="s">
        <v>904</v>
      </c>
      <c r="BA171" s="197"/>
      <c r="BB171" s="197" t="s">
        <v>904</v>
      </c>
      <c r="BC171" s="197"/>
      <c r="BD171" s="197" t="s">
        <v>4004</v>
      </c>
      <c r="BE171" s="197"/>
      <c r="BF171" s="197">
        <v>0</v>
      </c>
      <c r="BG171" s="197"/>
      <c r="BH171" s="197"/>
      <c r="BI171" s="197">
        <v>8684499</v>
      </c>
    </row>
    <row r="172" spans="1:61" ht="15" hidden="1" customHeight="1" x14ac:dyDescent="0.2">
      <c r="A172" s="349" t="str">
        <f t="shared" si="9"/>
        <v>43xx-80640012881-430120250714TAC0001</v>
      </c>
      <c r="B172" s="198">
        <v>46045</v>
      </c>
      <c r="C172" s="351" t="s">
        <v>328</v>
      </c>
      <c r="D172" s="351" t="s">
        <v>329</v>
      </c>
      <c r="E172" s="260">
        <v>80640012881</v>
      </c>
      <c r="F172" s="161" t="s">
        <v>2060</v>
      </c>
      <c r="G172" s="199" t="s">
        <v>523</v>
      </c>
      <c r="H172" s="199" t="s">
        <v>3363</v>
      </c>
      <c r="I172" s="199" t="s">
        <v>2061</v>
      </c>
      <c r="J172" s="198">
        <v>45874</v>
      </c>
      <c r="K172" s="198"/>
      <c r="L172" s="198">
        <v>46022</v>
      </c>
      <c r="M172" s="198"/>
      <c r="N172" s="161" t="s">
        <v>78</v>
      </c>
      <c r="O172" s="161" t="s">
        <v>487</v>
      </c>
      <c r="P172" s="161"/>
      <c r="Q172" s="161"/>
      <c r="R172" s="198">
        <v>44562</v>
      </c>
      <c r="S172" s="198">
        <v>45291</v>
      </c>
      <c r="T172" s="161" t="s">
        <v>616</v>
      </c>
      <c r="U172" s="161" t="s">
        <v>297</v>
      </c>
      <c r="V172" s="161" t="s">
        <v>118</v>
      </c>
      <c r="W172" s="161" t="s">
        <v>1277</v>
      </c>
      <c r="X172" s="161" t="s">
        <v>28</v>
      </c>
      <c r="Y172" s="161">
        <v>549</v>
      </c>
      <c r="Z172" s="198">
        <v>45834</v>
      </c>
      <c r="AA172" s="161"/>
      <c r="AB172" s="161"/>
      <c r="AC172" s="161"/>
      <c r="AD172" s="197"/>
      <c r="AE172" s="197"/>
      <c r="AF172" s="197" t="s">
        <v>4003</v>
      </c>
      <c r="AG172" s="199">
        <v>101111</v>
      </c>
      <c r="AH172" s="197">
        <f t="shared" si="7"/>
        <v>7934089</v>
      </c>
      <c r="AI172" s="197">
        <v>6600000</v>
      </c>
      <c r="AJ172" s="197">
        <v>1334089</v>
      </c>
      <c r="AK172" s="197">
        <v>0</v>
      </c>
      <c r="AL172" s="197">
        <v>660000</v>
      </c>
      <c r="AM172" s="197">
        <f t="shared" si="8"/>
        <v>8594089</v>
      </c>
      <c r="AN172" s="197">
        <v>6600000</v>
      </c>
      <c r="AO172" s="197">
        <v>0</v>
      </c>
      <c r="AP172" s="197">
        <v>1334089</v>
      </c>
      <c r="AQ172" s="197">
        <v>0</v>
      </c>
      <c r="AR172" s="197">
        <v>660000</v>
      </c>
      <c r="AS172" s="197" t="e">
        <v>#N/A</v>
      </c>
      <c r="AT172" s="197" t="s">
        <v>904</v>
      </c>
      <c r="AU172" s="197" t="s">
        <v>118</v>
      </c>
      <c r="AV172" s="197"/>
      <c r="AW172" s="197" t="s">
        <v>4004</v>
      </c>
      <c r="AX172" s="197" t="s">
        <v>904</v>
      </c>
      <c r="AY172" s="197"/>
      <c r="AZ172" s="197" t="s">
        <v>904</v>
      </c>
      <c r="BA172" s="197"/>
      <c r="BB172" s="197" t="s">
        <v>904</v>
      </c>
      <c r="BC172" s="197"/>
      <c r="BD172" s="197" t="s">
        <v>4004</v>
      </c>
      <c r="BE172" s="197"/>
      <c r="BF172" s="197">
        <v>0</v>
      </c>
      <c r="BG172" s="197"/>
      <c r="BH172" s="197"/>
      <c r="BI172" s="197"/>
    </row>
    <row r="173" spans="1:61" ht="15" hidden="1" customHeight="1" x14ac:dyDescent="0.2">
      <c r="A173" s="349" t="str">
        <f t="shared" si="9"/>
        <v>18xx-240000204-180120250807TAC0004</v>
      </c>
      <c r="B173" s="198">
        <v>46078</v>
      </c>
      <c r="C173" s="351" t="s">
        <v>355</v>
      </c>
      <c r="D173" s="351" t="s">
        <v>148</v>
      </c>
      <c r="E173" s="260">
        <v>240000204</v>
      </c>
      <c r="F173" s="161" t="s">
        <v>1075</v>
      </c>
      <c r="G173" s="199" t="s">
        <v>1076</v>
      </c>
      <c r="H173" s="199" t="s">
        <v>3363</v>
      </c>
      <c r="I173" s="199" t="s">
        <v>1804</v>
      </c>
      <c r="J173" s="198">
        <v>45876</v>
      </c>
      <c r="K173" s="198">
        <v>45919</v>
      </c>
      <c r="L173" s="198">
        <v>46000</v>
      </c>
      <c r="M173" s="198">
        <v>46000</v>
      </c>
      <c r="N173" s="161" t="s">
        <v>78</v>
      </c>
      <c r="O173" s="161" t="s">
        <v>487</v>
      </c>
      <c r="P173" s="161"/>
      <c r="Q173" s="161"/>
      <c r="R173" s="198">
        <v>44562</v>
      </c>
      <c r="S173" s="198">
        <v>45657</v>
      </c>
      <c r="T173" s="161" t="s">
        <v>408</v>
      </c>
      <c r="U173" s="161" t="s">
        <v>149</v>
      </c>
      <c r="V173" s="161"/>
      <c r="W173" s="161" t="s">
        <v>173</v>
      </c>
      <c r="X173" s="161" t="s">
        <v>400</v>
      </c>
      <c r="Y173" s="161">
        <v>701</v>
      </c>
      <c r="Z173" s="198">
        <v>45873</v>
      </c>
      <c r="AA173" s="161"/>
      <c r="AB173" s="161"/>
      <c r="AC173" s="161"/>
      <c r="AD173" s="197">
        <v>1075553107</v>
      </c>
      <c r="AE173" s="197">
        <v>8.6</v>
      </c>
      <c r="AF173" s="197" t="s">
        <v>4003</v>
      </c>
      <c r="AG173" s="199">
        <v>101111</v>
      </c>
      <c r="AH173" s="197">
        <f t="shared" si="7"/>
        <v>43883554.769999996</v>
      </c>
      <c r="AI173" s="197">
        <v>39231233.799999997</v>
      </c>
      <c r="AJ173" s="197">
        <v>4652320.97</v>
      </c>
      <c r="AK173" s="197">
        <v>0</v>
      </c>
      <c r="AL173" s="197">
        <v>0</v>
      </c>
      <c r="AM173" s="197">
        <f t="shared" si="8"/>
        <v>8575525.3500000015</v>
      </c>
      <c r="AN173" s="197">
        <v>0</v>
      </c>
      <c r="AO173" s="197">
        <v>79.989999999999995</v>
      </c>
      <c r="AP173" s="197">
        <v>4652321</v>
      </c>
      <c r="AQ173" s="197">
        <v>0.36</v>
      </c>
      <c r="AR173" s="197">
        <v>3923124</v>
      </c>
      <c r="AS173" s="197" t="e">
        <v>#N/A</v>
      </c>
      <c r="AT173" s="197" t="s">
        <v>904</v>
      </c>
      <c r="AU173" s="197" t="s">
        <v>118</v>
      </c>
      <c r="AV173" s="197"/>
      <c r="AW173" s="197" t="s">
        <v>4004</v>
      </c>
      <c r="AX173" s="197"/>
      <c r="AY173" s="197" t="s">
        <v>904</v>
      </c>
      <c r="AZ173" s="197" t="s">
        <v>904</v>
      </c>
      <c r="BA173" s="197"/>
      <c r="BB173" s="197" t="s">
        <v>904</v>
      </c>
      <c r="BC173" s="197"/>
      <c r="BD173" s="197" t="s">
        <v>4004</v>
      </c>
      <c r="BE173" s="197"/>
      <c r="BF173" s="197">
        <v>0</v>
      </c>
      <c r="BG173" s="197"/>
      <c r="BH173" s="197"/>
      <c r="BI173" s="197"/>
    </row>
    <row r="174" spans="1:61" ht="15" hidden="1" customHeight="1" x14ac:dyDescent="0.2">
      <c r="A174" s="349" t="str">
        <f t="shared" si="9"/>
        <v>21xx-21040005086-48</v>
      </c>
      <c r="B174" s="198">
        <v>46085</v>
      </c>
      <c r="C174" s="351" t="s">
        <v>351</v>
      </c>
      <c r="D174" s="351" t="s">
        <v>177</v>
      </c>
      <c r="E174" s="260">
        <v>21040005086</v>
      </c>
      <c r="F174" s="161" t="s">
        <v>3482</v>
      </c>
      <c r="G174" s="199">
        <v>48</v>
      </c>
      <c r="H174" s="199" t="s">
        <v>3365</v>
      </c>
      <c r="I174" s="199">
        <v>48</v>
      </c>
      <c r="J174" s="198">
        <v>44455</v>
      </c>
      <c r="K174" s="198">
        <v>44466</v>
      </c>
      <c r="L174" s="198">
        <v>44558</v>
      </c>
      <c r="M174" s="198">
        <v>44559</v>
      </c>
      <c r="N174" s="161" t="s">
        <v>78</v>
      </c>
      <c r="O174" s="161" t="e">
        <v>#N/A</v>
      </c>
      <c r="P174" s="161"/>
      <c r="Q174" s="161"/>
      <c r="R174" s="198">
        <v>43101</v>
      </c>
      <c r="S174" s="198">
        <v>43465</v>
      </c>
      <c r="T174" s="161" t="s">
        <v>3483</v>
      </c>
      <c r="U174" s="161" t="s">
        <v>179</v>
      </c>
      <c r="V174" s="161" t="s">
        <v>118</v>
      </c>
      <c r="W174" s="161" t="s">
        <v>3484</v>
      </c>
      <c r="X174" s="161" t="s">
        <v>28</v>
      </c>
      <c r="Y174" s="161">
        <v>416</v>
      </c>
      <c r="Z174" s="198">
        <v>44455</v>
      </c>
      <c r="AA174" s="161"/>
      <c r="AB174" s="161"/>
      <c r="AC174" s="161"/>
      <c r="AD174" s="197">
        <v>2039118951</v>
      </c>
      <c r="AE174" s="197">
        <v>4.8794000000000004</v>
      </c>
      <c r="AF174" s="197" t="s">
        <v>4003</v>
      </c>
      <c r="AG174" s="199">
        <v>101111</v>
      </c>
      <c r="AH174" s="197">
        <f t="shared" si="7"/>
        <v>18810499</v>
      </c>
      <c r="AI174" s="197">
        <v>17881372</v>
      </c>
      <c r="AJ174" s="197">
        <v>929127</v>
      </c>
      <c r="AK174" s="197">
        <v>0</v>
      </c>
      <c r="AL174" s="197">
        <v>8940686</v>
      </c>
      <c r="AM174" s="197">
        <f t="shared" si="8"/>
        <v>8483297</v>
      </c>
      <c r="AN174" s="197">
        <v>0</v>
      </c>
      <c r="AO174" s="197">
        <v>0</v>
      </c>
      <c r="AP174" s="197">
        <v>0</v>
      </c>
      <c r="AQ174" s="197">
        <v>0</v>
      </c>
      <c r="AR174" s="197">
        <v>8483297</v>
      </c>
      <c r="AS174" s="197" t="e">
        <v>#N/A</v>
      </c>
      <c r="AT174" s="197" t="s">
        <v>904</v>
      </c>
      <c r="AU174" s="197" t="s">
        <v>118</v>
      </c>
      <c r="AV174" s="197" t="s">
        <v>1133</v>
      </c>
      <c r="AW174" s="197" t="s">
        <v>4004</v>
      </c>
      <c r="AX174" s="197"/>
      <c r="AY174" s="197"/>
      <c r="AZ174" s="197"/>
      <c r="BA174" s="197"/>
      <c r="BB174" s="197" t="s">
        <v>904</v>
      </c>
      <c r="BC174" s="197"/>
      <c r="BD174" s="197" t="s">
        <v>4004</v>
      </c>
      <c r="BE174" s="197"/>
      <c r="BF174" s="197"/>
      <c r="BG174" s="197"/>
      <c r="BH174" s="197"/>
      <c r="BI174" s="197"/>
    </row>
    <row r="175" spans="1:61" ht="15" hidden="1" customHeight="1" x14ac:dyDescent="0.2">
      <c r="A175" s="349" t="str">
        <f t="shared" si="9"/>
        <v>27xx-190240018016-270120251112TAC0004</v>
      </c>
      <c r="B175" s="198">
        <v>46045</v>
      </c>
      <c r="C175" s="351" t="s">
        <v>193</v>
      </c>
      <c r="D175" s="351" t="s">
        <v>194</v>
      </c>
      <c r="E175" s="260">
        <v>190240018016</v>
      </c>
      <c r="F175" s="161" t="s">
        <v>1584</v>
      </c>
      <c r="G175" s="199" t="s">
        <v>1583</v>
      </c>
      <c r="H175" s="199" t="s">
        <v>3363</v>
      </c>
      <c r="I175" s="199" t="s">
        <v>2077</v>
      </c>
      <c r="J175" s="198">
        <v>45973</v>
      </c>
      <c r="K175" s="198">
        <v>45980</v>
      </c>
      <c r="L175" s="198">
        <v>45980</v>
      </c>
      <c r="M175" s="198">
        <v>45980</v>
      </c>
      <c r="N175" s="161" t="s">
        <v>78</v>
      </c>
      <c r="O175" s="161" t="s">
        <v>487</v>
      </c>
      <c r="P175" s="161"/>
      <c r="Q175" s="161"/>
      <c r="R175" s="198">
        <v>44562</v>
      </c>
      <c r="S175" s="198">
        <v>45657</v>
      </c>
      <c r="T175" s="161" t="s">
        <v>208</v>
      </c>
      <c r="U175" s="161" t="s">
        <v>23</v>
      </c>
      <c r="V175" s="161"/>
      <c r="W175" s="161" t="s">
        <v>66</v>
      </c>
      <c r="X175" s="161" t="s">
        <v>11</v>
      </c>
      <c r="Y175" s="161">
        <v>1120</v>
      </c>
      <c r="Z175" s="198">
        <v>45971</v>
      </c>
      <c r="AA175" s="161"/>
      <c r="AB175" s="161"/>
      <c r="AC175" s="161"/>
      <c r="AD175" s="197">
        <v>2081409740</v>
      </c>
      <c r="AE175" s="197">
        <v>0</v>
      </c>
      <c r="AF175" s="197" t="s">
        <v>4003</v>
      </c>
      <c r="AG175" s="199">
        <v>101111</v>
      </c>
      <c r="AH175" s="197">
        <f t="shared" si="7"/>
        <v>8409202</v>
      </c>
      <c r="AI175" s="197">
        <v>7058905</v>
      </c>
      <c r="AJ175" s="197">
        <v>1350297</v>
      </c>
      <c r="AK175" s="197">
        <v>0</v>
      </c>
      <c r="AL175" s="197">
        <v>705890</v>
      </c>
      <c r="AM175" s="197">
        <f t="shared" si="8"/>
        <v>8409202</v>
      </c>
      <c r="AN175" s="197">
        <v>0</v>
      </c>
      <c r="AO175" s="197">
        <v>7058905</v>
      </c>
      <c r="AP175" s="197">
        <v>0</v>
      </c>
      <c r="AQ175" s="197">
        <v>1350297</v>
      </c>
      <c r="AR175" s="197">
        <v>0</v>
      </c>
      <c r="AS175" s="197" t="e">
        <v>#N/A</v>
      </c>
      <c r="AT175" s="197" t="s">
        <v>904</v>
      </c>
      <c r="AU175" s="197" t="s">
        <v>118</v>
      </c>
      <c r="AV175" s="197"/>
      <c r="AW175" s="197" t="s">
        <v>4004</v>
      </c>
      <c r="AX175" s="197"/>
      <c r="AY175" s="197" t="s">
        <v>904</v>
      </c>
      <c r="AZ175" s="197"/>
      <c r="BA175" s="197" t="s">
        <v>904</v>
      </c>
      <c r="BB175" s="197"/>
      <c r="BC175" s="197"/>
      <c r="BD175" s="197" t="s">
        <v>4004</v>
      </c>
      <c r="BE175" s="197"/>
      <c r="BF175" s="197">
        <v>0</v>
      </c>
      <c r="BG175" s="197"/>
      <c r="BH175" s="197"/>
      <c r="BI175" s="197"/>
    </row>
    <row r="176" spans="1:61" ht="15" hidden="1" customHeight="1" x14ac:dyDescent="0.2">
      <c r="A176" s="349" t="str">
        <f t="shared" si="9"/>
        <v>39xx-160740012545-18</v>
      </c>
      <c r="B176" s="198">
        <v>46112</v>
      </c>
      <c r="C176" s="351" t="s">
        <v>358</v>
      </c>
      <c r="D176" s="351" t="s">
        <v>245</v>
      </c>
      <c r="E176" s="260">
        <v>160740012545</v>
      </c>
      <c r="F176" s="161" t="s">
        <v>3485</v>
      </c>
      <c r="G176" s="199">
        <v>18</v>
      </c>
      <c r="H176" s="199" t="s">
        <v>3365</v>
      </c>
      <c r="I176" s="199">
        <v>18</v>
      </c>
      <c r="J176" s="198">
        <v>43878</v>
      </c>
      <c r="K176" s="198">
        <v>43903</v>
      </c>
      <c r="L176" s="198">
        <v>44158</v>
      </c>
      <c r="M176" s="198">
        <v>44160</v>
      </c>
      <c r="N176" s="161" t="s">
        <v>78</v>
      </c>
      <c r="O176" s="161" t="e">
        <v>#N/A</v>
      </c>
      <c r="P176" s="161"/>
      <c r="Q176" s="161"/>
      <c r="R176" s="198">
        <v>43101</v>
      </c>
      <c r="S176" s="198">
        <v>43830</v>
      </c>
      <c r="T176" s="161" t="s">
        <v>3486</v>
      </c>
      <c r="U176" s="161" t="s">
        <v>149</v>
      </c>
      <c r="V176" s="161"/>
      <c r="W176" s="161" t="s">
        <v>3487</v>
      </c>
      <c r="X176" s="161" t="s">
        <v>165</v>
      </c>
      <c r="Y176" s="161"/>
      <c r="Z176" s="198"/>
      <c r="AA176" s="161"/>
      <c r="AB176" s="161"/>
      <c r="AC176" s="161"/>
      <c r="AD176" s="197"/>
      <c r="AE176" s="197"/>
      <c r="AF176" s="197" t="s">
        <v>4003</v>
      </c>
      <c r="AG176" s="199">
        <v>101111</v>
      </c>
      <c r="AH176" s="197">
        <f t="shared" si="7"/>
        <v>41548248</v>
      </c>
      <c r="AI176" s="197">
        <v>37548248</v>
      </c>
      <c r="AJ176" s="197">
        <v>4000000</v>
      </c>
      <c r="AK176" s="197">
        <v>0</v>
      </c>
      <c r="AL176" s="197">
        <v>0</v>
      </c>
      <c r="AM176" s="197">
        <f t="shared" si="8"/>
        <v>8400000</v>
      </c>
      <c r="AN176" s="197">
        <v>4400000</v>
      </c>
      <c r="AO176" s="197">
        <v>0</v>
      </c>
      <c r="AP176" s="197">
        <v>4000000</v>
      </c>
      <c r="AQ176" s="197">
        <v>0</v>
      </c>
      <c r="AR176" s="197">
        <v>0</v>
      </c>
      <c r="AS176" s="197" t="e">
        <v>#N/A</v>
      </c>
      <c r="AT176" s="197" t="s">
        <v>904</v>
      </c>
      <c r="AU176" s="197" t="s">
        <v>118</v>
      </c>
      <c r="AV176" s="197" t="s">
        <v>4007</v>
      </c>
      <c r="AW176" s="197" t="s">
        <v>4004</v>
      </c>
      <c r="AX176" s="197" t="s">
        <v>904</v>
      </c>
      <c r="AY176" s="197"/>
      <c r="AZ176" s="197" t="s">
        <v>904</v>
      </c>
      <c r="BA176" s="197"/>
      <c r="BB176" s="197"/>
      <c r="BC176" s="197"/>
      <c r="BD176" s="197" t="s">
        <v>4004</v>
      </c>
      <c r="BE176" s="197"/>
      <c r="BF176" s="197">
        <v>0</v>
      </c>
      <c r="BG176" s="197" t="e">
        <v>#N/A</v>
      </c>
      <c r="BH176" s="197" t="e">
        <v>#N/A</v>
      </c>
      <c r="BI176" s="197"/>
    </row>
    <row r="177" spans="1:61" ht="15" hidden="1" customHeight="1" x14ac:dyDescent="0.2">
      <c r="A177" s="349" t="str">
        <f t="shared" si="9"/>
        <v>60xx-10140000400-636</v>
      </c>
      <c r="B177" s="198">
        <v>46030</v>
      </c>
      <c r="C177" s="351" t="s">
        <v>363</v>
      </c>
      <c r="D177" s="351" t="s">
        <v>364</v>
      </c>
      <c r="E177" s="260">
        <v>10140000400</v>
      </c>
      <c r="F177" s="161" t="s">
        <v>447</v>
      </c>
      <c r="G177" s="199">
        <v>636</v>
      </c>
      <c r="H177" s="199" t="s">
        <v>3365</v>
      </c>
      <c r="I177" s="199">
        <v>636</v>
      </c>
      <c r="J177" s="198">
        <v>45812</v>
      </c>
      <c r="K177" s="198">
        <v>45812</v>
      </c>
      <c r="L177" s="198">
        <v>46008</v>
      </c>
      <c r="M177" s="198"/>
      <c r="N177" s="161"/>
      <c r="O177" s="161" t="s">
        <v>78</v>
      </c>
      <c r="P177" s="161"/>
      <c r="Q177" s="161"/>
      <c r="R177" s="198">
        <v>44562</v>
      </c>
      <c r="S177" s="198">
        <v>45657</v>
      </c>
      <c r="T177" s="161" t="s">
        <v>93</v>
      </c>
      <c r="U177" s="161" t="s">
        <v>1330</v>
      </c>
      <c r="V177" s="161" t="s">
        <v>86</v>
      </c>
      <c r="W177" s="161" t="s">
        <v>581</v>
      </c>
      <c r="X177" s="161" t="s">
        <v>28</v>
      </c>
      <c r="Y177" s="161"/>
      <c r="Z177" s="198"/>
      <c r="AA177" s="161"/>
      <c r="AB177" s="161"/>
      <c r="AC177" s="161"/>
      <c r="AD177" s="197"/>
      <c r="AE177" s="197"/>
      <c r="AF177" s="197" t="s">
        <v>4005</v>
      </c>
      <c r="AG177" s="199">
        <v>105101</v>
      </c>
      <c r="AH177" s="197">
        <f t="shared" si="7"/>
        <v>8383732</v>
      </c>
      <c r="AI177" s="197">
        <v>6457661</v>
      </c>
      <c r="AJ177" s="197">
        <v>1926071</v>
      </c>
      <c r="AK177" s="197">
        <v>0</v>
      </c>
      <c r="AL177" s="197">
        <v>0</v>
      </c>
      <c r="AM177" s="197">
        <f t="shared" si="8"/>
        <v>8383732</v>
      </c>
      <c r="AN177" s="197">
        <v>6457661</v>
      </c>
      <c r="AO177" s="197">
        <v>0</v>
      </c>
      <c r="AP177" s="197">
        <v>1926071</v>
      </c>
      <c r="AQ177" s="197">
        <v>0</v>
      </c>
      <c r="AR177" s="197">
        <v>0</v>
      </c>
      <c r="AS177" s="197" t="e">
        <v>#N/A</v>
      </c>
      <c r="AT177" s="197" t="s">
        <v>904</v>
      </c>
      <c r="AU177" s="197" t="s">
        <v>904</v>
      </c>
      <c r="AV177" s="197"/>
      <c r="AW177" s="197" t="s">
        <v>4004</v>
      </c>
      <c r="AX177" s="197" t="s">
        <v>904</v>
      </c>
      <c r="AY177" s="197"/>
      <c r="AZ177" s="197" t="s">
        <v>904</v>
      </c>
      <c r="BA177" s="197"/>
      <c r="BB177" s="197"/>
      <c r="BC177" s="197"/>
      <c r="BD177" s="197" t="s">
        <v>4004</v>
      </c>
      <c r="BE177" s="197"/>
      <c r="BF177" s="197">
        <v>0</v>
      </c>
      <c r="BG177" s="197">
        <v>0</v>
      </c>
      <c r="BH177" s="197">
        <v>0</v>
      </c>
      <c r="BI177" s="197">
        <v>1926071</v>
      </c>
    </row>
    <row r="178" spans="1:61" ht="15" hidden="1" customHeight="1" x14ac:dyDescent="0.2">
      <c r="A178" s="349" t="str">
        <f t="shared" si="9"/>
        <v>33xx-70640006230-23</v>
      </c>
      <c r="B178" s="198">
        <v>45713</v>
      </c>
      <c r="C178" s="351" t="s">
        <v>304</v>
      </c>
      <c r="D178" s="351" t="s">
        <v>305</v>
      </c>
      <c r="E178" s="260">
        <v>70640006230</v>
      </c>
      <c r="F178" s="161" t="s">
        <v>3265</v>
      </c>
      <c r="G178" s="199">
        <v>23</v>
      </c>
      <c r="H178" s="199" t="s">
        <v>3365</v>
      </c>
      <c r="I178" s="199">
        <v>23</v>
      </c>
      <c r="J178" s="198">
        <v>44659</v>
      </c>
      <c r="K178" s="198">
        <v>44664</v>
      </c>
      <c r="L178" s="198">
        <v>44740</v>
      </c>
      <c r="M178" s="198">
        <v>44740</v>
      </c>
      <c r="N178" s="161"/>
      <c r="O178" s="161" t="s">
        <v>78</v>
      </c>
      <c r="P178" s="161"/>
      <c r="Q178" s="161"/>
      <c r="R178" s="198">
        <v>43466</v>
      </c>
      <c r="S178" s="198">
        <v>44196</v>
      </c>
      <c r="T178" s="161" t="s">
        <v>307</v>
      </c>
      <c r="U178" s="161" t="s">
        <v>152</v>
      </c>
      <c r="V178" s="161"/>
      <c r="W178" s="161" t="s">
        <v>3488</v>
      </c>
      <c r="X178" s="161"/>
      <c r="Y178" s="161"/>
      <c r="Z178" s="198"/>
      <c r="AA178" s="161"/>
      <c r="AB178" s="161"/>
      <c r="AC178" s="161"/>
      <c r="AD178" s="197"/>
      <c r="AE178" s="197"/>
      <c r="AF178" s="197" t="s">
        <v>4003</v>
      </c>
      <c r="AG178" s="199">
        <v>101111</v>
      </c>
      <c r="AH178" s="197">
        <f t="shared" si="7"/>
        <v>45799689.219999999</v>
      </c>
      <c r="AI178" s="197">
        <v>45799689.219999999</v>
      </c>
      <c r="AJ178" s="197">
        <v>0</v>
      </c>
      <c r="AK178" s="197">
        <v>0</v>
      </c>
      <c r="AL178" s="197">
        <v>0</v>
      </c>
      <c r="AM178" s="197">
        <f t="shared" si="8"/>
        <v>8201740</v>
      </c>
      <c r="AN178" s="197">
        <v>4069944</v>
      </c>
      <c r="AO178" s="197">
        <v>0</v>
      </c>
      <c r="AP178" s="197">
        <v>4131796</v>
      </c>
      <c r="AQ178" s="197">
        <v>0</v>
      </c>
      <c r="AR178" s="197">
        <v>0</v>
      </c>
      <c r="AS178" s="197" t="e">
        <v>#N/A</v>
      </c>
      <c r="AT178" s="197" t="s">
        <v>904</v>
      </c>
      <c r="AU178" s="197" t="s">
        <v>118</v>
      </c>
      <c r="AV178" s="197" t="s">
        <v>4007</v>
      </c>
      <c r="AW178" s="197" t="s">
        <v>4004</v>
      </c>
      <c r="AX178" s="197" t="s">
        <v>904</v>
      </c>
      <c r="AY178" s="197"/>
      <c r="AZ178" s="197" t="s">
        <v>904</v>
      </c>
      <c r="BA178" s="197"/>
      <c r="BB178" s="197"/>
      <c r="BC178" s="197"/>
      <c r="BD178" s="197" t="s">
        <v>4004</v>
      </c>
      <c r="BE178" s="197"/>
      <c r="BF178" s="197">
        <v>24432000</v>
      </c>
      <c r="BG178" s="197">
        <v>0</v>
      </c>
      <c r="BH178" s="197">
        <v>0</v>
      </c>
      <c r="BI178" s="197"/>
    </row>
    <row r="179" spans="1:61" ht="15" hidden="1" customHeight="1" x14ac:dyDescent="0.2">
      <c r="A179" s="349" t="str">
        <f t="shared" si="9"/>
        <v>30xx-640517350466-842</v>
      </c>
      <c r="B179" s="198">
        <v>46112</v>
      </c>
      <c r="C179" s="351" t="s">
        <v>217</v>
      </c>
      <c r="D179" s="351" t="s">
        <v>360</v>
      </c>
      <c r="E179" s="260">
        <v>640517350466</v>
      </c>
      <c r="F179" s="161" t="s">
        <v>4068</v>
      </c>
      <c r="G179" s="199">
        <v>842</v>
      </c>
      <c r="H179" s="199" t="s">
        <v>3365</v>
      </c>
      <c r="I179" s="199">
        <v>842</v>
      </c>
      <c r="J179" s="198">
        <v>43796</v>
      </c>
      <c r="K179" s="198">
        <v>43846</v>
      </c>
      <c r="L179" s="198">
        <v>44147</v>
      </c>
      <c r="M179" s="198"/>
      <c r="N179" s="161" t="s">
        <v>78</v>
      </c>
      <c r="O179" s="161" t="e">
        <v>#N/A</v>
      </c>
      <c r="P179" s="161"/>
      <c r="Q179" s="161"/>
      <c r="R179" s="198">
        <v>42736</v>
      </c>
      <c r="S179" s="198">
        <v>43738</v>
      </c>
      <c r="T179" s="161" t="s">
        <v>4069</v>
      </c>
      <c r="U179" s="161"/>
      <c r="V179" s="161"/>
      <c r="W179" s="161"/>
      <c r="X179" s="161"/>
      <c r="Y179" s="161"/>
      <c r="Z179" s="198"/>
      <c r="AA179" s="161"/>
      <c r="AB179" s="161"/>
      <c r="AC179" s="161"/>
      <c r="AD179" s="197"/>
      <c r="AE179" s="197"/>
      <c r="AF179" s="197" t="s">
        <v>4003</v>
      </c>
      <c r="AG179" s="199">
        <v>101202</v>
      </c>
      <c r="AH179" s="197">
        <f t="shared" si="7"/>
        <v>10034278.43</v>
      </c>
      <c r="AI179" s="197">
        <v>10034278.43</v>
      </c>
      <c r="AJ179" s="197">
        <v>0</v>
      </c>
      <c r="AK179" s="197">
        <v>0</v>
      </c>
      <c r="AL179" s="197">
        <v>0</v>
      </c>
      <c r="AM179" s="197">
        <f t="shared" si="8"/>
        <v>8163686</v>
      </c>
      <c r="AN179" s="197">
        <v>8163686</v>
      </c>
      <c r="AO179" s="197">
        <v>0</v>
      </c>
      <c r="AP179" s="197">
        <v>0</v>
      </c>
      <c r="AQ179" s="197">
        <v>0</v>
      </c>
      <c r="AR179" s="197">
        <v>0</v>
      </c>
      <c r="AS179" s="197" t="e">
        <v>#N/A</v>
      </c>
      <c r="AT179" s="197" t="s">
        <v>904</v>
      </c>
      <c r="AU179" s="197" t="s">
        <v>118</v>
      </c>
      <c r="AV179" s="197" t="s">
        <v>4007</v>
      </c>
      <c r="AW179" s="197" t="s">
        <v>4004</v>
      </c>
      <c r="AX179" s="197" t="s">
        <v>904</v>
      </c>
      <c r="AY179" s="197"/>
      <c r="AZ179" s="197"/>
      <c r="BA179" s="197"/>
      <c r="BB179" s="197"/>
      <c r="BC179" s="197"/>
      <c r="BD179" s="197" t="s">
        <v>4004</v>
      </c>
      <c r="BE179" s="197"/>
      <c r="BF179" s="197">
        <v>0</v>
      </c>
      <c r="BG179" s="197" t="e">
        <v>#N/A</v>
      </c>
      <c r="BH179" s="197">
        <v>0</v>
      </c>
      <c r="BI179" s="197"/>
    </row>
    <row r="180" spans="1:61" ht="15" hidden="1" customHeight="1" x14ac:dyDescent="0.2">
      <c r="A180" s="349" t="str">
        <f t="shared" si="9"/>
        <v>58xx-250440010389-580120260127TAC0001</v>
      </c>
      <c r="B180" s="198">
        <v>46099</v>
      </c>
      <c r="C180" s="351" t="s">
        <v>282</v>
      </c>
      <c r="D180" s="351" t="s">
        <v>283</v>
      </c>
      <c r="E180" s="260">
        <v>250440010389</v>
      </c>
      <c r="F180" s="161" t="s">
        <v>3233</v>
      </c>
      <c r="G180" s="199" t="s">
        <v>3231</v>
      </c>
      <c r="H180" s="199" t="s">
        <v>3363</v>
      </c>
      <c r="I180" s="199" t="s">
        <v>3231</v>
      </c>
      <c r="J180" s="198">
        <v>46049</v>
      </c>
      <c r="K180" s="198">
        <v>46050</v>
      </c>
      <c r="L180" s="198">
        <v>46099</v>
      </c>
      <c r="M180" s="198">
        <v>46099</v>
      </c>
      <c r="N180" s="161" t="s">
        <v>82</v>
      </c>
      <c r="O180" s="161" t="s">
        <v>479</v>
      </c>
      <c r="P180" s="161"/>
      <c r="Q180" s="161"/>
      <c r="R180" s="198">
        <v>44197</v>
      </c>
      <c r="S180" s="198">
        <v>45657</v>
      </c>
      <c r="T180" s="161" t="s">
        <v>1043</v>
      </c>
      <c r="U180" s="161" t="s">
        <v>150</v>
      </c>
      <c r="V180" s="161"/>
      <c r="W180" s="161" t="s">
        <v>3668</v>
      </c>
      <c r="X180" s="161" t="s">
        <v>131</v>
      </c>
      <c r="Y180" s="161"/>
      <c r="Z180" s="198"/>
      <c r="AA180" s="161"/>
      <c r="AB180" s="161"/>
      <c r="AC180" s="161"/>
      <c r="AD180" s="197">
        <v>68363828435</v>
      </c>
      <c r="AE180" s="197">
        <v>7.5</v>
      </c>
      <c r="AF180" s="197" t="s">
        <v>4005</v>
      </c>
      <c r="AG180" s="199">
        <v>101110</v>
      </c>
      <c r="AH180" s="197">
        <f t="shared" si="7"/>
        <v>6068017.9199999999</v>
      </c>
      <c r="AI180" s="197">
        <v>5020480</v>
      </c>
      <c r="AJ180" s="197">
        <v>1047537.92</v>
      </c>
      <c r="AK180" s="197">
        <v>0</v>
      </c>
      <c r="AL180" s="197">
        <v>2008192</v>
      </c>
      <c r="AM180" s="197">
        <f t="shared" si="8"/>
        <v>8076209.9199999999</v>
      </c>
      <c r="AN180" s="197">
        <v>5020480</v>
      </c>
      <c r="AO180" s="197">
        <v>0</v>
      </c>
      <c r="AP180" s="197">
        <v>1047537.92</v>
      </c>
      <c r="AQ180" s="197">
        <v>0</v>
      </c>
      <c r="AR180" s="197">
        <v>2008192</v>
      </c>
      <c r="AS180" s="197" t="s">
        <v>564</v>
      </c>
      <c r="AT180" s="197" t="s">
        <v>904</v>
      </c>
      <c r="AU180" s="197" t="s">
        <v>904</v>
      </c>
      <c r="AV180" s="197" t="s">
        <v>3366</v>
      </c>
      <c r="AW180" s="197" t="s">
        <v>4004</v>
      </c>
      <c r="AX180" s="197" t="s">
        <v>904</v>
      </c>
      <c r="AY180" s="197"/>
      <c r="AZ180" s="197" t="s">
        <v>904</v>
      </c>
      <c r="BA180" s="197"/>
      <c r="BB180" s="197" t="s">
        <v>904</v>
      </c>
      <c r="BC180" s="197"/>
      <c r="BD180" s="197" t="s">
        <v>4004</v>
      </c>
      <c r="BE180" s="197"/>
      <c r="BF180" s="197"/>
      <c r="BG180" s="197"/>
      <c r="BH180" s="197"/>
      <c r="BI180" s="197">
        <v>8076209.9199999999</v>
      </c>
    </row>
    <row r="181" spans="1:61" ht="15" hidden="1" customHeight="1" x14ac:dyDescent="0.2">
      <c r="A181" s="349" t="str">
        <f t="shared" si="9"/>
        <v>33xx-121140019675-330120251218TAC0004</v>
      </c>
      <c r="B181" s="198">
        <v>46085</v>
      </c>
      <c r="C181" s="351" t="s">
        <v>304</v>
      </c>
      <c r="D181" s="351" t="s">
        <v>305</v>
      </c>
      <c r="E181" s="260">
        <v>121140019675</v>
      </c>
      <c r="F181" s="161" t="s">
        <v>2246</v>
      </c>
      <c r="G181" s="199" t="s">
        <v>2247</v>
      </c>
      <c r="H181" s="199" t="s">
        <v>3363</v>
      </c>
      <c r="I181" s="199" t="s">
        <v>4070</v>
      </c>
      <c r="J181" s="198">
        <v>46009</v>
      </c>
      <c r="K181" s="198">
        <v>46014</v>
      </c>
      <c r="L181" s="198">
        <v>46084</v>
      </c>
      <c r="M181" s="198">
        <v>46084</v>
      </c>
      <c r="N181" s="161" t="s">
        <v>78</v>
      </c>
      <c r="O181" s="161" t="s">
        <v>487</v>
      </c>
      <c r="P181" s="161"/>
      <c r="Q181" s="161"/>
      <c r="R181" s="198">
        <v>44562</v>
      </c>
      <c r="S181" s="198">
        <v>45657</v>
      </c>
      <c r="T181" s="161" t="s">
        <v>2248</v>
      </c>
      <c r="U181" s="161" t="s">
        <v>152</v>
      </c>
      <c r="V181" s="161"/>
      <c r="W181" s="161" t="s">
        <v>2249</v>
      </c>
      <c r="X181" s="161" t="s">
        <v>11</v>
      </c>
      <c r="Y181" s="161">
        <v>1355</v>
      </c>
      <c r="Z181" s="198">
        <v>46008</v>
      </c>
      <c r="AA181" s="161"/>
      <c r="AB181" s="161"/>
      <c r="AC181" s="161"/>
      <c r="AD181" s="197">
        <v>7494415698</v>
      </c>
      <c r="AE181" s="197">
        <v>0.7</v>
      </c>
      <c r="AF181" s="197" t="s">
        <v>4003</v>
      </c>
      <c r="AG181" s="199">
        <v>101111</v>
      </c>
      <c r="AH181" s="197">
        <f t="shared" si="7"/>
        <v>6636176.3700000001</v>
      </c>
      <c r="AI181" s="197">
        <v>5083357.2</v>
      </c>
      <c r="AJ181" s="197">
        <v>1552819.17</v>
      </c>
      <c r="AK181" s="197">
        <v>0</v>
      </c>
      <c r="AL181" s="197">
        <v>1270839.25</v>
      </c>
      <c r="AM181" s="197">
        <f t="shared" si="8"/>
        <v>7907015.6200000001</v>
      </c>
      <c r="AN181" s="197">
        <v>5083357.2</v>
      </c>
      <c r="AO181" s="197">
        <v>0</v>
      </c>
      <c r="AP181" s="197">
        <v>1552819.17</v>
      </c>
      <c r="AQ181" s="197">
        <v>0</v>
      </c>
      <c r="AR181" s="197">
        <v>1270839.25</v>
      </c>
      <c r="AS181" s="197" t="s">
        <v>564</v>
      </c>
      <c r="AT181" s="197" t="s">
        <v>904</v>
      </c>
      <c r="AU181" s="197" t="s">
        <v>118</v>
      </c>
      <c r="AV181" s="197" t="s">
        <v>3366</v>
      </c>
      <c r="AW181" s="197" t="s">
        <v>4004</v>
      </c>
      <c r="AX181" s="197" t="s">
        <v>904</v>
      </c>
      <c r="AY181" s="197"/>
      <c r="AZ181" s="197" t="s">
        <v>904</v>
      </c>
      <c r="BA181" s="197"/>
      <c r="BB181" s="197" t="s">
        <v>904</v>
      </c>
      <c r="BC181" s="197"/>
      <c r="BD181" s="197" t="s">
        <v>4004</v>
      </c>
      <c r="BE181" s="197"/>
      <c r="BF181" s="197"/>
      <c r="BG181" s="197"/>
      <c r="BH181" s="197"/>
      <c r="BI181" s="197"/>
    </row>
    <row r="182" spans="1:61" ht="15" hidden="1" customHeight="1" x14ac:dyDescent="0.2">
      <c r="A182" s="349" t="str">
        <f t="shared" si="9"/>
        <v>30xx-111140015284-300120250926TAC0026</v>
      </c>
      <c r="B182" s="198">
        <v>46085</v>
      </c>
      <c r="C182" s="351" t="s">
        <v>217</v>
      </c>
      <c r="D182" s="351" t="s">
        <v>360</v>
      </c>
      <c r="E182" s="260">
        <v>111140015284</v>
      </c>
      <c r="F182" s="161" t="s">
        <v>3502</v>
      </c>
      <c r="G182" s="199" t="s">
        <v>3331</v>
      </c>
      <c r="H182" s="199" t="s">
        <v>3363</v>
      </c>
      <c r="I182" s="199" t="s">
        <v>3503</v>
      </c>
      <c r="J182" s="198">
        <v>45926</v>
      </c>
      <c r="K182" s="198">
        <v>45944</v>
      </c>
      <c r="L182" s="198">
        <v>46010</v>
      </c>
      <c r="M182" s="198"/>
      <c r="N182" s="161" t="s">
        <v>78</v>
      </c>
      <c r="O182" s="161" t="s">
        <v>487</v>
      </c>
      <c r="P182" s="161"/>
      <c r="Q182" s="161"/>
      <c r="R182" s="198">
        <v>44562</v>
      </c>
      <c r="S182" s="198">
        <v>45657</v>
      </c>
      <c r="T182" s="161" t="s">
        <v>225</v>
      </c>
      <c r="U182" s="161" t="s">
        <v>23</v>
      </c>
      <c r="V182" s="161"/>
      <c r="W182" s="161" t="s">
        <v>529</v>
      </c>
      <c r="X182" s="161" t="s">
        <v>11</v>
      </c>
      <c r="Y182" s="161">
        <v>945</v>
      </c>
      <c r="Z182" s="198">
        <v>45923</v>
      </c>
      <c r="AA182" s="161"/>
      <c r="AB182" s="161"/>
      <c r="AC182" s="161"/>
      <c r="AD182" s="197"/>
      <c r="AE182" s="197"/>
      <c r="AF182" s="197" t="s">
        <v>4003</v>
      </c>
      <c r="AG182" s="199">
        <v>101111</v>
      </c>
      <c r="AH182" s="197">
        <f t="shared" si="7"/>
        <v>19089383.700240001</v>
      </c>
      <c r="AI182" s="197">
        <v>19089383.700240001</v>
      </c>
      <c r="AJ182" s="197">
        <v>0</v>
      </c>
      <c r="AK182" s="197">
        <v>0</v>
      </c>
      <c r="AL182" s="197">
        <v>0</v>
      </c>
      <c r="AM182" s="197">
        <f t="shared" si="8"/>
        <v>7893535</v>
      </c>
      <c r="AN182" s="197">
        <v>7893535</v>
      </c>
      <c r="AO182" s="197">
        <v>0</v>
      </c>
      <c r="AP182" s="197">
        <v>0</v>
      </c>
      <c r="AQ182" s="197">
        <v>0</v>
      </c>
      <c r="AR182" s="197">
        <v>0</v>
      </c>
      <c r="AS182" s="197" t="e">
        <v>#N/A</v>
      </c>
      <c r="AT182" s="197" t="s">
        <v>904</v>
      </c>
      <c r="AU182" s="197" t="s">
        <v>118</v>
      </c>
      <c r="AV182" s="197" t="s">
        <v>4007</v>
      </c>
      <c r="AW182" s="197" t="s">
        <v>4004</v>
      </c>
      <c r="AX182" s="197" t="s">
        <v>904</v>
      </c>
      <c r="AY182" s="197"/>
      <c r="AZ182" s="197"/>
      <c r="BA182" s="197"/>
      <c r="BB182" s="197"/>
      <c r="BC182" s="197"/>
      <c r="BD182" s="197" t="s">
        <v>4004</v>
      </c>
      <c r="BE182" s="197"/>
      <c r="BF182" s="197">
        <v>1578707</v>
      </c>
      <c r="BG182" s="197"/>
      <c r="BH182" s="197"/>
      <c r="BI182" s="197"/>
    </row>
    <row r="183" spans="1:61" ht="15" hidden="1" customHeight="1" x14ac:dyDescent="0.2">
      <c r="A183" s="349" t="str">
        <f t="shared" si="9"/>
        <v>30xx-640517350466-842</v>
      </c>
      <c r="B183" s="198">
        <v>46112</v>
      </c>
      <c r="C183" s="351" t="s">
        <v>217</v>
      </c>
      <c r="D183" s="351" t="s">
        <v>360</v>
      </c>
      <c r="E183" s="260">
        <v>640517350466</v>
      </c>
      <c r="F183" s="161" t="s">
        <v>4068</v>
      </c>
      <c r="G183" s="199">
        <v>842</v>
      </c>
      <c r="H183" s="199" t="s">
        <v>3365</v>
      </c>
      <c r="I183" s="199">
        <v>842</v>
      </c>
      <c r="J183" s="198">
        <v>43796</v>
      </c>
      <c r="K183" s="198">
        <v>43846</v>
      </c>
      <c r="L183" s="198">
        <v>44147</v>
      </c>
      <c r="M183" s="198"/>
      <c r="N183" s="161" t="s">
        <v>78</v>
      </c>
      <c r="O183" s="161" t="e">
        <v>#N/A</v>
      </c>
      <c r="P183" s="161"/>
      <c r="Q183" s="161"/>
      <c r="R183" s="198">
        <v>42736</v>
      </c>
      <c r="S183" s="198">
        <v>43738</v>
      </c>
      <c r="T183" s="161" t="s">
        <v>4069</v>
      </c>
      <c r="U183" s="161"/>
      <c r="V183" s="161"/>
      <c r="W183" s="161"/>
      <c r="X183" s="161"/>
      <c r="Y183" s="161"/>
      <c r="Z183" s="198"/>
      <c r="AA183" s="161"/>
      <c r="AB183" s="161"/>
      <c r="AC183" s="161"/>
      <c r="AD183" s="197"/>
      <c r="AE183" s="197"/>
      <c r="AF183" s="197" t="s">
        <v>4005</v>
      </c>
      <c r="AG183" s="199">
        <v>105101</v>
      </c>
      <c r="AH183" s="197">
        <f t="shared" si="7"/>
        <v>11617233.720000001</v>
      </c>
      <c r="AI183" s="197">
        <v>11617233.720000001</v>
      </c>
      <c r="AJ183" s="197">
        <v>0</v>
      </c>
      <c r="AK183" s="197">
        <v>0</v>
      </c>
      <c r="AL183" s="197">
        <v>0</v>
      </c>
      <c r="AM183" s="197">
        <f t="shared" si="8"/>
        <v>7722807</v>
      </c>
      <c r="AN183" s="197">
        <v>7722807</v>
      </c>
      <c r="AO183" s="197">
        <v>0</v>
      </c>
      <c r="AP183" s="197">
        <v>0</v>
      </c>
      <c r="AQ183" s="197">
        <v>0</v>
      </c>
      <c r="AR183" s="197">
        <v>0</v>
      </c>
      <c r="AS183" s="197" t="e">
        <v>#N/A</v>
      </c>
      <c r="AT183" s="197" t="s">
        <v>904</v>
      </c>
      <c r="AU183" s="197" t="s">
        <v>904</v>
      </c>
      <c r="AV183" s="197" t="s">
        <v>4007</v>
      </c>
      <c r="AW183" s="197" t="s">
        <v>4004</v>
      </c>
      <c r="AX183" s="197" t="s">
        <v>904</v>
      </c>
      <c r="AY183" s="197"/>
      <c r="AZ183" s="197"/>
      <c r="BA183" s="197"/>
      <c r="BB183" s="197"/>
      <c r="BC183" s="197"/>
      <c r="BD183" s="197" t="s">
        <v>4004</v>
      </c>
      <c r="BE183" s="197"/>
      <c r="BF183" s="197">
        <v>0</v>
      </c>
      <c r="BG183" s="197" t="e">
        <v>#N/A</v>
      </c>
      <c r="BH183" s="197">
        <v>0</v>
      </c>
      <c r="BI183" s="197">
        <v>7722807</v>
      </c>
    </row>
    <row r="184" spans="1:61" ht="15" hidden="1" customHeight="1" x14ac:dyDescent="0.2">
      <c r="A184" s="349" t="str">
        <f t="shared" si="9"/>
        <v>60xx-150740006410-422</v>
      </c>
      <c r="B184" s="198">
        <v>46085</v>
      </c>
      <c r="C184" s="351" t="s">
        <v>363</v>
      </c>
      <c r="D184" s="351" t="s">
        <v>364</v>
      </c>
      <c r="E184" s="260">
        <v>150740006410</v>
      </c>
      <c r="F184" s="161" t="s">
        <v>2781</v>
      </c>
      <c r="G184" s="199">
        <v>422</v>
      </c>
      <c r="H184" s="199" t="s">
        <v>3365</v>
      </c>
      <c r="I184" s="199">
        <v>422</v>
      </c>
      <c r="J184" s="198">
        <v>45748</v>
      </c>
      <c r="K184" s="198">
        <v>45768</v>
      </c>
      <c r="L184" s="198">
        <v>46084</v>
      </c>
      <c r="M184" s="198">
        <v>46085</v>
      </c>
      <c r="N184" s="161"/>
      <c r="O184" s="161" t="s">
        <v>24</v>
      </c>
      <c r="P184" s="161"/>
      <c r="Q184" s="161"/>
      <c r="R184" s="198">
        <v>44197</v>
      </c>
      <c r="S184" s="198">
        <v>45291</v>
      </c>
      <c r="T184" s="161" t="s">
        <v>90</v>
      </c>
      <c r="U184" s="161" t="s">
        <v>176</v>
      </c>
      <c r="V184" s="161"/>
      <c r="W184" s="161" t="s">
        <v>3643</v>
      </c>
      <c r="X184" s="161" t="s">
        <v>11</v>
      </c>
      <c r="Y184" s="161">
        <v>464</v>
      </c>
      <c r="Z184" s="198">
        <v>45601</v>
      </c>
      <c r="AA184" s="161"/>
      <c r="AB184" s="161"/>
      <c r="AC184" s="161"/>
      <c r="AD184" s="197">
        <v>96378899228</v>
      </c>
      <c r="AE184" s="197">
        <v>3.6</v>
      </c>
      <c r="AF184" s="197" t="s">
        <v>4005</v>
      </c>
      <c r="AG184" s="199">
        <v>101110</v>
      </c>
      <c r="AH184" s="197">
        <f t="shared" si="7"/>
        <v>5506581</v>
      </c>
      <c r="AI184" s="197">
        <v>5459468</v>
      </c>
      <c r="AJ184" s="197">
        <v>47113</v>
      </c>
      <c r="AK184" s="197">
        <v>0</v>
      </c>
      <c r="AL184" s="197">
        <v>0</v>
      </c>
      <c r="AM184" s="197">
        <f t="shared" si="8"/>
        <v>7690368</v>
      </c>
      <c r="AN184" s="197">
        <v>5459468</v>
      </c>
      <c r="AO184" s="197">
        <v>0</v>
      </c>
      <c r="AP184" s="197">
        <v>47113</v>
      </c>
      <c r="AQ184" s="197">
        <v>0</v>
      </c>
      <c r="AR184" s="197">
        <v>2183787</v>
      </c>
      <c r="AS184" s="197" t="s">
        <v>564</v>
      </c>
      <c r="AT184" s="197" t="s">
        <v>904</v>
      </c>
      <c r="AU184" s="197" t="s">
        <v>904</v>
      </c>
      <c r="AV184" s="197" t="s">
        <v>3366</v>
      </c>
      <c r="AW184" s="197" t="s">
        <v>4004</v>
      </c>
      <c r="AX184" s="197" t="s">
        <v>904</v>
      </c>
      <c r="AY184" s="197"/>
      <c r="AZ184" s="197" t="s">
        <v>904</v>
      </c>
      <c r="BA184" s="197"/>
      <c r="BB184" s="197" t="s">
        <v>904</v>
      </c>
      <c r="BC184" s="197"/>
      <c r="BD184" s="197" t="s">
        <v>4004</v>
      </c>
      <c r="BE184" s="197"/>
      <c r="BF184" s="197"/>
      <c r="BG184" s="197"/>
      <c r="BH184" s="197"/>
      <c r="BI184" s="197">
        <v>7690368</v>
      </c>
    </row>
    <row r="185" spans="1:61" ht="15" hidden="1" customHeight="1" x14ac:dyDescent="0.2">
      <c r="A185" s="349" t="str">
        <f t="shared" si="9"/>
        <v>45xx-210440017150-8</v>
      </c>
      <c r="B185" s="198">
        <v>46057</v>
      </c>
      <c r="C185" s="351" t="s">
        <v>359</v>
      </c>
      <c r="D185" s="351" t="s">
        <v>259</v>
      </c>
      <c r="E185" s="260">
        <v>210440017150</v>
      </c>
      <c r="F185" s="161" t="s">
        <v>274</v>
      </c>
      <c r="G185" s="199">
        <v>8</v>
      </c>
      <c r="H185" s="199" t="s">
        <v>3365</v>
      </c>
      <c r="I185" s="199">
        <v>8</v>
      </c>
      <c r="J185" s="198">
        <v>45691</v>
      </c>
      <c r="K185" s="198">
        <v>45694</v>
      </c>
      <c r="L185" s="198">
        <v>45896</v>
      </c>
      <c r="M185" s="198">
        <v>45902</v>
      </c>
      <c r="N185" s="161"/>
      <c r="O185" s="161" t="s">
        <v>82</v>
      </c>
      <c r="P185" s="161"/>
      <c r="Q185" s="161"/>
      <c r="R185" s="198">
        <v>44562</v>
      </c>
      <c r="S185" s="198">
        <v>45678</v>
      </c>
      <c r="T185" s="161" t="s">
        <v>269</v>
      </c>
      <c r="U185" s="161" t="s">
        <v>273</v>
      </c>
      <c r="V185" s="161"/>
      <c r="W185" s="161"/>
      <c r="X185" s="161" t="s">
        <v>132</v>
      </c>
      <c r="Y185" s="161"/>
      <c r="Z185" s="198"/>
      <c r="AA185" s="161"/>
      <c r="AB185" s="161"/>
      <c r="AC185" s="161"/>
      <c r="AD185" s="197">
        <v>426461507</v>
      </c>
      <c r="AE185" s="197"/>
      <c r="AF185" s="197" t="s">
        <v>4005</v>
      </c>
      <c r="AG185" s="199">
        <v>105101</v>
      </c>
      <c r="AH185" s="197">
        <f t="shared" si="7"/>
        <v>9274052</v>
      </c>
      <c r="AI185" s="197">
        <v>7524000</v>
      </c>
      <c r="AJ185" s="197">
        <v>1750052</v>
      </c>
      <c r="AK185" s="197">
        <v>0</v>
      </c>
      <c r="AL185" s="197">
        <v>1504800</v>
      </c>
      <c r="AM185" s="197">
        <f t="shared" si="8"/>
        <v>7524281</v>
      </c>
      <c r="AN185" s="197">
        <v>7524281</v>
      </c>
      <c r="AO185" s="197">
        <v>0</v>
      </c>
      <c r="AP185" s="197">
        <v>0</v>
      </c>
      <c r="AQ185" s="197">
        <v>0</v>
      </c>
      <c r="AR185" s="197">
        <v>0</v>
      </c>
      <c r="AS185" s="197" t="e">
        <v>#N/A</v>
      </c>
      <c r="AT185" s="197" t="s">
        <v>904</v>
      </c>
      <c r="AU185" s="197">
        <v>0</v>
      </c>
      <c r="AV185" s="197"/>
      <c r="AW185" s="197" t="s">
        <v>4004</v>
      </c>
      <c r="AX185" s="197" t="s">
        <v>904</v>
      </c>
      <c r="AY185" s="197"/>
      <c r="AZ185" s="197"/>
      <c r="BA185" s="197"/>
      <c r="BB185" s="197"/>
      <c r="BC185" s="197"/>
      <c r="BD185" s="197" t="s">
        <v>4004</v>
      </c>
      <c r="BE185" s="197"/>
      <c r="BF185" s="197">
        <v>0</v>
      </c>
      <c r="BG185" s="197">
        <v>0</v>
      </c>
      <c r="BH185" s="197">
        <v>0</v>
      </c>
      <c r="BI185" s="197"/>
    </row>
    <row r="186" spans="1:61" ht="15" hidden="1" customHeight="1" x14ac:dyDescent="0.2">
      <c r="A186" s="349" t="str">
        <f t="shared" si="9"/>
        <v>58xx-220140006939-580120251126TAC0001</v>
      </c>
      <c r="B186" s="198">
        <v>46071</v>
      </c>
      <c r="C186" s="351" t="s">
        <v>282</v>
      </c>
      <c r="D186" s="351" t="s">
        <v>283</v>
      </c>
      <c r="E186" s="260">
        <v>220140006939</v>
      </c>
      <c r="F186" s="161" t="s">
        <v>1885</v>
      </c>
      <c r="G186" s="199" t="s">
        <v>1886</v>
      </c>
      <c r="H186" s="199" t="s">
        <v>3363</v>
      </c>
      <c r="I186" s="199" t="s">
        <v>1886</v>
      </c>
      <c r="J186" s="198">
        <v>45987</v>
      </c>
      <c r="K186" s="198">
        <v>46001</v>
      </c>
      <c r="L186" s="198">
        <v>46070</v>
      </c>
      <c r="M186" s="198">
        <v>46070</v>
      </c>
      <c r="N186" s="161" t="s">
        <v>78</v>
      </c>
      <c r="O186" s="161" t="s">
        <v>487</v>
      </c>
      <c r="P186" s="161"/>
      <c r="Q186" s="161"/>
      <c r="R186" s="198">
        <v>44575</v>
      </c>
      <c r="S186" s="198">
        <v>45657</v>
      </c>
      <c r="T186" s="161" t="s">
        <v>1040</v>
      </c>
      <c r="U186" s="161" t="s">
        <v>150</v>
      </c>
      <c r="V186" s="161"/>
      <c r="W186" s="161" t="s">
        <v>1887</v>
      </c>
      <c r="X186" s="161" t="s">
        <v>28</v>
      </c>
      <c r="Y186" s="161">
        <v>1215</v>
      </c>
      <c r="Z186" s="198">
        <v>45985</v>
      </c>
      <c r="AA186" s="161"/>
      <c r="AB186" s="161"/>
      <c r="AC186" s="161"/>
      <c r="AD186" s="197">
        <v>55101551246</v>
      </c>
      <c r="AE186" s="197">
        <v>3</v>
      </c>
      <c r="AF186" s="197" t="s">
        <v>4005</v>
      </c>
      <c r="AG186" s="199">
        <v>105101</v>
      </c>
      <c r="AH186" s="197">
        <f t="shared" si="7"/>
        <v>11081615.810000001</v>
      </c>
      <c r="AI186" s="197">
        <v>7495532</v>
      </c>
      <c r="AJ186" s="197">
        <v>3586083.81</v>
      </c>
      <c r="AK186" s="197">
        <v>0</v>
      </c>
      <c r="AL186" s="197">
        <v>0</v>
      </c>
      <c r="AM186" s="197">
        <f t="shared" si="8"/>
        <v>7495532</v>
      </c>
      <c r="AN186" s="197">
        <v>0</v>
      </c>
      <c r="AO186" s="197">
        <v>7495532</v>
      </c>
      <c r="AP186" s="197">
        <v>0</v>
      </c>
      <c r="AQ186" s="197">
        <v>0</v>
      </c>
      <c r="AR186" s="197">
        <v>0</v>
      </c>
      <c r="AS186" s="197" t="s">
        <v>564</v>
      </c>
      <c r="AT186" s="197" t="s">
        <v>904</v>
      </c>
      <c r="AU186" s="197" t="s">
        <v>118</v>
      </c>
      <c r="AV186" s="197" t="s">
        <v>3366</v>
      </c>
      <c r="AW186" s="197" t="s">
        <v>4004</v>
      </c>
      <c r="AX186" s="197"/>
      <c r="AY186" s="197" t="s">
        <v>904</v>
      </c>
      <c r="AZ186" s="197"/>
      <c r="BA186" s="197" t="s">
        <v>904</v>
      </c>
      <c r="BB186" s="197"/>
      <c r="BC186" s="197"/>
      <c r="BD186" s="197" t="s">
        <v>4004</v>
      </c>
      <c r="BE186" s="197"/>
      <c r="BF186" s="197"/>
      <c r="BG186" s="197"/>
      <c r="BH186" s="197"/>
      <c r="BI186" s="197"/>
    </row>
    <row r="187" spans="1:61" ht="15" hidden="1" customHeight="1" x14ac:dyDescent="0.2">
      <c r="A187" s="349" t="str">
        <f t="shared" si="9"/>
        <v>62xx-240140900138-620120250701TAC0033</v>
      </c>
      <c r="B187" s="198">
        <v>46113</v>
      </c>
      <c r="C187" s="351" t="s">
        <v>361</v>
      </c>
      <c r="D187" s="351" t="s">
        <v>362</v>
      </c>
      <c r="E187" s="260">
        <v>240140900138</v>
      </c>
      <c r="F187" s="161" t="s">
        <v>3282</v>
      </c>
      <c r="G187" s="199" t="s">
        <v>3281</v>
      </c>
      <c r="H187" s="199" t="s">
        <v>3363</v>
      </c>
      <c r="I187" s="199" t="s">
        <v>4073</v>
      </c>
      <c r="J187" s="198">
        <v>45839</v>
      </c>
      <c r="K187" s="198">
        <v>45854</v>
      </c>
      <c r="L187" s="198">
        <v>46021</v>
      </c>
      <c r="M187" s="198"/>
      <c r="N187" s="161" t="s">
        <v>78</v>
      </c>
      <c r="O187" s="161" t="s">
        <v>487</v>
      </c>
      <c r="P187" s="161"/>
      <c r="Q187" s="161"/>
      <c r="R187" s="198">
        <v>45300</v>
      </c>
      <c r="S187" s="198" t="s">
        <v>39</v>
      </c>
      <c r="T187" s="161" t="s">
        <v>4074</v>
      </c>
      <c r="U187" s="161" t="s">
        <v>149</v>
      </c>
      <c r="V187" s="161"/>
      <c r="W187" s="161" t="s">
        <v>4075</v>
      </c>
      <c r="X187" s="161" t="s">
        <v>28</v>
      </c>
      <c r="Y187" s="161">
        <v>508</v>
      </c>
      <c r="Z187" s="198">
        <v>45831</v>
      </c>
      <c r="AA187" s="161"/>
      <c r="AB187" s="161"/>
      <c r="AC187" s="161"/>
      <c r="AD187" s="197">
        <v>18121378948</v>
      </c>
      <c r="AE187" s="197"/>
      <c r="AF187" s="197" t="s">
        <v>4005</v>
      </c>
      <c r="AG187" s="199">
        <v>105101</v>
      </c>
      <c r="AH187" s="197">
        <f t="shared" si="7"/>
        <v>7446917</v>
      </c>
      <c r="AI187" s="197">
        <v>7446917</v>
      </c>
      <c r="AJ187" s="197">
        <v>0</v>
      </c>
      <c r="AK187" s="197">
        <v>0</v>
      </c>
      <c r="AL187" s="197">
        <v>0</v>
      </c>
      <c r="AM187" s="197">
        <f t="shared" si="8"/>
        <v>7446917</v>
      </c>
      <c r="AN187" s="197">
        <v>0</v>
      </c>
      <c r="AO187" s="197">
        <v>7446917</v>
      </c>
      <c r="AP187" s="197">
        <v>0</v>
      </c>
      <c r="AQ187" s="197">
        <v>0</v>
      </c>
      <c r="AR187" s="197">
        <v>0</v>
      </c>
      <c r="AS187" s="197" t="e">
        <v>#N/A</v>
      </c>
      <c r="AT187" s="197" t="s">
        <v>904</v>
      </c>
      <c r="AU187" s="197" t="s">
        <v>118</v>
      </c>
      <c r="AV187" s="197" t="s">
        <v>4004</v>
      </c>
      <c r="AW187" s="197" t="s">
        <v>4004</v>
      </c>
      <c r="AX187" s="197"/>
      <c r="AY187" s="197" t="s">
        <v>904</v>
      </c>
      <c r="AZ187" s="197"/>
      <c r="BA187" s="197"/>
      <c r="BB187" s="197"/>
      <c r="BC187" s="197"/>
      <c r="BD187" s="197" t="s">
        <v>118</v>
      </c>
      <c r="BE187" s="197"/>
      <c r="BF187" s="197"/>
      <c r="BG187" s="197"/>
      <c r="BH187" s="197"/>
      <c r="BI187" s="197"/>
    </row>
    <row r="188" spans="1:61" ht="15" hidden="1" customHeight="1" x14ac:dyDescent="0.2">
      <c r="A188" s="349" t="str">
        <f t="shared" si="9"/>
        <v>33xx-150540008706-71</v>
      </c>
      <c r="B188" s="198">
        <v>46099</v>
      </c>
      <c r="C188" s="351" t="s">
        <v>304</v>
      </c>
      <c r="D188" s="351" t="s">
        <v>305</v>
      </c>
      <c r="E188" s="260">
        <v>150540008706</v>
      </c>
      <c r="F188" s="161" t="s">
        <v>4076</v>
      </c>
      <c r="G188" s="199">
        <v>71</v>
      </c>
      <c r="H188" s="199" t="s">
        <v>3365</v>
      </c>
      <c r="I188" s="199">
        <v>71</v>
      </c>
      <c r="J188" s="198">
        <v>45833</v>
      </c>
      <c r="K188" s="198">
        <v>45838</v>
      </c>
      <c r="L188" s="198">
        <v>45929</v>
      </c>
      <c r="M188" s="198">
        <v>45929</v>
      </c>
      <c r="N188" s="161"/>
      <c r="O188" s="161" t="s">
        <v>78</v>
      </c>
      <c r="P188" s="161"/>
      <c r="Q188" s="161"/>
      <c r="R188" s="198">
        <v>44562</v>
      </c>
      <c r="S188" s="198">
        <v>45657</v>
      </c>
      <c r="T188" s="161" t="s">
        <v>308</v>
      </c>
      <c r="U188" s="161" t="s">
        <v>149</v>
      </c>
      <c r="V188" s="161"/>
      <c r="W188" s="161" t="s">
        <v>323</v>
      </c>
      <c r="X188" s="161" t="s">
        <v>11</v>
      </c>
      <c r="Y188" s="161">
        <v>509</v>
      </c>
      <c r="Z188" s="198">
        <v>45831</v>
      </c>
      <c r="AA188" s="161"/>
      <c r="AB188" s="161"/>
      <c r="AC188" s="161"/>
      <c r="AD188" s="197">
        <v>481079900</v>
      </c>
      <c r="AE188" s="197">
        <v>17.2</v>
      </c>
      <c r="AF188" s="197" t="s">
        <v>4003</v>
      </c>
      <c r="AG188" s="199">
        <v>101111</v>
      </c>
      <c r="AH188" s="197">
        <f t="shared" si="7"/>
        <v>12596979.029999999</v>
      </c>
      <c r="AI188" s="197">
        <v>12596979.029999999</v>
      </c>
      <c r="AJ188" s="197">
        <v>0</v>
      </c>
      <c r="AK188" s="197">
        <v>0</v>
      </c>
      <c r="AL188" s="197">
        <v>0</v>
      </c>
      <c r="AM188" s="197">
        <f t="shared" si="8"/>
        <v>7428948</v>
      </c>
      <c r="AN188" s="197">
        <v>7428948</v>
      </c>
      <c r="AO188" s="197">
        <v>0</v>
      </c>
      <c r="AP188" s="197">
        <v>0</v>
      </c>
      <c r="AQ188" s="197">
        <v>0</v>
      </c>
      <c r="AR188" s="197">
        <v>0</v>
      </c>
      <c r="AS188" s="197" t="e">
        <v>#N/A</v>
      </c>
      <c r="AT188" s="197" t="s">
        <v>904</v>
      </c>
      <c r="AU188" s="197" t="s">
        <v>118</v>
      </c>
      <c r="AV188" s="197" t="s">
        <v>4007</v>
      </c>
      <c r="AW188" s="197" t="s">
        <v>4004</v>
      </c>
      <c r="AX188" s="197" t="s">
        <v>904</v>
      </c>
      <c r="AY188" s="197"/>
      <c r="AZ188" s="197"/>
      <c r="BA188" s="197"/>
      <c r="BB188" s="197"/>
      <c r="BC188" s="197"/>
      <c r="BD188" s="197" t="s">
        <v>4004</v>
      </c>
      <c r="BE188" s="197"/>
      <c r="BF188" s="197">
        <v>1022309</v>
      </c>
      <c r="BG188" s="197">
        <v>0</v>
      </c>
      <c r="BH188" s="197">
        <v>0</v>
      </c>
      <c r="BI188" s="197"/>
    </row>
    <row r="189" spans="1:61" ht="15" hidden="1" customHeight="1" x14ac:dyDescent="0.2">
      <c r="A189" s="349" t="str">
        <f t="shared" si="9"/>
        <v>18xx-140540022412-95</v>
      </c>
      <c r="B189" s="198">
        <v>46107</v>
      </c>
      <c r="C189" s="351" t="s">
        <v>355</v>
      </c>
      <c r="D189" s="351" t="s">
        <v>148</v>
      </c>
      <c r="E189" s="260">
        <v>140540022412</v>
      </c>
      <c r="F189" s="161" t="s">
        <v>170</v>
      </c>
      <c r="G189" s="199">
        <v>95</v>
      </c>
      <c r="H189" s="199" t="s">
        <v>3365</v>
      </c>
      <c r="I189" s="199">
        <v>95</v>
      </c>
      <c r="J189" s="198">
        <v>44320</v>
      </c>
      <c r="K189" s="198">
        <v>44335</v>
      </c>
      <c r="L189" s="198">
        <v>44358</v>
      </c>
      <c r="M189" s="198">
        <v>44362</v>
      </c>
      <c r="N189" s="161"/>
      <c r="O189" s="161" t="s">
        <v>78</v>
      </c>
      <c r="P189" s="161"/>
      <c r="Q189" s="161"/>
      <c r="R189" s="198">
        <v>42005</v>
      </c>
      <c r="S189" s="198">
        <v>42369</v>
      </c>
      <c r="T189" s="161" t="s">
        <v>157</v>
      </c>
      <c r="U189" s="161" t="s">
        <v>152</v>
      </c>
      <c r="V189" s="161"/>
      <c r="W189" s="161" t="s">
        <v>1140</v>
      </c>
      <c r="X189" s="161" t="s">
        <v>171</v>
      </c>
      <c r="Y189" s="161"/>
      <c r="Z189" s="198"/>
      <c r="AA189" s="161"/>
      <c r="AB189" s="161"/>
      <c r="AC189" s="161"/>
      <c r="AD189" s="197">
        <v>5423300889</v>
      </c>
      <c r="AE189" s="197">
        <v>0.12</v>
      </c>
      <c r="AF189" s="197" t="s">
        <v>4003</v>
      </c>
      <c r="AG189" s="199">
        <v>101111</v>
      </c>
      <c r="AH189" s="197">
        <f t="shared" si="7"/>
        <v>64239355</v>
      </c>
      <c r="AI189" s="197">
        <v>28784027</v>
      </c>
      <c r="AJ189" s="197">
        <v>35455328</v>
      </c>
      <c r="AK189" s="197">
        <v>0</v>
      </c>
      <c r="AL189" s="197">
        <v>0</v>
      </c>
      <c r="AM189" s="197">
        <f t="shared" si="8"/>
        <v>7330059</v>
      </c>
      <c r="AN189" s="197">
        <v>7330059</v>
      </c>
      <c r="AO189" s="197">
        <v>0</v>
      </c>
      <c r="AP189" s="197">
        <v>0</v>
      </c>
      <c r="AQ189" s="197">
        <v>0</v>
      </c>
      <c r="AR189" s="197">
        <v>0</v>
      </c>
      <c r="AS189" s="197" t="e">
        <v>#N/A</v>
      </c>
      <c r="AT189" s="197" t="s">
        <v>904</v>
      </c>
      <c r="AU189" s="197" t="s">
        <v>118</v>
      </c>
      <c r="AV189" s="197" t="s">
        <v>4007</v>
      </c>
      <c r="AW189" s="197" t="s">
        <v>4004</v>
      </c>
      <c r="AX189" s="197" t="s">
        <v>904</v>
      </c>
      <c r="AY189" s="197"/>
      <c r="AZ189" s="197"/>
      <c r="BA189" s="197"/>
      <c r="BB189" s="197"/>
      <c r="BC189" s="197"/>
      <c r="BD189" s="197" t="s">
        <v>4004</v>
      </c>
      <c r="BE189" s="197"/>
      <c r="BF189" s="197">
        <v>5193353</v>
      </c>
      <c r="BG189" s="197" t="e">
        <v>#N/A</v>
      </c>
      <c r="BH189" s="197" t="e">
        <v>#N/A</v>
      </c>
      <c r="BI189" s="197"/>
    </row>
    <row r="190" spans="1:61" ht="15" hidden="1" customHeight="1" x14ac:dyDescent="0.2">
      <c r="A190" s="349" t="str">
        <f t="shared" si="9"/>
        <v>60xx-21240006160-1931</v>
      </c>
      <c r="B190" s="198">
        <v>46030</v>
      </c>
      <c r="C190" s="351" t="s">
        <v>363</v>
      </c>
      <c r="D190" s="351" t="s">
        <v>364</v>
      </c>
      <c r="E190" s="260">
        <v>21240006160</v>
      </c>
      <c r="F190" s="161" t="s">
        <v>120</v>
      </c>
      <c r="G190" s="199">
        <v>1931</v>
      </c>
      <c r="H190" s="199" t="s">
        <v>3365</v>
      </c>
      <c r="I190" s="199">
        <v>1931</v>
      </c>
      <c r="J190" s="198">
        <v>45614</v>
      </c>
      <c r="K190" s="198">
        <v>45614</v>
      </c>
      <c r="L190" s="198">
        <v>46022</v>
      </c>
      <c r="M190" s="198"/>
      <c r="N190" s="161"/>
      <c r="O190" s="161" t="s">
        <v>78</v>
      </c>
      <c r="P190" s="161"/>
      <c r="Q190" s="161"/>
      <c r="R190" s="198">
        <v>44197</v>
      </c>
      <c r="S190" s="198">
        <v>45291</v>
      </c>
      <c r="T190" s="161" t="s">
        <v>101</v>
      </c>
      <c r="U190" s="161" t="s">
        <v>1320</v>
      </c>
      <c r="V190" s="161" t="s">
        <v>86</v>
      </c>
      <c r="W190" s="161" t="s">
        <v>583</v>
      </c>
      <c r="X190" s="161" t="s">
        <v>28</v>
      </c>
      <c r="Y190" s="161"/>
      <c r="Z190" s="198"/>
      <c r="AA190" s="161"/>
      <c r="AB190" s="161"/>
      <c r="AC190" s="161"/>
      <c r="AD190" s="197"/>
      <c r="AE190" s="197"/>
      <c r="AF190" s="197" t="s">
        <v>4005</v>
      </c>
      <c r="AG190" s="199">
        <v>105101</v>
      </c>
      <c r="AH190" s="197">
        <f t="shared" si="7"/>
        <v>38135818</v>
      </c>
      <c r="AI190" s="197">
        <v>35343823</v>
      </c>
      <c r="AJ190" s="197">
        <v>2791995</v>
      </c>
      <c r="AK190" s="197">
        <v>0</v>
      </c>
      <c r="AL190" s="197">
        <v>0</v>
      </c>
      <c r="AM190" s="197">
        <f t="shared" si="8"/>
        <v>7321143</v>
      </c>
      <c r="AN190" s="197">
        <v>0</v>
      </c>
      <c r="AO190" s="197">
        <v>0</v>
      </c>
      <c r="AP190" s="197">
        <v>0</v>
      </c>
      <c r="AQ190" s="197">
        <v>0</v>
      </c>
      <c r="AR190" s="197">
        <v>7321143</v>
      </c>
      <c r="AS190" s="197" t="e">
        <v>#N/A</v>
      </c>
      <c r="AT190" s="197" t="s">
        <v>904</v>
      </c>
      <c r="AU190" s="197" t="s">
        <v>118</v>
      </c>
      <c r="AV190" s="197" t="s">
        <v>1133</v>
      </c>
      <c r="AW190" s="197" t="s">
        <v>4004</v>
      </c>
      <c r="AX190" s="197"/>
      <c r="AY190" s="197"/>
      <c r="AZ190" s="197"/>
      <c r="BA190" s="197"/>
      <c r="BB190" s="197" t="s">
        <v>904</v>
      </c>
      <c r="BC190" s="197"/>
      <c r="BD190" s="197" t="s">
        <v>4004</v>
      </c>
      <c r="BE190" s="197"/>
      <c r="BF190" s="197"/>
      <c r="BG190" s="197"/>
      <c r="BH190" s="197"/>
      <c r="BI190" s="197"/>
    </row>
    <row r="191" spans="1:61" ht="15" hidden="1" customHeight="1" x14ac:dyDescent="0.2">
      <c r="A191" s="349" t="str">
        <f t="shared" si="9"/>
        <v>70xx-211240012650-22</v>
      </c>
      <c r="B191" s="198">
        <v>46112</v>
      </c>
      <c r="C191" s="351" t="s">
        <v>354</v>
      </c>
      <c r="D191" s="351" t="s">
        <v>4021</v>
      </c>
      <c r="E191" s="260">
        <v>211240012650</v>
      </c>
      <c r="F191" s="161" t="s">
        <v>1351</v>
      </c>
      <c r="G191" s="199">
        <v>22</v>
      </c>
      <c r="H191" s="199" t="s">
        <v>3365</v>
      </c>
      <c r="I191" s="199">
        <v>22</v>
      </c>
      <c r="J191" s="198">
        <v>45779</v>
      </c>
      <c r="K191" s="198">
        <v>45812</v>
      </c>
      <c r="L191" s="198">
        <v>46071</v>
      </c>
      <c r="M191" s="198"/>
      <c r="N191" s="161"/>
      <c r="O191" s="161" t="s">
        <v>24</v>
      </c>
      <c r="P191" s="161"/>
      <c r="Q191" s="161"/>
      <c r="R191" s="198">
        <v>44562</v>
      </c>
      <c r="S191" s="198">
        <v>45291</v>
      </c>
      <c r="T191" s="161" t="s">
        <v>422</v>
      </c>
      <c r="U191" s="161" t="s">
        <v>293</v>
      </c>
      <c r="V191" s="161"/>
      <c r="W191" s="161" t="s">
        <v>41</v>
      </c>
      <c r="X191" s="161" t="s">
        <v>3377</v>
      </c>
      <c r="Y191" s="161">
        <v>246</v>
      </c>
      <c r="Z191" s="198">
        <v>45772</v>
      </c>
      <c r="AA191" s="161"/>
      <c r="AB191" s="161"/>
      <c r="AC191" s="161"/>
      <c r="AD191" s="197"/>
      <c r="AE191" s="197"/>
      <c r="AF191" s="197" t="s">
        <v>4003</v>
      </c>
      <c r="AG191" s="199">
        <v>101111</v>
      </c>
      <c r="AH191" s="197">
        <f t="shared" si="7"/>
        <v>1709377274</v>
      </c>
      <c r="AI191" s="197">
        <v>1265469000</v>
      </c>
      <c r="AJ191" s="197">
        <v>443908274</v>
      </c>
      <c r="AK191" s="197">
        <v>0</v>
      </c>
      <c r="AL191" s="197">
        <v>0</v>
      </c>
      <c r="AM191" s="197">
        <f t="shared" si="8"/>
        <v>7252928</v>
      </c>
      <c r="AN191" s="197">
        <v>0</v>
      </c>
      <c r="AO191" s="197">
        <v>7252928</v>
      </c>
      <c r="AP191" s="197">
        <v>0</v>
      </c>
      <c r="AQ191" s="197">
        <v>0</v>
      </c>
      <c r="AR191" s="197">
        <v>0</v>
      </c>
      <c r="AS191" s="197" t="s">
        <v>564</v>
      </c>
      <c r="AT191" s="197" t="s">
        <v>904</v>
      </c>
      <c r="AU191" s="197" t="s">
        <v>118</v>
      </c>
      <c r="AV191" s="197" t="s">
        <v>3366</v>
      </c>
      <c r="AW191" s="197" t="s">
        <v>4004</v>
      </c>
      <c r="AX191" s="197"/>
      <c r="AY191" s="197" t="s">
        <v>904</v>
      </c>
      <c r="AZ191" s="197"/>
      <c r="BA191" s="197"/>
      <c r="BB191" s="197"/>
      <c r="BC191" s="197"/>
      <c r="BD191" s="197" t="s">
        <v>4004</v>
      </c>
      <c r="BE191" s="197"/>
      <c r="BF191" s="197"/>
      <c r="BG191" s="197"/>
      <c r="BH191" s="197"/>
      <c r="BI191" s="197"/>
    </row>
    <row r="192" spans="1:61" ht="15" hidden="1" customHeight="1" x14ac:dyDescent="0.2">
      <c r="A192" s="349" t="str">
        <f t="shared" si="9"/>
        <v>62xx-140440007316-620120250808TAC0047</v>
      </c>
      <c r="B192" s="198">
        <v>46027</v>
      </c>
      <c r="C192" s="351" t="s">
        <v>361</v>
      </c>
      <c r="D192" s="351" t="s">
        <v>362</v>
      </c>
      <c r="E192" s="260">
        <v>140440007316</v>
      </c>
      <c r="F192" s="161" t="s">
        <v>1355</v>
      </c>
      <c r="G192" s="199" t="s">
        <v>1356</v>
      </c>
      <c r="H192" s="199" t="s">
        <v>3363</v>
      </c>
      <c r="I192" s="199" t="s">
        <v>2053</v>
      </c>
      <c r="J192" s="198">
        <v>45877</v>
      </c>
      <c r="K192" s="198">
        <v>45938</v>
      </c>
      <c r="L192" s="198">
        <v>46021</v>
      </c>
      <c r="M192" s="198"/>
      <c r="N192" s="161" t="s">
        <v>78</v>
      </c>
      <c r="O192" s="161" t="s">
        <v>487</v>
      </c>
      <c r="P192" s="161"/>
      <c r="Q192" s="161"/>
      <c r="R192" s="198">
        <v>44562</v>
      </c>
      <c r="S192" s="198" t="s">
        <v>39</v>
      </c>
      <c r="T192" s="161" t="s">
        <v>1786</v>
      </c>
      <c r="U192" s="161" t="s">
        <v>149</v>
      </c>
      <c r="V192" s="161"/>
      <c r="W192" s="161" t="s">
        <v>1154</v>
      </c>
      <c r="X192" s="161" t="s">
        <v>28</v>
      </c>
      <c r="Y192" s="161">
        <v>733</v>
      </c>
      <c r="Z192" s="198">
        <v>45873</v>
      </c>
      <c r="AA192" s="161"/>
      <c r="AB192" s="161"/>
      <c r="AC192" s="161"/>
      <c r="AD192" s="197">
        <v>34912535803</v>
      </c>
      <c r="AE192" s="197"/>
      <c r="AF192" s="197" t="s">
        <v>4003</v>
      </c>
      <c r="AG192" s="199">
        <v>101111</v>
      </c>
      <c r="AH192" s="197">
        <f t="shared" si="7"/>
        <v>34270453</v>
      </c>
      <c r="AI192" s="197">
        <v>28987448</v>
      </c>
      <c r="AJ192" s="197">
        <v>5283005</v>
      </c>
      <c r="AK192" s="197">
        <v>0</v>
      </c>
      <c r="AL192" s="197">
        <v>0</v>
      </c>
      <c r="AM192" s="197">
        <f t="shared" si="8"/>
        <v>7246862</v>
      </c>
      <c r="AN192" s="197">
        <v>0</v>
      </c>
      <c r="AO192" s="197">
        <v>0</v>
      </c>
      <c r="AP192" s="197">
        <v>0</v>
      </c>
      <c r="AQ192" s="197">
        <v>0</v>
      </c>
      <c r="AR192" s="197">
        <v>7246862</v>
      </c>
      <c r="AS192" s="197" t="e">
        <v>#N/A</v>
      </c>
      <c r="AT192" s="197" t="s">
        <v>904</v>
      </c>
      <c r="AU192" s="197" t="s">
        <v>118</v>
      </c>
      <c r="AV192" s="197" t="s">
        <v>1133</v>
      </c>
      <c r="AW192" s="197" t="s">
        <v>4004</v>
      </c>
      <c r="AX192" s="197"/>
      <c r="AY192" s="197"/>
      <c r="AZ192" s="197"/>
      <c r="BA192" s="197"/>
      <c r="BB192" s="197" t="s">
        <v>904</v>
      </c>
      <c r="BC192" s="197"/>
      <c r="BD192" s="197" t="s">
        <v>4004</v>
      </c>
      <c r="BE192" s="197"/>
      <c r="BF192" s="197"/>
      <c r="BG192" s="197"/>
      <c r="BH192" s="197"/>
      <c r="BI192" s="197"/>
    </row>
    <row r="193" spans="1:61" ht="15" hidden="1" customHeight="1" x14ac:dyDescent="0.2">
      <c r="A193" s="349" t="str">
        <f t="shared" si="9"/>
        <v>30xx-210340031935-300120250807TAC0023</v>
      </c>
      <c r="B193" s="198">
        <v>46085</v>
      </c>
      <c r="C193" s="351" t="s">
        <v>217</v>
      </c>
      <c r="D193" s="351" t="s">
        <v>360</v>
      </c>
      <c r="E193" s="260">
        <v>210340031935</v>
      </c>
      <c r="F193" s="161" t="s">
        <v>3401</v>
      </c>
      <c r="G193" s="199" t="s">
        <v>3334</v>
      </c>
      <c r="H193" s="199" t="s">
        <v>3363</v>
      </c>
      <c r="I193" s="199" t="s">
        <v>3334</v>
      </c>
      <c r="J193" s="198">
        <v>45876</v>
      </c>
      <c r="K193" s="198">
        <v>45996</v>
      </c>
      <c r="L193" s="198">
        <v>46021</v>
      </c>
      <c r="M193" s="198"/>
      <c r="N193" s="161" t="s">
        <v>78</v>
      </c>
      <c r="O193" s="161" t="s">
        <v>487</v>
      </c>
      <c r="P193" s="161"/>
      <c r="Q193" s="161"/>
      <c r="R193" s="198">
        <v>44562</v>
      </c>
      <c r="S193" s="198">
        <v>45657</v>
      </c>
      <c r="T193" s="161" t="s">
        <v>223</v>
      </c>
      <c r="U193" s="161" t="s">
        <v>23</v>
      </c>
      <c r="V193" s="161"/>
      <c r="W193" s="161" t="s">
        <v>244</v>
      </c>
      <c r="X193" s="161" t="s">
        <v>11</v>
      </c>
      <c r="Y193" s="161">
        <v>697</v>
      </c>
      <c r="Z193" s="198">
        <v>45870</v>
      </c>
      <c r="AA193" s="161"/>
      <c r="AB193" s="161"/>
      <c r="AC193" s="161"/>
      <c r="AD193" s="197">
        <v>2946649146</v>
      </c>
      <c r="AE193" s="197">
        <v>0</v>
      </c>
      <c r="AF193" s="197" t="s">
        <v>4003</v>
      </c>
      <c r="AG193" s="199">
        <v>101111</v>
      </c>
      <c r="AH193" s="197">
        <f t="shared" si="7"/>
        <v>41350085.182123005</v>
      </c>
      <c r="AI193" s="197">
        <v>41350085.182123005</v>
      </c>
      <c r="AJ193" s="197">
        <v>0</v>
      </c>
      <c r="AK193" s="197">
        <v>0</v>
      </c>
      <c r="AL193" s="197">
        <v>0</v>
      </c>
      <c r="AM193" s="197">
        <f t="shared" si="8"/>
        <v>7238625</v>
      </c>
      <c r="AN193" s="197">
        <v>6486281</v>
      </c>
      <c r="AO193" s="197">
        <v>0</v>
      </c>
      <c r="AP193" s="197">
        <v>752344</v>
      </c>
      <c r="AQ193" s="197">
        <v>0</v>
      </c>
      <c r="AR193" s="197">
        <v>0</v>
      </c>
      <c r="AS193" s="197" t="e">
        <v>#N/A</v>
      </c>
      <c r="AT193" s="197" t="s">
        <v>904</v>
      </c>
      <c r="AU193" s="197" t="s">
        <v>118</v>
      </c>
      <c r="AV193" s="197"/>
      <c r="AW193" s="197" t="s">
        <v>4004</v>
      </c>
      <c r="AX193" s="197" t="s">
        <v>904</v>
      </c>
      <c r="AY193" s="197"/>
      <c r="AZ193" s="197" t="s">
        <v>904</v>
      </c>
      <c r="BA193" s="197"/>
      <c r="BB193" s="197"/>
      <c r="BC193" s="197"/>
      <c r="BD193" s="197" t="s">
        <v>4004</v>
      </c>
      <c r="BE193" s="197"/>
      <c r="BF193" s="197">
        <v>0</v>
      </c>
      <c r="BG193" s="197"/>
      <c r="BH193" s="197"/>
      <c r="BI193" s="197"/>
    </row>
    <row r="194" spans="1:61" ht="15" hidden="1" customHeight="1" x14ac:dyDescent="0.2">
      <c r="A194" s="349" t="str">
        <f t="shared" si="9"/>
        <v>03xx-81240017563-030120250815TAC0014</v>
      </c>
      <c r="B194" s="198">
        <v>46057</v>
      </c>
      <c r="C194" s="351" t="s">
        <v>365</v>
      </c>
      <c r="D194" s="351" t="s">
        <v>20</v>
      </c>
      <c r="E194" s="260">
        <v>81240017563</v>
      </c>
      <c r="F194" s="161" t="s">
        <v>991</v>
      </c>
      <c r="G194" s="199" t="s">
        <v>990</v>
      </c>
      <c r="H194" s="199" t="s">
        <v>3363</v>
      </c>
      <c r="I194" s="199" t="s">
        <v>2020</v>
      </c>
      <c r="J194" s="198">
        <v>45996</v>
      </c>
      <c r="K194" s="198">
        <v>46006</v>
      </c>
      <c r="L194" s="198">
        <v>46013</v>
      </c>
      <c r="M194" s="198">
        <v>46015</v>
      </c>
      <c r="N194" s="161" t="s">
        <v>78</v>
      </c>
      <c r="O194" s="161" t="s">
        <v>487</v>
      </c>
      <c r="P194" s="161"/>
      <c r="Q194" s="161"/>
      <c r="R194" s="198">
        <v>44743</v>
      </c>
      <c r="S194" s="198">
        <v>45979</v>
      </c>
      <c r="T194" s="161" t="s">
        <v>944</v>
      </c>
      <c r="U194" s="161" t="s">
        <v>268</v>
      </c>
      <c r="V194" s="161"/>
      <c r="W194" s="161" t="s">
        <v>188</v>
      </c>
      <c r="X194" s="161" t="s">
        <v>28</v>
      </c>
      <c r="Y194" s="161">
        <v>752</v>
      </c>
      <c r="Z194" s="198">
        <v>45874</v>
      </c>
      <c r="AA194" s="161"/>
      <c r="AB194" s="161"/>
      <c r="AC194" s="161"/>
      <c r="AD194" s="197">
        <v>2061695845</v>
      </c>
      <c r="AE194" s="197">
        <v>5</v>
      </c>
      <c r="AF194" s="197" t="s">
        <v>4003</v>
      </c>
      <c r="AG194" s="199">
        <v>101111</v>
      </c>
      <c r="AH194" s="197">
        <f t="shared" si="7"/>
        <v>8396143</v>
      </c>
      <c r="AI194" s="197">
        <v>6420600</v>
      </c>
      <c r="AJ194" s="197">
        <v>1975543</v>
      </c>
      <c r="AK194" s="197">
        <v>0</v>
      </c>
      <c r="AL194" s="197">
        <v>642000</v>
      </c>
      <c r="AM194" s="197">
        <f t="shared" si="8"/>
        <v>7062000</v>
      </c>
      <c r="AN194" s="197">
        <v>6420000</v>
      </c>
      <c r="AO194" s="197">
        <v>0</v>
      </c>
      <c r="AP194" s="197">
        <v>0</v>
      </c>
      <c r="AQ194" s="197">
        <v>0</v>
      </c>
      <c r="AR194" s="197">
        <v>642000</v>
      </c>
      <c r="AS194" s="197" t="e">
        <v>#N/A</v>
      </c>
      <c r="AT194" s="197" t="s">
        <v>904</v>
      </c>
      <c r="AU194" s="197" t="s">
        <v>118</v>
      </c>
      <c r="AV194" s="197"/>
      <c r="AW194" s="197" t="s">
        <v>4004</v>
      </c>
      <c r="AX194" s="197" t="s">
        <v>904</v>
      </c>
      <c r="AY194" s="197"/>
      <c r="AZ194" s="197"/>
      <c r="BA194" s="197"/>
      <c r="BB194" s="197" t="s">
        <v>904</v>
      </c>
      <c r="BC194" s="197"/>
      <c r="BD194" s="197" t="s">
        <v>4004</v>
      </c>
      <c r="BE194" s="197"/>
      <c r="BF194" s="197">
        <v>0</v>
      </c>
      <c r="BG194" s="197"/>
      <c r="BH194" s="197"/>
      <c r="BI194" s="197"/>
    </row>
    <row r="195" spans="1:61" ht="15" hidden="1" customHeight="1" x14ac:dyDescent="0.2">
      <c r="A195" s="349" t="str">
        <f t="shared" si="9"/>
        <v>60xx-201040020533-71</v>
      </c>
      <c r="B195" s="198">
        <v>46078</v>
      </c>
      <c r="C195" s="351" t="s">
        <v>363</v>
      </c>
      <c r="D195" s="351" t="s">
        <v>364</v>
      </c>
      <c r="E195" s="260">
        <v>201040020533</v>
      </c>
      <c r="F195" s="161" t="s">
        <v>3283</v>
      </c>
      <c r="G195" s="199">
        <v>71</v>
      </c>
      <c r="H195" s="199" t="s">
        <v>3365</v>
      </c>
      <c r="I195" s="199">
        <v>71</v>
      </c>
      <c r="J195" s="198">
        <v>45714</v>
      </c>
      <c r="K195" s="198">
        <v>45714</v>
      </c>
      <c r="L195" s="198">
        <v>45835</v>
      </c>
      <c r="M195" s="198"/>
      <c r="N195" s="161"/>
      <c r="O195" s="161" t="s">
        <v>82</v>
      </c>
      <c r="P195" s="161"/>
      <c r="Q195" s="161"/>
      <c r="R195" s="198">
        <v>44197</v>
      </c>
      <c r="S195" s="198">
        <v>45700</v>
      </c>
      <c r="T195" s="161" t="s">
        <v>94</v>
      </c>
      <c r="U195" s="161" t="s">
        <v>1330</v>
      </c>
      <c r="V195" s="161" t="s">
        <v>86</v>
      </c>
      <c r="W195" s="161" t="s">
        <v>3508</v>
      </c>
      <c r="X195" s="161" t="s">
        <v>132</v>
      </c>
      <c r="Y195" s="161"/>
      <c r="Z195" s="198"/>
      <c r="AA195" s="161"/>
      <c r="AB195" s="161"/>
      <c r="AC195" s="161"/>
      <c r="AD195" s="197"/>
      <c r="AE195" s="197"/>
      <c r="AF195" s="197" t="s">
        <v>4003</v>
      </c>
      <c r="AG195" s="199">
        <v>101111</v>
      </c>
      <c r="AH195" s="197">
        <f t="shared" si="7"/>
        <v>6174978</v>
      </c>
      <c r="AI195" s="197">
        <v>5776924</v>
      </c>
      <c r="AJ195" s="197">
        <v>398054</v>
      </c>
      <c r="AK195" s="197">
        <v>0</v>
      </c>
      <c r="AL195" s="197">
        <v>577692</v>
      </c>
      <c r="AM195" s="197">
        <f t="shared" si="8"/>
        <v>6752670</v>
      </c>
      <c r="AN195" s="197">
        <v>0</v>
      </c>
      <c r="AO195" s="197">
        <v>5776924</v>
      </c>
      <c r="AP195" s="197">
        <v>0</v>
      </c>
      <c r="AQ195" s="197">
        <v>398054</v>
      </c>
      <c r="AR195" s="197">
        <v>577692</v>
      </c>
      <c r="AS195" s="197" t="e">
        <v>#N/A</v>
      </c>
      <c r="AT195" s="197" t="s">
        <v>904</v>
      </c>
      <c r="AU195" s="197" t="s">
        <v>118</v>
      </c>
      <c r="AV195" s="197" t="s">
        <v>4007</v>
      </c>
      <c r="AW195" s="197" t="s">
        <v>4004</v>
      </c>
      <c r="AX195" s="197"/>
      <c r="AY195" s="197" t="s">
        <v>904</v>
      </c>
      <c r="AZ195" s="197"/>
      <c r="BA195" s="197" t="s">
        <v>904</v>
      </c>
      <c r="BB195" s="197" t="s">
        <v>904</v>
      </c>
      <c r="BC195" s="197"/>
      <c r="BD195" s="197" t="s">
        <v>4004</v>
      </c>
      <c r="BE195" s="197"/>
      <c r="BF195" s="197">
        <v>577692</v>
      </c>
      <c r="BG195" s="197">
        <v>0</v>
      </c>
      <c r="BH195" s="197">
        <v>0</v>
      </c>
      <c r="BI195" s="197"/>
    </row>
    <row r="196" spans="1:61" ht="15" hidden="1" customHeight="1" x14ac:dyDescent="0.2">
      <c r="A196" s="349" t="str">
        <f t="shared" si="9"/>
        <v>30xx-170740023186-174</v>
      </c>
      <c r="B196" s="198">
        <v>46043</v>
      </c>
      <c r="C196" s="351" t="s">
        <v>217</v>
      </c>
      <c r="D196" s="351" t="s">
        <v>360</v>
      </c>
      <c r="E196" s="260">
        <v>170740023186</v>
      </c>
      <c r="F196" s="161" t="s">
        <v>2342</v>
      </c>
      <c r="G196" s="199">
        <v>174</v>
      </c>
      <c r="H196" s="199" t="s">
        <v>3365</v>
      </c>
      <c r="I196" s="199">
        <v>174</v>
      </c>
      <c r="J196" s="198">
        <v>45806</v>
      </c>
      <c r="K196" s="198">
        <v>45838</v>
      </c>
      <c r="L196" s="198">
        <v>45923</v>
      </c>
      <c r="M196" s="198"/>
      <c r="N196" s="161"/>
      <c r="O196" s="161" t="s">
        <v>78</v>
      </c>
      <c r="P196" s="161"/>
      <c r="Q196" s="161"/>
      <c r="R196" s="198">
        <v>44562</v>
      </c>
      <c r="S196" s="198">
        <v>45382</v>
      </c>
      <c r="T196" s="161" t="s">
        <v>223</v>
      </c>
      <c r="U196" s="161" t="s">
        <v>23</v>
      </c>
      <c r="V196" s="161"/>
      <c r="W196" s="161" t="s">
        <v>234</v>
      </c>
      <c r="X196" s="161" t="s">
        <v>11</v>
      </c>
      <c r="Y196" s="161">
        <v>364</v>
      </c>
      <c r="Z196" s="198">
        <v>45803</v>
      </c>
      <c r="AA196" s="161"/>
      <c r="AB196" s="161"/>
      <c r="AC196" s="161"/>
      <c r="AD196" s="197"/>
      <c r="AE196" s="197"/>
      <c r="AF196" s="197" t="s">
        <v>4003</v>
      </c>
      <c r="AG196" s="199">
        <v>101111</v>
      </c>
      <c r="AH196" s="197">
        <f t="shared" si="7"/>
        <v>6530109.25</v>
      </c>
      <c r="AI196" s="197">
        <v>6530109.25</v>
      </c>
      <c r="AJ196" s="197">
        <v>0</v>
      </c>
      <c r="AK196" s="197">
        <v>0</v>
      </c>
      <c r="AL196" s="197">
        <v>0</v>
      </c>
      <c r="AM196" s="197">
        <f t="shared" si="8"/>
        <v>6637119</v>
      </c>
      <c r="AN196" s="197">
        <v>5105746</v>
      </c>
      <c r="AO196" s="197">
        <v>0</v>
      </c>
      <c r="AP196" s="197">
        <v>1531373</v>
      </c>
      <c r="AQ196" s="197">
        <v>0</v>
      </c>
      <c r="AR196" s="197">
        <v>0</v>
      </c>
      <c r="AS196" s="197" t="e">
        <v>#N/A</v>
      </c>
      <c r="AT196" s="197" t="s">
        <v>904</v>
      </c>
      <c r="AU196" s="197" t="s">
        <v>118</v>
      </c>
      <c r="AV196" s="197" t="s">
        <v>4007</v>
      </c>
      <c r="AW196" s="197" t="s">
        <v>4007</v>
      </c>
      <c r="AX196" s="197" t="s">
        <v>904</v>
      </c>
      <c r="AY196" s="197"/>
      <c r="AZ196" s="197" t="s">
        <v>904</v>
      </c>
      <c r="BA196" s="197"/>
      <c r="BB196" s="197"/>
      <c r="BC196" s="197"/>
      <c r="BD196" s="197" t="s">
        <v>4004</v>
      </c>
      <c r="BE196" s="197"/>
      <c r="BF196" s="197">
        <v>1021149</v>
      </c>
      <c r="BG196" s="197">
        <v>0</v>
      </c>
      <c r="BH196" s="197">
        <v>0</v>
      </c>
      <c r="BI196" s="197"/>
    </row>
    <row r="197" spans="1:61" ht="15" hidden="1" customHeight="1" x14ac:dyDescent="0.2">
      <c r="A197" s="349" t="str">
        <f t="shared" si="9"/>
        <v>33xx-60740005175-330120251113TAC0003</v>
      </c>
      <c r="B197" s="198">
        <v>46057</v>
      </c>
      <c r="C197" s="351" t="s">
        <v>304</v>
      </c>
      <c r="D197" s="351" t="s">
        <v>305</v>
      </c>
      <c r="E197" s="260">
        <v>60740005175</v>
      </c>
      <c r="F197" s="161" t="s">
        <v>1566</v>
      </c>
      <c r="G197" s="199" t="s">
        <v>1565</v>
      </c>
      <c r="H197" s="199" t="s">
        <v>3363</v>
      </c>
      <c r="I197" s="199" t="s">
        <v>4077</v>
      </c>
      <c r="J197" s="198">
        <v>45974</v>
      </c>
      <c r="K197" s="198">
        <v>45979</v>
      </c>
      <c r="L197" s="198">
        <v>45994</v>
      </c>
      <c r="M197" s="198">
        <v>45994</v>
      </c>
      <c r="N197" s="161" t="s">
        <v>78</v>
      </c>
      <c r="O197" s="161" t="s">
        <v>487</v>
      </c>
      <c r="P197" s="161"/>
      <c r="Q197" s="161"/>
      <c r="R197" s="198">
        <v>44562</v>
      </c>
      <c r="S197" s="198">
        <v>45657</v>
      </c>
      <c r="T197" s="161" t="s">
        <v>314</v>
      </c>
      <c r="U197" s="161" t="s">
        <v>149</v>
      </c>
      <c r="V197" s="161"/>
      <c r="W197" s="161"/>
      <c r="X197" s="161" t="s">
        <v>11</v>
      </c>
      <c r="Y197" s="161">
        <v>1105</v>
      </c>
      <c r="Z197" s="198">
        <v>45971</v>
      </c>
      <c r="AA197" s="161"/>
      <c r="AB197" s="161"/>
      <c r="AC197" s="161"/>
      <c r="AD197" s="197"/>
      <c r="AE197" s="197"/>
      <c r="AF197" s="197" t="s">
        <v>4003</v>
      </c>
      <c r="AG197" s="199">
        <v>101111</v>
      </c>
      <c r="AH197" s="197">
        <f t="shared" si="7"/>
        <v>6474316.2372250007</v>
      </c>
      <c r="AI197" s="197">
        <v>6474316.2372250007</v>
      </c>
      <c r="AJ197" s="197">
        <v>0</v>
      </c>
      <c r="AK197" s="197">
        <v>0</v>
      </c>
      <c r="AL197" s="197">
        <v>0</v>
      </c>
      <c r="AM197" s="197">
        <f t="shared" si="8"/>
        <v>6474316.2400000002</v>
      </c>
      <c r="AN197" s="197">
        <v>6056132.4000000004</v>
      </c>
      <c r="AO197" s="197">
        <v>0</v>
      </c>
      <c r="AP197" s="197">
        <v>418183.84</v>
      </c>
      <c r="AQ197" s="197">
        <v>0</v>
      </c>
      <c r="AR197" s="197">
        <v>0</v>
      </c>
      <c r="AS197" s="197" t="e">
        <v>#N/A</v>
      </c>
      <c r="AT197" s="197" t="s">
        <v>904</v>
      </c>
      <c r="AU197" s="197" t="s">
        <v>118</v>
      </c>
      <c r="AV197" s="197" t="s">
        <v>4007</v>
      </c>
      <c r="AW197" s="197" t="s">
        <v>4004</v>
      </c>
      <c r="AX197" s="197" t="s">
        <v>904</v>
      </c>
      <c r="AY197" s="197"/>
      <c r="AZ197" s="197" t="s">
        <v>904</v>
      </c>
      <c r="BA197" s="197"/>
      <c r="BB197" s="197"/>
      <c r="BC197" s="197"/>
      <c r="BD197" s="197" t="s">
        <v>4004</v>
      </c>
      <c r="BE197" s="197"/>
      <c r="BF197" s="197">
        <v>605613</v>
      </c>
      <c r="BG197" s="197"/>
      <c r="BH197" s="197"/>
      <c r="BI197" s="197"/>
    </row>
    <row r="198" spans="1:61" ht="15" hidden="1" customHeight="1" x14ac:dyDescent="0.2">
      <c r="A198" s="349" t="str">
        <f t="shared" si="9"/>
        <v>59xx-40140004756-590120250908TAC0006</v>
      </c>
      <c r="B198" s="198">
        <v>46059</v>
      </c>
      <c r="C198" s="351" t="s">
        <v>337</v>
      </c>
      <c r="D198" s="351" t="s">
        <v>353</v>
      </c>
      <c r="E198" s="260">
        <v>40140004756</v>
      </c>
      <c r="F198" s="161" t="s">
        <v>4078</v>
      </c>
      <c r="G198" s="199" t="s">
        <v>1028</v>
      </c>
      <c r="H198" s="199" t="s">
        <v>3363</v>
      </c>
      <c r="I198" s="199" t="s">
        <v>2424</v>
      </c>
      <c r="J198" s="198">
        <v>45908</v>
      </c>
      <c r="K198" s="198">
        <v>45912</v>
      </c>
      <c r="L198" s="198">
        <v>46049</v>
      </c>
      <c r="M198" s="198">
        <v>46049</v>
      </c>
      <c r="N198" s="161" t="s">
        <v>82</v>
      </c>
      <c r="O198" s="161" t="s">
        <v>479</v>
      </c>
      <c r="P198" s="161"/>
      <c r="Q198" s="161"/>
      <c r="R198" s="198">
        <v>44562</v>
      </c>
      <c r="S198" s="198">
        <v>45838</v>
      </c>
      <c r="T198" s="161" t="s">
        <v>1311</v>
      </c>
      <c r="U198" s="161" t="s">
        <v>149</v>
      </c>
      <c r="V198" s="161"/>
      <c r="W198" s="161"/>
      <c r="X198" s="161" t="s">
        <v>1293</v>
      </c>
      <c r="Y198" s="161"/>
      <c r="Z198" s="198"/>
      <c r="AA198" s="161"/>
      <c r="AB198" s="161"/>
      <c r="AC198" s="161"/>
      <c r="AD198" s="197"/>
      <c r="AE198" s="197"/>
      <c r="AF198" s="197" t="s">
        <v>4003</v>
      </c>
      <c r="AG198" s="199">
        <v>101201</v>
      </c>
      <c r="AH198" s="197">
        <f t="shared" si="7"/>
        <v>22646898.239999998</v>
      </c>
      <c r="AI198" s="197">
        <v>22258335</v>
      </c>
      <c r="AJ198" s="197">
        <v>388563.24</v>
      </c>
      <c r="AK198" s="197">
        <v>0</v>
      </c>
      <c r="AL198" s="197">
        <v>2413290</v>
      </c>
      <c r="AM198" s="197">
        <f t="shared" si="8"/>
        <v>6439159.2400000002</v>
      </c>
      <c r="AN198" s="197">
        <f>3637306</f>
        <v>3637306</v>
      </c>
      <c r="AO198" s="197">
        <v>0</v>
      </c>
      <c r="AP198" s="197">
        <v>388563.24</v>
      </c>
      <c r="AQ198" s="197">
        <v>0</v>
      </c>
      <c r="AR198" s="197">
        <v>2413290</v>
      </c>
      <c r="AS198" s="197" t="s">
        <v>564</v>
      </c>
      <c r="AT198" s="197" t="s">
        <v>904</v>
      </c>
      <c r="AU198" s="197" t="s">
        <v>118</v>
      </c>
      <c r="AV198" s="197" t="s">
        <v>3366</v>
      </c>
      <c r="AW198" s="197" t="s">
        <v>4004</v>
      </c>
      <c r="AX198" s="197" t="s">
        <v>904</v>
      </c>
      <c r="AY198" s="197"/>
      <c r="AZ198" s="197" t="s">
        <v>904</v>
      </c>
      <c r="BA198" s="197"/>
      <c r="BB198" s="197" t="s">
        <v>904</v>
      </c>
      <c r="BC198" s="197"/>
      <c r="BD198" s="197" t="s">
        <v>4004</v>
      </c>
      <c r="BE198" s="197"/>
      <c r="BF198" s="197"/>
      <c r="BG198" s="197"/>
      <c r="BH198" s="197"/>
      <c r="BI198" s="197"/>
    </row>
    <row r="199" spans="1:61" ht="15" hidden="1" customHeight="1" x14ac:dyDescent="0.2">
      <c r="A199" s="349" t="str">
        <f t="shared" si="9"/>
        <v>60xx-121140021578-1872</v>
      </c>
      <c r="B199" s="198">
        <v>46030</v>
      </c>
      <c r="C199" s="351" t="s">
        <v>363</v>
      </c>
      <c r="D199" s="351" t="s">
        <v>364</v>
      </c>
      <c r="E199" s="260">
        <v>121140021578</v>
      </c>
      <c r="F199" s="161" t="s">
        <v>114</v>
      </c>
      <c r="G199" s="199">
        <v>1872</v>
      </c>
      <c r="H199" s="199" t="s">
        <v>3365</v>
      </c>
      <c r="I199" s="199">
        <v>1872</v>
      </c>
      <c r="J199" s="198">
        <v>45602</v>
      </c>
      <c r="K199" s="198">
        <v>45602</v>
      </c>
      <c r="L199" s="198">
        <v>45891</v>
      </c>
      <c r="M199" s="198"/>
      <c r="N199" s="161"/>
      <c r="O199" s="161" t="s">
        <v>82</v>
      </c>
      <c r="P199" s="161"/>
      <c r="Q199" s="161"/>
      <c r="R199" s="198">
        <v>44197</v>
      </c>
      <c r="S199" s="198">
        <v>45291</v>
      </c>
      <c r="T199" s="161" t="s">
        <v>94</v>
      </c>
      <c r="U199" s="161" t="s">
        <v>1320</v>
      </c>
      <c r="V199" s="161" t="s">
        <v>86</v>
      </c>
      <c r="W199" s="161" t="s">
        <v>617</v>
      </c>
      <c r="X199" s="161" t="s">
        <v>130</v>
      </c>
      <c r="Y199" s="161"/>
      <c r="Z199" s="198"/>
      <c r="AA199" s="161"/>
      <c r="AB199" s="161"/>
      <c r="AC199" s="161"/>
      <c r="AD199" s="197"/>
      <c r="AE199" s="197"/>
      <c r="AF199" s="197" t="s">
        <v>4003</v>
      </c>
      <c r="AG199" s="199">
        <v>101111</v>
      </c>
      <c r="AH199" s="197">
        <f t="shared" ref="AH199:AH262" si="10">AI199+AJ199</f>
        <v>6431152</v>
      </c>
      <c r="AI199" s="197">
        <v>5470367</v>
      </c>
      <c r="AJ199" s="197">
        <v>960785</v>
      </c>
      <c r="AK199" s="197">
        <v>0</v>
      </c>
      <c r="AL199" s="197">
        <v>1367592</v>
      </c>
      <c r="AM199" s="197">
        <f t="shared" ref="AM199:AM262" si="11">AN199+AO199+AP199+AQ199+AR199</f>
        <v>6431152</v>
      </c>
      <c r="AN199" s="197">
        <v>0</v>
      </c>
      <c r="AO199" s="197">
        <v>5470367</v>
      </c>
      <c r="AP199" s="197">
        <v>0</v>
      </c>
      <c r="AQ199" s="197">
        <v>960785</v>
      </c>
      <c r="AR199" s="197">
        <v>0</v>
      </c>
      <c r="AS199" s="197" t="e">
        <v>#N/A</v>
      </c>
      <c r="AT199" s="197" t="s">
        <v>904</v>
      </c>
      <c r="AU199" s="197" t="s">
        <v>118</v>
      </c>
      <c r="AV199" s="197" t="s">
        <v>4007</v>
      </c>
      <c r="AW199" s="197" t="s">
        <v>4004</v>
      </c>
      <c r="AX199" s="197"/>
      <c r="AY199" s="197" t="s">
        <v>904</v>
      </c>
      <c r="AZ199" s="197"/>
      <c r="BA199" s="197" t="s">
        <v>904</v>
      </c>
      <c r="BB199" s="197"/>
      <c r="BC199" s="197"/>
      <c r="BD199" s="197" t="s">
        <v>4004</v>
      </c>
      <c r="BE199" s="197"/>
      <c r="BF199" s="197">
        <v>1367592</v>
      </c>
      <c r="BG199" s="197">
        <v>0</v>
      </c>
      <c r="BH199" s="197">
        <v>0</v>
      </c>
      <c r="BI199" s="197"/>
    </row>
    <row r="200" spans="1:61" ht="15" hidden="1" customHeight="1" x14ac:dyDescent="0.2">
      <c r="A200" s="349" t="str">
        <f t="shared" ref="A200:A263" si="12">CONCATENATE(C200,"-",E200,"-",G200)</f>
        <v>27xx-151140001400-270120250904TAC0003</v>
      </c>
      <c r="B200" s="198">
        <v>46055</v>
      </c>
      <c r="C200" s="351" t="s">
        <v>193</v>
      </c>
      <c r="D200" s="351" t="s">
        <v>194</v>
      </c>
      <c r="E200" s="260">
        <v>151140001400</v>
      </c>
      <c r="F200" s="161" t="s">
        <v>967</v>
      </c>
      <c r="G200" s="199" t="s">
        <v>1081</v>
      </c>
      <c r="H200" s="199" t="s">
        <v>3363</v>
      </c>
      <c r="I200" s="199" t="s">
        <v>2078</v>
      </c>
      <c r="J200" s="198">
        <v>45904</v>
      </c>
      <c r="K200" s="198">
        <v>45916</v>
      </c>
      <c r="L200" s="198">
        <v>46020</v>
      </c>
      <c r="M200" s="198">
        <v>46020</v>
      </c>
      <c r="N200" s="161" t="s">
        <v>78</v>
      </c>
      <c r="O200" s="161" t="s">
        <v>487</v>
      </c>
      <c r="P200" s="161"/>
      <c r="Q200" s="161"/>
      <c r="R200" s="198">
        <v>44562</v>
      </c>
      <c r="S200" s="198">
        <v>45657</v>
      </c>
      <c r="T200" s="161" t="s">
        <v>1082</v>
      </c>
      <c r="U200" s="161" t="s">
        <v>47</v>
      </c>
      <c r="V200" s="161"/>
      <c r="W200" s="161" t="s">
        <v>1083</v>
      </c>
      <c r="X200" s="161" t="s">
        <v>11</v>
      </c>
      <c r="Y200" s="161">
        <v>853</v>
      </c>
      <c r="Z200" s="198">
        <v>45898</v>
      </c>
      <c r="AA200" s="161"/>
      <c r="AB200" s="161"/>
      <c r="AC200" s="161"/>
      <c r="AD200" s="197">
        <v>2935798585</v>
      </c>
      <c r="AE200" s="197">
        <v>1.1599999999999999</v>
      </c>
      <c r="AF200" s="197" t="s">
        <v>4003</v>
      </c>
      <c r="AG200" s="199">
        <v>101111</v>
      </c>
      <c r="AH200" s="197">
        <f t="shared" si="10"/>
        <v>5297828</v>
      </c>
      <c r="AI200" s="197">
        <v>4453021</v>
      </c>
      <c r="AJ200" s="197">
        <v>844807</v>
      </c>
      <c r="AK200" s="197">
        <v>0</v>
      </c>
      <c r="AL200" s="197">
        <v>1113255</v>
      </c>
      <c r="AM200" s="197">
        <f t="shared" si="11"/>
        <v>6411083</v>
      </c>
      <c r="AN200" s="197">
        <v>4453021</v>
      </c>
      <c r="AO200" s="197">
        <v>0</v>
      </c>
      <c r="AP200" s="197">
        <v>844807</v>
      </c>
      <c r="AQ200" s="197">
        <v>0</v>
      </c>
      <c r="AR200" s="197">
        <v>1113255</v>
      </c>
      <c r="AS200" s="197" t="e">
        <v>#N/A</v>
      </c>
      <c r="AT200" s="197" t="s">
        <v>904</v>
      </c>
      <c r="AU200" s="197" t="s">
        <v>118</v>
      </c>
      <c r="AV200" s="197"/>
      <c r="AW200" s="197" t="s">
        <v>4004</v>
      </c>
      <c r="AX200" s="197" t="s">
        <v>904</v>
      </c>
      <c r="AY200" s="197"/>
      <c r="AZ200" s="197" t="s">
        <v>904</v>
      </c>
      <c r="BA200" s="197"/>
      <c r="BB200" s="197" t="s">
        <v>904</v>
      </c>
      <c r="BC200" s="197"/>
      <c r="BD200" s="197" t="s">
        <v>4004</v>
      </c>
      <c r="BE200" s="197"/>
      <c r="BF200" s="197">
        <v>0</v>
      </c>
      <c r="BG200" s="197"/>
      <c r="BH200" s="197"/>
      <c r="BI200" s="197"/>
    </row>
    <row r="201" spans="1:61" ht="15" hidden="1" customHeight="1" x14ac:dyDescent="0.2">
      <c r="A201" s="349" t="str">
        <f t="shared" si="12"/>
        <v>30xx-201240025383-300120251113TAC0011</v>
      </c>
      <c r="B201" s="198">
        <v>46036</v>
      </c>
      <c r="C201" s="351" t="s">
        <v>217</v>
      </c>
      <c r="D201" s="351" t="s">
        <v>360</v>
      </c>
      <c r="E201" s="260">
        <v>201240025383</v>
      </c>
      <c r="F201" s="161" t="s">
        <v>1819</v>
      </c>
      <c r="G201" s="199" t="s">
        <v>1820</v>
      </c>
      <c r="H201" s="199" t="s">
        <v>3363</v>
      </c>
      <c r="I201" s="199" t="s">
        <v>2336</v>
      </c>
      <c r="J201" s="198">
        <v>45974</v>
      </c>
      <c r="K201" s="198">
        <v>45993</v>
      </c>
      <c r="L201" s="198">
        <v>46017</v>
      </c>
      <c r="M201" s="198"/>
      <c r="N201" s="161" t="s">
        <v>78</v>
      </c>
      <c r="O201" s="161" t="s">
        <v>487</v>
      </c>
      <c r="P201" s="161"/>
      <c r="Q201" s="161"/>
      <c r="R201" s="198">
        <v>44562</v>
      </c>
      <c r="S201" s="198">
        <v>45291</v>
      </c>
      <c r="T201" s="161" t="s">
        <v>229</v>
      </c>
      <c r="U201" s="161" t="s">
        <v>47</v>
      </c>
      <c r="V201" s="161"/>
      <c r="W201" s="161" t="s">
        <v>1743</v>
      </c>
      <c r="X201" s="161" t="s">
        <v>11</v>
      </c>
      <c r="Y201" s="161">
        <v>1137</v>
      </c>
      <c r="Z201" s="198">
        <v>45971</v>
      </c>
      <c r="AA201" s="161"/>
      <c r="AB201" s="161"/>
      <c r="AC201" s="161"/>
      <c r="AD201" s="197"/>
      <c r="AE201" s="197"/>
      <c r="AF201" s="197" t="s">
        <v>4005</v>
      </c>
      <c r="AG201" s="199">
        <v>105101</v>
      </c>
      <c r="AH201" s="197">
        <f t="shared" si="10"/>
        <v>6407747.2713179998</v>
      </c>
      <c r="AI201" s="197">
        <v>6407747.2713179998</v>
      </c>
      <c r="AJ201" s="197">
        <v>0</v>
      </c>
      <c r="AK201" s="197">
        <v>0</v>
      </c>
      <c r="AL201" s="197">
        <v>0</v>
      </c>
      <c r="AM201" s="197">
        <f t="shared" si="11"/>
        <v>6407747</v>
      </c>
      <c r="AN201" s="197">
        <v>4943186</v>
      </c>
      <c r="AO201" s="197">
        <v>0</v>
      </c>
      <c r="AP201" s="197">
        <v>1464561</v>
      </c>
      <c r="AQ201" s="197">
        <v>0</v>
      </c>
      <c r="AR201" s="197">
        <v>0</v>
      </c>
      <c r="AS201" s="197" t="e">
        <v>#N/A</v>
      </c>
      <c r="AT201" s="197" t="s">
        <v>904</v>
      </c>
      <c r="AU201" s="197">
        <v>0</v>
      </c>
      <c r="AV201" s="197"/>
      <c r="AW201" s="197" t="s">
        <v>4004</v>
      </c>
      <c r="AX201" s="197" t="s">
        <v>904</v>
      </c>
      <c r="AY201" s="197"/>
      <c r="AZ201" s="197" t="s">
        <v>904</v>
      </c>
      <c r="BA201" s="197"/>
      <c r="BB201" s="197"/>
      <c r="BC201" s="197"/>
      <c r="BD201" s="197" t="s">
        <v>4004</v>
      </c>
      <c r="BE201" s="197"/>
      <c r="BF201" s="197">
        <v>0</v>
      </c>
      <c r="BG201" s="197"/>
      <c r="BH201" s="197"/>
      <c r="BI201" s="197"/>
    </row>
    <row r="202" spans="1:61" ht="15" hidden="1" customHeight="1" x14ac:dyDescent="0.2">
      <c r="A202" s="349" t="str">
        <f t="shared" si="12"/>
        <v>43xx-10740006411-430120251002TAC0099</v>
      </c>
      <c r="B202" s="198">
        <v>46050</v>
      </c>
      <c r="C202" s="351" t="s">
        <v>328</v>
      </c>
      <c r="D202" s="351" t="s">
        <v>329</v>
      </c>
      <c r="E202" s="260">
        <v>10740006411</v>
      </c>
      <c r="F202" s="161" t="s">
        <v>2062</v>
      </c>
      <c r="G202" s="199" t="s">
        <v>1280</v>
      </c>
      <c r="H202" s="199" t="s">
        <v>3363</v>
      </c>
      <c r="I202" s="199" t="s">
        <v>1737</v>
      </c>
      <c r="J202" s="198">
        <v>45932</v>
      </c>
      <c r="K202" s="198">
        <v>45943</v>
      </c>
      <c r="L202" s="198">
        <v>45981</v>
      </c>
      <c r="M202" s="198">
        <v>45981</v>
      </c>
      <c r="N202" s="161" t="s">
        <v>78</v>
      </c>
      <c r="O202" s="161" t="s">
        <v>487</v>
      </c>
      <c r="P202" s="161"/>
      <c r="Q202" s="161"/>
      <c r="R202" s="198">
        <v>44562</v>
      </c>
      <c r="S202" s="198" t="s">
        <v>39</v>
      </c>
      <c r="T202" s="161" t="s">
        <v>1281</v>
      </c>
      <c r="U202" s="161"/>
      <c r="V202" s="161" t="s">
        <v>118</v>
      </c>
      <c r="W202" s="161" t="s">
        <v>1207</v>
      </c>
      <c r="X202" s="161" t="s">
        <v>285</v>
      </c>
      <c r="Y202" s="161"/>
      <c r="Z202" s="198"/>
      <c r="AA202" s="161"/>
      <c r="AB202" s="161"/>
      <c r="AC202" s="161"/>
      <c r="AD202" s="197"/>
      <c r="AE202" s="197"/>
      <c r="AF202" s="197" t="s">
        <v>4005</v>
      </c>
      <c r="AG202" s="199">
        <v>101110</v>
      </c>
      <c r="AH202" s="197">
        <f t="shared" si="10"/>
        <v>6358728</v>
      </c>
      <c r="AI202" s="197">
        <v>6000000</v>
      </c>
      <c r="AJ202" s="197">
        <v>358728</v>
      </c>
      <c r="AK202" s="197">
        <v>0</v>
      </c>
      <c r="AL202" s="197">
        <v>2400000</v>
      </c>
      <c r="AM202" s="197">
        <f t="shared" si="11"/>
        <v>6358728</v>
      </c>
      <c r="AN202" s="197">
        <v>0</v>
      </c>
      <c r="AO202" s="197">
        <v>6000000</v>
      </c>
      <c r="AP202" s="197">
        <v>0</v>
      </c>
      <c r="AQ202" s="197">
        <v>358728</v>
      </c>
      <c r="AR202" s="197">
        <v>0</v>
      </c>
      <c r="AS202" s="197" t="e">
        <v>#N/A</v>
      </c>
      <c r="AT202" s="197" t="s">
        <v>904</v>
      </c>
      <c r="AU202" s="197" t="s">
        <v>118</v>
      </c>
      <c r="AV202" s="197" t="s">
        <v>4007</v>
      </c>
      <c r="AW202" s="197" t="s">
        <v>4004</v>
      </c>
      <c r="AX202" s="197"/>
      <c r="AY202" s="197" t="s">
        <v>904</v>
      </c>
      <c r="AZ202" s="197"/>
      <c r="BA202" s="197" t="s">
        <v>904</v>
      </c>
      <c r="BB202" s="197" t="s">
        <v>904</v>
      </c>
      <c r="BC202" s="197"/>
      <c r="BD202" s="197" t="s">
        <v>4004</v>
      </c>
      <c r="BE202" s="197"/>
      <c r="BF202" s="197">
        <v>8758728</v>
      </c>
      <c r="BG202" s="197"/>
      <c r="BH202" s="197"/>
      <c r="BI202" s="197"/>
    </row>
    <row r="203" spans="1:61" ht="15" hidden="1" customHeight="1" x14ac:dyDescent="0.2">
      <c r="A203" s="349" t="str">
        <f t="shared" si="12"/>
        <v>70xx-170140007003-700120251124TAC0001</v>
      </c>
      <c r="B203" s="198">
        <v>46112</v>
      </c>
      <c r="C203" s="351" t="s">
        <v>354</v>
      </c>
      <c r="D203" s="351" t="s">
        <v>4021</v>
      </c>
      <c r="E203" s="260">
        <v>170140007003</v>
      </c>
      <c r="F203" s="161" t="s">
        <v>1811</v>
      </c>
      <c r="G203" s="199" t="s">
        <v>1812</v>
      </c>
      <c r="H203" s="199" t="s">
        <v>3363</v>
      </c>
      <c r="I203" s="199" t="s">
        <v>1812</v>
      </c>
      <c r="J203" s="198">
        <v>45985</v>
      </c>
      <c r="K203" s="198">
        <v>45992</v>
      </c>
      <c r="L203" s="198">
        <v>46100</v>
      </c>
      <c r="M203" s="198">
        <v>46108</v>
      </c>
      <c r="N203" s="161" t="s">
        <v>78</v>
      </c>
      <c r="O203" s="161" t="s">
        <v>487</v>
      </c>
      <c r="P203" s="161"/>
      <c r="Q203" s="161"/>
      <c r="R203" s="198">
        <v>44562</v>
      </c>
      <c r="S203" s="198">
        <v>45657</v>
      </c>
      <c r="T203" s="161" t="s">
        <v>422</v>
      </c>
      <c r="U203" s="161" t="s">
        <v>293</v>
      </c>
      <c r="V203" s="161"/>
      <c r="W203" s="161" t="s">
        <v>1813</v>
      </c>
      <c r="X203" s="161" t="s">
        <v>131</v>
      </c>
      <c r="Y203" s="161"/>
      <c r="Z203" s="198"/>
      <c r="AA203" s="161"/>
      <c r="AB203" s="161"/>
      <c r="AC203" s="161"/>
      <c r="AD203" s="197"/>
      <c r="AE203" s="197"/>
      <c r="AF203" s="197" t="s">
        <v>4003</v>
      </c>
      <c r="AG203" s="199">
        <v>101111</v>
      </c>
      <c r="AH203" s="197">
        <f t="shared" si="10"/>
        <v>5156270</v>
      </c>
      <c r="AI203" s="197">
        <v>4457741</v>
      </c>
      <c r="AJ203" s="197">
        <v>698529</v>
      </c>
      <c r="AK203" s="197">
        <v>0</v>
      </c>
      <c r="AL203" s="197">
        <v>1114436</v>
      </c>
      <c r="AM203" s="197">
        <f t="shared" si="11"/>
        <v>6270706</v>
      </c>
      <c r="AN203" s="197">
        <v>4457741</v>
      </c>
      <c r="AO203" s="197">
        <v>0</v>
      </c>
      <c r="AP203" s="197">
        <v>698529</v>
      </c>
      <c r="AQ203" s="197">
        <v>0</v>
      </c>
      <c r="AR203" s="197">
        <v>1114436</v>
      </c>
      <c r="AS203" s="197" t="s">
        <v>564</v>
      </c>
      <c r="AT203" s="197" t="s">
        <v>904</v>
      </c>
      <c r="AU203" s="197" t="s">
        <v>118</v>
      </c>
      <c r="AV203" s="197" t="s">
        <v>3366</v>
      </c>
      <c r="AW203" s="197" t="s">
        <v>4004</v>
      </c>
      <c r="AX203" s="197" t="s">
        <v>904</v>
      </c>
      <c r="AY203" s="197"/>
      <c r="AZ203" s="197" t="s">
        <v>904</v>
      </c>
      <c r="BA203" s="197"/>
      <c r="BB203" s="197" t="s">
        <v>904</v>
      </c>
      <c r="BC203" s="197"/>
      <c r="BD203" s="197" t="s">
        <v>4004</v>
      </c>
      <c r="BE203" s="197"/>
      <c r="BF203" s="197"/>
      <c r="BG203" s="197"/>
      <c r="BH203" s="197"/>
      <c r="BI203" s="197"/>
    </row>
    <row r="204" spans="1:61" ht="15" hidden="1" customHeight="1" x14ac:dyDescent="0.2">
      <c r="A204" s="349" t="str">
        <f t="shared" si="12"/>
        <v>59xx-120340020603-60</v>
      </c>
      <c r="B204" s="198">
        <v>46045</v>
      </c>
      <c r="C204" s="351" t="s">
        <v>337</v>
      </c>
      <c r="D204" s="351" t="s">
        <v>353</v>
      </c>
      <c r="E204" s="260">
        <v>120340020603</v>
      </c>
      <c r="F204" s="161" t="s">
        <v>866</v>
      </c>
      <c r="G204" s="199">
        <v>60</v>
      </c>
      <c r="H204" s="199" t="s">
        <v>3365</v>
      </c>
      <c r="I204" s="199">
        <v>60</v>
      </c>
      <c r="J204" s="198">
        <v>45742</v>
      </c>
      <c r="K204" s="198">
        <v>45747</v>
      </c>
      <c r="L204" s="198">
        <v>46020</v>
      </c>
      <c r="M204" s="198">
        <v>46020</v>
      </c>
      <c r="N204" s="161"/>
      <c r="O204" s="161" t="s">
        <v>78</v>
      </c>
      <c r="P204" s="161"/>
      <c r="Q204" s="161"/>
      <c r="R204" s="198">
        <v>44562</v>
      </c>
      <c r="S204" s="198">
        <v>45657</v>
      </c>
      <c r="T204" s="161" t="s">
        <v>342</v>
      </c>
      <c r="U204" s="161" t="s">
        <v>152</v>
      </c>
      <c r="V204" s="161"/>
      <c r="W204" s="161"/>
      <c r="X204" s="161" t="s">
        <v>36</v>
      </c>
      <c r="Y204" s="161"/>
      <c r="Z204" s="198"/>
      <c r="AA204" s="161"/>
      <c r="AB204" s="161"/>
      <c r="AC204" s="161"/>
      <c r="AD204" s="197"/>
      <c r="AE204" s="197"/>
      <c r="AF204" s="197" t="s">
        <v>4003</v>
      </c>
      <c r="AG204" s="199">
        <v>101111</v>
      </c>
      <c r="AH204" s="197">
        <f t="shared" si="10"/>
        <v>6268541</v>
      </c>
      <c r="AI204" s="197">
        <v>6268541</v>
      </c>
      <c r="AJ204" s="197">
        <v>0</v>
      </c>
      <c r="AK204" s="197">
        <v>0</v>
      </c>
      <c r="AL204" s="197">
        <v>0</v>
      </c>
      <c r="AM204" s="197">
        <f t="shared" si="11"/>
        <v>6268541</v>
      </c>
      <c r="AN204" s="197">
        <v>6268541</v>
      </c>
      <c r="AO204" s="197">
        <v>0</v>
      </c>
      <c r="AP204" s="197">
        <v>0</v>
      </c>
      <c r="AQ204" s="197">
        <v>0</v>
      </c>
      <c r="AR204" s="197">
        <v>0</v>
      </c>
      <c r="AS204" s="197" t="e">
        <v>#N/A</v>
      </c>
      <c r="AT204" s="197" t="s">
        <v>904</v>
      </c>
      <c r="AU204" s="197" t="s">
        <v>118</v>
      </c>
      <c r="AV204" s="197" t="s">
        <v>4004</v>
      </c>
      <c r="AW204" s="197" t="s">
        <v>4004</v>
      </c>
      <c r="AX204" s="197" t="s">
        <v>904</v>
      </c>
      <c r="AY204" s="197"/>
      <c r="AZ204" s="197"/>
      <c r="BA204" s="197"/>
      <c r="BB204" s="197"/>
      <c r="BC204" s="197"/>
      <c r="BD204" s="197" t="s">
        <v>4004</v>
      </c>
      <c r="BE204" s="197"/>
      <c r="BF204" s="197">
        <v>0</v>
      </c>
      <c r="BG204" s="197"/>
      <c r="BH204" s="197"/>
      <c r="BI204" s="197"/>
    </row>
    <row r="205" spans="1:61" ht="15" hidden="1" customHeight="1" x14ac:dyDescent="0.2">
      <c r="A205" s="349" t="str">
        <f t="shared" si="12"/>
        <v>06xx-990340009365-113</v>
      </c>
      <c r="B205" s="198">
        <v>46085</v>
      </c>
      <c r="C205" s="351" t="s">
        <v>348</v>
      </c>
      <c r="D205" s="351" t="s">
        <v>49</v>
      </c>
      <c r="E205" s="260">
        <v>990340009365</v>
      </c>
      <c r="F205" s="161" t="s">
        <v>3378</v>
      </c>
      <c r="G205" s="199">
        <v>113</v>
      </c>
      <c r="H205" s="199" t="s">
        <v>3365</v>
      </c>
      <c r="I205" s="199">
        <v>113</v>
      </c>
      <c r="J205" s="198">
        <v>45800</v>
      </c>
      <c r="K205" s="198">
        <v>45805</v>
      </c>
      <c r="L205" s="198">
        <v>45993</v>
      </c>
      <c r="M205" s="198">
        <v>45993</v>
      </c>
      <c r="N205" s="161"/>
      <c r="O205" s="161" t="s">
        <v>78</v>
      </c>
      <c r="P205" s="161"/>
      <c r="Q205" s="161"/>
      <c r="R205" s="198">
        <v>44562</v>
      </c>
      <c r="S205" s="198">
        <v>45291</v>
      </c>
      <c r="T205" s="161" t="s">
        <v>68</v>
      </c>
      <c r="U205" s="161" t="s">
        <v>152</v>
      </c>
      <c r="V205" s="161" t="s">
        <v>57</v>
      </c>
      <c r="W205" s="161" t="s">
        <v>903</v>
      </c>
      <c r="X205" s="161" t="s">
        <v>28</v>
      </c>
      <c r="Y205" s="161">
        <v>333</v>
      </c>
      <c r="Z205" s="198">
        <v>45797</v>
      </c>
      <c r="AA205" s="161" t="s">
        <v>57</v>
      </c>
      <c r="AB205" s="161" t="s">
        <v>57</v>
      </c>
      <c r="AC205" s="161" t="s">
        <v>57</v>
      </c>
      <c r="AD205" s="197">
        <v>6711200106</v>
      </c>
      <c r="AE205" s="197">
        <v>4.0357000000000003</v>
      </c>
      <c r="AF205" s="197" t="s">
        <v>4003</v>
      </c>
      <c r="AG205" s="199">
        <v>101111</v>
      </c>
      <c r="AH205" s="197">
        <f t="shared" si="10"/>
        <v>49843948</v>
      </c>
      <c r="AI205" s="197">
        <v>34666377</v>
      </c>
      <c r="AJ205" s="197">
        <v>15177571</v>
      </c>
      <c r="AK205" s="197">
        <v>53693940</v>
      </c>
      <c r="AL205" s="197">
        <v>0</v>
      </c>
      <c r="AM205" s="197">
        <f t="shared" si="11"/>
        <v>6247372</v>
      </c>
      <c r="AN205" s="197">
        <v>0</v>
      </c>
      <c r="AO205" s="197">
        <v>6247372</v>
      </c>
      <c r="AP205" s="197">
        <v>0</v>
      </c>
      <c r="AQ205" s="197">
        <v>0</v>
      </c>
      <c r="AR205" s="197">
        <v>0</v>
      </c>
      <c r="AS205" s="197" t="e">
        <v>#N/A</v>
      </c>
      <c r="AT205" s="197" t="s">
        <v>904</v>
      </c>
      <c r="AU205" s="197" t="s">
        <v>118</v>
      </c>
      <c r="AV205" s="197" t="s">
        <v>4007</v>
      </c>
      <c r="AW205" s="197" t="s">
        <v>4004</v>
      </c>
      <c r="AX205" s="197"/>
      <c r="AY205" s="197" t="s">
        <v>904</v>
      </c>
      <c r="AZ205" s="197"/>
      <c r="BA205" s="197"/>
      <c r="BB205" s="197"/>
      <c r="BC205" s="197"/>
      <c r="BD205" s="197" t="s">
        <v>4004</v>
      </c>
      <c r="BE205" s="197"/>
      <c r="BF205" s="197">
        <v>6247372</v>
      </c>
      <c r="BG205" s="197">
        <v>0</v>
      </c>
      <c r="BH205" s="197">
        <v>0</v>
      </c>
      <c r="BI205" s="197"/>
    </row>
    <row r="206" spans="1:61" ht="15" hidden="1" customHeight="1" x14ac:dyDescent="0.2">
      <c r="A206" s="349" t="str">
        <f t="shared" si="12"/>
        <v>62xx-190340002747-282</v>
      </c>
      <c r="B206" s="198">
        <v>45678</v>
      </c>
      <c r="C206" s="351" t="s">
        <v>361</v>
      </c>
      <c r="D206" s="351" t="s">
        <v>362</v>
      </c>
      <c r="E206" s="260">
        <v>190340002747</v>
      </c>
      <c r="F206" s="161" t="s">
        <v>1710</v>
      </c>
      <c r="G206" s="199">
        <v>282</v>
      </c>
      <c r="H206" s="199" t="s">
        <v>3365</v>
      </c>
      <c r="I206" s="199">
        <v>282</v>
      </c>
      <c r="J206" s="198">
        <v>45749</v>
      </c>
      <c r="K206" s="198">
        <v>45770</v>
      </c>
      <c r="L206" s="198">
        <v>45985</v>
      </c>
      <c r="M206" s="198">
        <v>45994</v>
      </c>
      <c r="N206" s="161"/>
      <c r="O206" s="161" t="s">
        <v>78</v>
      </c>
      <c r="P206" s="161"/>
      <c r="Q206" s="161"/>
      <c r="R206" s="198">
        <v>44562</v>
      </c>
      <c r="S206" s="198">
        <v>45657</v>
      </c>
      <c r="T206" s="161" t="s">
        <v>135</v>
      </c>
      <c r="U206" s="161" t="s">
        <v>149</v>
      </c>
      <c r="V206" s="161"/>
      <c r="W206" s="161" t="s">
        <v>1154</v>
      </c>
      <c r="X206" s="161" t="s">
        <v>28</v>
      </c>
      <c r="Y206" s="161">
        <v>172</v>
      </c>
      <c r="Z206" s="198">
        <v>45747</v>
      </c>
      <c r="AA206" s="161"/>
      <c r="AB206" s="161"/>
      <c r="AC206" s="161"/>
      <c r="AD206" s="197">
        <v>1834731470</v>
      </c>
      <c r="AE206" s="197"/>
      <c r="AF206" s="197" t="s">
        <v>4003</v>
      </c>
      <c r="AG206" s="199">
        <v>101111</v>
      </c>
      <c r="AH206" s="197">
        <f t="shared" si="10"/>
        <v>187443748</v>
      </c>
      <c r="AI206" s="197">
        <v>123596726</v>
      </c>
      <c r="AJ206" s="197">
        <v>63847022</v>
      </c>
      <c r="AK206" s="197">
        <v>35990390</v>
      </c>
      <c r="AL206" s="197">
        <v>0</v>
      </c>
      <c r="AM206" s="197">
        <f t="shared" si="11"/>
        <v>6179836</v>
      </c>
      <c r="AN206" s="197">
        <v>0</v>
      </c>
      <c r="AO206" s="197">
        <v>0</v>
      </c>
      <c r="AP206" s="197">
        <v>0</v>
      </c>
      <c r="AQ206" s="197">
        <v>0</v>
      </c>
      <c r="AR206" s="197">
        <v>6179836</v>
      </c>
      <c r="AS206" s="197" t="e">
        <v>#N/A</v>
      </c>
      <c r="AT206" s="197" t="s">
        <v>904</v>
      </c>
      <c r="AU206" s="197" t="s">
        <v>118</v>
      </c>
      <c r="AV206" s="197" t="s">
        <v>1133</v>
      </c>
      <c r="AW206" s="197" t="s">
        <v>4004</v>
      </c>
      <c r="AX206" s="197"/>
      <c r="AY206" s="197"/>
      <c r="AZ206" s="197"/>
      <c r="BA206" s="197"/>
      <c r="BB206" s="197" t="s">
        <v>904</v>
      </c>
      <c r="BC206" s="197"/>
      <c r="BD206" s="197" t="s">
        <v>4004</v>
      </c>
      <c r="BE206" s="197"/>
      <c r="BF206" s="197"/>
      <c r="BG206" s="197"/>
      <c r="BH206" s="197"/>
      <c r="BI206" s="197"/>
    </row>
    <row r="207" spans="1:61" ht="15" hidden="1" customHeight="1" x14ac:dyDescent="0.2">
      <c r="A207" s="349" t="str">
        <f t="shared" si="12"/>
        <v>18xx-210840027836-81</v>
      </c>
      <c r="B207" s="198">
        <v>46071</v>
      </c>
      <c r="C207" s="351" t="s">
        <v>355</v>
      </c>
      <c r="D207" s="351" t="s">
        <v>148</v>
      </c>
      <c r="E207" s="260">
        <v>210840027836</v>
      </c>
      <c r="F207" s="161" t="s">
        <v>417</v>
      </c>
      <c r="G207" s="199">
        <v>81</v>
      </c>
      <c r="H207" s="199" t="s">
        <v>3365</v>
      </c>
      <c r="I207" s="199">
        <v>81</v>
      </c>
      <c r="J207" s="198">
        <v>45825</v>
      </c>
      <c r="K207" s="198">
        <v>45838</v>
      </c>
      <c r="L207" s="198">
        <v>45980</v>
      </c>
      <c r="M207" s="198">
        <v>45981</v>
      </c>
      <c r="N207" s="161"/>
      <c r="O207" s="161" t="s">
        <v>78</v>
      </c>
      <c r="P207" s="161"/>
      <c r="Q207" s="161"/>
      <c r="R207" s="198">
        <v>44927</v>
      </c>
      <c r="S207" s="198">
        <v>45291</v>
      </c>
      <c r="T207" s="161" t="s">
        <v>1157</v>
      </c>
      <c r="U207" s="161" t="s">
        <v>149</v>
      </c>
      <c r="V207" s="161"/>
      <c r="W207" s="161" t="s">
        <v>1738</v>
      </c>
      <c r="X207" s="161" t="s">
        <v>11</v>
      </c>
      <c r="Y207" s="161">
        <v>451</v>
      </c>
      <c r="Z207" s="198">
        <v>45821</v>
      </c>
      <c r="AA207" s="161"/>
      <c r="AB207" s="161"/>
      <c r="AC207" s="161"/>
      <c r="AD207" s="197">
        <v>771813893</v>
      </c>
      <c r="AE207" s="197">
        <v>0.4</v>
      </c>
      <c r="AF207" s="197" t="s">
        <v>4003</v>
      </c>
      <c r="AG207" s="199">
        <v>101111</v>
      </c>
      <c r="AH207" s="197">
        <f t="shared" si="10"/>
        <v>6108144.5</v>
      </c>
      <c r="AI207" s="197">
        <v>4651579</v>
      </c>
      <c r="AJ207" s="197">
        <v>1456565.5</v>
      </c>
      <c r="AK207" s="197">
        <v>0</v>
      </c>
      <c r="AL207" s="197">
        <v>0</v>
      </c>
      <c r="AM207" s="197">
        <f t="shared" si="11"/>
        <v>6108144.4100000001</v>
      </c>
      <c r="AN207" s="197">
        <v>4651579</v>
      </c>
      <c r="AO207" s="197">
        <v>0</v>
      </c>
      <c r="AP207" s="197">
        <v>991391</v>
      </c>
      <c r="AQ207" s="197">
        <v>465174.41</v>
      </c>
      <c r="AR207" s="197">
        <v>0</v>
      </c>
      <c r="AS207" s="197" t="e">
        <v>#N/A</v>
      </c>
      <c r="AT207" s="197" t="s">
        <v>904</v>
      </c>
      <c r="AU207" s="197" t="s">
        <v>118</v>
      </c>
      <c r="AV207" s="197" t="s">
        <v>4007</v>
      </c>
      <c r="AW207" s="197" t="s">
        <v>4004</v>
      </c>
      <c r="AX207" s="197" t="s">
        <v>904</v>
      </c>
      <c r="AY207" s="197"/>
      <c r="AZ207" s="197" t="s">
        <v>904</v>
      </c>
      <c r="BA207" s="197" t="s">
        <v>904</v>
      </c>
      <c r="BB207" s="197"/>
      <c r="BC207" s="197"/>
      <c r="BD207" s="197" t="s">
        <v>4004</v>
      </c>
      <c r="BE207" s="197"/>
      <c r="BF207" s="197">
        <v>465158</v>
      </c>
      <c r="BG207" s="197">
        <v>0</v>
      </c>
      <c r="BH207" s="197">
        <v>0</v>
      </c>
      <c r="BI207" s="197"/>
    </row>
    <row r="208" spans="1:61" ht="15" hidden="1" customHeight="1" x14ac:dyDescent="0.2">
      <c r="A208" s="349" t="str">
        <f t="shared" si="12"/>
        <v>21xx-150440018790-210120251023TAC0003</v>
      </c>
      <c r="B208" s="198">
        <v>46092</v>
      </c>
      <c r="C208" s="351" t="s">
        <v>351</v>
      </c>
      <c r="D208" s="351" t="s">
        <v>177</v>
      </c>
      <c r="E208" s="260">
        <v>150440018790</v>
      </c>
      <c r="F208" s="161" t="s">
        <v>3429</v>
      </c>
      <c r="G208" s="199" t="s">
        <v>1422</v>
      </c>
      <c r="H208" s="199" t="s">
        <v>3363</v>
      </c>
      <c r="I208" s="199" t="s">
        <v>4079</v>
      </c>
      <c r="J208" s="198">
        <v>45953</v>
      </c>
      <c r="K208" s="198">
        <v>45961</v>
      </c>
      <c r="L208" s="198">
        <v>46059</v>
      </c>
      <c r="M208" s="198">
        <v>46059</v>
      </c>
      <c r="N208" s="161" t="s">
        <v>78</v>
      </c>
      <c r="O208" s="161" t="s">
        <v>487</v>
      </c>
      <c r="P208" s="161"/>
      <c r="Q208" s="161"/>
      <c r="R208" s="198">
        <v>44562</v>
      </c>
      <c r="S208" s="198">
        <v>44926</v>
      </c>
      <c r="T208" s="161" t="s">
        <v>3430</v>
      </c>
      <c r="U208" s="161" t="s">
        <v>179</v>
      </c>
      <c r="V208" s="161" t="s">
        <v>118</v>
      </c>
      <c r="W208" s="161" t="s">
        <v>207</v>
      </c>
      <c r="X208" s="161" t="s">
        <v>28</v>
      </c>
      <c r="Y208" s="161">
        <v>1032</v>
      </c>
      <c r="Z208" s="198">
        <v>45951</v>
      </c>
      <c r="AA208" s="161"/>
      <c r="AB208" s="161"/>
      <c r="AC208" s="161"/>
      <c r="AD208" s="197">
        <v>287179703</v>
      </c>
      <c r="AE208" s="197">
        <v>0.8</v>
      </c>
      <c r="AF208" s="197" t="s">
        <v>4003</v>
      </c>
      <c r="AG208" s="199">
        <v>101111</v>
      </c>
      <c r="AH208" s="197">
        <f t="shared" si="10"/>
        <v>5202512</v>
      </c>
      <c r="AI208" s="197">
        <v>3609556</v>
      </c>
      <c r="AJ208" s="197">
        <v>1592956</v>
      </c>
      <c r="AK208" s="197">
        <v>0</v>
      </c>
      <c r="AL208" s="197">
        <v>902389</v>
      </c>
      <c r="AM208" s="197">
        <f t="shared" si="11"/>
        <v>6104901</v>
      </c>
      <c r="AN208" s="197">
        <v>3609556</v>
      </c>
      <c r="AO208" s="197">
        <v>0</v>
      </c>
      <c r="AP208" s="197">
        <v>1592956</v>
      </c>
      <c r="AQ208" s="197">
        <v>0</v>
      </c>
      <c r="AR208" s="197">
        <v>902389</v>
      </c>
      <c r="AS208" s="197" t="s">
        <v>564</v>
      </c>
      <c r="AT208" s="197" t="s">
        <v>904</v>
      </c>
      <c r="AU208" s="197" t="s">
        <v>118</v>
      </c>
      <c r="AV208" s="197" t="s">
        <v>3366</v>
      </c>
      <c r="AW208" s="197" t="s">
        <v>4004</v>
      </c>
      <c r="AX208" s="197" t="s">
        <v>904</v>
      </c>
      <c r="AY208" s="197"/>
      <c r="AZ208" s="197" t="s">
        <v>904</v>
      </c>
      <c r="BA208" s="197"/>
      <c r="BB208" s="197" t="s">
        <v>904</v>
      </c>
      <c r="BC208" s="197"/>
      <c r="BD208" s="197" t="s">
        <v>4004</v>
      </c>
      <c r="BE208" s="197"/>
      <c r="BF208" s="197"/>
      <c r="BG208" s="197"/>
      <c r="BH208" s="197"/>
      <c r="BI208" s="197"/>
    </row>
    <row r="209" spans="1:61" ht="15" hidden="1" customHeight="1" x14ac:dyDescent="0.2">
      <c r="A209" s="349" t="str">
        <f t="shared" si="12"/>
        <v>43xx-170240014901-430120251016TAC0004</v>
      </c>
      <c r="B209" s="198">
        <v>46071</v>
      </c>
      <c r="C209" s="351" t="s">
        <v>328</v>
      </c>
      <c r="D209" s="351" t="s">
        <v>329</v>
      </c>
      <c r="E209" s="260">
        <v>170240014901</v>
      </c>
      <c r="F209" s="161" t="s">
        <v>3402</v>
      </c>
      <c r="G209" s="199" t="s">
        <v>3319</v>
      </c>
      <c r="H209" s="199" t="s">
        <v>3363</v>
      </c>
      <c r="I209" s="199" t="s">
        <v>3403</v>
      </c>
      <c r="J209" s="198">
        <v>45946</v>
      </c>
      <c r="K209" s="198">
        <v>45952</v>
      </c>
      <c r="L209" s="198">
        <v>45994</v>
      </c>
      <c r="M209" s="198">
        <v>45995</v>
      </c>
      <c r="N209" s="161" t="s">
        <v>82</v>
      </c>
      <c r="O209" s="161" t="s">
        <v>479</v>
      </c>
      <c r="P209" s="161"/>
      <c r="Q209" s="161"/>
      <c r="R209" s="198">
        <v>44562</v>
      </c>
      <c r="S209" s="198">
        <v>45657</v>
      </c>
      <c r="T209" s="161" t="s">
        <v>1281</v>
      </c>
      <c r="U209" s="161"/>
      <c r="V209" s="161"/>
      <c r="W209" s="161" t="s">
        <v>3404</v>
      </c>
      <c r="X209" s="161" t="s">
        <v>131</v>
      </c>
      <c r="Y209" s="161"/>
      <c r="Z209" s="198"/>
      <c r="AA209" s="161"/>
      <c r="AB209" s="161"/>
      <c r="AC209" s="161"/>
      <c r="AD209" s="197"/>
      <c r="AE209" s="197"/>
      <c r="AF209" s="197" t="s">
        <v>4003</v>
      </c>
      <c r="AG209" s="199">
        <v>101111</v>
      </c>
      <c r="AH209" s="197">
        <f t="shared" si="10"/>
        <v>4540210</v>
      </c>
      <c r="AI209" s="197">
        <v>3660801</v>
      </c>
      <c r="AJ209" s="197">
        <v>879409</v>
      </c>
      <c r="AK209" s="197">
        <v>0</v>
      </c>
      <c r="AL209" s="197">
        <v>1464320</v>
      </c>
      <c r="AM209" s="197">
        <f t="shared" si="11"/>
        <v>6004530</v>
      </c>
      <c r="AN209" s="197">
        <v>3660801</v>
      </c>
      <c r="AO209" s="197">
        <v>0</v>
      </c>
      <c r="AP209" s="197">
        <v>879409</v>
      </c>
      <c r="AQ209" s="197">
        <v>0</v>
      </c>
      <c r="AR209" s="197">
        <v>1464320</v>
      </c>
      <c r="AS209" s="197" t="e">
        <v>#N/A</v>
      </c>
      <c r="AT209" s="197" t="s">
        <v>904</v>
      </c>
      <c r="AU209" s="197" t="s">
        <v>118</v>
      </c>
      <c r="AV209" s="197"/>
      <c r="AW209" s="197" t="s">
        <v>4004</v>
      </c>
      <c r="AX209" s="197" t="s">
        <v>904</v>
      </c>
      <c r="AY209" s="197"/>
      <c r="AZ209" s="197" t="s">
        <v>904</v>
      </c>
      <c r="BA209" s="197"/>
      <c r="BB209" s="197" t="s">
        <v>904</v>
      </c>
      <c r="BC209" s="197"/>
      <c r="BD209" s="197" t="s">
        <v>4004</v>
      </c>
      <c r="BE209" s="197"/>
      <c r="BF209" s="197">
        <v>0</v>
      </c>
      <c r="BG209" s="197"/>
      <c r="BH209" s="197"/>
      <c r="BI209" s="197"/>
    </row>
    <row r="210" spans="1:61" ht="15" hidden="1" customHeight="1" x14ac:dyDescent="0.2">
      <c r="A210" s="349" t="str">
        <f t="shared" si="12"/>
        <v>60xx-971140000928-147</v>
      </c>
      <c r="B210" s="198">
        <v>46030</v>
      </c>
      <c r="C210" s="351" t="s">
        <v>363</v>
      </c>
      <c r="D210" s="351" t="s">
        <v>364</v>
      </c>
      <c r="E210" s="260">
        <v>971140000928</v>
      </c>
      <c r="F210" s="161" t="s">
        <v>125</v>
      </c>
      <c r="G210" s="199">
        <v>147</v>
      </c>
      <c r="H210" s="199" t="s">
        <v>3365</v>
      </c>
      <c r="I210" s="199">
        <v>147</v>
      </c>
      <c r="J210" s="198">
        <v>44663</v>
      </c>
      <c r="K210" s="198">
        <v>44663</v>
      </c>
      <c r="L210" s="198">
        <v>44834</v>
      </c>
      <c r="M210" s="198">
        <v>44845</v>
      </c>
      <c r="N210" s="161"/>
      <c r="O210" s="161" t="s">
        <v>78</v>
      </c>
      <c r="P210" s="161"/>
      <c r="Q210" s="161"/>
      <c r="R210" s="198">
        <v>43466</v>
      </c>
      <c r="S210" s="198">
        <v>44196</v>
      </c>
      <c r="T210" s="161" t="s">
        <v>126</v>
      </c>
      <c r="U210" s="161" t="s">
        <v>1330</v>
      </c>
      <c r="V210" s="161"/>
      <c r="W210" s="161" t="s">
        <v>583</v>
      </c>
      <c r="X210" s="161" t="s">
        <v>28</v>
      </c>
      <c r="Y210" s="161"/>
      <c r="Z210" s="198"/>
      <c r="AA210" s="161"/>
      <c r="AB210" s="161"/>
      <c r="AC210" s="161"/>
      <c r="AD210" s="197"/>
      <c r="AE210" s="197"/>
      <c r="AF210" s="197" t="s">
        <v>4005</v>
      </c>
      <c r="AG210" s="199">
        <v>105101</v>
      </c>
      <c r="AH210" s="197">
        <f t="shared" si="10"/>
        <v>73236277</v>
      </c>
      <c r="AI210" s="197">
        <v>60705763</v>
      </c>
      <c r="AJ210" s="197">
        <v>12530514</v>
      </c>
      <c r="AK210" s="197">
        <v>0</v>
      </c>
      <c r="AL210" s="197">
        <v>0</v>
      </c>
      <c r="AM210" s="197">
        <f t="shared" si="11"/>
        <v>5893138</v>
      </c>
      <c r="AN210" s="197">
        <v>5893138</v>
      </c>
      <c r="AO210" s="197">
        <v>0</v>
      </c>
      <c r="AP210" s="197">
        <v>0</v>
      </c>
      <c r="AQ210" s="197">
        <v>0</v>
      </c>
      <c r="AR210" s="197">
        <v>0</v>
      </c>
      <c r="AS210" s="197" t="e">
        <v>#N/A</v>
      </c>
      <c r="AT210" s="197" t="s">
        <v>904</v>
      </c>
      <c r="AU210" s="197">
        <v>0</v>
      </c>
      <c r="AV210" s="197" t="s">
        <v>4007</v>
      </c>
      <c r="AW210" s="197" t="s">
        <v>4004</v>
      </c>
      <c r="AX210" s="197" t="s">
        <v>904</v>
      </c>
      <c r="AY210" s="197"/>
      <c r="AZ210" s="197"/>
      <c r="BA210" s="197"/>
      <c r="BB210" s="197"/>
      <c r="BC210" s="197"/>
      <c r="BD210" s="197" t="s">
        <v>4004</v>
      </c>
      <c r="BE210" s="197"/>
      <c r="BF210" s="197">
        <v>0</v>
      </c>
      <c r="BG210" s="197" t="e">
        <v>#N/A</v>
      </c>
      <c r="BH210" s="197">
        <v>0</v>
      </c>
      <c r="BI210" s="197"/>
    </row>
    <row r="211" spans="1:61" ht="15" hidden="1" customHeight="1" x14ac:dyDescent="0.2">
      <c r="A211" s="349" t="str">
        <f t="shared" si="12"/>
        <v>15xx-80640010200-50</v>
      </c>
      <c r="B211" s="198">
        <v>46099</v>
      </c>
      <c r="C211" s="351" t="s">
        <v>290</v>
      </c>
      <c r="D211" s="351" t="s">
        <v>291</v>
      </c>
      <c r="E211" s="260">
        <v>80640010200</v>
      </c>
      <c r="F211" s="161" t="s">
        <v>4071</v>
      </c>
      <c r="G211" s="199">
        <v>50</v>
      </c>
      <c r="H211" s="199" t="s">
        <v>3365</v>
      </c>
      <c r="I211" s="199">
        <v>50</v>
      </c>
      <c r="J211" s="198">
        <v>45384</v>
      </c>
      <c r="K211" s="198">
        <v>45391</v>
      </c>
      <c r="L211" s="198">
        <v>45643</v>
      </c>
      <c r="M211" s="198">
        <v>45645</v>
      </c>
      <c r="N211" s="161"/>
      <c r="O211" s="161" t="s">
        <v>21</v>
      </c>
      <c r="P211" s="161"/>
      <c r="Q211" s="161"/>
      <c r="R211" s="198">
        <v>44197</v>
      </c>
      <c r="S211" s="198">
        <v>45291</v>
      </c>
      <c r="T211" s="161" t="s">
        <v>295</v>
      </c>
      <c r="U211" s="161" t="s">
        <v>264</v>
      </c>
      <c r="V211" s="161"/>
      <c r="W211" s="161" t="s">
        <v>207</v>
      </c>
      <c r="X211" s="161"/>
      <c r="Y211" s="161"/>
      <c r="Z211" s="198"/>
      <c r="AA211" s="161"/>
      <c r="AB211" s="161"/>
      <c r="AC211" s="161"/>
      <c r="AD211" s="197"/>
      <c r="AE211" s="197"/>
      <c r="AF211" s="197" t="s">
        <v>4005</v>
      </c>
      <c r="AG211" s="199">
        <v>105101</v>
      </c>
      <c r="AH211" s="197">
        <f t="shared" si="10"/>
        <v>34855621.840000004</v>
      </c>
      <c r="AI211" s="197">
        <v>34855621.840000004</v>
      </c>
      <c r="AJ211" s="197">
        <v>0</v>
      </c>
      <c r="AK211" s="197">
        <v>0</v>
      </c>
      <c r="AL211" s="197">
        <v>0</v>
      </c>
      <c r="AM211" s="197">
        <f t="shared" si="11"/>
        <v>5809270</v>
      </c>
      <c r="AN211" s="197">
        <v>5252242</v>
      </c>
      <c r="AO211" s="197">
        <v>0</v>
      </c>
      <c r="AP211" s="197">
        <v>557028</v>
      </c>
      <c r="AQ211" s="197">
        <v>0</v>
      </c>
      <c r="AR211" s="197">
        <v>0</v>
      </c>
      <c r="AS211" s="197" t="e">
        <v>#N/A</v>
      </c>
      <c r="AT211" s="197" t="s">
        <v>904</v>
      </c>
      <c r="AU211" s="197" t="s">
        <v>904</v>
      </c>
      <c r="AV211" s="197"/>
      <c r="AW211" s="197" t="s">
        <v>4004</v>
      </c>
      <c r="AX211" s="197" t="s">
        <v>904</v>
      </c>
      <c r="AY211" s="197"/>
      <c r="AZ211" s="197" t="s">
        <v>904</v>
      </c>
      <c r="BA211" s="197"/>
      <c r="BB211" s="197"/>
      <c r="BC211" s="197"/>
      <c r="BD211" s="197" t="s">
        <v>4004</v>
      </c>
      <c r="BE211" s="197"/>
      <c r="BF211" s="197">
        <v>0</v>
      </c>
      <c r="BG211" s="197">
        <v>0</v>
      </c>
      <c r="BH211" s="197">
        <v>0</v>
      </c>
      <c r="BI211" s="197">
        <v>5809270</v>
      </c>
    </row>
    <row r="212" spans="1:61" ht="15" hidden="1" customHeight="1" x14ac:dyDescent="0.2">
      <c r="A212" s="349" t="str">
        <f t="shared" si="12"/>
        <v>33xx-990240009748-38</v>
      </c>
      <c r="B212" s="198">
        <v>46057</v>
      </c>
      <c r="C212" s="351" t="s">
        <v>304</v>
      </c>
      <c r="D212" s="351" t="s">
        <v>305</v>
      </c>
      <c r="E212" s="260">
        <v>990240009748</v>
      </c>
      <c r="F212" s="161" t="s">
        <v>322</v>
      </c>
      <c r="G212" s="199">
        <v>38</v>
      </c>
      <c r="H212" s="199" t="s">
        <v>3365</v>
      </c>
      <c r="I212" s="199">
        <v>38</v>
      </c>
      <c r="J212" s="198">
        <v>45748</v>
      </c>
      <c r="K212" s="198">
        <v>45751</v>
      </c>
      <c r="L212" s="198">
        <v>45849</v>
      </c>
      <c r="M212" s="198">
        <v>45849</v>
      </c>
      <c r="N212" s="161"/>
      <c r="O212" s="161" t="s">
        <v>82</v>
      </c>
      <c r="P212" s="161"/>
      <c r="Q212" s="161"/>
      <c r="R212" s="198">
        <v>44197</v>
      </c>
      <c r="S212" s="198">
        <v>45657</v>
      </c>
      <c r="T212" s="161" t="s">
        <v>307</v>
      </c>
      <c r="U212" s="161" t="s">
        <v>149</v>
      </c>
      <c r="V212" s="161"/>
      <c r="W212" s="161" t="s">
        <v>323</v>
      </c>
      <c r="X212" s="161" t="s">
        <v>91</v>
      </c>
      <c r="Y212" s="161"/>
      <c r="Z212" s="198"/>
      <c r="AA212" s="161"/>
      <c r="AB212" s="161"/>
      <c r="AC212" s="161"/>
      <c r="AD212" s="197">
        <v>4121150300</v>
      </c>
      <c r="AE212" s="197">
        <v>3.75</v>
      </c>
      <c r="AF212" s="197" t="s">
        <v>4003</v>
      </c>
      <c r="AG212" s="199">
        <v>101111</v>
      </c>
      <c r="AH212" s="197">
        <f t="shared" si="10"/>
        <v>35611668</v>
      </c>
      <c r="AI212" s="197">
        <v>35611668</v>
      </c>
      <c r="AJ212" s="197">
        <v>0</v>
      </c>
      <c r="AK212" s="197">
        <v>0</v>
      </c>
      <c r="AL212" s="197">
        <v>0</v>
      </c>
      <c r="AM212" s="197">
        <f t="shared" si="11"/>
        <v>5741351</v>
      </c>
      <c r="AN212" s="197">
        <v>5691351</v>
      </c>
      <c r="AO212" s="197">
        <v>0</v>
      </c>
      <c r="AP212" s="197">
        <v>50000</v>
      </c>
      <c r="AQ212" s="197">
        <v>0</v>
      </c>
      <c r="AR212" s="197">
        <v>0</v>
      </c>
      <c r="AS212" s="197" t="e">
        <v>#N/A</v>
      </c>
      <c r="AT212" s="197" t="s">
        <v>904</v>
      </c>
      <c r="AU212" s="197" t="s">
        <v>118</v>
      </c>
      <c r="AV212" s="197" t="s">
        <v>4007</v>
      </c>
      <c r="AW212" s="197" t="s">
        <v>4004</v>
      </c>
      <c r="AX212" s="197" t="s">
        <v>904</v>
      </c>
      <c r="AY212" s="197"/>
      <c r="AZ212" s="197" t="s">
        <v>904</v>
      </c>
      <c r="BA212" s="197"/>
      <c r="BB212" s="197"/>
      <c r="BC212" s="197"/>
      <c r="BD212" s="197" t="s">
        <v>4004</v>
      </c>
      <c r="BE212" s="197"/>
      <c r="BF212" s="197">
        <v>22740996</v>
      </c>
      <c r="BG212" s="197">
        <v>0</v>
      </c>
      <c r="BH212" s="197">
        <v>0</v>
      </c>
      <c r="BI212" s="197"/>
    </row>
    <row r="213" spans="1:61" ht="15" hidden="1" customHeight="1" x14ac:dyDescent="0.2">
      <c r="A213" s="349" t="str">
        <f t="shared" si="12"/>
        <v>62xx-120440016649-620120251125TAC0013</v>
      </c>
      <c r="B213" s="198">
        <v>46027</v>
      </c>
      <c r="C213" s="351" t="s">
        <v>361</v>
      </c>
      <c r="D213" s="351" t="s">
        <v>362</v>
      </c>
      <c r="E213" s="260">
        <v>120440016649</v>
      </c>
      <c r="F213" s="161" t="s">
        <v>1792</v>
      </c>
      <c r="G213" s="199" t="s">
        <v>1793</v>
      </c>
      <c r="H213" s="199" t="s">
        <v>3363</v>
      </c>
      <c r="I213" s="199" t="s">
        <v>2050</v>
      </c>
      <c r="J213" s="198">
        <v>45986</v>
      </c>
      <c r="K213" s="198">
        <v>46003</v>
      </c>
      <c r="L213" s="198">
        <v>46021</v>
      </c>
      <c r="M213" s="198"/>
      <c r="N213" s="161" t="s">
        <v>78</v>
      </c>
      <c r="O213" s="161" t="s">
        <v>487</v>
      </c>
      <c r="P213" s="161"/>
      <c r="Q213" s="161"/>
      <c r="R213" s="198">
        <v>44562</v>
      </c>
      <c r="S213" s="198" t="s">
        <v>39</v>
      </c>
      <c r="T213" s="161" t="s">
        <v>847</v>
      </c>
      <c r="U213" s="161" t="s">
        <v>149</v>
      </c>
      <c r="V213" s="161"/>
      <c r="W213" s="161" t="s">
        <v>1335</v>
      </c>
      <c r="X213" s="161" t="s">
        <v>28</v>
      </c>
      <c r="Y213" s="161"/>
      <c r="Z213" s="198"/>
      <c r="AA213" s="161"/>
      <c r="AB213" s="161"/>
      <c r="AC213" s="161"/>
      <c r="AD213" s="197">
        <v>3625214279</v>
      </c>
      <c r="AE213" s="197"/>
      <c r="AF213" s="197" t="s">
        <v>4003</v>
      </c>
      <c r="AG213" s="199">
        <v>101111</v>
      </c>
      <c r="AH213" s="197">
        <f t="shared" si="10"/>
        <v>5258175</v>
      </c>
      <c r="AI213" s="197">
        <v>4459400</v>
      </c>
      <c r="AJ213" s="197">
        <v>798775</v>
      </c>
      <c r="AK213" s="197">
        <v>0</v>
      </c>
      <c r="AL213" s="197">
        <v>0</v>
      </c>
      <c r="AM213" s="197">
        <f t="shared" si="11"/>
        <v>5704115</v>
      </c>
      <c r="AN213" s="197">
        <v>4459400</v>
      </c>
      <c r="AO213" s="197">
        <v>0</v>
      </c>
      <c r="AP213" s="197">
        <v>798775</v>
      </c>
      <c r="AQ213" s="197">
        <v>0</v>
      </c>
      <c r="AR213" s="197">
        <v>445940</v>
      </c>
      <c r="AS213" s="197" t="e">
        <v>#N/A</v>
      </c>
      <c r="AT213" s="197" t="s">
        <v>904</v>
      </c>
      <c r="AU213" s="197" t="s">
        <v>118</v>
      </c>
      <c r="AV213" s="197"/>
      <c r="AW213" s="197" t="s">
        <v>4004</v>
      </c>
      <c r="AX213" s="197" t="s">
        <v>904</v>
      </c>
      <c r="AY213" s="197"/>
      <c r="AZ213" s="197" t="s">
        <v>904</v>
      </c>
      <c r="BA213" s="197"/>
      <c r="BB213" s="197" t="s">
        <v>904</v>
      </c>
      <c r="BC213" s="197"/>
      <c r="BD213" s="197" t="s">
        <v>4004</v>
      </c>
      <c r="BE213" s="197"/>
      <c r="BF213" s="197">
        <v>0</v>
      </c>
      <c r="BG213" s="197"/>
      <c r="BH213" s="197"/>
      <c r="BI213" s="197"/>
    </row>
    <row r="214" spans="1:61" ht="15" hidden="1" customHeight="1" x14ac:dyDescent="0.2">
      <c r="A214" s="349" t="str">
        <f t="shared" si="12"/>
        <v>60xx-200940021492-600120250811TAC0011</v>
      </c>
      <c r="B214" s="198">
        <v>46085</v>
      </c>
      <c r="C214" s="351" t="s">
        <v>363</v>
      </c>
      <c r="D214" s="351" t="s">
        <v>364</v>
      </c>
      <c r="E214" s="260">
        <v>200940021492</v>
      </c>
      <c r="F214" s="161" t="s">
        <v>3303</v>
      </c>
      <c r="G214" s="199" t="s">
        <v>3302</v>
      </c>
      <c r="H214" s="199" t="s">
        <v>3363</v>
      </c>
      <c r="I214" s="199" t="s">
        <v>4080</v>
      </c>
      <c r="J214" s="198">
        <v>45880</v>
      </c>
      <c r="K214" s="198">
        <v>45880</v>
      </c>
      <c r="L214" s="198">
        <v>46013</v>
      </c>
      <c r="M214" s="198"/>
      <c r="N214" s="161" t="s">
        <v>24</v>
      </c>
      <c r="O214" s="161" t="s">
        <v>487</v>
      </c>
      <c r="P214" s="161"/>
      <c r="Q214" s="161"/>
      <c r="R214" s="198" t="s">
        <v>3512</v>
      </c>
      <c r="S214" s="198"/>
      <c r="T214" s="161" t="s">
        <v>789</v>
      </c>
      <c r="U214" s="161" t="s">
        <v>149</v>
      </c>
      <c r="V214" s="161"/>
      <c r="W214" s="161"/>
      <c r="X214" s="161" t="s">
        <v>28</v>
      </c>
      <c r="Y214" s="161"/>
      <c r="Z214" s="198"/>
      <c r="AA214" s="161"/>
      <c r="AB214" s="161"/>
      <c r="AC214" s="161"/>
      <c r="AD214" s="197"/>
      <c r="AE214" s="197"/>
      <c r="AF214" s="197" t="s">
        <v>4003</v>
      </c>
      <c r="AG214" s="199">
        <v>101111</v>
      </c>
      <c r="AH214" s="197">
        <f t="shared" si="10"/>
        <v>5181515</v>
      </c>
      <c r="AI214" s="197">
        <v>4182243</v>
      </c>
      <c r="AJ214" s="197">
        <v>999272</v>
      </c>
      <c r="AK214" s="197">
        <v>0</v>
      </c>
      <c r="AL214" s="197">
        <v>518151.5</v>
      </c>
      <c r="AM214" s="197">
        <f t="shared" si="11"/>
        <v>5699666.5</v>
      </c>
      <c r="AN214" s="197">
        <v>4182243</v>
      </c>
      <c r="AO214" s="197">
        <v>0</v>
      </c>
      <c r="AP214" s="197">
        <v>999272</v>
      </c>
      <c r="AQ214" s="197">
        <v>0</v>
      </c>
      <c r="AR214" s="197">
        <v>518151.5</v>
      </c>
      <c r="AS214" s="197" t="e">
        <v>#N/A</v>
      </c>
      <c r="AT214" s="197" t="s">
        <v>904</v>
      </c>
      <c r="AU214" s="197" t="s">
        <v>118</v>
      </c>
      <c r="AV214" s="197"/>
      <c r="AW214" s="197" t="s">
        <v>4004</v>
      </c>
      <c r="AX214" s="197" t="s">
        <v>904</v>
      </c>
      <c r="AY214" s="197"/>
      <c r="AZ214" s="197" t="s">
        <v>904</v>
      </c>
      <c r="BA214" s="197"/>
      <c r="BB214" s="197" t="s">
        <v>904</v>
      </c>
      <c r="BC214" s="197"/>
      <c r="BD214" s="197" t="s">
        <v>4004</v>
      </c>
      <c r="BE214" s="197"/>
      <c r="BF214" s="197">
        <v>0</v>
      </c>
      <c r="BG214" s="197"/>
      <c r="BH214" s="197"/>
      <c r="BI214" s="197"/>
    </row>
    <row r="215" spans="1:61" ht="15" hidden="1" customHeight="1" x14ac:dyDescent="0.2">
      <c r="A215" s="349" t="str">
        <f t="shared" si="12"/>
        <v>33xx-70740008082-76</v>
      </c>
      <c r="B215" s="198">
        <v>46038</v>
      </c>
      <c r="C215" s="351" t="s">
        <v>304</v>
      </c>
      <c r="D215" s="351" t="s">
        <v>305</v>
      </c>
      <c r="E215" s="260">
        <v>70740008082</v>
      </c>
      <c r="F215" s="161" t="s">
        <v>439</v>
      </c>
      <c r="G215" s="199">
        <v>76</v>
      </c>
      <c r="H215" s="199" t="s">
        <v>3365</v>
      </c>
      <c r="I215" s="199">
        <v>76</v>
      </c>
      <c r="J215" s="198">
        <v>45846</v>
      </c>
      <c r="K215" s="198">
        <v>45847</v>
      </c>
      <c r="L215" s="198">
        <v>45960</v>
      </c>
      <c r="M215" s="198">
        <v>45960</v>
      </c>
      <c r="N215" s="161"/>
      <c r="O215" s="161" t="s">
        <v>78</v>
      </c>
      <c r="P215" s="161"/>
      <c r="Q215" s="161"/>
      <c r="R215" s="198">
        <v>44927</v>
      </c>
      <c r="S215" s="198">
        <v>45657</v>
      </c>
      <c r="T215" s="161" t="s">
        <v>314</v>
      </c>
      <c r="U215" s="161" t="s">
        <v>150</v>
      </c>
      <c r="V215" s="161"/>
      <c r="W215" s="161" t="s">
        <v>440</v>
      </c>
      <c r="X215" s="161" t="s">
        <v>11</v>
      </c>
      <c r="Y215" s="161">
        <v>589</v>
      </c>
      <c r="Z215" s="198">
        <v>45842</v>
      </c>
      <c r="AA215" s="161"/>
      <c r="AB215" s="161"/>
      <c r="AC215" s="161"/>
      <c r="AD215" s="197">
        <v>4141715500</v>
      </c>
      <c r="AE215" s="197">
        <v>11.95</v>
      </c>
      <c r="AF215" s="197" t="s">
        <v>4003</v>
      </c>
      <c r="AG215" s="199">
        <v>101111</v>
      </c>
      <c r="AH215" s="197">
        <f t="shared" si="10"/>
        <v>5691553</v>
      </c>
      <c r="AI215" s="197">
        <v>5691553</v>
      </c>
      <c r="AJ215" s="197">
        <v>0</v>
      </c>
      <c r="AK215" s="197">
        <v>0</v>
      </c>
      <c r="AL215" s="197">
        <v>0</v>
      </c>
      <c r="AM215" s="197">
        <f t="shared" si="11"/>
        <v>5691553</v>
      </c>
      <c r="AN215" s="197">
        <v>0</v>
      </c>
      <c r="AO215" s="197">
        <v>5669021</v>
      </c>
      <c r="AP215" s="197">
        <v>0</v>
      </c>
      <c r="AQ215" s="197">
        <v>22532</v>
      </c>
      <c r="AR215" s="197">
        <v>0</v>
      </c>
      <c r="AS215" s="197" t="e">
        <v>#N/A</v>
      </c>
      <c r="AT215" s="197" t="s">
        <v>904</v>
      </c>
      <c r="AU215" s="197" t="s">
        <v>118</v>
      </c>
      <c r="AV215" s="197" t="s">
        <v>4007</v>
      </c>
      <c r="AW215" s="197" t="s">
        <v>4004</v>
      </c>
      <c r="AX215" s="197"/>
      <c r="AY215" s="197" t="s">
        <v>904</v>
      </c>
      <c r="AZ215" s="197"/>
      <c r="BA215" s="197" t="s">
        <v>904</v>
      </c>
      <c r="BB215" s="197"/>
      <c r="BC215" s="197"/>
      <c r="BD215" s="197" t="s">
        <v>4004</v>
      </c>
      <c r="BE215" s="197"/>
      <c r="BF215" s="197">
        <v>2267608</v>
      </c>
      <c r="BG215" s="197">
        <v>0</v>
      </c>
      <c r="BH215" s="197">
        <v>0</v>
      </c>
      <c r="BI215" s="197"/>
    </row>
    <row r="216" spans="1:61" ht="15" hidden="1" customHeight="1" x14ac:dyDescent="0.2">
      <c r="A216" s="349" t="str">
        <f t="shared" si="12"/>
        <v>15xx-160140003356-50</v>
      </c>
      <c r="B216" s="198">
        <v>46085</v>
      </c>
      <c r="C216" s="351" t="s">
        <v>290</v>
      </c>
      <c r="D216" s="351" t="s">
        <v>291</v>
      </c>
      <c r="E216" s="260">
        <v>160140003356</v>
      </c>
      <c r="F216" s="161" t="s">
        <v>301</v>
      </c>
      <c r="G216" s="199">
        <v>50</v>
      </c>
      <c r="H216" s="199" t="s">
        <v>3365</v>
      </c>
      <c r="I216" s="199">
        <v>50</v>
      </c>
      <c r="J216" s="198">
        <v>45756</v>
      </c>
      <c r="K216" s="198">
        <v>45758</v>
      </c>
      <c r="L216" s="198">
        <v>45929</v>
      </c>
      <c r="M216" s="198">
        <v>45929</v>
      </c>
      <c r="N216" s="161"/>
      <c r="O216" s="161" t="s">
        <v>82</v>
      </c>
      <c r="P216" s="161"/>
      <c r="Q216" s="161"/>
      <c r="R216" s="198">
        <v>44562</v>
      </c>
      <c r="S216" s="198">
        <v>45657</v>
      </c>
      <c r="T216" s="161" t="s">
        <v>295</v>
      </c>
      <c r="U216" s="161" t="s">
        <v>293</v>
      </c>
      <c r="V216" s="161"/>
      <c r="W216" s="161" t="s">
        <v>279</v>
      </c>
      <c r="X216" s="161" t="s">
        <v>132</v>
      </c>
      <c r="Y216" s="161"/>
      <c r="Z216" s="198"/>
      <c r="AA216" s="161"/>
      <c r="AB216" s="161"/>
      <c r="AC216" s="161"/>
      <c r="AD216" s="197"/>
      <c r="AE216" s="197"/>
      <c r="AF216" s="197" t="s">
        <v>4005</v>
      </c>
      <c r="AG216" s="199">
        <v>105101</v>
      </c>
      <c r="AH216" s="197">
        <f t="shared" si="10"/>
        <v>36090708.460000001</v>
      </c>
      <c r="AI216" s="197">
        <v>36090708.460000001</v>
      </c>
      <c r="AJ216" s="197">
        <v>0</v>
      </c>
      <c r="AK216" s="197">
        <v>0</v>
      </c>
      <c r="AL216" s="197">
        <v>0</v>
      </c>
      <c r="AM216" s="197">
        <f t="shared" si="11"/>
        <v>5554182</v>
      </c>
      <c r="AN216" s="197">
        <v>5193791</v>
      </c>
      <c r="AO216" s="197">
        <v>0</v>
      </c>
      <c r="AP216" s="197">
        <v>360391</v>
      </c>
      <c r="AQ216" s="197">
        <v>0</v>
      </c>
      <c r="AR216" s="197">
        <v>0</v>
      </c>
      <c r="AS216" s="197" t="e">
        <v>#N/A</v>
      </c>
      <c r="AT216" s="197" t="s">
        <v>904</v>
      </c>
      <c r="AU216" s="197">
        <v>0</v>
      </c>
      <c r="AV216" s="197" t="s">
        <v>4007</v>
      </c>
      <c r="AW216" s="197" t="s">
        <v>4004</v>
      </c>
      <c r="AX216" s="197" t="s">
        <v>904</v>
      </c>
      <c r="AY216" s="197"/>
      <c r="AZ216" s="197" t="s">
        <v>904</v>
      </c>
      <c r="BA216" s="197"/>
      <c r="BB216" s="197"/>
      <c r="BC216" s="197"/>
      <c r="BD216" s="197" t="s">
        <v>4004</v>
      </c>
      <c r="BE216" s="197"/>
      <c r="BF216" s="197">
        <v>5393387</v>
      </c>
      <c r="BG216" s="197">
        <v>0</v>
      </c>
      <c r="BH216" s="197">
        <v>0</v>
      </c>
      <c r="BI216" s="197"/>
    </row>
    <row r="217" spans="1:61" ht="15" hidden="1" customHeight="1" x14ac:dyDescent="0.2">
      <c r="A217" s="349" t="str">
        <f t="shared" si="12"/>
        <v>58xx-30340003832-580120251225TAC0001</v>
      </c>
      <c r="B217" s="198">
        <v>46099</v>
      </c>
      <c r="C217" s="351" t="s">
        <v>282</v>
      </c>
      <c r="D217" s="351" t="s">
        <v>283</v>
      </c>
      <c r="E217" s="260">
        <v>30340003832</v>
      </c>
      <c r="F217" s="161" t="s">
        <v>2729</v>
      </c>
      <c r="G217" s="199" t="s">
        <v>2730</v>
      </c>
      <c r="H217" s="199" t="s">
        <v>3363</v>
      </c>
      <c r="I217" s="199" t="s">
        <v>2730</v>
      </c>
      <c r="J217" s="198">
        <v>46016</v>
      </c>
      <c r="K217" s="198">
        <v>46027</v>
      </c>
      <c r="L217" s="198">
        <v>46098</v>
      </c>
      <c r="M217" s="198">
        <v>46099</v>
      </c>
      <c r="N217" s="161" t="s">
        <v>78</v>
      </c>
      <c r="O217" s="161" t="s">
        <v>487</v>
      </c>
      <c r="P217" s="161"/>
      <c r="Q217" s="161"/>
      <c r="R217" s="198">
        <v>44927</v>
      </c>
      <c r="S217" s="198">
        <v>45657</v>
      </c>
      <c r="T217" s="161" t="s">
        <v>1547</v>
      </c>
      <c r="U217" s="161" t="s">
        <v>152</v>
      </c>
      <c r="V217" s="161"/>
      <c r="W217" s="161" t="s">
        <v>209</v>
      </c>
      <c r="X217" s="161" t="s">
        <v>28</v>
      </c>
      <c r="Y217" s="161">
        <v>1376</v>
      </c>
      <c r="Z217" s="198">
        <v>46014</v>
      </c>
      <c r="AA217" s="161"/>
      <c r="AB217" s="161"/>
      <c r="AC217" s="161"/>
      <c r="AD217" s="197">
        <v>6839445400</v>
      </c>
      <c r="AE217" s="197"/>
      <c r="AF217" s="197" t="s">
        <v>4003</v>
      </c>
      <c r="AG217" s="199">
        <v>101111</v>
      </c>
      <c r="AH217" s="197">
        <f t="shared" si="10"/>
        <v>21448690</v>
      </c>
      <c r="AI217" s="197">
        <v>21448690</v>
      </c>
      <c r="AJ217" s="197">
        <v>0</v>
      </c>
      <c r="AK217" s="197">
        <v>0</v>
      </c>
      <c r="AL217" s="197">
        <v>5362173</v>
      </c>
      <c r="AM217" s="197">
        <f t="shared" si="11"/>
        <v>5362173</v>
      </c>
      <c r="AN217" s="197">
        <v>0</v>
      </c>
      <c r="AO217" s="197">
        <v>0</v>
      </c>
      <c r="AP217" s="197">
        <v>0</v>
      </c>
      <c r="AQ217" s="197">
        <v>0</v>
      </c>
      <c r="AR217" s="197">
        <v>5362173</v>
      </c>
      <c r="AS217" s="197" t="s">
        <v>564</v>
      </c>
      <c r="AT217" s="197" t="s">
        <v>904</v>
      </c>
      <c r="AU217" s="197" t="s">
        <v>118</v>
      </c>
      <c r="AV217" s="197" t="s">
        <v>1133</v>
      </c>
      <c r="AW217" s="197" t="s">
        <v>4004</v>
      </c>
      <c r="AX217" s="197"/>
      <c r="AY217" s="197"/>
      <c r="AZ217" s="197"/>
      <c r="BA217" s="197"/>
      <c r="BB217" s="197" t="s">
        <v>904</v>
      </c>
      <c r="BC217" s="197"/>
      <c r="BD217" s="197" t="s">
        <v>4004</v>
      </c>
      <c r="BE217" s="197"/>
      <c r="BF217" s="197"/>
      <c r="BG217" s="197"/>
      <c r="BH217" s="197"/>
      <c r="BI217" s="197"/>
    </row>
    <row r="218" spans="1:61" ht="15" hidden="1" customHeight="1" x14ac:dyDescent="0.2">
      <c r="A218" s="349" t="str">
        <f t="shared" si="12"/>
        <v>45xx-861203350417-450120251111TAC0001</v>
      </c>
      <c r="B218" s="198">
        <v>46113</v>
      </c>
      <c r="C218" s="351" t="s">
        <v>359</v>
      </c>
      <c r="D218" s="351" t="s">
        <v>259</v>
      </c>
      <c r="E218" s="260">
        <v>861203350417</v>
      </c>
      <c r="F218" s="161" t="s">
        <v>3317</v>
      </c>
      <c r="G218" s="199" t="s">
        <v>3316</v>
      </c>
      <c r="H218" s="199" t="s">
        <v>3363</v>
      </c>
      <c r="I218" s="199" t="s">
        <v>3316</v>
      </c>
      <c r="J218" s="198">
        <v>45972</v>
      </c>
      <c r="K218" s="198">
        <v>45980</v>
      </c>
      <c r="L218" s="198">
        <v>46013</v>
      </c>
      <c r="M218" s="198">
        <v>46013</v>
      </c>
      <c r="N218" s="161" t="s">
        <v>78</v>
      </c>
      <c r="O218" s="161" t="s">
        <v>487</v>
      </c>
      <c r="P218" s="161"/>
      <c r="Q218" s="161"/>
      <c r="R218" s="198">
        <v>44197</v>
      </c>
      <c r="S218" s="198">
        <v>45657</v>
      </c>
      <c r="T218" s="161" t="s">
        <v>4012</v>
      </c>
      <c r="U218" s="161" t="s">
        <v>443</v>
      </c>
      <c r="V218" s="161"/>
      <c r="W218" s="161"/>
      <c r="X218" s="161" t="s">
        <v>28</v>
      </c>
      <c r="Y218" s="161">
        <v>1113</v>
      </c>
      <c r="Z218" s="198">
        <v>45971</v>
      </c>
      <c r="AA218" s="161"/>
      <c r="AB218" s="161"/>
      <c r="AC218" s="161"/>
      <c r="AD218" s="197">
        <v>530987823</v>
      </c>
      <c r="AE218" s="197"/>
      <c r="AF218" s="197" t="s">
        <v>4003</v>
      </c>
      <c r="AG218" s="199">
        <v>101202</v>
      </c>
      <c r="AH218" s="197">
        <f t="shared" si="10"/>
        <v>3575182.46</v>
      </c>
      <c r="AI218" s="197">
        <v>2636852.9</v>
      </c>
      <c r="AJ218" s="197">
        <v>938329.56</v>
      </c>
      <c r="AK218" s="197">
        <v>19194032</v>
      </c>
      <c r="AL218" s="197">
        <v>547223</v>
      </c>
      <c r="AM218" s="197">
        <f t="shared" si="11"/>
        <v>5309297</v>
      </c>
      <c r="AN218" s="197">
        <v>2662963</v>
      </c>
      <c r="AO218" s="197">
        <v>0</v>
      </c>
      <c r="AP218" s="197">
        <v>2099111</v>
      </c>
      <c r="AQ218" s="197">
        <v>0</v>
      </c>
      <c r="AR218" s="197">
        <v>547223</v>
      </c>
      <c r="AS218" s="197" t="e">
        <v>#N/A</v>
      </c>
      <c r="AT218" s="197" t="s">
        <v>904</v>
      </c>
      <c r="AU218" s="197" t="s">
        <v>118</v>
      </c>
      <c r="AV218" s="197" t="s">
        <v>4007</v>
      </c>
      <c r="AW218" s="197" t="s">
        <v>4007</v>
      </c>
      <c r="AX218" s="197" t="s">
        <v>904</v>
      </c>
      <c r="AY218" s="197"/>
      <c r="AZ218" s="197" t="s">
        <v>904</v>
      </c>
      <c r="BA218" s="197"/>
      <c r="BB218" s="197" t="s">
        <v>904</v>
      </c>
      <c r="BC218" s="197"/>
      <c r="BD218" s="197" t="s">
        <v>4004</v>
      </c>
      <c r="BE218" s="197"/>
      <c r="BF218" s="197">
        <v>547223</v>
      </c>
      <c r="BG218" s="197"/>
      <c r="BH218" s="197"/>
      <c r="BI218" s="197"/>
    </row>
    <row r="219" spans="1:61" ht="15" hidden="1" customHeight="1" x14ac:dyDescent="0.2">
      <c r="A219" s="349" t="str">
        <f t="shared" si="12"/>
        <v>60xx-71140011162-17</v>
      </c>
      <c r="B219" s="198">
        <v>46078</v>
      </c>
      <c r="C219" s="351" t="s">
        <v>363</v>
      </c>
      <c r="D219" s="351" t="s">
        <v>364</v>
      </c>
      <c r="E219" s="260">
        <v>71140011162</v>
      </c>
      <c r="F219" s="161" t="s">
        <v>3422</v>
      </c>
      <c r="G219" s="199">
        <v>17</v>
      </c>
      <c r="H219" s="199" t="s">
        <v>3365</v>
      </c>
      <c r="I219" s="199">
        <v>17</v>
      </c>
      <c r="J219" s="198">
        <v>45671</v>
      </c>
      <c r="K219" s="198">
        <v>45671</v>
      </c>
      <c r="L219" s="198">
        <v>45996</v>
      </c>
      <c r="M219" s="198"/>
      <c r="N219" s="161"/>
      <c r="O219" s="161" t="s">
        <v>82</v>
      </c>
      <c r="P219" s="161"/>
      <c r="Q219" s="161"/>
      <c r="R219" s="198">
        <v>44562</v>
      </c>
      <c r="S219" s="198">
        <v>45645</v>
      </c>
      <c r="T219" s="161" t="s">
        <v>3423</v>
      </c>
      <c r="U219" s="161" t="s">
        <v>1330</v>
      </c>
      <c r="V219" s="161" t="s">
        <v>86</v>
      </c>
      <c r="W219" s="161" t="s">
        <v>3424</v>
      </c>
      <c r="X219" s="161" t="s">
        <v>132</v>
      </c>
      <c r="Y219" s="161"/>
      <c r="Z219" s="198"/>
      <c r="AA219" s="161"/>
      <c r="AB219" s="161"/>
      <c r="AC219" s="161"/>
      <c r="AD219" s="197"/>
      <c r="AE219" s="197"/>
      <c r="AF219" s="197" t="s">
        <v>4003</v>
      </c>
      <c r="AG219" s="199">
        <v>101111</v>
      </c>
      <c r="AH219" s="197">
        <f t="shared" si="10"/>
        <v>5297002</v>
      </c>
      <c r="AI219" s="197">
        <v>4311210</v>
      </c>
      <c r="AJ219" s="197">
        <v>985792</v>
      </c>
      <c r="AK219" s="197">
        <v>0</v>
      </c>
      <c r="AL219" s="197">
        <v>0</v>
      </c>
      <c r="AM219" s="197">
        <f t="shared" si="11"/>
        <v>5297002</v>
      </c>
      <c r="AN219" s="197">
        <v>0</v>
      </c>
      <c r="AO219" s="197">
        <v>4311210</v>
      </c>
      <c r="AP219" s="197">
        <v>0</v>
      </c>
      <c r="AQ219" s="197">
        <v>985792</v>
      </c>
      <c r="AR219" s="197">
        <v>0</v>
      </c>
      <c r="AS219" s="197" t="e">
        <v>#N/A</v>
      </c>
      <c r="AT219" s="197" t="s">
        <v>904</v>
      </c>
      <c r="AU219" s="197" t="s">
        <v>118</v>
      </c>
      <c r="AV219" s="197"/>
      <c r="AW219" s="197" t="s">
        <v>4004</v>
      </c>
      <c r="AX219" s="197"/>
      <c r="AY219" s="197" t="s">
        <v>904</v>
      </c>
      <c r="AZ219" s="197"/>
      <c r="BA219" s="197" t="s">
        <v>904</v>
      </c>
      <c r="BB219" s="197"/>
      <c r="BC219" s="197"/>
      <c r="BD219" s="197" t="s">
        <v>4004</v>
      </c>
      <c r="BE219" s="197"/>
      <c r="BF219" s="197">
        <v>0</v>
      </c>
      <c r="BG219" s="197">
        <v>0</v>
      </c>
      <c r="BH219" s="197">
        <v>0</v>
      </c>
      <c r="BI219" s="197"/>
    </row>
    <row r="220" spans="1:61" ht="15" hidden="1" customHeight="1" x14ac:dyDescent="0.2">
      <c r="A220" s="349" t="str">
        <f t="shared" si="12"/>
        <v>30xx-691027350078-179</v>
      </c>
      <c r="B220" s="198">
        <v>46112</v>
      </c>
      <c r="C220" s="351" t="s">
        <v>217</v>
      </c>
      <c r="D220" s="351" t="s">
        <v>360</v>
      </c>
      <c r="E220" s="260">
        <v>691027350078</v>
      </c>
      <c r="F220" s="161" t="s">
        <v>4081</v>
      </c>
      <c r="G220" s="199">
        <v>179</v>
      </c>
      <c r="H220" s="199" t="s">
        <v>3365</v>
      </c>
      <c r="I220" s="199">
        <v>179</v>
      </c>
      <c r="J220" s="198">
        <v>45810</v>
      </c>
      <c r="K220" s="198">
        <v>45839</v>
      </c>
      <c r="L220" s="198">
        <v>46008</v>
      </c>
      <c r="M220" s="198"/>
      <c r="N220" s="161"/>
      <c r="O220" s="161" t="s">
        <v>78</v>
      </c>
      <c r="P220" s="161"/>
      <c r="Q220" s="161"/>
      <c r="R220" s="198">
        <v>44562</v>
      </c>
      <c r="S220" s="198">
        <v>45565</v>
      </c>
      <c r="T220" s="161" t="s">
        <v>238</v>
      </c>
      <c r="U220" s="161"/>
      <c r="V220" s="161"/>
      <c r="W220" s="161"/>
      <c r="X220" s="161"/>
      <c r="Y220" s="161"/>
      <c r="Z220" s="198"/>
      <c r="AA220" s="161"/>
      <c r="AB220" s="161"/>
      <c r="AC220" s="161"/>
      <c r="AD220" s="197"/>
      <c r="AE220" s="197"/>
      <c r="AF220" s="197" t="s">
        <v>4003</v>
      </c>
      <c r="AG220" s="199">
        <v>101202</v>
      </c>
      <c r="AH220" s="197">
        <f t="shared" si="10"/>
        <v>7445134.6899999995</v>
      </c>
      <c r="AI220" s="197">
        <v>7445134.6899999995</v>
      </c>
      <c r="AJ220" s="197">
        <v>0</v>
      </c>
      <c r="AK220" s="197">
        <v>0</v>
      </c>
      <c r="AL220" s="197">
        <v>0</v>
      </c>
      <c r="AM220" s="197">
        <f t="shared" si="11"/>
        <v>5249103</v>
      </c>
      <c r="AN220" s="197">
        <v>5249103</v>
      </c>
      <c r="AO220" s="197">
        <v>0</v>
      </c>
      <c r="AP220" s="197">
        <v>0</v>
      </c>
      <c r="AQ220" s="197">
        <v>0</v>
      </c>
      <c r="AR220" s="197">
        <v>0</v>
      </c>
      <c r="AS220" s="197" t="e">
        <v>#N/A</v>
      </c>
      <c r="AT220" s="197" t="s">
        <v>904</v>
      </c>
      <c r="AU220" s="197" t="s">
        <v>118</v>
      </c>
      <c r="AV220" s="197" t="s">
        <v>4007</v>
      </c>
      <c r="AW220" s="197" t="s">
        <v>4004</v>
      </c>
      <c r="AX220" s="197" t="s">
        <v>904</v>
      </c>
      <c r="AY220" s="197"/>
      <c r="AZ220" s="197"/>
      <c r="BA220" s="197"/>
      <c r="BB220" s="197"/>
      <c r="BC220" s="197"/>
      <c r="BD220" s="197" t="s">
        <v>4004</v>
      </c>
      <c r="BE220" s="197"/>
      <c r="BF220" s="197">
        <v>2196032</v>
      </c>
      <c r="BG220" s="197">
        <v>0</v>
      </c>
      <c r="BH220" s="197">
        <v>0</v>
      </c>
      <c r="BI220" s="197"/>
    </row>
    <row r="221" spans="1:61" ht="15" hidden="1" customHeight="1" x14ac:dyDescent="0.2">
      <c r="A221" s="349" t="str">
        <f t="shared" si="12"/>
        <v>30xx-160340002672-498</v>
      </c>
      <c r="B221" s="198">
        <v>46099</v>
      </c>
      <c r="C221" s="351" t="s">
        <v>217</v>
      </c>
      <c r="D221" s="351" t="s">
        <v>360</v>
      </c>
      <c r="E221" s="260">
        <v>160340002672</v>
      </c>
      <c r="F221" s="161" t="s">
        <v>2353</v>
      </c>
      <c r="G221" s="199">
        <v>498</v>
      </c>
      <c r="H221" s="199" t="s">
        <v>3365</v>
      </c>
      <c r="I221" s="199">
        <v>498</v>
      </c>
      <c r="J221" s="198">
        <v>45650</v>
      </c>
      <c r="K221" s="198">
        <v>45727</v>
      </c>
      <c r="L221" s="198">
        <v>45891</v>
      </c>
      <c r="M221" s="198"/>
      <c r="N221" s="161"/>
      <c r="O221" s="161" t="s">
        <v>78</v>
      </c>
      <c r="P221" s="161"/>
      <c r="Q221" s="161"/>
      <c r="R221" s="198">
        <v>44562</v>
      </c>
      <c r="S221" s="198">
        <v>45291</v>
      </c>
      <c r="T221" s="161" t="s">
        <v>222</v>
      </c>
      <c r="U221" s="161" t="s">
        <v>23</v>
      </c>
      <c r="V221" s="161"/>
      <c r="W221" s="161" t="s">
        <v>226</v>
      </c>
      <c r="X221" s="161" t="s">
        <v>142</v>
      </c>
      <c r="Y221" s="161"/>
      <c r="Z221" s="198"/>
      <c r="AA221" s="161"/>
      <c r="AB221" s="161"/>
      <c r="AC221" s="161"/>
      <c r="AD221" s="197"/>
      <c r="AE221" s="197"/>
      <c r="AF221" s="197" t="s">
        <v>4005</v>
      </c>
      <c r="AG221" s="199">
        <v>105101</v>
      </c>
      <c r="AH221" s="197">
        <f t="shared" si="10"/>
        <v>46263777.329999998</v>
      </c>
      <c r="AI221" s="197">
        <v>46263777.329999998</v>
      </c>
      <c r="AJ221" s="197">
        <v>0</v>
      </c>
      <c r="AK221" s="197">
        <v>0</v>
      </c>
      <c r="AL221" s="197">
        <v>0</v>
      </c>
      <c r="AM221" s="197">
        <f t="shared" si="11"/>
        <v>5223343</v>
      </c>
      <c r="AN221" s="197">
        <v>5223343</v>
      </c>
      <c r="AO221" s="197">
        <v>0</v>
      </c>
      <c r="AP221" s="197">
        <v>0</v>
      </c>
      <c r="AQ221" s="197">
        <v>0</v>
      </c>
      <c r="AR221" s="197">
        <v>0</v>
      </c>
      <c r="AS221" s="197" t="e">
        <v>#N/A</v>
      </c>
      <c r="AT221" s="197" t="s">
        <v>904</v>
      </c>
      <c r="AU221" s="197" t="s">
        <v>904</v>
      </c>
      <c r="AV221" s="197" t="s">
        <v>4007</v>
      </c>
      <c r="AW221" s="197" t="s">
        <v>4004</v>
      </c>
      <c r="AX221" s="197" t="s">
        <v>904</v>
      </c>
      <c r="AY221" s="197"/>
      <c r="AZ221" s="197"/>
      <c r="BA221" s="197"/>
      <c r="BB221" s="197"/>
      <c r="BC221" s="197"/>
      <c r="BD221" s="197" t="s">
        <v>4004</v>
      </c>
      <c r="BE221" s="197"/>
      <c r="BF221" s="197">
        <v>3675667</v>
      </c>
      <c r="BG221" s="197">
        <v>0</v>
      </c>
      <c r="BH221" s="197">
        <v>0</v>
      </c>
      <c r="BI221" s="197">
        <v>4951343</v>
      </c>
    </row>
    <row r="222" spans="1:61" ht="15" hidden="1" customHeight="1" x14ac:dyDescent="0.2">
      <c r="A222" s="349" t="str">
        <f t="shared" si="12"/>
        <v>62xx-240140900138-620120250701TAC0033</v>
      </c>
      <c r="B222" s="198">
        <v>46113</v>
      </c>
      <c r="C222" s="351" t="s">
        <v>361</v>
      </c>
      <c r="D222" s="351" t="s">
        <v>362</v>
      </c>
      <c r="E222" s="260">
        <v>240140900138</v>
      </c>
      <c r="F222" s="161" t="s">
        <v>3282</v>
      </c>
      <c r="G222" s="199" t="s">
        <v>3281</v>
      </c>
      <c r="H222" s="199" t="s">
        <v>3363</v>
      </c>
      <c r="I222" s="199" t="s">
        <v>4073</v>
      </c>
      <c r="J222" s="198">
        <v>45839</v>
      </c>
      <c r="K222" s="198">
        <v>45854</v>
      </c>
      <c r="L222" s="198">
        <v>46021</v>
      </c>
      <c r="M222" s="198"/>
      <c r="N222" s="161" t="s">
        <v>78</v>
      </c>
      <c r="O222" s="161" t="s">
        <v>487</v>
      </c>
      <c r="P222" s="161"/>
      <c r="Q222" s="161"/>
      <c r="R222" s="198">
        <v>45300</v>
      </c>
      <c r="S222" s="198" t="s">
        <v>39</v>
      </c>
      <c r="T222" s="161" t="s">
        <v>4074</v>
      </c>
      <c r="U222" s="161" t="s">
        <v>149</v>
      </c>
      <c r="V222" s="161"/>
      <c r="W222" s="161" t="s">
        <v>4075</v>
      </c>
      <c r="X222" s="161" t="s">
        <v>28</v>
      </c>
      <c r="Y222" s="161">
        <v>508</v>
      </c>
      <c r="Z222" s="198">
        <v>45831</v>
      </c>
      <c r="AA222" s="161"/>
      <c r="AB222" s="161"/>
      <c r="AC222" s="161"/>
      <c r="AD222" s="197">
        <v>18121378948</v>
      </c>
      <c r="AE222" s="197"/>
      <c r="AF222" s="197" t="s">
        <v>4003</v>
      </c>
      <c r="AG222" s="199">
        <v>101111</v>
      </c>
      <c r="AH222" s="197">
        <f t="shared" si="10"/>
        <v>2185198141</v>
      </c>
      <c r="AI222" s="197">
        <v>1901531342</v>
      </c>
      <c r="AJ222" s="197">
        <v>283666799</v>
      </c>
      <c r="AK222" s="197">
        <v>0</v>
      </c>
      <c r="AL222" s="197">
        <v>0</v>
      </c>
      <c r="AM222" s="197">
        <f t="shared" si="11"/>
        <v>5129450</v>
      </c>
      <c r="AN222" s="197">
        <v>5129450</v>
      </c>
      <c r="AO222" s="197">
        <v>0</v>
      </c>
      <c r="AP222" s="197">
        <v>0</v>
      </c>
      <c r="AQ222" s="197">
        <v>0</v>
      </c>
      <c r="AR222" s="197">
        <v>0</v>
      </c>
      <c r="AS222" s="197" t="e">
        <v>#N/A</v>
      </c>
      <c r="AT222" s="197" t="s">
        <v>904</v>
      </c>
      <c r="AU222" s="197" t="s">
        <v>118</v>
      </c>
      <c r="AV222" s="197"/>
      <c r="AW222" s="197" t="s">
        <v>4004</v>
      </c>
      <c r="AX222" s="197" t="s">
        <v>904</v>
      </c>
      <c r="AY222" s="197"/>
      <c r="AZ222" s="197"/>
      <c r="BA222" s="197"/>
      <c r="BB222" s="197"/>
      <c r="BC222" s="197"/>
      <c r="BD222" s="197" t="s">
        <v>4004</v>
      </c>
      <c r="BE222" s="197"/>
      <c r="BF222" s="197">
        <v>0</v>
      </c>
      <c r="BG222" s="197"/>
      <c r="BH222" s="197"/>
      <c r="BI222" s="197"/>
    </row>
    <row r="223" spans="1:61" ht="15" hidden="1" customHeight="1" x14ac:dyDescent="0.2">
      <c r="A223" s="349" t="str">
        <f t="shared" si="12"/>
        <v>59xx-40140004756-590120250908TAC0006</v>
      </c>
      <c r="B223" s="198">
        <v>46059</v>
      </c>
      <c r="C223" s="351" t="s">
        <v>337</v>
      </c>
      <c r="D223" s="351" t="s">
        <v>353</v>
      </c>
      <c r="E223" s="260">
        <v>40140004756</v>
      </c>
      <c r="F223" s="161" t="s">
        <v>4078</v>
      </c>
      <c r="G223" s="199" t="s">
        <v>1028</v>
      </c>
      <c r="H223" s="199" t="s">
        <v>3363</v>
      </c>
      <c r="I223" s="199" t="s">
        <v>2424</v>
      </c>
      <c r="J223" s="198">
        <v>45908</v>
      </c>
      <c r="K223" s="198">
        <v>45912</v>
      </c>
      <c r="L223" s="198">
        <v>46049</v>
      </c>
      <c r="M223" s="198">
        <v>46049</v>
      </c>
      <c r="N223" s="161" t="s">
        <v>82</v>
      </c>
      <c r="O223" s="161" t="s">
        <v>479</v>
      </c>
      <c r="P223" s="161"/>
      <c r="Q223" s="161"/>
      <c r="R223" s="198">
        <v>44562</v>
      </c>
      <c r="S223" s="198">
        <v>45838</v>
      </c>
      <c r="T223" s="161" t="s">
        <v>1311</v>
      </c>
      <c r="U223" s="161" t="s">
        <v>149</v>
      </c>
      <c r="V223" s="161"/>
      <c r="W223" s="161"/>
      <c r="X223" s="161" t="s">
        <v>1293</v>
      </c>
      <c r="Y223" s="161"/>
      <c r="Z223" s="198"/>
      <c r="AA223" s="161"/>
      <c r="AB223" s="161"/>
      <c r="AC223" s="161"/>
      <c r="AD223" s="197"/>
      <c r="AE223" s="197"/>
      <c r="AF223" s="197" t="s">
        <v>4003</v>
      </c>
      <c r="AG223" s="199">
        <v>103101</v>
      </c>
      <c r="AH223" s="197">
        <f t="shared" si="10"/>
        <v>23357300.050000001</v>
      </c>
      <c r="AI223" s="197">
        <v>23207636</v>
      </c>
      <c r="AJ223" s="197">
        <v>149664.04999999999</v>
      </c>
      <c r="AK223" s="197">
        <v>0</v>
      </c>
      <c r="AL223" s="197">
        <v>2361732</v>
      </c>
      <c r="AM223" s="197">
        <f t="shared" si="11"/>
        <v>5112721</v>
      </c>
      <c r="AN223" s="197">
        <f>2750989</f>
        <v>2750989</v>
      </c>
      <c r="AO223" s="197">
        <v>0</v>
      </c>
      <c r="AP223" s="197">
        <v>0</v>
      </c>
      <c r="AQ223" s="197">
        <v>0</v>
      </c>
      <c r="AR223" s="197">
        <v>2361732</v>
      </c>
      <c r="AS223" s="197" t="s">
        <v>564</v>
      </c>
      <c r="AT223" s="197" t="s">
        <v>904</v>
      </c>
      <c r="AU223" s="197" t="s">
        <v>118</v>
      </c>
      <c r="AV223" s="197" t="s">
        <v>3366</v>
      </c>
      <c r="AW223" s="197" t="s">
        <v>4004</v>
      </c>
      <c r="AX223" s="197" t="s">
        <v>904</v>
      </c>
      <c r="AY223" s="197"/>
      <c r="AZ223" s="197" t="s">
        <v>904</v>
      </c>
      <c r="BA223" s="197"/>
      <c r="BB223" s="197" t="s">
        <v>904</v>
      </c>
      <c r="BC223" s="197"/>
      <c r="BD223" s="197" t="s">
        <v>4004</v>
      </c>
      <c r="BE223" s="197"/>
      <c r="BF223" s="197"/>
      <c r="BG223" s="197"/>
      <c r="BH223" s="197"/>
      <c r="BI223" s="197"/>
    </row>
    <row r="224" spans="1:61" ht="15" hidden="1" customHeight="1" x14ac:dyDescent="0.2">
      <c r="A224" s="349" t="str">
        <f t="shared" si="12"/>
        <v>18xx-110540019625-507</v>
      </c>
      <c r="B224" s="198">
        <v>46043</v>
      </c>
      <c r="C224" s="351" t="s">
        <v>355</v>
      </c>
      <c r="D224" s="351" t="s">
        <v>148</v>
      </c>
      <c r="E224" s="260">
        <v>110540019625</v>
      </c>
      <c r="F224" s="161" t="s">
        <v>2091</v>
      </c>
      <c r="G224" s="199">
        <v>507</v>
      </c>
      <c r="H224" s="199" t="s">
        <v>3365</v>
      </c>
      <c r="I224" s="199">
        <v>507</v>
      </c>
      <c r="J224" s="198">
        <v>43734</v>
      </c>
      <c r="K224" s="198">
        <v>43742</v>
      </c>
      <c r="L224" s="198">
        <v>43824</v>
      </c>
      <c r="M224" s="198">
        <v>43824</v>
      </c>
      <c r="N224" s="161"/>
      <c r="O224" s="161" t="s">
        <v>82</v>
      </c>
      <c r="P224" s="161"/>
      <c r="Q224" s="161"/>
      <c r="R224" s="198">
        <v>41640</v>
      </c>
      <c r="S224" s="198">
        <v>43465</v>
      </c>
      <c r="T224" s="161" t="s">
        <v>2092</v>
      </c>
      <c r="U224" s="161" t="s">
        <v>152</v>
      </c>
      <c r="V224" s="161"/>
      <c r="W224" s="161" t="s">
        <v>2093</v>
      </c>
      <c r="X224" s="161" t="s">
        <v>1148</v>
      </c>
      <c r="Y224" s="161"/>
      <c r="Z224" s="198"/>
      <c r="AA224" s="161"/>
      <c r="AB224" s="161"/>
      <c r="AC224" s="161"/>
      <c r="AD224" s="197">
        <v>1819589592</v>
      </c>
      <c r="AE224" s="197">
        <v>7.6</v>
      </c>
      <c r="AF224" s="197" t="s">
        <v>4003</v>
      </c>
      <c r="AG224" s="199">
        <v>101111</v>
      </c>
      <c r="AH224" s="197">
        <f t="shared" si="10"/>
        <v>9254390</v>
      </c>
      <c r="AI224" s="197">
        <v>7422435</v>
      </c>
      <c r="AJ224" s="197">
        <v>1831955</v>
      </c>
      <c r="AK224" s="197">
        <v>0</v>
      </c>
      <c r="AL224" s="197">
        <v>0</v>
      </c>
      <c r="AM224" s="197">
        <f t="shared" si="11"/>
        <v>5071403</v>
      </c>
      <c r="AN224" s="197">
        <v>5071403</v>
      </c>
      <c r="AO224" s="197">
        <v>0</v>
      </c>
      <c r="AP224" s="197">
        <v>0</v>
      </c>
      <c r="AQ224" s="197">
        <v>0</v>
      </c>
      <c r="AR224" s="197">
        <v>0</v>
      </c>
      <c r="AS224" s="197" t="e">
        <v>#N/A</v>
      </c>
      <c r="AT224" s="197" t="s">
        <v>904</v>
      </c>
      <c r="AU224" s="197" t="s">
        <v>118</v>
      </c>
      <c r="AV224" s="197" t="s">
        <v>4007</v>
      </c>
      <c r="AW224" s="197" t="s">
        <v>4004</v>
      </c>
      <c r="AX224" s="197" t="s">
        <v>904</v>
      </c>
      <c r="AY224" s="197"/>
      <c r="AZ224" s="197"/>
      <c r="BA224" s="197"/>
      <c r="BB224" s="197"/>
      <c r="BC224" s="197"/>
      <c r="BD224" s="197" t="s">
        <v>4004</v>
      </c>
      <c r="BE224" s="197"/>
      <c r="BF224" s="197">
        <v>1132088</v>
      </c>
      <c r="BG224" s="197" t="e">
        <v>#N/A</v>
      </c>
      <c r="BH224" s="197" t="e">
        <v>#N/A</v>
      </c>
      <c r="BI224" s="197"/>
    </row>
    <row r="225" spans="1:61" ht="15" customHeight="1" x14ac:dyDescent="0.2">
      <c r="A225" s="349" t="str">
        <f t="shared" si="12"/>
        <v>30xx-200240010223-124</v>
      </c>
      <c r="B225" s="198">
        <v>46112</v>
      </c>
      <c r="C225" s="351" t="s">
        <v>217</v>
      </c>
      <c r="D225" s="351" t="s">
        <v>360</v>
      </c>
      <c r="E225" s="260">
        <v>200240010223</v>
      </c>
      <c r="F225" s="161" t="s">
        <v>4082</v>
      </c>
      <c r="G225" s="199">
        <v>124</v>
      </c>
      <c r="H225" s="199" t="s">
        <v>3365</v>
      </c>
      <c r="I225" s="199">
        <v>124</v>
      </c>
      <c r="J225" s="198">
        <v>45385</v>
      </c>
      <c r="K225" s="198">
        <v>45398</v>
      </c>
      <c r="L225" s="198">
        <v>45471</v>
      </c>
      <c r="M225" s="198"/>
      <c r="N225" s="161"/>
      <c r="O225" s="161" t="s">
        <v>24</v>
      </c>
      <c r="P225" s="161"/>
      <c r="Q225" s="161"/>
      <c r="R225" s="198">
        <v>44197</v>
      </c>
      <c r="S225" s="198">
        <v>44561</v>
      </c>
      <c r="T225" s="161" t="s">
        <v>227</v>
      </c>
      <c r="U225" s="161"/>
      <c r="V225" s="161"/>
      <c r="W225" s="161"/>
      <c r="X225" s="161"/>
      <c r="Y225" s="161"/>
      <c r="Z225" s="198"/>
      <c r="AA225" s="161"/>
      <c r="AB225" s="161"/>
      <c r="AC225" s="161"/>
      <c r="AD225" s="197"/>
      <c r="AE225" s="197"/>
      <c r="AF225" s="197" t="s">
        <v>4003</v>
      </c>
      <c r="AG225" s="199">
        <v>101111</v>
      </c>
      <c r="AH225" s="197">
        <f t="shared" si="10"/>
        <v>22308014</v>
      </c>
      <c r="AI225" s="197">
        <v>22308014</v>
      </c>
      <c r="AJ225" s="197">
        <v>0</v>
      </c>
      <c r="AK225" s="197">
        <v>0</v>
      </c>
      <c r="AL225" s="197">
        <v>0</v>
      </c>
      <c r="AM225" s="197">
        <f t="shared" si="11"/>
        <v>5070137</v>
      </c>
      <c r="AN225" s="197">
        <v>5070137</v>
      </c>
      <c r="AO225" s="197">
        <v>0</v>
      </c>
      <c r="AP225" s="197">
        <v>0</v>
      </c>
      <c r="AQ225" s="197">
        <v>0</v>
      </c>
      <c r="AR225" s="197">
        <v>0</v>
      </c>
      <c r="AS225" s="197" t="e">
        <v>#N/A</v>
      </c>
      <c r="AT225" s="197" t="s">
        <v>904</v>
      </c>
      <c r="AU225" s="197" t="s">
        <v>118</v>
      </c>
      <c r="AV225" s="197" t="s">
        <v>4007</v>
      </c>
      <c r="AW225" s="197" t="s">
        <v>4004</v>
      </c>
      <c r="AX225" s="197" t="s">
        <v>904</v>
      </c>
      <c r="AY225" s="197"/>
      <c r="AZ225" s="197"/>
      <c r="BA225" s="197"/>
      <c r="BB225" s="197"/>
      <c r="BC225" s="197"/>
      <c r="BD225" s="197" t="s">
        <v>4004</v>
      </c>
      <c r="BE225" s="197"/>
      <c r="BF225" s="197">
        <v>0</v>
      </c>
      <c r="BG225" s="197" t="e">
        <v>#N/A</v>
      </c>
      <c r="BH225" s="197">
        <v>0</v>
      </c>
      <c r="BI225" s="197"/>
    </row>
    <row r="226" spans="1:61" ht="15" hidden="1" customHeight="1" x14ac:dyDescent="0.2">
      <c r="A226" s="349" t="str">
        <f t="shared" si="12"/>
        <v>27xx-761011302492-46</v>
      </c>
      <c r="B226" s="198">
        <v>46112</v>
      </c>
      <c r="C226" s="351" t="s">
        <v>193</v>
      </c>
      <c r="D226" s="351" t="s">
        <v>194</v>
      </c>
      <c r="E226" s="260">
        <v>761011302492</v>
      </c>
      <c r="F226" s="161" t="s">
        <v>4072</v>
      </c>
      <c r="G226" s="199">
        <v>46</v>
      </c>
      <c r="H226" s="199" t="s">
        <v>3365</v>
      </c>
      <c r="I226" s="199">
        <v>46</v>
      </c>
      <c r="J226" s="198">
        <v>44288</v>
      </c>
      <c r="K226" s="198">
        <v>44292</v>
      </c>
      <c r="L226" s="198">
        <v>44402</v>
      </c>
      <c r="M226" s="198"/>
      <c r="N226" s="161"/>
      <c r="O226" s="161" t="s">
        <v>78</v>
      </c>
      <c r="P226" s="161"/>
      <c r="Q226" s="161"/>
      <c r="R226" s="198"/>
      <c r="S226" s="198"/>
      <c r="T226" s="161"/>
      <c r="U226" s="161"/>
      <c r="V226" s="161"/>
      <c r="W226" s="161"/>
      <c r="X226" s="161"/>
      <c r="Y226" s="161"/>
      <c r="Z226" s="198"/>
      <c r="AA226" s="161"/>
      <c r="AB226" s="161"/>
      <c r="AC226" s="161"/>
      <c r="AD226" s="197"/>
      <c r="AE226" s="197"/>
      <c r="AF226" s="197" t="s">
        <v>4005</v>
      </c>
      <c r="AG226" s="199">
        <v>105101</v>
      </c>
      <c r="AH226" s="197">
        <f t="shared" si="10"/>
        <v>63346371</v>
      </c>
      <c r="AI226" s="197">
        <v>51250599</v>
      </c>
      <c r="AJ226" s="197">
        <v>12095772</v>
      </c>
      <c r="AK226" s="197"/>
      <c r="AL226" s="197"/>
      <c r="AM226" s="197">
        <f t="shared" si="11"/>
        <v>5000000</v>
      </c>
      <c r="AN226" s="197">
        <f>5000000</f>
        <v>5000000</v>
      </c>
      <c r="AO226" s="197">
        <v>0</v>
      </c>
      <c r="AP226" s="197">
        <v>0</v>
      </c>
      <c r="AQ226" s="197">
        <v>0</v>
      </c>
      <c r="AR226" s="197">
        <v>0</v>
      </c>
      <c r="AS226" s="197" t="e">
        <v>#N/A</v>
      </c>
      <c r="AT226" s="197" t="s">
        <v>904</v>
      </c>
      <c r="AU226" s="197" t="s">
        <v>904</v>
      </c>
      <c r="AV226" s="197" t="s">
        <v>4007</v>
      </c>
      <c r="AW226" s="197" t="s">
        <v>4004</v>
      </c>
      <c r="AX226" s="197"/>
      <c r="AY226" s="197"/>
      <c r="AZ226" s="197"/>
      <c r="BA226" s="197"/>
      <c r="BB226" s="197"/>
      <c r="BC226" s="197"/>
      <c r="BD226" s="197" t="s">
        <v>4004</v>
      </c>
      <c r="BE226" s="197"/>
      <c r="BF226" s="197">
        <v>20752437</v>
      </c>
      <c r="BG226" s="197" t="e">
        <v>#N/A</v>
      </c>
      <c r="BH226" s="197" t="e">
        <v>#N/A</v>
      </c>
      <c r="BI226" s="197">
        <v>5000000</v>
      </c>
    </row>
    <row r="227" spans="1:61" ht="15" hidden="1" customHeight="1" x14ac:dyDescent="0.2">
      <c r="A227" s="349" t="str">
        <f t="shared" si="12"/>
        <v>30xx-120840010317-300120251009TAC0031</v>
      </c>
      <c r="B227" s="198">
        <v>46099</v>
      </c>
      <c r="C227" s="351" t="s">
        <v>217</v>
      </c>
      <c r="D227" s="351" t="s">
        <v>360</v>
      </c>
      <c r="E227" s="260">
        <v>120840010317</v>
      </c>
      <c r="F227" s="161" t="s">
        <v>4083</v>
      </c>
      <c r="G227" s="199" t="s">
        <v>3330</v>
      </c>
      <c r="H227" s="199" t="s">
        <v>3363</v>
      </c>
      <c r="I227" s="199" t="s">
        <v>3330</v>
      </c>
      <c r="J227" s="198">
        <v>45939</v>
      </c>
      <c r="K227" s="198">
        <v>45972</v>
      </c>
      <c r="L227" s="198">
        <v>46020</v>
      </c>
      <c r="M227" s="198"/>
      <c r="N227" s="161" t="s">
        <v>78</v>
      </c>
      <c r="O227" s="161" t="s">
        <v>487</v>
      </c>
      <c r="P227" s="161"/>
      <c r="Q227" s="161"/>
      <c r="R227" s="198">
        <v>44562</v>
      </c>
      <c r="S227" s="198">
        <v>45657</v>
      </c>
      <c r="T227" s="161" t="s">
        <v>221</v>
      </c>
      <c r="U227" s="161" t="s">
        <v>23</v>
      </c>
      <c r="V227" s="161"/>
      <c r="W227" s="161" t="s">
        <v>4084</v>
      </c>
      <c r="X227" s="161" t="s">
        <v>11</v>
      </c>
      <c r="Y227" s="161">
        <v>989</v>
      </c>
      <c r="Z227" s="198">
        <v>45938</v>
      </c>
      <c r="AA227" s="161"/>
      <c r="AB227" s="161"/>
      <c r="AC227" s="161"/>
      <c r="AD227" s="197">
        <v>2629936827</v>
      </c>
      <c r="AE227" s="197">
        <v>14</v>
      </c>
      <c r="AF227" s="197" t="s">
        <v>4003</v>
      </c>
      <c r="AG227" s="199">
        <v>101111</v>
      </c>
      <c r="AH227" s="197">
        <f t="shared" si="10"/>
        <v>4827922.0238220003</v>
      </c>
      <c r="AI227" s="197">
        <v>4827922.0238220003</v>
      </c>
      <c r="AJ227" s="197">
        <v>0</v>
      </c>
      <c r="AK227" s="197">
        <v>0</v>
      </c>
      <c r="AL227" s="197">
        <v>0</v>
      </c>
      <c r="AM227" s="197">
        <f t="shared" si="11"/>
        <v>4817700</v>
      </c>
      <c r="AN227" s="197">
        <v>4000000</v>
      </c>
      <c r="AO227" s="197">
        <v>0</v>
      </c>
      <c r="AP227" s="197">
        <v>817700</v>
      </c>
      <c r="AQ227" s="197">
        <v>0</v>
      </c>
      <c r="AR227" s="197">
        <v>0</v>
      </c>
      <c r="AS227" s="197" t="e">
        <v>#N/A</v>
      </c>
      <c r="AT227" s="197" t="s">
        <v>904</v>
      </c>
      <c r="AU227" s="197" t="s">
        <v>118</v>
      </c>
      <c r="AV227" s="197"/>
      <c r="AW227" s="197" t="s">
        <v>4004</v>
      </c>
      <c r="AX227" s="197" t="s">
        <v>904</v>
      </c>
      <c r="AY227" s="197"/>
      <c r="AZ227" s="197" t="s">
        <v>904</v>
      </c>
      <c r="BA227" s="197"/>
      <c r="BB227" s="197"/>
      <c r="BC227" s="197"/>
      <c r="BD227" s="197" t="s">
        <v>4004</v>
      </c>
      <c r="BE227" s="197"/>
      <c r="BF227" s="197">
        <v>0</v>
      </c>
      <c r="BG227" s="197"/>
      <c r="BH227" s="197"/>
      <c r="BI227" s="197"/>
    </row>
    <row r="228" spans="1:61" ht="15" hidden="1" customHeight="1" x14ac:dyDescent="0.2">
      <c r="A228" s="349" t="str">
        <f t="shared" si="12"/>
        <v>03xx-11040003286-266</v>
      </c>
      <c r="B228" s="198">
        <v>46078</v>
      </c>
      <c r="C228" s="351" t="s">
        <v>365</v>
      </c>
      <c r="D228" s="351" t="s">
        <v>20</v>
      </c>
      <c r="E228" s="260">
        <v>11040003286</v>
      </c>
      <c r="F228" s="161" t="s">
        <v>3436</v>
      </c>
      <c r="G228" s="199">
        <v>266</v>
      </c>
      <c r="H228" s="199" t="s">
        <v>3365</v>
      </c>
      <c r="I228" s="199">
        <v>266</v>
      </c>
      <c r="J228" s="198">
        <v>45608</v>
      </c>
      <c r="K228" s="198">
        <v>45611</v>
      </c>
      <c r="L228" s="198">
        <v>45728</v>
      </c>
      <c r="M228" s="198">
        <v>45733</v>
      </c>
      <c r="N228" s="161"/>
      <c r="O228" s="161" t="s">
        <v>82</v>
      </c>
      <c r="P228" s="161"/>
      <c r="Q228" s="161"/>
      <c r="R228" s="198">
        <v>44197</v>
      </c>
      <c r="S228" s="198">
        <v>45291</v>
      </c>
      <c r="T228" s="161" t="s">
        <v>26</v>
      </c>
      <c r="U228" s="161" t="s">
        <v>293</v>
      </c>
      <c r="V228" s="161" t="s">
        <v>57</v>
      </c>
      <c r="W228" s="161" t="s">
        <v>3410</v>
      </c>
      <c r="X228" s="161" t="s">
        <v>3437</v>
      </c>
      <c r="Y228" s="161">
        <v>324</v>
      </c>
      <c r="Z228" s="198">
        <v>45436</v>
      </c>
      <c r="AA228" s="161"/>
      <c r="AB228" s="161"/>
      <c r="AC228" s="161"/>
      <c r="AD228" s="197">
        <v>15604284071</v>
      </c>
      <c r="AE228" s="197">
        <v>3.3</v>
      </c>
      <c r="AF228" s="197" t="s">
        <v>4003</v>
      </c>
      <c r="AG228" s="199">
        <v>101111</v>
      </c>
      <c r="AH228" s="197">
        <f t="shared" si="10"/>
        <v>33043826</v>
      </c>
      <c r="AI228" s="197">
        <v>26624271</v>
      </c>
      <c r="AJ228" s="197">
        <v>6419555</v>
      </c>
      <c r="AK228" s="197">
        <v>0</v>
      </c>
      <c r="AL228" s="197">
        <v>0</v>
      </c>
      <c r="AM228" s="197">
        <f t="shared" si="11"/>
        <v>4805488</v>
      </c>
      <c r="AN228" s="197">
        <v>3564684</v>
      </c>
      <c r="AO228" s="197">
        <v>0</v>
      </c>
      <c r="AP228" s="197">
        <v>1240804</v>
      </c>
      <c r="AQ228" s="197">
        <v>0</v>
      </c>
      <c r="AR228" s="197">
        <v>0</v>
      </c>
      <c r="AS228" s="197" t="e">
        <v>#N/A</v>
      </c>
      <c r="AT228" s="197" t="s">
        <v>904</v>
      </c>
      <c r="AU228" s="197" t="s">
        <v>118</v>
      </c>
      <c r="AV228" s="197" t="s">
        <v>4007</v>
      </c>
      <c r="AW228" s="197" t="s">
        <v>4004</v>
      </c>
      <c r="AX228" s="197" t="s">
        <v>904</v>
      </c>
      <c r="AY228" s="197"/>
      <c r="AZ228" s="197" t="s">
        <v>904</v>
      </c>
      <c r="BA228" s="197"/>
      <c r="BB228" s="197"/>
      <c r="BC228" s="197"/>
      <c r="BD228" s="197" t="s">
        <v>4004</v>
      </c>
      <c r="BE228" s="197"/>
      <c r="BF228" s="197">
        <v>10675922</v>
      </c>
      <c r="BG228" s="197">
        <v>0</v>
      </c>
      <c r="BH228" s="197">
        <v>0</v>
      </c>
      <c r="BI228" s="197"/>
    </row>
    <row r="229" spans="1:61" ht="15" hidden="1" customHeight="1" x14ac:dyDescent="0.2">
      <c r="A229" s="349" t="str">
        <f t="shared" si="12"/>
        <v>60xx-60640009580-600120250905TAC0043</v>
      </c>
      <c r="B229" s="198">
        <v>46085</v>
      </c>
      <c r="C229" s="351" t="s">
        <v>363</v>
      </c>
      <c r="D229" s="351" t="s">
        <v>364</v>
      </c>
      <c r="E229" s="260">
        <v>60640009580</v>
      </c>
      <c r="F229" s="161" t="s">
        <v>3299</v>
      </c>
      <c r="G229" s="199" t="s">
        <v>3298</v>
      </c>
      <c r="H229" s="199" t="s">
        <v>3363</v>
      </c>
      <c r="I229" s="199" t="s">
        <v>3382</v>
      </c>
      <c r="J229" s="198">
        <v>45952</v>
      </c>
      <c r="K229" s="198">
        <v>45917</v>
      </c>
      <c r="L229" s="198">
        <v>45952</v>
      </c>
      <c r="M229" s="198">
        <v>45952</v>
      </c>
      <c r="N229" s="161" t="s">
        <v>82</v>
      </c>
      <c r="O229" s="161" t="s">
        <v>479</v>
      </c>
      <c r="P229" s="161"/>
      <c r="Q229" s="161"/>
      <c r="R229" s="198">
        <v>44562</v>
      </c>
      <c r="S229" s="198">
        <v>45902</v>
      </c>
      <c r="T229" s="161" t="s">
        <v>3383</v>
      </c>
      <c r="U229" s="161" t="s">
        <v>149</v>
      </c>
      <c r="V229" s="161"/>
      <c r="W229" s="161" t="s">
        <v>3384</v>
      </c>
      <c r="X229" s="161" t="s">
        <v>132</v>
      </c>
      <c r="Y229" s="161"/>
      <c r="Z229" s="198"/>
      <c r="AA229" s="161"/>
      <c r="AB229" s="161"/>
      <c r="AC229" s="161"/>
      <c r="AD229" s="197">
        <v>965664466</v>
      </c>
      <c r="AE229" s="197">
        <v>2.5</v>
      </c>
      <c r="AF229" s="197" t="s">
        <v>4003</v>
      </c>
      <c r="AG229" s="199">
        <v>101201</v>
      </c>
      <c r="AH229" s="197">
        <f t="shared" si="10"/>
        <v>4679809.75</v>
      </c>
      <c r="AI229" s="197">
        <v>3369800</v>
      </c>
      <c r="AJ229" s="197">
        <v>1310009.75</v>
      </c>
      <c r="AK229" s="197">
        <v>691784</v>
      </c>
      <c r="AL229" s="197">
        <v>673960</v>
      </c>
      <c r="AM229" s="197">
        <f t="shared" si="11"/>
        <v>4679810</v>
      </c>
      <c r="AN229" s="197">
        <v>0</v>
      </c>
      <c r="AO229" s="197">
        <v>3369800</v>
      </c>
      <c r="AP229" s="197">
        <v>0</v>
      </c>
      <c r="AQ229" s="197">
        <v>1310010</v>
      </c>
      <c r="AR229" s="197">
        <v>0</v>
      </c>
      <c r="AS229" s="197" t="e">
        <v>#N/A</v>
      </c>
      <c r="AT229" s="197" t="s">
        <v>904</v>
      </c>
      <c r="AU229" s="197" t="s">
        <v>118</v>
      </c>
      <c r="AV229" s="197" t="s">
        <v>4007</v>
      </c>
      <c r="AW229" s="197" t="s">
        <v>4004</v>
      </c>
      <c r="AX229" s="197"/>
      <c r="AY229" s="197" t="s">
        <v>904</v>
      </c>
      <c r="AZ229" s="197"/>
      <c r="BA229" s="197" t="s">
        <v>904</v>
      </c>
      <c r="BB229" s="197" t="s">
        <v>904</v>
      </c>
      <c r="BC229" s="197"/>
      <c r="BD229" s="197" t="s">
        <v>4004</v>
      </c>
      <c r="BE229" s="197"/>
      <c r="BF229" s="197">
        <v>4679809.75</v>
      </c>
      <c r="BG229" s="197"/>
      <c r="BH229" s="197"/>
      <c r="BI229" s="197"/>
    </row>
    <row r="230" spans="1:61" ht="15" hidden="1" customHeight="1" x14ac:dyDescent="0.2">
      <c r="A230" s="349" t="str">
        <f t="shared" si="12"/>
        <v>27xx-10640005668-84</v>
      </c>
      <c r="B230" s="198">
        <v>46108</v>
      </c>
      <c r="C230" s="351" t="s">
        <v>193</v>
      </c>
      <c r="D230" s="351" t="s">
        <v>194</v>
      </c>
      <c r="E230" s="260">
        <v>10640005668</v>
      </c>
      <c r="F230" s="161" t="s">
        <v>4085</v>
      </c>
      <c r="G230" s="199">
        <v>84</v>
      </c>
      <c r="H230" s="199" t="s">
        <v>3365</v>
      </c>
      <c r="I230" s="199">
        <v>84</v>
      </c>
      <c r="J230" s="198">
        <v>45730</v>
      </c>
      <c r="K230" s="198">
        <v>45749</v>
      </c>
      <c r="L230" s="198">
        <v>45873</v>
      </c>
      <c r="M230" s="198">
        <v>45873</v>
      </c>
      <c r="N230" s="161"/>
      <c r="O230" s="161" t="s">
        <v>78</v>
      </c>
      <c r="P230" s="161"/>
      <c r="Q230" s="161"/>
      <c r="R230" s="198">
        <v>44562</v>
      </c>
      <c r="S230" s="198">
        <v>45291</v>
      </c>
      <c r="T230" s="161" t="s">
        <v>208</v>
      </c>
      <c r="U230" s="161" t="s">
        <v>47</v>
      </c>
      <c r="V230" s="161"/>
      <c r="W230" s="161" t="s">
        <v>191</v>
      </c>
      <c r="X230" s="161" t="s">
        <v>11</v>
      </c>
      <c r="Y230" s="161">
        <v>121</v>
      </c>
      <c r="Z230" s="198">
        <v>45727</v>
      </c>
      <c r="AA230" s="161"/>
      <c r="AB230" s="161"/>
      <c r="AC230" s="161"/>
      <c r="AD230" s="197">
        <v>4287005944</v>
      </c>
      <c r="AE230" s="197">
        <v>3.68</v>
      </c>
      <c r="AF230" s="197" t="s">
        <v>4003</v>
      </c>
      <c r="AG230" s="199">
        <v>101111</v>
      </c>
      <c r="AH230" s="197">
        <f t="shared" si="10"/>
        <v>154127086</v>
      </c>
      <c r="AI230" s="197">
        <v>123244965</v>
      </c>
      <c r="AJ230" s="197">
        <v>30882121</v>
      </c>
      <c r="AK230" s="197">
        <v>0</v>
      </c>
      <c r="AL230" s="197">
        <v>0</v>
      </c>
      <c r="AM230" s="197">
        <f t="shared" si="11"/>
        <v>4560000</v>
      </c>
      <c r="AN230" s="197">
        <v>4460000</v>
      </c>
      <c r="AO230" s="197">
        <v>0</v>
      </c>
      <c r="AP230" s="197">
        <v>100000</v>
      </c>
      <c r="AQ230" s="197">
        <v>0</v>
      </c>
      <c r="AR230" s="197">
        <v>0</v>
      </c>
      <c r="AS230" s="197" t="e">
        <v>#N/A</v>
      </c>
      <c r="AT230" s="197" t="s">
        <v>904</v>
      </c>
      <c r="AU230" s="197" t="s">
        <v>118</v>
      </c>
      <c r="AV230" s="197" t="s">
        <v>4007</v>
      </c>
      <c r="AW230" s="197" t="s">
        <v>4004</v>
      </c>
      <c r="AX230" s="197" t="s">
        <v>904</v>
      </c>
      <c r="AY230" s="197"/>
      <c r="AZ230" s="197" t="s">
        <v>904</v>
      </c>
      <c r="BA230" s="197"/>
      <c r="BB230" s="197"/>
      <c r="BC230" s="197"/>
      <c r="BD230" s="197" t="s">
        <v>4004</v>
      </c>
      <c r="BE230" s="197"/>
      <c r="BF230" s="197">
        <v>128299227</v>
      </c>
      <c r="BG230" s="197">
        <v>0</v>
      </c>
      <c r="BH230" s="197">
        <v>0</v>
      </c>
      <c r="BI230" s="197"/>
    </row>
    <row r="231" spans="1:61" ht="15" hidden="1" customHeight="1" x14ac:dyDescent="0.2">
      <c r="A231" s="349" t="str">
        <f t="shared" si="12"/>
        <v>33xx-40540007933-330120251114TAC0002</v>
      </c>
      <c r="B231" s="198">
        <v>46038</v>
      </c>
      <c r="C231" s="351" t="s">
        <v>304</v>
      </c>
      <c r="D231" s="351" t="s">
        <v>305</v>
      </c>
      <c r="E231" s="260">
        <v>40540007933</v>
      </c>
      <c r="F231" s="161" t="s">
        <v>1636</v>
      </c>
      <c r="G231" s="199" t="s">
        <v>1635</v>
      </c>
      <c r="H231" s="199" t="s">
        <v>3363</v>
      </c>
      <c r="I231" s="199" t="s">
        <v>2073</v>
      </c>
      <c r="J231" s="198">
        <v>45975</v>
      </c>
      <c r="K231" s="198">
        <v>45985</v>
      </c>
      <c r="L231" s="198">
        <v>46020</v>
      </c>
      <c r="M231" s="198">
        <v>46020</v>
      </c>
      <c r="N231" s="161" t="s">
        <v>78</v>
      </c>
      <c r="O231" s="161" t="s">
        <v>487</v>
      </c>
      <c r="P231" s="161"/>
      <c r="Q231" s="161"/>
      <c r="R231" s="198">
        <v>44562</v>
      </c>
      <c r="S231" s="198">
        <v>45657</v>
      </c>
      <c r="T231" s="161" t="s">
        <v>308</v>
      </c>
      <c r="U231" s="161" t="s">
        <v>149</v>
      </c>
      <c r="V231" s="161"/>
      <c r="W231" s="161" t="s">
        <v>234</v>
      </c>
      <c r="X231" s="161" t="s">
        <v>11</v>
      </c>
      <c r="Y231" s="161">
        <v>1058</v>
      </c>
      <c r="Z231" s="198">
        <v>45954</v>
      </c>
      <c r="AA231" s="161"/>
      <c r="AB231" s="161"/>
      <c r="AC231" s="161"/>
      <c r="AD231" s="197">
        <v>1327303900</v>
      </c>
      <c r="AE231" s="197">
        <v>12.36</v>
      </c>
      <c r="AF231" s="197" t="s">
        <v>4005</v>
      </c>
      <c r="AG231" s="199">
        <v>105101</v>
      </c>
      <c r="AH231" s="197">
        <f t="shared" si="10"/>
        <v>4143453.0544870002</v>
      </c>
      <c r="AI231" s="197">
        <v>4143453.0544870002</v>
      </c>
      <c r="AJ231" s="197">
        <v>0</v>
      </c>
      <c r="AK231" s="197">
        <v>0</v>
      </c>
      <c r="AL231" s="197">
        <v>361952.5</v>
      </c>
      <c r="AM231" s="197">
        <f t="shared" si="11"/>
        <v>4505406.5</v>
      </c>
      <c r="AN231" s="197">
        <v>3619527</v>
      </c>
      <c r="AO231" s="197">
        <v>0</v>
      </c>
      <c r="AP231" s="197">
        <v>523927</v>
      </c>
      <c r="AQ231" s="197">
        <v>0</v>
      </c>
      <c r="AR231" s="197">
        <v>361952.5</v>
      </c>
      <c r="AS231" s="197" t="e">
        <v>#N/A</v>
      </c>
      <c r="AT231" s="197" t="s">
        <v>904</v>
      </c>
      <c r="AU231" s="197">
        <v>0</v>
      </c>
      <c r="AV231" s="197"/>
      <c r="AW231" s="197" t="s">
        <v>4004</v>
      </c>
      <c r="AX231" s="197" t="s">
        <v>904</v>
      </c>
      <c r="AY231" s="197"/>
      <c r="AZ231" s="197" t="s">
        <v>904</v>
      </c>
      <c r="BA231" s="197"/>
      <c r="BB231" s="197" t="s">
        <v>904</v>
      </c>
      <c r="BC231" s="197"/>
      <c r="BD231" s="197" t="s">
        <v>4004</v>
      </c>
      <c r="BE231" s="197"/>
      <c r="BF231" s="197">
        <v>0</v>
      </c>
      <c r="BG231" s="197"/>
      <c r="BH231" s="197"/>
      <c r="BI231" s="197"/>
    </row>
    <row r="232" spans="1:61" ht="15" hidden="1" customHeight="1" x14ac:dyDescent="0.2">
      <c r="A232" s="349" t="str">
        <f t="shared" si="12"/>
        <v>30xx-111040012543-142</v>
      </c>
      <c r="B232" s="198">
        <v>46036</v>
      </c>
      <c r="C232" s="351" t="s">
        <v>217</v>
      </c>
      <c r="D232" s="351" t="s">
        <v>360</v>
      </c>
      <c r="E232" s="260">
        <v>111040012543</v>
      </c>
      <c r="F232" s="161" t="s">
        <v>2344</v>
      </c>
      <c r="G232" s="199">
        <v>142</v>
      </c>
      <c r="H232" s="199" t="s">
        <v>3365</v>
      </c>
      <c r="I232" s="199">
        <v>142</v>
      </c>
      <c r="J232" s="198">
        <v>45776</v>
      </c>
      <c r="K232" s="198">
        <v>45811</v>
      </c>
      <c r="L232" s="198">
        <v>46017</v>
      </c>
      <c r="M232" s="198"/>
      <c r="N232" s="161"/>
      <c r="O232" s="161" t="s">
        <v>78</v>
      </c>
      <c r="P232" s="161"/>
      <c r="Q232" s="161"/>
      <c r="R232" s="198">
        <v>44562</v>
      </c>
      <c r="S232" s="198">
        <v>45565</v>
      </c>
      <c r="T232" s="161" t="s">
        <v>228</v>
      </c>
      <c r="U232" s="161" t="s">
        <v>23</v>
      </c>
      <c r="V232" s="161"/>
      <c r="W232" s="161" t="s">
        <v>230</v>
      </c>
      <c r="X232" s="161" t="s">
        <v>11</v>
      </c>
      <c r="Y232" s="161">
        <v>229</v>
      </c>
      <c r="Z232" s="198">
        <v>45772</v>
      </c>
      <c r="AA232" s="161"/>
      <c r="AB232" s="161"/>
      <c r="AC232" s="161"/>
      <c r="AD232" s="197"/>
      <c r="AE232" s="197"/>
      <c r="AF232" s="197" t="s">
        <v>4003</v>
      </c>
      <c r="AG232" s="199">
        <v>101111</v>
      </c>
      <c r="AH232" s="197">
        <f t="shared" si="10"/>
        <v>34982467.25</v>
      </c>
      <c r="AI232" s="197">
        <v>34982467.25</v>
      </c>
      <c r="AJ232" s="197">
        <v>0</v>
      </c>
      <c r="AK232" s="197">
        <v>0</v>
      </c>
      <c r="AL232" s="197">
        <v>0</v>
      </c>
      <c r="AM232" s="197">
        <f t="shared" si="11"/>
        <v>4456265</v>
      </c>
      <c r="AN232" s="197">
        <v>972472</v>
      </c>
      <c r="AO232" s="197">
        <v>0</v>
      </c>
      <c r="AP232" s="197">
        <v>0</v>
      </c>
      <c r="AQ232" s="197">
        <v>0</v>
      </c>
      <c r="AR232" s="197">
        <v>3483793</v>
      </c>
      <c r="AS232" s="197" t="e">
        <v>#N/A</v>
      </c>
      <c r="AT232" s="197" t="s">
        <v>904</v>
      </c>
      <c r="AU232" s="197" t="s">
        <v>118</v>
      </c>
      <c r="AV232" s="197"/>
      <c r="AW232" s="197" t="s">
        <v>4004</v>
      </c>
      <c r="AX232" s="197" t="s">
        <v>904</v>
      </c>
      <c r="AY232" s="197"/>
      <c r="AZ232" s="197"/>
      <c r="BA232" s="197"/>
      <c r="BB232" s="197" t="s">
        <v>904</v>
      </c>
      <c r="BC232" s="197"/>
      <c r="BD232" s="197" t="s">
        <v>4004</v>
      </c>
      <c r="BE232" s="197"/>
      <c r="BF232" s="197">
        <v>0</v>
      </c>
      <c r="BG232" s="197">
        <v>0</v>
      </c>
      <c r="BH232" s="197">
        <v>0</v>
      </c>
      <c r="BI232" s="197"/>
    </row>
    <row r="233" spans="1:61" ht="15" hidden="1" customHeight="1" x14ac:dyDescent="0.2">
      <c r="A233" s="349" t="str">
        <f t="shared" si="12"/>
        <v>33xx-20540005814-40</v>
      </c>
      <c r="B233" s="198">
        <v>46099</v>
      </c>
      <c r="C233" s="351" t="s">
        <v>304</v>
      </c>
      <c r="D233" s="351" t="s">
        <v>305</v>
      </c>
      <c r="E233" s="260">
        <v>20540005814</v>
      </c>
      <c r="F233" s="161" t="s">
        <v>324</v>
      </c>
      <c r="G233" s="199">
        <v>40</v>
      </c>
      <c r="H233" s="199" t="s">
        <v>3365</v>
      </c>
      <c r="I233" s="199">
        <v>40</v>
      </c>
      <c r="J233" s="198">
        <v>45748</v>
      </c>
      <c r="K233" s="198">
        <v>45750</v>
      </c>
      <c r="L233" s="198">
        <v>45842</v>
      </c>
      <c r="M233" s="198">
        <v>45842</v>
      </c>
      <c r="N233" s="161"/>
      <c r="O233" s="161" t="s">
        <v>82</v>
      </c>
      <c r="P233" s="161"/>
      <c r="Q233" s="161"/>
      <c r="R233" s="198">
        <v>44562</v>
      </c>
      <c r="S233" s="198">
        <v>45657</v>
      </c>
      <c r="T233" s="161" t="s">
        <v>308</v>
      </c>
      <c r="U233" s="161" t="s">
        <v>149</v>
      </c>
      <c r="V233" s="161"/>
      <c r="W233" s="161" t="s">
        <v>309</v>
      </c>
      <c r="X233" s="161" t="s">
        <v>91</v>
      </c>
      <c r="Y233" s="161"/>
      <c r="Z233" s="198"/>
      <c r="AA233" s="161"/>
      <c r="AB233" s="161"/>
      <c r="AC233" s="161"/>
      <c r="AD233" s="197">
        <v>1654442500</v>
      </c>
      <c r="AE233" s="197">
        <v>17.100000000000001</v>
      </c>
      <c r="AF233" s="197" t="s">
        <v>4005</v>
      </c>
      <c r="AG233" s="199">
        <v>105101</v>
      </c>
      <c r="AH233" s="197">
        <f t="shared" si="10"/>
        <v>9616703.8900000006</v>
      </c>
      <c r="AI233" s="197">
        <v>9616703.8900000006</v>
      </c>
      <c r="AJ233" s="197">
        <v>0</v>
      </c>
      <c r="AK233" s="197">
        <v>0</v>
      </c>
      <c r="AL233" s="197">
        <v>0</v>
      </c>
      <c r="AM233" s="197">
        <f t="shared" si="11"/>
        <v>4445265</v>
      </c>
      <c r="AN233" s="197">
        <v>4445265</v>
      </c>
      <c r="AO233" s="197">
        <v>0</v>
      </c>
      <c r="AP233" s="197">
        <v>0</v>
      </c>
      <c r="AQ233" s="197">
        <v>0</v>
      </c>
      <c r="AR233" s="197">
        <v>0</v>
      </c>
      <c r="AS233" s="197" t="e">
        <v>#N/A</v>
      </c>
      <c r="AT233" s="197" t="s">
        <v>904</v>
      </c>
      <c r="AU233" s="197" t="s">
        <v>904</v>
      </c>
      <c r="AV233" s="197" t="s">
        <v>4007</v>
      </c>
      <c r="AW233" s="197" t="s">
        <v>4004</v>
      </c>
      <c r="AX233" s="197" t="s">
        <v>904</v>
      </c>
      <c r="AY233" s="197"/>
      <c r="AZ233" s="197"/>
      <c r="BA233" s="197"/>
      <c r="BB233" s="197"/>
      <c r="BC233" s="197"/>
      <c r="BD233" s="197" t="s">
        <v>4004</v>
      </c>
      <c r="BE233" s="197"/>
      <c r="BF233" s="197">
        <v>3626261.46</v>
      </c>
      <c r="BG233" s="197">
        <v>0</v>
      </c>
      <c r="BH233" s="197">
        <v>0</v>
      </c>
      <c r="BI233" s="197">
        <v>4445265</v>
      </c>
    </row>
    <row r="234" spans="1:61" ht="15" hidden="1" customHeight="1" x14ac:dyDescent="0.2">
      <c r="A234" s="349" t="str">
        <f t="shared" si="12"/>
        <v>43xx-60140013633-430120251113TAC0016</v>
      </c>
      <c r="B234" s="198">
        <v>45699</v>
      </c>
      <c r="C234" s="351" t="s">
        <v>328</v>
      </c>
      <c r="D234" s="351" t="s">
        <v>329</v>
      </c>
      <c r="E234" s="260">
        <v>60140013633</v>
      </c>
      <c r="F234" s="161" t="s">
        <v>3440</v>
      </c>
      <c r="G234" s="199" t="s">
        <v>3318</v>
      </c>
      <c r="H234" s="199" t="s">
        <v>3363</v>
      </c>
      <c r="I234" s="199" t="s">
        <v>3441</v>
      </c>
      <c r="J234" s="198">
        <v>45974</v>
      </c>
      <c r="K234" s="198">
        <v>45979</v>
      </c>
      <c r="L234" s="198">
        <v>46003</v>
      </c>
      <c r="M234" s="198">
        <v>46006</v>
      </c>
      <c r="N234" s="161" t="s">
        <v>78</v>
      </c>
      <c r="O234" s="161" t="s">
        <v>487</v>
      </c>
      <c r="P234" s="161"/>
      <c r="Q234" s="161"/>
      <c r="R234" s="198">
        <v>44927</v>
      </c>
      <c r="S234" s="198">
        <v>45657</v>
      </c>
      <c r="T234" s="161" t="s">
        <v>1099</v>
      </c>
      <c r="U234" s="161" t="s">
        <v>286</v>
      </c>
      <c r="V234" s="161" t="s">
        <v>118</v>
      </c>
      <c r="W234" s="161" t="s">
        <v>41</v>
      </c>
      <c r="X234" s="161" t="s">
        <v>131</v>
      </c>
      <c r="Y234" s="161"/>
      <c r="Z234" s="198"/>
      <c r="AA234" s="161"/>
      <c r="AB234" s="161"/>
      <c r="AC234" s="161"/>
      <c r="AD234" s="197"/>
      <c r="AE234" s="197"/>
      <c r="AF234" s="197" t="s">
        <v>4003</v>
      </c>
      <c r="AG234" s="199">
        <v>101111</v>
      </c>
      <c r="AH234" s="197">
        <f t="shared" si="10"/>
        <v>3601594</v>
      </c>
      <c r="AI234" s="197">
        <v>3335342</v>
      </c>
      <c r="AJ234" s="197">
        <v>266252</v>
      </c>
      <c r="AK234" s="197">
        <v>2596642</v>
      </c>
      <c r="AL234" s="197">
        <v>833835.5</v>
      </c>
      <c r="AM234" s="197">
        <f t="shared" si="11"/>
        <v>4435429.5</v>
      </c>
      <c r="AN234" s="197">
        <v>3335342</v>
      </c>
      <c r="AO234" s="197">
        <v>0</v>
      </c>
      <c r="AP234" s="197">
        <v>266252</v>
      </c>
      <c r="AQ234" s="197">
        <v>0</v>
      </c>
      <c r="AR234" s="197">
        <v>833835.5</v>
      </c>
      <c r="AS234" s="197" t="e">
        <v>#N/A</v>
      </c>
      <c r="AT234" s="197" t="s">
        <v>904</v>
      </c>
      <c r="AU234" s="197" t="s">
        <v>118</v>
      </c>
      <c r="AV234" s="197"/>
      <c r="AW234" s="197" t="s">
        <v>4004</v>
      </c>
      <c r="AX234" s="197" t="s">
        <v>904</v>
      </c>
      <c r="AY234" s="197"/>
      <c r="AZ234" s="197" t="s">
        <v>904</v>
      </c>
      <c r="BA234" s="197"/>
      <c r="BB234" s="197" t="s">
        <v>904</v>
      </c>
      <c r="BC234" s="197"/>
      <c r="BD234" s="197" t="s">
        <v>4004</v>
      </c>
      <c r="BE234" s="197"/>
      <c r="BF234" s="197">
        <v>0</v>
      </c>
      <c r="BG234" s="197"/>
      <c r="BH234" s="197"/>
      <c r="BI234" s="197"/>
    </row>
    <row r="235" spans="1:61" ht="15" customHeight="1" x14ac:dyDescent="0.2">
      <c r="A235" s="349" t="str">
        <f t="shared" si="12"/>
        <v>30xx-200240010223-124</v>
      </c>
      <c r="B235" s="198">
        <v>46112</v>
      </c>
      <c r="C235" s="351" t="s">
        <v>217</v>
      </c>
      <c r="D235" s="351" t="s">
        <v>360</v>
      </c>
      <c r="E235" s="260">
        <v>200240010223</v>
      </c>
      <c r="F235" s="161" t="s">
        <v>4082</v>
      </c>
      <c r="G235" s="199">
        <v>124</v>
      </c>
      <c r="H235" s="199" t="s">
        <v>3365</v>
      </c>
      <c r="I235" s="199">
        <v>124</v>
      </c>
      <c r="J235" s="198">
        <v>45385</v>
      </c>
      <c r="K235" s="198">
        <v>45398</v>
      </c>
      <c r="L235" s="198">
        <v>45471</v>
      </c>
      <c r="M235" s="198"/>
      <c r="N235" s="161"/>
      <c r="O235" s="161" t="s">
        <v>24</v>
      </c>
      <c r="P235" s="161"/>
      <c r="Q235" s="161"/>
      <c r="R235" s="198">
        <v>44197</v>
      </c>
      <c r="S235" s="198">
        <v>44561</v>
      </c>
      <c r="T235" s="161" t="s">
        <v>227</v>
      </c>
      <c r="U235" s="161"/>
      <c r="V235" s="161"/>
      <c r="W235" s="161"/>
      <c r="X235" s="161"/>
      <c r="Y235" s="161"/>
      <c r="Z235" s="198"/>
      <c r="AA235" s="161"/>
      <c r="AB235" s="161"/>
      <c r="AC235" s="161"/>
      <c r="AD235" s="197"/>
      <c r="AE235" s="197"/>
      <c r="AF235" s="197" t="s">
        <v>4005</v>
      </c>
      <c r="AG235" s="199">
        <v>105101</v>
      </c>
      <c r="AH235" s="197">
        <f t="shared" si="10"/>
        <v>13687661.65</v>
      </c>
      <c r="AI235" s="197">
        <v>13687661.65</v>
      </c>
      <c r="AJ235" s="197">
        <v>0</v>
      </c>
      <c r="AK235" s="197">
        <v>0</v>
      </c>
      <c r="AL235" s="197">
        <v>0</v>
      </c>
      <c r="AM235" s="197">
        <f t="shared" si="11"/>
        <v>4388370</v>
      </c>
      <c r="AN235" s="197">
        <v>4388370</v>
      </c>
      <c r="AO235" s="197">
        <v>0</v>
      </c>
      <c r="AP235" s="197">
        <v>0</v>
      </c>
      <c r="AQ235" s="197">
        <v>0</v>
      </c>
      <c r="AR235" s="197">
        <v>0</v>
      </c>
      <c r="AS235" s="197" t="e">
        <v>#N/A</v>
      </c>
      <c r="AT235" s="197" t="s">
        <v>904</v>
      </c>
      <c r="AU235" s="197" t="s">
        <v>904</v>
      </c>
      <c r="AV235" s="197" t="s">
        <v>4007</v>
      </c>
      <c r="AW235" s="197" t="s">
        <v>4004</v>
      </c>
      <c r="AX235" s="197" t="s">
        <v>904</v>
      </c>
      <c r="AY235" s="197"/>
      <c r="AZ235" s="197"/>
      <c r="BA235" s="197"/>
      <c r="BB235" s="197"/>
      <c r="BC235" s="197"/>
      <c r="BD235" s="197" t="s">
        <v>4004</v>
      </c>
      <c r="BE235" s="197"/>
      <c r="BF235" s="197">
        <v>0</v>
      </c>
      <c r="BG235" s="197" t="e">
        <v>#N/A</v>
      </c>
      <c r="BH235" s="197">
        <v>0</v>
      </c>
      <c r="BI235" s="197">
        <v>4388370</v>
      </c>
    </row>
    <row r="236" spans="1:61" ht="15" hidden="1" customHeight="1" x14ac:dyDescent="0.2">
      <c r="A236" s="349" t="str">
        <f t="shared" si="12"/>
        <v>60xx-130940020518-1862</v>
      </c>
      <c r="B236" s="198">
        <v>46030</v>
      </c>
      <c r="C236" s="351" t="s">
        <v>363</v>
      </c>
      <c r="D236" s="351" t="s">
        <v>364</v>
      </c>
      <c r="E236" s="260">
        <v>130940020518</v>
      </c>
      <c r="F236" s="161" t="s">
        <v>112</v>
      </c>
      <c r="G236" s="199">
        <v>1862</v>
      </c>
      <c r="H236" s="199" t="s">
        <v>3365</v>
      </c>
      <c r="I236" s="199">
        <v>1862</v>
      </c>
      <c r="J236" s="198">
        <v>45602</v>
      </c>
      <c r="K236" s="198">
        <v>45602</v>
      </c>
      <c r="L236" s="198">
        <v>45896</v>
      </c>
      <c r="M236" s="198"/>
      <c r="N236" s="161"/>
      <c r="O236" s="161" t="s">
        <v>82</v>
      </c>
      <c r="P236" s="161"/>
      <c r="Q236" s="161"/>
      <c r="R236" s="198">
        <v>44197</v>
      </c>
      <c r="S236" s="198">
        <v>45291</v>
      </c>
      <c r="T236" s="161" t="s">
        <v>95</v>
      </c>
      <c r="U236" s="161" t="s">
        <v>1320</v>
      </c>
      <c r="V236" s="161" t="s">
        <v>86</v>
      </c>
      <c r="W236" s="161" t="s">
        <v>603</v>
      </c>
      <c r="X236" s="161" t="s">
        <v>133</v>
      </c>
      <c r="Y236" s="161"/>
      <c r="Z236" s="198"/>
      <c r="AA236" s="161"/>
      <c r="AB236" s="161"/>
      <c r="AC236" s="161"/>
      <c r="AD236" s="197"/>
      <c r="AE236" s="197"/>
      <c r="AF236" s="197" t="s">
        <v>4003</v>
      </c>
      <c r="AG236" s="199">
        <v>101111</v>
      </c>
      <c r="AH236" s="197">
        <f t="shared" si="10"/>
        <v>5132733</v>
      </c>
      <c r="AI236" s="197">
        <v>4388000</v>
      </c>
      <c r="AJ236" s="197">
        <v>744733</v>
      </c>
      <c r="AK236" s="197">
        <v>0</v>
      </c>
      <c r="AL236" s="197">
        <v>1097000</v>
      </c>
      <c r="AM236" s="197">
        <f t="shared" si="11"/>
        <v>4388000</v>
      </c>
      <c r="AN236" s="197">
        <v>0</v>
      </c>
      <c r="AO236" s="197">
        <v>4388000</v>
      </c>
      <c r="AP236" s="197">
        <v>0</v>
      </c>
      <c r="AQ236" s="197">
        <v>0</v>
      </c>
      <c r="AR236" s="197">
        <v>0</v>
      </c>
      <c r="AS236" s="197" t="e">
        <v>#N/A</v>
      </c>
      <c r="AT236" s="197" t="s">
        <v>904</v>
      </c>
      <c r="AU236" s="197" t="s">
        <v>118</v>
      </c>
      <c r="AV236" s="197" t="s">
        <v>4007</v>
      </c>
      <c r="AW236" s="197" t="s">
        <v>4004</v>
      </c>
      <c r="AX236" s="197"/>
      <c r="AY236" s="197" t="s">
        <v>904</v>
      </c>
      <c r="AZ236" s="197"/>
      <c r="BA236" s="197"/>
      <c r="BB236" s="197"/>
      <c r="BC236" s="197"/>
      <c r="BD236" s="197" t="s">
        <v>4004</v>
      </c>
      <c r="BE236" s="197"/>
      <c r="BF236" s="197">
        <v>1841733.21</v>
      </c>
      <c r="BG236" s="197">
        <v>0</v>
      </c>
      <c r="BH236" s="197">
        <v>0</v>
      </c>
      <c r="BI236" s="197"/>
    </row>
    <row r="237" spans="1:61" ht="15" hidden="1" customHeight="1" x14ac:dyDescent="0.2">
      <c r="A237" s="349" t="str">
        <f t="shared" si="12"/>
        <v>15xx-80340015499-150120251225TAC0002</v>
      </c>
      <c r="B237" s="198">
        <v>46064</v>
      </c>
      <c r="C237" s="351" t="s">
        <v>290</v>
      </c>
      <c r="D237" s="351" t="s">
        <v>291</v>
      </c>
      <c r="E237" s="260">
        <v>80340015499</v>
      </c>
      <c r="F237" s="161" t="s">
        <v>2264</v>
      </c>
      <c r="G237" s="199" t="s">
        <v>2564</v>
      </c>
      <c r="H237" s="199" t="s">
        <v>3363</v>
      </c>
      <c r="I237" s="199" t="s">
        <v>2564</v>
      </c>
      <c r="J237" s="198">
        <v>46016</v>
      </c>
      <c r="K237" s="198">
        <v>46027</v>
      </c>
      <c r="L237" s="198">
        <v>46059</v>
      </c>
      <c r="M237" s="198"/>
      <c r="N237" s="161" t="s">
        <v>78</v>
      </c>
      <c r="O237" s="161" t="s">
        <v>487</v>
      </c>
      <c r="P237" s="161"/>
      <c r="Q237" s="161"/>
      <c r="R237" s="198">
        <v>44562</v>
      </c>
      <c r="S237" s="198">
        <v>45657</v>
      </c>
      <c r="T237" s="161" t="s">
        <v>1059</v>
      </c>
      <c r="U237" s="161" t="s">
        <v>293</v>
      </c>
      <c r="V237" s="161"/>
      <c r="W237" s="161" t="s">
        <v>402</v>
      </c>
      <c r="X237" s="161" t="s">
        <v>28</v>
      </c>
      <c r="Y237" s="161">
        <v>1377</v>
      </c>
      <c r="Z237" s="198">
        <v>46014</v>
      </c>
      <c r="AA237" s="161"/>
      <c r="AB237" s="161"/>
      <c r="AC237" s="161"/>
      <c r="AD237" s="197">
        <v>5643378985</v>
      </c>
      <c r="AE237" s="197">
        <v>4</v>
      </c>
      <c r="AF237" s="197" t="s">
        <v>4003</v>
      </c>
      <c r="AG237" s="199">
        <v>101111</v>
      </c>
      <c r="AH237" s="197">
        <f t="shared" si="10"/>
        <v>32709947.119999997</v>
      </c>
      <c r="AI237" s="197">
        <v>29220967.199999999</v>
      </c>
      <c r="AJ237" s="197">
        <v>3488979.92</v>
      </c>
      <c r="AK237" s="197">
        <v>0</v>
      </c>
      <c r="AL237" s="197">
        <v>4383145.08</v>
      </c>
      <c r="AM237" s="197">
        <f t="shared" si="11"/>
        <v>4383145</v>
      </c>
      <c r="AN237" s="197">
        <v>0</v>
      </c>
      <c r="AO237" s="197">
        <v>0</v>
      </c>
      <c r="AP237" s="197">
        <v>0</v>
      </c>
      <c r="AQ237" s="197">
        <v>0</v>
      </c>
      <c r="AR237" s="197">
        <v>4383145</v>
      </c>
      <c r="AS237" s="197" t="s">
        <v>564</v>
      </c>
      <c r="AT237" s="197" t="s">
        <v>904</v>
      </c>
      <c r="AU237" s="197" t="s">
        <v>118</v>
      </c>
      <c r="AV237" s="197" t="s">
        <v>1133</v>
      </c>
      <c r="AW237" s="197" t="s">
        <v>4004</v>
      </c>
      <c r="AX237" s="197"/>
      <c r="AY237" s="197"/>
      <c r="AZ237" s="197"/>
      <c r="BA237" s="197"/>
      <c r="BB237" s="197" t="s">
        <v>904</v>
      </c>
      <c r="BC237" s="197"/>
      <c r="BD237" s="197" t="s">
        <v>4004</v>
      </c>
      <c r="BE237" s="197"/>
      <c r="BF237" s="197"/>
      <c r="BG237" s="197"/>
      <c r="BH237" s="197"/>
      <c r="BI237" s="197"/>
    </row>
    <row r="238" spans="1:61" ht="15" hidden="1" customHeight="1" x14ac:dyDescent="0.2">
      <c r="A238" s="349" t="str">
        <f t="shared" si="12"/>
        <v>43xx-100240003636-97</v>
      </c>
      <c r="B238" s="198">
        <v>46045</v>
      </c>
      <c r="C238" s="351" t="s">
        <v>328</v>
      </c>
      <c r="D238" s="351" t="s">
        <v>329</v>
      </c>
      <c r="E238" s="260">
        <v>100240003636</v>
      </c>
      <c r="F238" s="161" t="s">
        <v>2059</v>
      </c>
      <c r="G238" s="199">
        <v>97</v>
      </c>
      <c r="H238" s="199" t="s">
        <v>3365</v>
      </c>
      <c r="I238" s="199">
        <v>97</v>
      </c>
      <c r="J238" s="198">
        <v>45783</v>
      </c>
      <c r="K238" s="198">
        <v>45831</v>
      </c>
      <c r="L238" s="198">
        <v>45978</v>
      </c>
      <c r="M238" s="198">
        <v>45979</v>
      </c>
      <c r="N238" s="161"/>
      <c r="O238" s="161" t="s">
        <v>78</v>
      </c>
      <c r="P238" s="161"/>
      <c r="Q238" s="161"/>
      <c r="R238" s="198">
        <v>44562</v>
      </c>
      <c r="S238" s="198">
        <v>45657</v>
      </c>
      <c r="T238" s="161" t="s">
        <v>634</v>
      </c>
      <c r="U238" s="161"/>
      <c r="V238" s="161"/>
      <c r="W238" s="161" t="s">
        <v>1736</v>
      </c>
      <c r="X238" s="161" t="s">
        <v>28</v>
      </c>
      <c r="Y238" s="161"/>
      <c r="Z238" s="198"/>
      <c r="AA238" s="161"/>
      <c r="AB238" s="161"/>
      <c r="AC238" s="161"/>
      <c r="AD238" s="197"/>
      <c r="AE238" s="197"/>
      <c r="AF238" s="197" t="s">
        <v>4005</v>
      </c>
      <c r="AG238" s="199">
        <v>105101</v>
      </c>
      <c r="AH238" s="197">
        <f t="shared" si="10"/>
        <v>4020829</v>
      </c>
      <c r="AI238" s="197">
        <v>2979751</v>
      </c>
      <c r="AJ238" s="197">
        <v>1041078</v>
      </c>
      <c r="AK238" s="197">
        <v>0</v>
      </c>
      <c r="AL238" s="197">
        <v>297975</v>
      </c>
      <c r="AM238" s="197">
        <f t="shared" si="11"/>
        <v>4318804</v>
      </c>
      <c r="AN238" s="197">
        <v>2979751</v>
      </c>
      <c r="AO238" s="197">
        <v>0</v>
      </c>
      <c r="AP238" s="197">
        <v>1041078</v>
      </c>
      <c r="AQ238" s="197">
        <v>0</v>
      </c>
      <c r="AR238" s="197">
        <v>297975</v>
      </c>
      <c r="AS238" s="197" t="e">
        <v>#N/A</v>
      </c>
      <c r="AT238" s="197" t="s">
        <v>904</v>
      </c>
      <c r="AU238" s="197">
        <v>0</v>
      </c>
      <c r="AV238" s="197"/>
      <c r="AW238" s="197" t="s">
        <v>4004</v>
      </c>
      <c r="AX238" s="197" t="s">
        <v>904</v>
      </c>
      <c r="AY238" s="197"/>
      <c r="AZ238" s="197" t="s">
        <v>904</v>
      </c>
      <c r="BA238" s="197"/>
      <c r="BB238" s="197" t="s">
        <v>904</v>
      </c>
      <c r="BC238" s="197"/>
      <c r="BD238" s="197" t="s">
        <v>4004</v>
      </c>
      <c r="BE238" s="197"/>
      <c r="BF238" s="197">
        <v>0</v>
      </c>
      <c r="BG238" s="197">
        <v>0</v>
      </c>
      <c r="BH238" s="197">
        <v>0</v>
      </c>
      <c r="BI238" s="197"/>
    </row>
    <row r="239" spans="1:61" ht="15" hidden="1" customHeight="1" x14ac:dyDescent="0.2">
      <c r="A239" s="349" t="str">
        <f t="shared" si="12"/>
        <v>33xx-40340001828-330120251114TAC0003</v>
      </c>
      <c r="B239" s="198">
        <v>46038</v>
      </c>
      <c r="C239" s="351" t="s">
        <v>304</v>
      </c>
      <c r="D239" s="351" t="s">
        <v>305</v>
      </c>
      <c r="E239" s="260">
        <v>40340001828</v>
      </c>
      <c r="F239" s="161" t="s">
        <v>1568</v>
      </c>
      <c r="G239" s="199" t="s">
        <v>1567</v>
      </c>
      <c r="H239" s="199" t="s">
        <v>3363</v>
      </c>
      <c r="I239" s="199" t="s">
        <v>2072</v>
      </c>
      <c r="J239" s="198">
        <v>45975</v>
      </c>
      <c r="K239" s="198">
        <v>45979</v>
      </c>
      <c r="L239" s="198">
        <v>46017</v>
      </c>
      <c r="M239" s="198">
        <v>46017</v>
      </c>
      <c r="N239" s="161" t="s">
        <v>78</v>
      </c>
      <c r="O239" s="161" t="s">
        <v>487</v>
      </c>
      <c r="P239" s="161"/>
      <c r="Q239" s="161"/>
      <c r="R239" s="198">
        <v>44562</v>
      </c>
      <c r="S239" s="198">
        <v>45291</v>
      </c>
      <c r="T239" s="161" t="s">
        <v>315</v>
      </c>
      <c r="U239" s="161" t="s">
        <v>149</v>
      </c>
      <c r="V239" s="161"/>
      <c r="W239" s="161" t="s">
        <v>243</v>
      </c>
      <c r="X239" s="161" t="s">
        <v>11</v>
      </c>
      <c r="Y239" s="161">
        <v>1054</v>
      </c>
      <c r="Z239" s="198">
        <v>45954</v>
      </c>
      <c r="AA239" s="161"/>
      <c r="AB239" s="161"/>
      <c r="AC239" s="161"/>
      <c r="AD239" s="197">
        <v>433968900</v>
      </c>
      <c r="AE239" s="197">
        <v>11.9</v>
      </c>
      <c r="AF239" s="197" t="s">
        <v>4003</v>
      </c>
      <c r="AG239" s="199">
        <v>101111</v>
      </c>
      <c r="AH239" s="197">
        <f t="shared" si="10"/>
        <v>16932454.739978001</v>
      </c>
      <c r="AI239" s="197">
        <v>16932454.739978001</v>
      </c>
      <c r="AJ239" s="197">
        <v>0</v>
      </c>
      <c r="AK239" s="197">
        <v>0</v>
      </c>
      <c r="AL239" s="197">
        <v>3180284.75</v>
      </c>
      <c r="AM239" s="197">
        <f t="shared" si="11"/>
        <v>4259965.75</v>
      </c>
      <c r="AN239" s="197">
        <v>842146</v>
      </c>
      <c r="AO239" s="197">
        <v>0</v>
      </c>
      <c r="AP239" s="197">
        <v>237535</v>
      </c>
      <c r="AQ239" s="197">
        <v>0</v>
      </c>
      <c r="AR239" s="197">
        <v>3180284.75</v>
      </c>
      <c r="AS239" s="197" t="e">
        <v>#N/A</v>
      </c>
      <c r="AT239" s="197" t="s">
        <v>904</v>
      </c>
      <c r="AU239" s="197" t="s">
        <v>118</v>
      </c>
      <c r="AV239" s="197"/>
      <c r="AW239" s="197" t="s">
        <v>4004</v>
      </c>
      <c r="AX239" s="197" t="s">
        <v>904</v>
      </c>
      <c r="AY239" s="197"/>
      <c r="AZ239" s="197" t="s">
        <v>904</v>
      </c>
      <c r="BA239" s="197"/>
      <c r="BB239" s="197" t="s">
        <v>904</v>
      </c>
      <c r="BC239" s="197"/>
      <c r="BD239" s="197" t="s">
        <v>4004</v>
      </c>
      <c r="BE239" s="197"/>
      <c r="BF239" s="197">
        <v>0</v>
      </c>
      <c r="BG239" s="197"/>
      <c r="BH239" s="197"/>
      <c r="BI239" s="197"/>
    </row>
    <row r="240" spans="1:61" ht="15" hidden="1" customHeight="1" x14ac:dyDescent="0.2">
      <c r="A240" s="349" t="str">
        <f t="shared" si="12"/>
        <v>62xx-140340022108-620120250922TAC0005</v>
      </c>
      <c r="B240" s="198">
        <v>46092</v>
      </c>
      <c r="C240" s="351" t="s">
        <v>361</v>
      </c>
      <c r="D240" s="351" t="s">
        <v>362</v>
      </c>
      <c r="E240" s="260">
        <v>140340022108</v>
      </c>
      <c r="F240" s="161" t="s">
        <v>3278</v>
      </c>
      <c r="G240" s="199" t="s">
        <v>3277</v>
      </c>
      <c r="H240" s="199" t="s">
        <v>3363</v>
      </c>
      <c r="I240" s="199" t="s">
        <v>4087</v>
      </c>
      <c r="J240" s="198">
        <v>45922</v>
      </c>
      <c r="K240" s="198">
        <v>45938</v>
      </c>
      <c r="L240" s="198">
        <v>46009</v>
      </c>
      <c r="M240" s="198"/>
      <c r="N240" s="161" t="s">
        <v>82</v>
      </c>
      <c r="O240" s="161" t="s">
        <v>479</v>
      </c>
      <c r="P240" s="161"/>
      <c r="Q240" s="161"/>
      <c r="R240" s="198">
        <v>44562</v>
      </c>
      <c r="S240" s="198" t="s">
        <v>4088</v>
      </c>
      <c r="T240" s="161" t="s">
        <v>488</v>
      </c>
      <c r="U240" s="161" t="s">
        <v>149</v>
      </c>
      <c r="V240" s="161"/>
      <c r="W240" s="161" t="s">
        <v>4089</v>
      </c>
      <c r="X240" s="161" t="s">
        <v>132</v>
      </c>
      <c r="Y240" s="161"/>
      <c r="Z240" s="198"/>
      <c r="AA240" s="161"/>
      <c r="AB240" s="161"/>
      <c r="AC240" s="161"/>
      <c r="AD240" s="197">
        <v>669071436</v>
      </c>
      <c r="AE240" s="197">
        <v>18.5</v>
      </c>
      <c r="AF240" s="197" t="s">
        <v>4003</v>
      </c>
      <c r="AG240" s="199">
        <v>101201</v>
      </c>
      <c r="AH240" s="197">
        <f t="shared" si="10"/>
        <v>4309479</v>
      </c>
      <c r="AI240" s="197">
        <v>3441281</v>
      </c>
      <c r="AJ240" s="197">
        <v>868198</v>
      </c>
      <c r="AK240" s="197">
        <v>0</v>
      </c>
      <c r="AL240" s="197">
        <v>0</v>
      </c>
      <c r="AM240" s="197">
        <f t="shared" si="11"/>
        <v>4235281</v>
      </c>
      <c r="AN240" s="197">
        <v>1699895</v>
      </c>
      <c r="AO240" s="197">
        <v>1741386</v>
      </c>
      <c r="AP240" s="197">
        <v>794000</v>
      </c>
      <c r="AQ240" s="197">
        <v>0</v>
      </c>
      <c r="AR240" s="197">
        <v>0</v>
      </c>
      <c r="AS240" s="197" t="e">
        <v>#N/A</v>
      </c>
      <c r="AT240" s="197" t="s">
        <v>904</v>
      </c>
      <c r="AU240" s="197" t="s">
        <v>118</v>
      </c>
      <c r="AV240" s="197"/>
      <c r="AW240" s="197" t="s">
        <v>4004</v>
      </c>
      <c r="AX240" s="197" t="s">
        <v>904</v>
      </c>
      <c r="AY240" s="197" t="s">
        <v>904</v>
      </c>
      <c r="AZ240" s="197" t="s">
        <v>904</v>
      </c>
      <c r="BA240" s="197"/>
      <c r="BB240" s="197"/>
      <c r="BC240" s="197"/>
      <c r="BD240" s="197" t="s">
        <v>4004</v>
      </c>
      <c r="BE240" s="197"/>
      <c r="BF240" s="197">
        <v>0</v>
      </c>
      <c r="BG240" s="197"/>
      <c r="BH240" s="197"/>
      <c r="BI240" s="197"/>
    </row>
    <row r="241" spans="1:61" ht="15" hidden="1" customHeight="1" x14ac:dyDescent="0.2">
      <c r="A241" s="349" t="str">
        <f t="shared" si="12"/>
        <v>39xx-220440049100-390120250730TAC0006</v>
      </c>
      <c r="B241" s="198">
        <v>46112</v>
      </c>
      <c r="C241" s="351" t="s">
        <v>358</v>
      </c>
      <c r="D241" s="351" t="s">
        <v>245</v>
      </c>
      <c r="E241" s="260">
        <v>220440049100</v>
      </c>
      <c r="F241" s="161" t="s">
        <v>521</v>
      </c>
      <c r="G241" s="199" t="s">
        <v>522</v>
      </c>
      <c r="H241" s="199" t="s">
        <v>3363</v>
      </c>
      <c r="I241" s="199" t="s">
        <v>3385</v>
      </c>
      <c r="J241" s="198">
        <v>45868</v>
      </c>
      <c r="K241" s="198">
        <v>45876</v>
      </c>
      <c r="L241" s="198">
        <v>46055</v>
      </c>
      <c r="M241" s="198">
        <v>46056</v>
      </c>
      <c r="N241" s="161" t="s">
        <v>82</v>
      </c>
      <c r="O241" s="161" t="s">
        <v>479</v>
      </c>
      <c r="P241" s="161"/>
      <c r="Q241" s="161"/>
      <c r="R241" s="198">
        <v>44678</v>
      </c>
      <c r="S241" s="198">
        <v>45863</v>
      </c>
      <c r="T241" s="161" t="s">
        <v>253</v>
      </c>
      <c r="U241" s="161" t="s">
        <v>149</v>
      </c>
      <c r="V241" s="161"/>
      <c r="W241" s="161" t="s">
        <v>207</v>
      </c>
      <c r="X241" s="161" t="s">
        <v>252</v>
      </c>
      <c r="Y241" s="161"/>
      <c r="Z241" s="198"/>
      <c r="AA241" s="161"/>
      <c r="AB241" s="161"/>
      <c r="AC241" s="161"/>
      <c r="AD241" s="197">
        <v>15857646401</v>
      </c>
      <c r="AE241" s="197">
        <v>42.061143048608713</v>
      </c>
      <c r="AF241" s="197" t="s">
        <v>4005</v>
      </c>
      <c r="AG241" s="199">
        <v>105101</v>
      </c>
      <c r="AH241" s="197">
        <f t="shared" si="10"/>
        <v>3362031</v>
      </c>
      <c r="AI241" s="197">
        <v>3362031</v>
      </c>
      <c r="AJ241" s="197">
        <v>0</v>
      </c>
      <c r="AK241" s="197">
        <v>0</v>
      </c>
      <c r="AL241" s="197">
        <v>840508</v>
      </c>
      <c r="AM241" s="197">
        <f t="shared" si="11"/>
        <v>4202539</v>
      </c>
      <c r="AN241" s="197">
        <v>1286050</v>
      </c>
      <c r="AO241" s="197">
        <v>2075981</v>
      </c>
      <c r="AP241" s="197">
        <v>0</v>
      </c>
      <c r="AQ241" s="197">
        <v>0</v>
      </c>
      <c r="AR241" s="197">
        <v>840508</v>
      </c>
      <c r="AS241" s="197" t="s">
        <v>564</v>
      </c>
      <c r="AT241" s="197" t="s">
        <v>904</v>
      </c>
      <c r="AU241" s="197">
        <v>0</v>
      </c>
      <c r="AV241" s="197" t="s">
        <v>3366</v>
      </c>
      <c r="AW241" s="197" t="s">
        <v>4004</v>
      </c>
      <c r="AX241" s="197" t="s">
        <v>904</v>
      </c>
      <c r="AY241" s="197" t="s">
        <v>904</v>
      </c>
      <c r="AZ241" s="197"/>
      <c r="BA241" s="197"/>
      <c r="BB241" s="197" t="s">
        <v>904</v>
      </c>
      <c r="BC241" s="197"/>
      <c r="BD241" s="197" t="s">
        <v>4004</v>
      </c>
      <c r="BE241" s="197"/>
      <c r="BF241" s="197"/>
      <c r="BG241" s="197"/>
      <c r="BH241" s="197"/>
      <c r="BI241" s="197"/>
    </row>
    <row r="242" spans="1:61" ht="15" hidden="1" customHeight="1" x14ac:dyDescent="0.2">
      <c r="A242" s="349" t="str">
        <f t="shared" si="12"/>
        <v>59xx-40140004756-590120250908TAC0006</v>
      </c>
      <c r="B242" s="198">
        <v>46059</v>
      </c>
      <c r="C242" s="351" t="s">
        <v>337</v>
      </c>
      <c r="D242" s="351" t="s">
        <v>353</v>
      </c>
      <c r="E242" s="260">
        <v>40140004756</v>
      </c>
      <c r="F242" s="161" t="s">
        <v>4078</v>
      </c>
      <c r="G242" s="199" t="s">
        <v>1028</v>
      </c>
      <c r="H242" s="199" t="s">
        <v>3363</v>
      </c>
      <c r="I242" s="199" t="s">
        <v>2424</v>
      </c>
      <c r="J242" s="198">
        <v>45908</v>
      </c>
      <c r="K242" s="198">
        <v>45912</v>
      </c>
      <c r="L242" s="198">
        <v>46049</v>
      </c>
      <c r="M242" s="198">
        <v>46049</v>
      </c>
      <c r="N242" s="161" t="s">
        <v>82</v>
      </c>
      <c r="O242" s="161" t="s">
        <v>479</v>
      </c>
      <c r="P242" s="161"/>
      <c r="Q242" s="161"/>
      <c r="R242" s="198">
        <v>44562</v>
      </c>
      <c r="S242" s="198">
        <v>45838</v>
      </c>
      <c r="T242" s="161" t="s">
        <v>1311</v>
      </c>
      <c r="U242" s="161" t="s">
        <v>149</v>
      </c>
      <c r="V242" s="161"/>
      <c r="W242" s="161"/>
      <c r="X242" s="161" t="s">
        <v>1293</v>
      </c>
      <c r="Y242" s="161"/>
      <c r="Z242" s="198"/>
      <c r="AA242" s="161"/>
      <c r="AB242" s="161"/>
      <c r="AC242" s="161"/>
      <c r="AD242" s="197"/>
      <c r="AE242" s="197"/>
      <c r="AF242" s="197" t="s">
        <v>4090</v>
      </c>
      <c r="AG242" s="199">
        <v>901101</v>
      </c>
      <c r="AH242" s="197">
        <f t="shared" si="10"/>
        <v>33649524.979999997</v>
      </c>
      <c r="AI242" s="197">
        <v>33374365</v>
      </c>
      <c r="AJ242" s="197">
        <v>275159.98</v>
      </c>
      <c r="AK242" s="197">
        <v>0</v>
      </c>
      <c r="AL242" s="197">
        <v>0</v>
      </c>
      <c r="AM242" s="197">
        <f t="shared" si="11"/>
        <v>4194059</v>
      </c>
      <c r="AN242" s="197">
        <f>4194059</f>
        <v>4194059</v>
      </c>
      <c r="AO242" s="197">
        <v>0</v>
      </c>
      <c r="AP242" s="197">
        <v>0</v>
      </c>
      <c r="AQ242" s="197">
        <v>0</v>
      </c>
      <c r="AR242" s="197">
        <v>0</v>
      </c>
      <c r="AS242" s="197" t="s">
        <v>564</v>
      </c>
      <c r="AT242" s="197" t="s">
        <v>904</v>
      </c>
      <c r="AU242" s="197" t="s">
        <v>118</v>
      </c>
      <c r="AV242" s="197" t="s">
        <v>3366</v>
      </c>
      <c r="AW242" s="197" t="s">
        <v>4004</v>
      </c>
      <c r="AX242" s="197" t="s">
        <v>904</v>
      </c>
      <c r="AY242" s="197"/>
      <c r="AZ242" s="197"/>
      <c r="BA242" s="197"/>
      <c r="BB242" s="197"/>
      <c r="BC242" s="197"/>
      <c r="BD242" s="197" t="s">
        <v>4004</v>
      </c>
      <c r="BE242" s="197"/>
      <c r="BF242" s="197"/>
      <c r="BG242" s="197"/>
      <c r="BH242" s="197"/>
      <c r="BI242" s="197"/>
    </row>
    <row r="243" spans="1:61" ht="15" hidden="1" customHeight="1" x14ac:dyDescent="0.2">
      <c r="A243" s="349" t="str">
        <f t="shared" si="12"/>
        <v>30xx-170740023186-174</v>
      </c>
      <c r="B243" s="198">
        <v>46043</v>
      </c>
      <c r="C243" s="351" t="s">
        <v>217</v>
      </c>
      <c r="D243" s="351" t="s">
        <v>360</v>
      </c>
      <c r="E243" s="260">
        <v>170740023186</v>
      </c>
      <c r="F243" s="161" t="s">
        <v>2342</v>
      </c>
      <c r="G243" s="199">
        <v>174</v>
      </c>
      <c r="H243" s="199" t="s">
        <v>3365</v>
      </c>
      <c r="I243" s="199">
        <v>174</v>
      </c>
      <c r="J243" s="198">
        <v>45806</v>
      </c>
      <c r="K243" s="198">
        <v>45838</v>
      </c>
      <c r="L243" s="198">
        <v>45923</v>
      </c>
      <c r="M243" s="198"/>
      <c r="N243" s="161"/>
      <c r="O243" s="161" t="s">
        <v>78</v>
      </c>
      <c r="P243" s="161"/>
      <c r="Q243" s="161"/>
      <c r="R243" s="198">
        <v>44562</v>
      </c>
      <c r="S243" s="198">
        <v>45382</v>
      </c>
      <c r="T243" s="161" t="s">
        <v>223</v>
      </c>
      <c r="U243" s="161" t="s">
        <v>23</v>
      </c>
      <c r="V243" s="161"/>
      <c r="W243" s="161" t="s">
        <v>234</v>
      </c>
      <c r="X243" s="161" t="s">
        <v>11</v>
      </c>
      <c r="Y243" s="161">
        <v>364</v>
      </c>
      <c r="Z243" s="198">
        <v>45803</v>
      </c>
      <c r="AA243" s="161"/>
      <c r="AB243" s="161"/>
      <c r="AC243" s="161"/>
      <c r="AD243" s="197"/>
      <c r="AE243" s="197"/>
      <c r="AF243" s="197" t="s">
        <v>4005</v>
      </c>
      <c r="AG243" s="199">
        <v>105101</v>
      </c>
      <c r="AH243" s="197">
        <f t="shared" si="10"/>
        <v>3485352.92</v>
      </c>
      <c r="AI243" s="197">
        <v>3485352.92</v>
      </c>
      <c r="AJ243" s="197">
        <v>0</v>
      </c>
      <c r="AK243" s="197">
        <v>0</v>
      </c>
      <c r="AL243" s="197">
        <v>0</v>
      </c>
      <c r="AM243" s="197">
        <f t="shared" si="11"/>
        <v>4108433</v>
      </c>
      <c r="AN243" s="197">
        <v>2678571</v>
      </c>
      <c r="AO243" s="197">
        <v>0</v>
      </c>
      <c r="AP243" s="197">
        <v>1429862</v>
      </c>
      <c r="AQ243" s="197">
        <v>0</v>
      </c>
      <c r="AR243" s="197">
        <v>0</v>
      </c>
      <c r="AS243" s="197" t="e">
        <v>#N/A</v>
      </c>
      <c r="AT243" s="197" t="s">
        <v>904</v>
      </c>
      <c r="AU243" s="197">
        <v>0</v>
      </c>
      <c r="AV243" s="197" t="s">
        <v>4007</v>
      </c>
      <c r="AW243" s="197" t="s">
        <v>4007</v>
      </c>
      <c r="AX243" s="197" t="s">
        <v>904</v>
      </c>
      <c r="AY243" s="197"/>
      <c r="AZ243" s="197" t="s">
        <v>904</v>
      </c>
      <c r="BA243" s="197"/>
      <c r="BB243" s="197"/>
      <c r="BC243" s="197"/>
      <c r="BD243" s="197" t="s">
        <v>4004</v>
      </c>
      <c r="BE243" s="197"/>
      <c r="BF243" s="197">
        <v>534714</v>
      </c>
      <c r="BG243" s="197">
        <v>0</v>
      </c>
      <c r="BH243" s="197">
        <v>0</v>
      </c>
      <c r="BI243" s="197"/>
    </row>
    <row r="244" spans="1:61" ht="15" hidden="1" customHeight="1" x14ac:dyDescent="0.2">
      <c r="A244" s="349" t="str">
        <f t="shared" si="12"/>
        <v>62xx-140340022108-620120250922TAC0005</v>
      </c>
      <c r="B244" s="198">
        <v>46092</v>
      </c>
      <c r="C244" s="351" t="s">
        <v>361</v>
      </c>
      <c r="D244" s="351" t="s">
        <v>362</v>
      </c>
      <c r="E244" s="260">
        <v>140340022108</v>
      </c>
      <c r="F244" s="161" t="s">
        <v>3278</v>
      </c>
      <c r="G244" s="199" t="s">
        <v>3277</v>
      </c>
      <c r="H244" s="199" t="s">
        <v>3363</v>
      </c>
      <c r="I244" s="199" t="s">
        <v>4087</v>
      </c>
      <c r="J244" s="198">
        <v>45922</v>
      </c>
      <c r="K244" s="198">
        <v>45938</v>
      </c>
      <c r="L244" s="198">
        <v>46009</v>
      </c>
      <c r="M244" s="198"/>
      <c r="N244" s="161" t="s">
        <v>82</v>
      </c>
      <c r="O244" s="161" t="s">
        <v>479</v>
      </c>
      <c r="P244" s="161"/>
      <c r="Q244" s="161"/>
      <c r="R244" s="198">
        <v>44562</v>
      </c>
      <c r="S244" s="198" t="s">
        <v>4088</v>
      </c>
      <c r="T244" s="161" t="s">
        <v>488</v>
      </c>
      <c r="U244" s="161" t="s">
        <v>149</v>
      </c>
      <c r="V244" s="161"/>
      <c r="W244" s="161" t="s">
        <v>4089</v>
      </c>
      <c r="X244" s="161" t="s">
        <v>132</v>
      </c>
      <c r="Y244" s="161"/>
      <c r="Z244" s="198"/>
      <c r="AA244" s="161"/>
      <c r="AB244" s="161"/>
      <c r="AC244" s="161"/>
      <c r="AD244" s="197">
        <v>669071436</v>
      </c>
      <c r="AE244" s="197">
        <v>18.5</v>
      </c>
      <c r="AF244" s="197" t="s">
        <v>4003</v>
      </c>
      <c r="AG244" s="199">
        <v>103101</v>
      </c>
      <c r="AH244" s="197">
        <f t="shared" si="10"/>
        <v>4107537</v>
      </c>
      <c r="AI244" s="197">
        <v>3287237</v>
      </c>
      <c r="AJ244" s="197">
        <v>820300</v>
      </c>
      <c r="AK244" s="197">
        <v>0</v>
      </c>
      <c r="AL244" s="197">
        <v>0</v>
      </c>
      <c r="AM244" s="197">
        <f t="shared" si="11"/>
        <v>4107537</v>
      </c>
      <c r="AN244" s="197">
        <v>1293558</v>
      </c>
      <c r="AO244" s="197">
        <v>1993679</v>
      </c>
      <c r="AP244" s="197">
        <v>820300</v>
      </c>
      <c r="AQ244" s="197">
        <v>0</v>
      </c>
      <c r="AR244" s="197">
        <v>0</v>
      </c>
      <c r="AS244" s="197" t="e">
        <v>#N/A</v>
      </c>
      <c r="AT244" s="197" t="s">
        <v>904</v>
      </c>
      <c r="AU244" s="197" t="s">
        <v>118</v>
      </c>
      <c r="AV244" s="197"/>
      <c r="AW244" s="197" t="s">
        <v>4004</v>
      </c>
      <c r="AX244" s="197" t="s">
        <v>904</v>
      </c>
      <c r="AY244" s="197" t="s">
        <v>904</v>
      </c>
      <c r="AZ244" s="197" t="s">
        <v>904</v>
      </c>
      <c r="BA244" s="197"/>
      <c r="BB244" s="197"/>
      <c r="BC244" s="197"/>
      <c r="BD244" s="197" t="s">
        <v>4004</v>
      </c>
      <c r="BE244" s="197"/>
      <c r="BF244" s="197">
        <v>0</v>
      </c>
      <c r="BG244" s="197"/>
      <c r="BH244" s="197"/>
      <c r="BI244" s="197"/>
    </row>
    <row r="245" spans="1:61" ht="15" hidden="1" customHeight="1" x14ac:dyDescent="0.2">
      <c r="A245" s="349" t="str">
        <f t="shared" si="12"/>
        <v>62xx-171140018597-163</v>
      </c>
      <c r="B245" s="198">
        <v>46113</v>
      </c>
      <c r="C245" s="351" t="s">
        <v>361</v>
      </c>
      <c r="D245" s="351" t="s">
        <v>362</v>
      </c>
      <c r="E245" s="260">
        <v>171140018597</v>
      </c>
      <c r="F245" s="161" t="s">
        <v>4091</v>
      </c>
      <c r="G245" s="199">
        <v>163</v>
      </c>
      <c r="H245" s="199" t="s">
        <v>3365</v>
      </c>
      <c r="I245" s="199">
        <v>163</v>
      </c>
      <c r="J245" s="198"/>
      <c r="K245" s="198"/>
      <c r="L245" s="198">
        <v>44903</v>
      </c>
      <c r="M245" s="198"/>
      <c r="N245" s="161" t="s">
        <v>82</v>
      </c>
      <c r="O245" s="161" t="e">
        <v>#N/A</v>
      </c>
      <c r="P245" s="161"/>
      <c r="Q245" s="161"/>
      <c r="R245" s="198">
        <v>43466</v>
      </c>
      <c r="S245" s="198">
        <v>44672</v>
      </c>
      <c r="T245" s="161" t="s">
        <v>4092</v>
      </c>
      <c r="U245" s="161" t="s">
        <v>149</v>
      </c>
      <c r="V245" s="161"/>
      <c r="W245" s="161"/>
      <c r="X245" s="161" t="s">
        <v>132</v>
      </c>
      <c r="Y245" s="161"/>
      <c r="Z245" s="198"/>
      <c r="AA245" s="161"/>
      <c r="AB245" s="161"/>
      <c r="AC245" s="161"/>
      <c r="AD245" s="197"/>
      <c r="AE245" s="197"/>
      <c r="AF245" s="197" t="s">
        <v>4003</v>
      </c>
      <c r="AG245" s="199">
        <v>101111</v>
      </c>
      <c r="AH245" s="197">
        <f t="shared" si="10"/>
        <v>5534941</v>
      </c>
      <c r="AI245" s="197">
        <v>4071789</v>
      </c>
      <c r="AJ245" s="197">
        <v>1463152</v>
      </c>
      <c r="AK245" s="197">
        <v>0</v>
      </c>
      <c r="AL245" s="197">
        <v>0</v>
      </c>
      <c r="AM245" s="197">
        <f t="shared" si="11"/>
        <v>4071789</v>
      </c>
      <c r="AN245" s="197">
        <v>4071789</v>
      </c>
      <c r="AO245" s="197">
        <v>0</v>
      </c>
      <c r="AP245" s="197">
        <v>0</v>
      </c>
      <c r="AQ245" s="197">
        <v>0</v>
      </c>
      <c r="AR245" s="197">
        <v>0</v>
      </c>
      <c r="AS245" s="197" t="e">
        <v>#N/A</v>
      </c>
      <c r="AT245" s="197" t="s">
        <v>904</v>
      </c>
      <c r="AU245" s="197" t="s">
        <v>118</v>
      </c>
      <c r="AV245" s="197"/>
      <c r="AW245" s="197" t="s">
        <v>4004</v>
      </c>
      <c r="AX245" s="197" t="s">
        <v>904</v>
      </c>
      <c r="AY245" s="197"/>
      <c r="AZ245" s="197"/>
      <c r="BA245" s="197"/>
      <c r="BB245" s="197"/>
      <c r="BC245" s="197"/>
      <c r="BD245" s="197" t="s">
        <v>4004</v>
      </c>
      <c r="BE245" s="197"/>
      <c r="BF245" s="197">
        <v>0</v>
      </c>
      <c r="BG245" s="197">
        <v>0</v>
      </c>
      <c r="BH245" s="197">
        <v>0</v>
      </c>
      <c r="BI245" s="197"/>
    </row>
    <row r="246" spans="1:61" ht="15" hidden="1" customHeight="1" x14ac:dyDescent="0.2">
      <c r="A246" s="349" t="str">
        <f t="shared" si="12"/>
        <v>58xx-51240003351-580120251222TAC0008</v>
      </c>
      <c r="B246" s="198">
        <v>46113</v>
      </c>
      <c r="C246" s="351" t="s">
        <v>282</v>
      </c>
      <c r="D246" s="351" t="s">
        <v>283</v>
      </c>
      <c r="E246" s="260">
        <v>51240003351</v>
      </c>
      <c r="F246" s="161" t="s">
        <v>1390</v>
      </c>
      <c r="G246" s="199" t="s">
        <v>2737</v>
      </c>
      <c r="H246" s="199" t="s">
        <v>3363</v>
      </c>
      <c r="I246" s="199" t="s">
        <v>2737</v>
      </c>
      <c r="J246" s="198">
        <v>46013</v>
      </c>
      <c r="K246" s="198">
        <v>46030</v>
      </c>
      <c r="L246" s="198">
        <v>46112</v>
      </c>
      <c r="M246" s="198">
        <v>46112</v>
      </c>
      <c r="N246" s="161" t="s">
        <v>78</v>
      </c>
      <c r="O246" s="161" t="s">
        <v>487</v>
      </c>
      <c r="P246" s="161"/>
      <c r="Q246" s="161"/>
      <c r="R246" s="198">
        <v>44562</v>
      </c>
      <c r="S246" s="198">
        <v>45657</v>
      </c>
      <c r="T246" s="161" t="s">
        <v>1043</v>
      </c>
      <c r="U246" s="161" t="s">
        <v>152</v>
      </c>
      <c r="V246" s="161"/>
      <c r="W246" s="161" t="s">
        <v>173</v>
      </c>
      <c r="X246" s="161" t="s">
        <v>28</v>
      </c>
      <c r="Y246" s="161">
        <v>1344</v>
      </c>
      <c r="Z246" s="198">
        <v>46008</v>
      </c>
      <c r="AA246" s="161"/>
      <c r="AB246" s="161"/>
      <c r="AC246" s="161"/>
      <c r="AD246" s="197">
        <v>8664211494</v>
      </c>
      <c r="AE246" s="197">
        <v>5</v>
      </c>
      <c r="AF246" s="197" t="s">
        <v>4003</v>
      </c>
      <c r="AG246" s="199">
        <v>101111</v>
      </c>
      <c r="AH246" s="197">
        <f t="shared" si="10"/>
        <v>3341214.54</v>
      </c>
      <c r="AI246" s="197">
        <v>2784303.8</v>
      </c>
      <c r="AJ246" s="197">
        <v>556910.74</v>
      </c>
      <c r="AK246" s="197">
        <v>0</v>
      </c>
      <c r="AL246" s="197">
        <v>696075</v>
      </c>
      <c r="AM246" s="197">
        <f t="shared" si="11"/>
        <v>4037289.54</v>
      </c>
      <c r="AN246" s="197">
        <v>2784303.8</v>
      </c>
      <c r="AO246" s="197">
        <v>0</v>
      </c>
      <c r="AP246" s="197">
        <v>556910.74</v>
      </c>
      <c r="AQ246" s="197">
        <v>0</v>
      </c>
      <c r="AR246" s="197">
        <v>696075</v>
      </c>
      <c r="AS246" s="197" t="s">
        <v>564</v>
      </c>
      <c r="AT246" s="197" t="s">
        <v>904</v>
      </c>
      <c r="AU246" s="197" t="s">
        <v>118</v>
      </c>
      <c r="AV246" s="197" t="s">
        <v>3366</v>
      </c>
      <c r="AW246" s="197" t="s">
        <v>4004</v>
      </c>
      <c r="AX246" s="197" t="s">
        <v>904</v>
      </c>
      <c r="AY246" s="197"/>
      <c r="AZ246" s="197" t="s">
        <v>904</v>
      </c>
      <c r="BA246" s="197"/>
      <c r="BB246" s="197" t="s">
        <v>904</v>
      </c>
      <c r="BC246" s="197"/>
      <c r="BD246" s="197" t="s">
        <v>4004</v>
      </c>
      <c r="BE246" s="197"/>
      <c r="BF246" s="197"/>
      <c r="BG246" s="197"/>
      <c r="BH246" s="197"/>
      <c r="BI246" s="197"/>
    </row>
    <row r="247" spans="1:61" ht="15" hidden="1" customHeight="1" x14ac:dyDescent="0.2">
      <c r="A247" s="349" t="str">
        <f t="shared" si="12"/>
        <v>60xx-30540002594-600120251031TAC0040</v>
      </c>
      <c r="B247" s="198">
        <v>46078</v>
      </c>
      <c r="C247" s="351" t="s">
        <v>363</v>
      </c>
      <c r="D247" s="351" t="s">
        <v>364</v>
      </c>
      <c r="E247" s="260">
        <v>30540002594</v>
      </c>
      <c r="F247" s="161" t="s">
        <v>3291</v>
      </c>
      <c r="G247" s="199" t="s">
        <v>3290</v>
      </c>
      <c r="H247" s="199" t="s">
        <v>3363</v>
      </c>
      <c r="I247" s="199" t="s">
        <v>4093</v>
      </c>
      <c r="J247" s="198">
        <v>45961</v>
      </c>
      <c r="K247" s="198">
        <v>45975</v>
      </c>
      <c r="L247" s="198">
        <v>46017</v>
      </c>
      <c r="M247" s="198"/>
      <c r="N247" s="161" t="s">
        <v>24</v>
      </c>
      <c r="O247" s="161" t="s">
        <v>487</v>
      </c>
      <c r="P247" s="161"/>
      <c r="Q247" s="161"/>
      <c r="R247" s="198">
        <v>44927</v>
      </c>
      <c r="S247" s="198">
        <v>45657</v>
      </c>
      <c r="T247" s="161" t="s">
        <v>787</v>
      </c>
      <c r="U247" s="161"/>
      <c r="V247" s="161"/>
      <c r="W247" s="161"/>
      <c r="X247" s="161" t="s">
        <v>442</v>
      </c>
      <c r="Y247" s="161"/>
      <c r="Z247" s="198"/>
      <c r="AA247" s="161"/>
      <c r="AB247" s="161"/>
      <c r="AC247" s="161"/>
      <c r="AD247" s="197"/>
      <c r="AE247" s="197">
        <v>11</v>
      </c>
      <c r="AF247" s="197" t="s">
        <v>4003</v>
      </c>
      <c r="AG247" s="199">
        <v>101111</v>
      </c>
      <c r="AH247" s="197">
        <f t="shared" si="10"/>
        <v>3900756.97</v>
      </c>
      <c r="AI247" s="197">
        <v>3308799.2</v>
      </c>
      <c r="AJ247" s="197">
        <v>591957.77</v>
      </c>
      <c r="AK247" s="197">
        <v>0</v>
      </c>
      <c r="AL247" s="197">
        <v>1654399.6</v>
      </c>
      <c r="AM247" s="197">
        <f t="shared" si="11"/>
        <v>3900757</v>
      </c>
      <c r="AN247" s="197">
        <v>0</v>
      </c>
      <c r="AO247" s="197">
        <v>3308799</v>
      </c>
      <c r="AP247" s="197">
        <v>0</v>
      </c>
      <c r="AQ247" s="197">
        <v>591958</v>
      </c>
      <c r="AR247" s="197">
        <v>0</v>
      </c>
      <c r="AS247" s="197" t="e">
        <v>#N/A</v>
      </c>
      <c r="AT247" s="197" t="s">
        <v>904</v>
      </c>
      <c r="AU247" s="197" t="s">
        <v>118</v>
      </c>
      <c r="AV247" s="197" t="s">
        <v>4007</v>
      </c>
      <c r="AW247" s="197" t="s">
        <v>4004</v>
      </c>
      <c r="AX247" s="197"/>
      <c r="AY247" s="197" t="s">
        <v>904</v>
      </c>
      <c r="AZ247" s="197"/>
      <c r="BA247" s="197" t="s">
        <v>904</v>
      </c>
      <c r="BB247" s="197"/>
      <c r="BC247" s="197"/>
      <c r="BD247" s="197" t="s">
        <v>4004</v>
      </c>
      <c r="BE247" s="197"/>
      <c r="BF247" s="197">
        <v>827200</v>
      </c>
      <c r="BG247" s="197"/>
      <c r="BH247" s="197"/>
      <c r="BI247" s="197"/>
    </row>
    <row r="248" spans="1:61" ht="15" hidden="1" customHeight="1" x14ac:dyDescent="0.2">
      <c r="A248" s="349" t="str">
        <f t="shared" si="12"/>
        <v>43xx-90340006648-430120250801TAC0003</v>
      </c>
      <c r="B248" s="198">
        <v>46022</v>
      </c>
      <c r="C248" s="351" t="s">
        <v>328</v>
      </c>
      <c r="D248" s="351" t="s">
        <v>329</v>
      </c>
      <c r="E248" s="260">
        <v>90340006648</v>
      </c>
      <c r="F248" s="161" t="s">
        <v>1644</v>
      </c>
      <c r="G248" s="199" t="s">
        <v>1643</v>
      </c>
      <c r="H248" s="199" t="s">
        <v>3363</v>
      </c>
      <c r="I248" s="199" t="s">
        <v>2063</v>
      </c>
      <c r="J248" s="198">
        <v>45870</v>
      </c>
      <c r="K248" s="198">
        <v>45986</v>
      </c>
      <c r="L248" s="198">
        <v>46022</v>
      </c>
      <c r="M248" s="198"/>
      <c r="N248" s="161" t="s">
        <v>78</v>
      </c>
      <c r="O248" s="161" t="s">
        <v>487</v>
      </c>
      <c r="P248" s="161"/>
      <c r="Q248" s="161"/>
      <c r="R248" s="198">
        <v>44562</v>
      </c>
      <c r="S248" s="198">
        <v>45657</v>
      </c>
      <c r="T248" s="161" t="s">
        <v>334</v>
      </c>
      <c r="U248" s="161"/>
      <c r="V248" s="161" t="s">
        <v>118</v>
      </c>
      <c r="W248" s="161" t="s">
        <v>54</v>
      </c>
      <c r="X248" s="161" t="s">
        <v>28</v>
      </c>
      <c r="Y248" s="161"/>
      <c r="Z248" s="198"/>
      <c r="AA248" s="161"/>
      <c r="AB248" s="161"/>
      <c r="AC248" s="161"/>
      <c r="AD248" s="197"/>
      <c r="AE248" s="197"/>
      <c r="AF248" s="197" t="s">
        <v>4003</v>
      </c>
      <c r="AG248" s="199">
        <v>101111</v>
      </c>
      <c r="AH248" s="197">
        <f t="shared" si="10"/>
        <v>3532133</v>
      </c>
      <c r="AI248" s="197">
        <v>3532133</v>
      </c>
      <c r="AJ248" s="197">
        <v>0</v>
      </c>
      <c r="AK248" s="197">
        <v>0</v>
      </c>
      <c r="AL248" s="197">
        <v>353213</v>
      </c>
      <c r="AM248" s="197">
        <f t="shared" si="11"/>
        <v>3885346</v>
      </c>
      <c r="AN248" s="197">
        <v>0</v>
      </c>
      <c r="AO248" s="197">
        <v>3532133</v>
      </c>
      <c r="AP248" s="197">
        <v>0</v>
      </c>
      <c r="AQ248" s="197">
        <v>0</v>
      </c>
      <c r="AR248" s="197">
        <v>353213</v>
      </c>
      <c r="AS248" s="197" t="e">
        <v>#N/A</v>
      </c>
      <c r="AT248" s="197" t="s">
        <v>904</v>
      </c>
      <c r="AU248" s="197" t="s">
        <v>118</v>
      </c>
      <c r="AV248" s="197"/>
      <c r="AW248" s="197" t="s">
        <v>4004</v>
      </c>
      <c r="AX248" s="197"/>
      <c r="AY248" s="197" t="s">
        <v>904</v>
      </c>
      <c r="AZ248" s="197"/>
      <c r="BA248" s="197"/>
      <c r="BB248" s="197" t="s">
        <v>904</v>
      </c>
      <c r="BC248" s="197"/>
      <c r="BD248" s="197" t="s">
        <v>4004</v>
      </c>
      <c r="BE248" s="197"/>
      <c r="BF248" s="197">
        <v>0</v>
      </c>
      <c r="BG248" s="197"/>
      <c r="BH248" s="197"/>
      <c r="BI248" s="197"/>
    </row>
    <row r="249" spans="1:61" ht="15" hidden="1" customHeight="1" x14ac:dyDescent="0.2">
      <c r="A249" s="349" t="str">
        <f t="shared" si="12"/>
        <v>09xx-110240016194-191</v>
      </c>
      <c r="B249" s="198">
        <v>46076</v>
      </c>
      <c r="C249" s="351" t="s">
        <v>356</v>
      </c>
      <c r="D249" s="351" t="s">
        <v>357</v>
      </c>
      <c r="E249" s="260">
        <v>110240016194</v>
      </c>
      <c r="F249" s="161" t="s">
        <v>3418</v>
      </c>
      <c r="G249" s="199">
        <v>191</v>
      </c>
      <c r="H249" s="199" t="s">
        <v>3365</v>
      </c>
      <c r="I249" s="199">
        <v>191</v>
      </c>
      <c r="J249" s="198">
        <v>45607</v>
      </c>
      <c r="K249" s="198">
        <v>45617</v>
      </c>
      <c r="L249" s="198">
        <v>45744</v>
      </c>
      <c r="M249" s="198">
        <v>45754</v>
      </c>
      <c r="N249" s="161"/>
      <c r="O249" s="161" t="s">
        <v>78</v>
      </c>
      <c r="P249" s="161"/>
      <c r="Q249" s="161"/>
      <c r="R249" s="198">
        <v>43831</v>
      </c>
      <c r="S249" s="198">
        <v>45291</v>
      </c>
      <c r="T249" s="161" t="s">
        <v>3373</v>
      </c>
      <c r="U249" s="161" t="s">
        <v>150</v>
      </c>
      <c r="V249" s="161" t="s">
        <v>57</v>
      </c>
      <c r="W249" s="161" t="s">
        <v>3419</v>
      </c>
      <c r="X249" s="161" t="s">
        <v>28</v>
      </c>
      <c r="Y249" s="161">
        <v>461</v>
      </c>
      <c r="Z249" s="198">
        <v>45607</v>
      </c>
      <c r="AA249" s="161" t="s">
        <v>57</v>
      </c>
      <c r="AB249" s="161" t="s">
        <v>57</v>
      </c>
      <c r="AC249" s="161" t="s">
        <v>57</v>
      </c>
      <c r="AD249" s="197">
        <v>3109011752</v>
      </c>
      <c r="AE249" s="197">
        <v>2</v>
      </c>
      <c r="AF249" s="197" t="s">
        <v>4003</v>
      </c>
      <c r="AG249" s="199">
        <v>101111</v>
      </c>
      <c r="AH249" s="197">
        <f t="shared" si="10"/>
        <v>134824064</v>
      </c>
      <c r="AI249" s="197">
        <v>98449227</v>
      </c>
      <c r="AJ249" s="197">
        <v>36374837</v>
      </c>
      <c r="AK249" s="197">
        <v>375464019</v>
      </c>
      <c r="AL249" s="197">
        <v>0</v>
      </c>
      <c r="AM249" s="197">
        <f t="shared" si="11"/>
        <v>3872831</v>
      </c>
      <c r="AN249" s="197">
        <v>2728380</v>
      </c>
      <c r="AO249" s="197">
        <v>0</v>
      </c>
      <c r="AP249" s="197">
        <v>1144451</v>
      </c>
      <c r="AQ249" s="197">
        <v>0</v>
      </c>
      <c r="AR249" s="197">
        <v>0</v>
      </c>
      <c r="AS249" s="197" t="e">
        <v>#N/A</v>
      </c>
      <c r="AT249" s="197" t="s">
        <v>904</v>
      </c>
      <c r="AU249" s="197" t="s">
        <v>118</v>
      </c>
      <c r="AV249" s="197" t="s">
        <v>4007</v>
      </c>
      <c r="AW249" s="197" t="s">
        <v>4004</v>
      </c>
      <c r="AX249" s="197" t="s">
        <v>904</v>
      </c>
      <c r="AY249" s="197"/>
      <c r="AZ249" s="197" t="s">
        <v>904</v>
      </c>
      <c r="BA249" s="197"/>
      <c r="BB249" s="197"/>
      <c r="BC249" s="197"/>
      <c r="BD249" s="197" t="s">
        <v>4004</v>
      </c>
      <c r="BE249" s="197"/>
      <c r="BF249" s="197">
        <v>32781862</v>
      </c>
      <c r="BG249" s="197">
        <v>0</v>
      </c>
      <c r="BH249" s="197">
        <v>0</v>
      </c>
      <c r="BI249" s="197"/>
    </row>
    <row r="250" spans="1:61" ht="15" hidden="1" customHeight="1" x14ac:dyDescent="0.2">
      <c r="A250" s="349" t="str">
        <f t="shared" si="12"/>
        <v>33xx-650117300952-330120251224TAC0001</v>
      </c>
      <c r="B250" s="198">
        <v>46086</v>
      </c>
      <c r="C250" s="351" t="s">
        <v>304</v>
      </c>
      <c r="D250" s="351" t="s">
        <v>305</v>
      </c>
      <c r="E250" s="260">
        <v>650117300952</v>
      </c>
      <c r="F250" s="161" t="s">
        <v>2149</v>
      </c>
      <c r="G250" s="199" t="s">
        <v>2150</v>
      </c>
      <c r="H250" s="199" t="s">
        <v>3363</v>
      </c>
      <c r="I250" s="199" t="s">
        <v>4086</v>
      </c>
      <c r="J250" s="198">
        <v>46015</v>
      </c>
      <c r="K250" s="198">
        <v>46020</v>
      </c>
      <c r="L250" s="198">
        <v>46086</v>
      </c>
      <c r="M250" s="198">
        <v>46086</v>
      </c>
      <c r="N250" s="161" t="s">
        <v>82</v>
      </c>
      <c r="O250" s="161" t="s">
        <v>479</v>
      </c>
      <c r="P250" s="161"/>
      <c r="Q250" s="161"/>
      <c r="R250" s="198">
        <v>44562</v>
      </c>
      <c r="S250" s="198">
        <v>45649</v>
      </c>
      <c r="T250" s="161" t="s">
        <v>318</v>
      </c>
      <c r="U250" s="161" t="s">
        <v>149</v>
      </c>
      <c r="V250" s="161"/>
      <c r="W250" s="161" t="s">
        <v>310</v>
      </c>
      <c r="X250" s="161" t="s">
        <v>1062</v>
      </c>
      <c r="Y250" s="161"/>
      <c r="Z250" s="198"/>
      <c r="AA250" s="161"/>
      <c r="AB250" s="161"/>
      <c r="AC250" s="161"/>
      <c r="AD250" s="197">
        <v>1041670000</v>
      </c>
      <c r="AE250" s="197">
        <v>1.6</v>
      </c>
      <c r="AF250" s="197" t="s">
        <v>4005</v>
      </c>
      <c r="AG250" s="199">
        <v>105101</v>
      </c>
      <c r="AH250" s="197">
        <f t="shared" si="10"/>
        <v>7177940.0099999998</v>
      </c>
      <c r="AI250" s="197">
        <v>7148154</v>
      </c>
      <c r="AJ250" s="197">
        <v>29786.01</v>
      </c>
      <c r="AK250" s="197">
        <v>0</v>
      </c>
      <c r="AL250" s="197">
        <v>714815.5</v>
      </c>
      <c r="AM250" s="197">
        <f t="shared" si="11"/>
        <v>3822996.5</v>
      </c>
      <c r="AN250" s="197">
        <v>3108181</v>
      </c>
      <c r="AO250" s="197">
        <v>0</v>
      </c>
      <c r="AP250" s="197">
        <v>0</v>
      </c>
      <c r="AQ250" s="197">
        <v>0</v>
      </c>
      <c r="AR250" s="197">
        <v>714815.5</v>
      </c>
      <c r="AS250" s="197" t="s">
        <v>564</v>
      </c>
      <c r="AT250" s="197" t="s">
        <v>904</v>
      </c>
      <c r="AU250" s="197" t="s">
        <v>904</v>
      </c>
      <c r="AV250" s="197" t="s">
        <v>3366</v>
      </c>
      <c r="AW250" s="197" t="s">
        <v>4004</v>
      </c>
      <c r="AX250" s="197" t="s">
        <v>904</v>
      </c>
      <c r="AY250" s="197"/>
      <c r="AZ250" s="197"/>
      <c r="BA250" s="197"/>
      <c r="BB250" s="197" t="s">
        <v>904</v>
      </c>
      <c r="BC250" s="197"/>
      <c r="BD250" s="197" t="s">
        <v>4004</v>
      </c>
      <c r="BE250" s="197"/>
      <c r="BF250" s="197"/>
      <c r="BG250" s="197"/>
      <c r="BH250" s="197"/>
      <c r="BI250" s="197">
        <v>3822996.5</v>
      </c>
    </row>
    <row r="251" spans="1:61" ht="15" hidden="1" customHeight="1" x14ac:dyDescent="0.2">
      <c r="A251" s="349" t="str">
        <f t="shared" si="12"/>
        <v>27xx-990140005375-98</v>
      </c>
      <c r="B251" s="198">
        <v>46055</v>
      </c>
      <c r="C251" s="351" t="s">
        <v>193</v>
      </c>
      <c r="D251" s="351" t="s">
        <v>194</v>
      </c>
      <c r="E251" s="260">
        <v>990140005375</v>
      </c>
      <c r="F251" s="161" t="s">
        <v>403</v>
      </c>
      <c r="G251" s="199">
        <v>98</v>
      </c>
      <c r="H251" s="199" t="s">
        <v>3365</v>
      </c>
      <c r="I251" s="199">
        <v>98</v>
      </c>
      <c r="J251" s="198">
        <v>45803</v>
      </c>
      <c r="K251" s="198">
        <v>45818</v>
      </c>
      <c r="L251" s="198">
        <v>46017</v>
      </c>
      <c r="M251" s="198">
        <v>46017</v>
      </c>
      <c r="N251" s="161"/>
      <c r="O251" s="161" t="s">
        <v>78</v>
      </c>
      <c r="P251" s="161"/>
      <c r="Q251" s="161"/>
      <c r="R251" s="198">
        <v>44562</v>
      </c>
      <c r="S251" s="198">
        <v>45291</v>
      </c>
      <c r="T251" s="161" t="s">
        <v>197</v>
      </c>
      <c r="U251" s="161" t="s">
        <v>47</v>
      </c>
      <c r="V251" s="161"/>
      <c r="W251" s="161" t="s">
        <v>191</v>
      </c>
      <c r="X251" s="161" t="s">
        <v>213</v>
      </c>
      <c r="Y251" s="161">
        <v>332</v>
      </c>
      <c r="Z251" s="198">
        <v>45797</v>
      </c>
      <c r="AA251" s="161"/>
      <c r="AB251" s="161"/>
      <c r="AC251" s="161"/>
      <c r="AD251" s="197">
        <v>6308408929</v>
      </c>
      <c r="AE251" s="197">
        <v>9.5</v>
      </c>
      <c r="AF251" s="197" t="s">
        <v>4003</v>
      </c>
      <c r="AG251" s="199">
        <v>101111</v>
      </c>
      <c r="AH251" s="197">
        <f t="shared" si="10"/>
        <v>3804400</v>
      </c>
      <c r="AI251" s="197">
        <v>2857004</v>
      </c>
      <c r="AJ251" s="197">
        <v>947396</v>
      </c>
      <c r="AK251" s="197">
        <v>0</v>
      </c>
      <c r="AL251" s="197">
        <v>0</v>
      </c>
      <c r="AM251" s="197">
        <f t="shared" si="11"/>
        <v>3804400</v>
      </c>
      <c r="AN251" s="197">
        <v>0</v>
      </c>
      <c r="AO251" s="197">
        <v>2857004</v>
      </c>
      <c r="AP251" s="197">
        <v>0</v>
      </c>
      <c r="AQ251" s="197">
        <v>947396</v>
      </c>
      <c r="AR251" s="197">
        <v>0</v>
      </c>
      <c r="AS251" s="197" t="e">
        <v>#N/A</v>
      </c>
      <c r="AT251" s="197" t="s">
        <v>904</v>
      </c>
      <c r="AU251" s="197" t="s">
        <v>118</v>
      </c>
      <c r="AV251" s="197"/>
      <c r="AW251" s="197" t="s">
        <v>4004</v>
      </c>
      <c r="AX251" s="197"/>
      <c r="AY251" s="197" t="s">
        <v>904</v>
      </c>
      <c r="AZ251" s="197"/>
      <c r="BA251" s="197" t="s">
        <v>904</v>
      </c>
      <c r="BB251" s="197"/>
      <c r="BC251" s="197"/>
      <c r="BD251" s="197" t="s">
        <v>4004</v>
      </c>
      <c r="BE251" s="197"/>
      <c r="BF251" s="197">
        <v>0</v>
      </c>
      <c r="BG251" s="197">
        <v>0</v>
      </c>
      <c r="BH251" s="197">
        <v>0</v>
      </c>
      <c r="BI251" s="197"/>
    </row>
    <row r="252" spans="1:61" ht="15" hidden="1" customHeight="1" x14ac:dyDescent="0.2">
      <c r="A252" s="349" t="str">
        <f t="shared" si="12"/>
        <v>33xx-120840007199-330120251017TAC0001</v>
      </c>
      <c r="B252" s="198">
        <v>46064</v>
      </c>
      <c r="C252" s="351" t="s">
        <v>304</v>
      </c>
      <c r="D252" s="351" t="s">
        <v>305</v>
      </c>
      <c r="E252" s="260">
        <v>120840007199</v>
      </c>
      <c r="F252" s="161" t="s">
        <v>1563</v>
      </c>
      <c r="G252" s="199" t="s">
        <v>1562</v>
      </c>
      <c r="H252" s="199" t="s">
        <v>3363</v>
      </c>
      <c r="I252" s="199" t="s">
        <v>3447</v>
      </c>
      <c r="J252" s="198">
        <v>45947</v>
      </c>
      <c r="K252" s="198">
        <v>45979</v>
      </c>
      <c r="L252" s="198">
        <v>46058</v>
      </c>
      <c r="M252" s="198">
        <v>46058</v>
      </c>
      <c r="N252" s="161" t="s">
        <v>78</v>
      </c>
      <c r="O252" s="161" t="s">
        <v>487</v>
      </c>
      <c r="P252" s="161"/>
      <c r="Q252" s="161"/>
      <c r="R252" s="198">
        <v>44562</v>
      </c>
      <c r="S252" s="198">
        <v>45657</v>
      </c>
      <c r="T252" s="161" t="s">
        <v>317</v>
      </c>
      <c r="U252" s="161" t="s">
        <v>149</v>
      </c>
      <c r="V252" s="161"/>
      <c r="W252" s="161" t="s">
        <v>1679</v>
      </c>
      <c r="X252" s="161" t="s">
        <v>11</v>
      </c>
      <c r="Y252" s="161">
        <v>1028</v>
      </c>
      <c r="Z252" s="198">
        <v>45945</v>
      </c>
      <c r="AA252" s="161"/>
      <c r="AB252" s="161"/>
      <c r="AC252" s="161"/>
      <c r="AD252" s="197">
        <v>2136111500</v>
      </c>
      <c r="AE252" s="197">
        <v>5.7</v>
      </c>
      <c r="AF252" s="197" t="s">
        <v>4005</v>
      </c>
      <c r="AG252" s="199">
        <v>105101</v>
      </c>
      <c r="AH252" s="197">
        <f t="shared" si="10"/>
        <v>3634514.84</v>
      </c>
      <c r="AI252" s="197">
        <v>3325141</v>
      </c>
      <c r="AJ252" s="197">
        <v>309373.84000000003</v>
      </c>
      <c r="AK252" s="197">
        <v>0</v>
      </c>
      <c r="AL252" s="197">
        <v>0</v>
      </c>
      <c r="AM252" s="197">
        <f t="shared" si="11"/>
        <v>3634514.84</v>
      </c>
      <c r="AN252" s="197">
        <v>3325141</v>
      </c>
      <c r="AO252" s="197">
        <v>0</v>
      </c>
      <c r="AP252" s="197">
        <v>309373.84000000003</v>
      </c>
      <c r="AQ252" s="197">
        <v>0</v>
      </c>
      <c r="AR252" s="197">
        <v>0</v>
      </c>
      <c r="AS252" s="197" t="s">
        <v>564</v>
      </c>
      <c r="AT252" s="197" t="s">
        <v>904</v>
      </c>
      <c r="AU252" s="197" t="s">
        <v>904</v>
      </c>
      <c r="AV252" s="197" t="s">
        <v>3366</v>
      </c>
      <c r="AW252" s="197" t="s">
        <v>4004</v>
      </c>
      <c r="AX252" s="197" t="s">
        <v>904</v>
      </c>
      <c r="AY252" s="197"/>
      <c r="AZ252" s="197" t="s">
        <v>904</v>
      </c>
      <c r="BA252" s="197"/>
      <c r="BB252" s="197"/>
      <c r="BC252" s="197"/>
      <c r="BD252" s="197" t="s">
        <v>4004</v>
      </c>
      <c r="BE252" s="197"/>
      <c r="BF252" s="197"/>
      <c r="BG252" s="197"/>
      <c r="BH252" s="197"/>
      <c r="BI252" s="197">
        <v>3634514.84</v>
      </c>
    </row>
    <row r="253" spans="1:61" ht="15" hidden="1" customHeight="1" x14ac:dyDescent="0.2">
      <c r="A253" s="349" t="str">
        <f t="shared" si="12"/>
        <v>27xx-30340017446-92</v>
      </c>
      <c r="B253" s="198">
        <v>46094</v>
      </c>
      <c r="C253" s="351" t="s">
        <v>193</v>
      </c>
      <c r="D253" s="351" t="s">
        <v>194</v>
      </c>
      <c r="E253" s="260">
        <v>30340017446</v>
      </c>
      <c r="F253" s="161" t="s">
        <v>204</v>
      </c>
      <c r="G253" s="199">
        <v>92</v>
      </c>
      <c r="H253" s="199" t="s">
        <v>3365</v>
      </c>
      <c r="I253" s="199">
        <v>92</v>
      </c>
      <c r="J253" s="198">
        <v>44020</v>
      </c>
      <c r="K253" s="198">
        <v>44022</v>
      </c>
      <c r="L253" s="198">
        <v>44148</v>
      </c>
      <c r="M253" s="198">
        <v>44148</v>
      </c>
      <c r="N253" s="161"/>
      <c r="O253" s="161" t="s">
        <v>78</v>
      </c>
      <c r="P253" s="161"/>
      <c r="Q253" s="161"/>
      <c r="R253" s="198">
        <v>42736</v>
      </c>
      <c r="S253" s="198">
        <v>43921</v>
      </c>
      <c r="T253" s="161" t="s">
        <v>205</v>
      </c>
      <c r="U253" s="161" t="s">
        <v>23</v>
      </c>
      <c r="V253" s="161"/>
      <c r="W253" s="161" t="s">
        <v>206</v>
      </c>
      <c r="X253" s="161" t="s">
        <v>102</v>
      </c>
      <c r="Y253" s="161"/>
      <c r="Z253" s="198"/>
      <c r="AA253" s="161"/>
      <c r="AB253" s="161"/>
      <c r="AC253" s="161"/>
      <c r="AD253" s="197">
        <v>444708505</v>
      </c>
      <c r="AE253" s="197">
        <v>3.5</v>
      </c>
      <c r="AF253" s="197" t="s">
        <v>4003</v>
      </c>
      <c r="AG253" s="199">
        <v>101111</v>
      </c>
      <c r="AH253" s="197">
        <f t="shared" si="10"/>
        <v>72668354</v>
      </c>
      <c r="AI253" s="197">
        <v>58760056</v>
      </c>
      <c r="AJ253" s="197">
        <v>13908298</v>
      </c>
      <c r="AK253" s="197">
        <v>0</v>
      </c>
      <c r="AL253" s="197">
        <v>10239737</v>
      </c>
      <c r="AM253" s="197">
        <f t="shared" si="11"/>
        <v>3626400</v>
      </c>
      <c r="AN253" s="197">
        <v>3127200</v>
      </c>
      <c r="AO253" s="197">
        <v>0</v>
      </c>
      <c r="AP253" s="197">
        <v>0</v>
      </c>
      <c r="AQ253" s="197">
        <v>0</v>
      </c>
      <c r="AR253" s="197">
        <v>499200</v>
      </c>
      <c r="AS253" s="197" t="e">
        <v>#N/A</v>
      </c>
      <c r="AT253" s="197" t="s">
        <v>904</v>
      </c>
      <c r="AU253" s="197" t="s">
        <v>118</v>
      </c>
      <c r="AV253" s="197" t="s">
        <v>4007</v>
      </c>
      <c r="AW253" s="197" t="s">
        <v>4004</v>
      </c>
      <c r="AX253" s="197" t="s">
        <v>904</v>
      </c>
      <c r="AY253" s="197"/>
      <c r="AZ253" s="197"/>
      <c r="BA253" s="197"/>
      <c r="BB253" s="197" t="s">
        <v>904</v>
      </c>
      <c r="BC253" s="197"/>
      <c r="BD253" s="197" t="s">
        <v>4004</v>
      </c>
      <c r="BE253" s="197"/>
      <c r="BF253" s="197">
        <v>19365836</v>
      </c>
      <c r="BG253" s="197" t="e">
        <v>#N/A</v>
      </c>
      <c r="BH253" s="197" t="e">
        <v>#N/A</v>
      </c>
      <c r="BI253" s="197"/>
    </row>
    <row r="254" spans="1:61" ht="15" hidden="1" customHeight="1" x14ac:dyDescent="0.2">
      <c r="A254" s="349" t="str">
        <f t="shared" si="12"/>
        <v>59xx-650113301601-59</v>
      </c>
      <c r="B254" s="198">
        <v>46045</v>
      </c>
      <c r="C254" s="351" t="s">
        <v>337</v>
      </c>
      <c r="D254" s="351" t="s">
        <v>353</v>
      </c>
      <c r="E254" s="260">
        <v>650113301601</v>
      </c>
      <c r="F254" s="161" t="s">
        <v>865</v>
      </c>
      <c r="G254" s="199">
        <v>59</v>
      </c>
      <c r="H254" s="199" t="s">
        <v>3365</v>
      </c>
      <c r="I254" s="199">
        <v>59</v>
      </c>
      <c r="J254" s="198">
        <v>45742</v>
      </c>
      <c r="K254" s="198">
        <v>45747</v>
      </c>
      <c r="L254" s="198">
        <v>46020</v>
      </c>
      <c r="M254" s="198">
        <v>46020</v>
      </c>
      <c r="N254" s="161"/>
      <c r="O254" s="161" t="s">
        <v>78</v>
      </c>
      <c r="P254" s="161"/>
      <c r="Q254" s="161"/>
      <c r="R254" s="198">
        <v>44562</v>
      </c>
      <c r="S254" s="198">
        <v>45291</v>
      </c>
      <c r="T254" s="161" t="s">
        <v>342</v>
      </c>
      <c r="U254" s="161" t="s">
        <v>152</v>
      </c>
      <c r="V254" s="161"/>
      <c r="W254" s="161"/>
      <c r="X254" s="161" t="s">
        <v>36</v>
      </c>
      <c r="Y254" s="161"/>
      <c r="Z254" s="198"/>
      <c r="AA254" s="161"/>
      <c r="AB254" s="161"/>
      <c r="AC254" s="161"/>
      <c r="AD254" s="197"/>
      <c r="AE254" s="197"/>
      <c r="AF254" s="197" t="s">
        <v>4003</v>
      </c>
      <c r="AG254" s="199">
        <v>101202</v>
      </c>
      <c r="AH254" s="197">
        <f t="shared" si="10"/>
        <v>3622796.92</v>
      </c>
      <c r="AI254" s="197">
        <v>3429729</v>
      </c>
      <c r="AJ254" s="197">
        <v>193067.92</v>
      </c>
      <c r="AK254" s="197">
        <v>0</v>
      </c>
      <c r="AL254" s="197">
        <v>0</v>
      </c>
      <c r="AM254" s="197">
        <f t="shared" si="11"/>
        <v>3622796.92</v>
      </c>
      <c r="AN254" s="197">
        <v>3429729</v>
      </c>
      <c r="AO254" s="197">
        <v>0</v>
      </c>
      <c r="AP254" s="197">
        <v>193067.92</v>
      </c>
      <c r="AQ254" s="197">
        <v>0</v>
      </c>
      <c r="AR254" s="197">
        <v>0</v>
      </c>
      <c r="AS254" s="197" t="e">
        <v>#N/A</v>
      </c>
      <c r="AT254" s="197" t="s">
        <v>904</v>
      </c>
      <c r="AU254" s="197" t="s">
        <v>118</v>
      </c>
      <c r="AV254" s="197" t="s">
        <v>4004</v>
      </c>
      <c r="AW254" s="197" t="s">
        <v>4004</v>
      </c>
      <c r="AX254" s="197" t="s">
        <v>904</v>
      </c>
      <c r="AY254" s="197"/>
      <c r="AZ254" s="197" t="s">
        <v>904</v>
      </c>
      <c r="BA254" s="197"/>
      <c r="BB254" s="197"/>
      <c r="BC254" s="197"/>
      <c r="BD254" s="197" t="s">
        <v>4004</v>
      </c>
      <c r="BE254" s="197"/>
      <c r="BF254" s="197"/>
      <c r="BG254" s="197"/>
      <c r="BH254" s="197"/>
      <c r="BI254" s="197"/>
    </row>
    <row r="255" spans="1:61" ht="15" hidden="1" customHeight="1" x14ac:dyDescent="0.2">
      <c r="A255" s="349" t="str">
        <f t="shared" si="12"/>
        <v>33xx-991140005209-160</v>
      </c>
      <c r="B255" s="198">
        <v>46101</v>
      </c>
      <c r="C255" s="351" t="s">
        <v>304</v>
      </c>
      <c r="D255" s="351" t="s">
        <v>305</v>
      </c>
      <c r="E255" s="260">
        <v>991140005209</v>
      </c>
      <c r="F255" s="161" t="s">
        <v>4045</v>
      </c>
      <c r="G255" s="199">
        <v>160</v>
      </c>
      <c r="H255" s="199" t="s">
        <v>3365</v>
      </c>
      <c r="I255" s="199">
        <v>160</v>
      </c>
      <c r="J255" s="198">
        <v>43370</v>
      </c>
      <c r="K255" s="198">
        <v>43371</v>
      </c>
      <c r="L255" s="198">
        <v>43591</v>
      </c>
      <c r="M255" s="198">
        <v>43591</v>
      </c>
      <c r="N255" s="161"/>
      <c r="O255" s="161" t="s">
        <v>78</v>
      </c>
      <c r="P255" s="161"/>
      <c r="Q255" s="161"/>
      <c r="R255" s="198">
        <v>41275</v>
      </c>
      <c r="S255" s="198">
        <v>43100</v>
      </c>
      <c r="T255" s="161" t="s">
        <v>4046</v>
      </c>
      <c r="U255" s="161" t="s">
        <v>149</v>
      </c>
      <c r="V255" s="161"/>
      <c r="W255" s="161"/>
      <c r="X255" s="161" t="s">
        <v>11</v>
      </c>
      <c r="Y255" s="161"/>
      <c r="Z255" s="198"/>
      <c r="AA255" s="161"/>
      <c r="AB255" s="161"/>
      <c r="AC255" s="161"/>
      <c r="AD255" s="197"/>
      <c r="AE255" s="197"/>
      <c r="AF255" s="197" t="s">
        <v>4005</v>
      </c>
      <c r="AG255" s="199">
        <v>105101</v>
      </c>
      <c r="AH255" s="197">
        <f t="shared" si="10"/>
        <v>44343304.350000001</v>
      </c>
      <c r="AI255" s="197">
        <v>44343304.350000001</v>
      </c>
      <c r="AJ255" s="197">
        <v>0</v>
      </c>
      <c r="AK255" s="197">
        <v>0</v>
      </c>
      <c r="AL255" s="197">
        <v>0</v>
      </c>
      <c r="AM255" s="197">
        <f t="shared" si="11"/>
        <v>3620819</v>
      </c>
      <c r="AN255" s="197">
        <v>3620819</v>
      </c>
      <c r="AO255" s="197">
        <v>0</v>
      </c>
      <c r="AP255" s="197">
        <v>0</v>
      </c>
      <c r="AQ255" s="197">
        <v>0</v>
      </c>
      <c r="AR255" s="197">
        <v>0</v>
      </c>
      <c r="AS255" s="197" t="e">
        <v>#N/A</v>
      </c>
      <c r="AT255" s="197" t="s">
        <v>904</v>
      </c>
      <c r="AU255" s="197" t="s">
        <v>904</v>
      </c>
      <c r="AV255" s="197" t="s">
        <v>4007</v>
      </c>
      <c r="AW255" s="197" t="s">
        <v>4004</v>
      </c>
      <c r="AX255" s="197" t="s">
        <v>904</v>
      </c>
      <c r="AY255" s="197"/>
      <c r="AZ255" s="197"/>
      <c r="BA255" s="197"/>
      <c r="BB255" s="197"/>
      <c r="BC255" s="197"/>
      <c r="BD255" s="197" t="s">
        <v>4004</v>
      </c>
      <c r="BE255" s="197"/>
      <c r="BF255" s="197">
        <v>7000000</v>
      </c>
      <c r="BG255" s="197" t="e">
        <v>#N/A</v>
      </c>
      <c r="BH255" s="197">
        <v>0</v>
      </c>
      <c r="BI255" s="197">
        <v>3620819</v>
      </c>
    </row>
    <row r="256" spans="1:61" ht="15" hidden="1" customHeight="1" x14ac:dyDescent="0.2">
      <c r="A256" s="349" t="str">
        <f t="shared" si="12"/>
        <v>30xx-161040021938-184</v>
      </c>
      <c r="B256" s="198">
        <v>46030</v>
      </c>
      <c r="C256" s="351" t="s">
        <v>217</v>
      </c>
      <c r="D256" s="351" t="s">
        <v>360</v>
      </c>
      <c r="E256" s="260">
        <v>161040021938</v>
      </c>
      <c r="F256" s="161" t="s">
        <v>435</v>
      </c>
      <c r="G256" s="199">
        <v>184</v>
      </c>
      <c r="H256" s="199" t="s">
        <v>3365</v>
      </c>
      <c r="I256" s="199">
        <v>184</v>
      </c>
      <c r="J256" s="198">
        <v>45818</v>
      </c>
      <c r="K256" s="198">
        <v>45847</v>
      </c>
      <c r="L256" s="198">
        <v>46027</v>
      </c>
      <c r="M256" s="198"/>
      <c r="N256" s="161"/>
      <c r="O256" s="161" t="s">
        <v>24</v>
      </c>
      <c r="P256" s="161"/>
      <c r="Q256" s="161"/>
      <c r="R256" s="198">
        <v>44562</v>
      </c>
      <c r="S256" s="198">
        <v>45291</v>
      </c>
      <c r="T256" s="161" t="s">
        <v>229</v>
      </c>
      <c r="U256" s="161" t="s">
        <v>23</v>
      </c>
      <c r="V256" s="161"/>
      <c r="W256" s="161" t="s">
        <v>231</v>
      </c>
      <c r="X256" s="161" t="s">
        <v>11</v>
      </c>
      <c r="Y256" s="161">
        <v>428</v>
      </c>
      <c r="Z256" s="198">
        <v>45812</v>
      </c>
      <c r="AA256" s="161"/>
      <c r="AB256" s="161"/>
      <c r="AC256" s="161"/>
      <c r="AD256" s="197">
        <v>11864692442</v>
      </c>
      <c r="AE256" s="197">
        <v>3.0859999999999999</v>
      </c>
      <c r="AF256" s="197" t="s">
        <v>4003</v>
      </c>
      <c r="AG256" s="199">
        <v>101111</v>
      </c>
      <c r="AH256" s="197">
        <f t="shared" si="10"/>
        <v>18624365</v>
      </c>
      <c r="AI256" s="197">
        <v>13393928</v>
      </c>
      <c r="AJ256" s="197">
        <v>5230437</v>
      </c>
      <c r="AK256" s="197">
        <v>0</v>
      </c>
      <c r="AL256" s="197">
        <v>0</v>
      </c>
      <c r="AM256" s="197">
        <f t="shared" si="11"/>
        <v>3535482</v>
      </c>
      <c r="AN256" s="197">
        <v>0</v>
      </c>
      <c r="AO256" s="197">
        <v>0</v>
      </c>
      <c r="AP256" s="197">
        <v>187000</v>
      </c>
      <c r="AQ256" s="197">
        <v>0</v>
      </c>
      <c r="AR256" s="197">
        <v>3348482</v>
      </c>
      <c r="AS256" s="197" t="s">
        <v>564</v>
      </c>
      <c r="AT256" s="197" t="s">
        <v>904</v>
      </c>
      <c r="AU256" s="197" t="s">
        <v>118</v>
      </c>
      <c r="AV256" s="197" t="s">
        <v>3366</v>
      </c>
      <c r="AW256" s="197" t="s">
        <v>4004</v>
      </c>
      <c r="AX256" s="197"/>
      <c r="AY256" s="197"/>
      <c r="AZ256" s="197" t="s">
        <v>904</v>
      </c>
      <c r="BA256" s="197"/>
      <c r="BB256" s="197" t="s">
        <v>904</v>
      </c>
      <c r="BC256" s="197"/>
      <c r="BD256" s="197" t="s">
        <v>4004</v>
      </c>
      <c r="BE256" s="197"/>
      <c r="BF256" s="197"/>
      <c r="BG256" s="197"/>
      <c r="BH256" s="197"/>
      <c r="BI256" s="197"/>
    </row>
    <row r="257" spans="1:61" ht="15" hidden="1" customHeight="1" x14ac:dyDescent="0.2">
      <c r="A257" s="349" t="str">
        <f t="shared" si="12"/>
        <v>62xx-30140005712-358</v>
      </c>
      <c r="B257" s="198">
        <v>46113</v>
      </c>
      <c r="C257" s="351" t="s">
        <v>361</v>
      </c>
      <c r="D257" s="351" t="s">
        <v>362</v>
      </c>
      <c r="E257" s="260">
        <v>30140005712</v>
      </c>
      <c r="F257" s="161" t="s">
        <v>4096</v>
      </c>
      <c r="G257" s="199">
        <v>358</v>
      </c>
      <c r="H257" s="199" t="s">
        <v>3365</v>
      </c>
      <c r="I257" s="199">
        <v>358</v>
      </c>
      <c r="J257" s="198"/>
      <c r="K257" s="198"/>
      <c r="L257" s="198">
        <v>45653</v>
      </c>
      <c r="M257" s="198"/>
      <c r="N257" s="161"/>
      <c r="O257" s="161" t="s">
        <v>21</v>
      </c>
      <c r="P257" s="161"/>
      <c r="Q257" s="161"/>
      <c r="R257" s="198"/>
      <c r="S257" s="198"/>
      <c r="T257" s="161"/>
      <c r="U257" s="161"/>
      <c r="V257" s="161"/>
      <c r="W257" s="161"/>
      <c r="X257" s="161"/>
      <c r="Y257" s="161"/>
      <c r="Z257" s="198"/>
      <c r="AA257" s="161"/>
      <c r="AB257" s="161"/>
      <c r="AC257" s="161"/>
      <c r="AD257" s="197"/>
      <c r="AE257" s="197"/>
      <c r="AF257" s="197" t="s">
        <v>4003</v>
      </c>
      <c r="AG257" s="199">
        <v>101111</v>
      </c>
      <c r="AH257" s="197">
        <f t="shared" si="10"/>
        <v>3488705</v>
      </c>
      <c r="AI257" s="197">
        <v>3488705</v>
      </c>
      <c r="AJ257" s="197">
        <v>0</v>
      </c>
      <c r="AK257" s="197">
        <v>0</v>
      </c>
      <c r="AL257" s="197">
        <v>0</v>
      </c>
      <c r="AM257" s="197">
        <f t="shared" si="11"/>
        <v>3488705</v>
      </c>
      <c r="AN257" s="197">
        <v>3488705</v>
      </c>
      <c r="AO257" s="197">
        <v>0</v>
      </c>
      <c r="AP257" s="197">
        <v>0</v>
      </c>
      <c r="AQ257" s="197">
        <v>0</v>
      </c>
      <c r="AR257" s="197">
        <v>0</v>
      </c>
      <c r="AS257" s="197" t="e">
        <v>#N/A</v>
      </c>
      <c r="AT257" s="197" t="s">
        <v>904</v>
      </c>
      <c r="AU257" s="197" t="s">
        <v>118</v>
      </c>
      <c r="AV257" s="197"/>
      <c r="AW257" s="197" t="s">
        <v>4004</v>
      </c>
      <c r="AX257" s="197" t="s">
        <v>904</v>
      </c>
      <c r="AY257" s="197"/>
      <c r="AZ257" s="197"/>
      <c r="BA257" s="197"/>
      <c r="BB257" s="197"/>
      <c r="BC257" s="197"/>
      <c r="BD257" s="197" t="s">
        <v>4004</v>
      </c>
      <c r="BE257" s="197"/>
      <c r="BF257" s="197">
        <v>0</v>
      </c>
      <c r="BG257" s="197">
        <v>0</v>
      </c>
      <c r="BH257" s="197">
        <v>0</v>
      </c>
      <c r="BI257" s="197"/>
    </row>
    <row r="258" spans="1:61" ht="15" hidden="1" customHeight="1" x14ac:dyDescent="0.2">
      <c r="A258" s="349" t="str">
        <f t="shared" si="12"/>
        <v>60xx-180840001993-67</v>
      </c>
      <c r="B258" s="198">
        <v>46078</v>
      </c>
      <c r="C258" s="351" t="s">
        <v>363</v>
      </c>
      <c r="D258" s="351" t="s">
        <v>364</v>
      </c>
      <c r="E258" s="260">
        <v>180840001993</v>
      </c>
      <c r="F258" s="161" t="s">
        <v>3528</v>
      </c>
      <c r="G258" s="199">
        <v>67</v>
      </c>
      <c r="H258" s="199" t="s">
        <v>3365</v>
      </c>
      <c r="I258" s="199">
        <v>67</v>
      </c>
      <c r="J258" s="198">
        <v>45712</v>
      </c>
      <c r="K258" s="198">
        <v>45712</v>
      </c>
      <c r="L258" s="198">
        <v>46016</v>
      </c>
      <c r="M258" s="198"/>
      <c r="N258" s="161"/>
      <c r="O258" s="161" t="s">
        <v>82</v>
      </c>
      <c r="P258" s="161"/>
      <c r="Q258" s="161"/>
      <c r="R258" s="198">
        <v>44197</v>
      </c>
      <c r="S258" s="198">
        <v>45701</v>
      </c>
      <c r="T258" s="161" t="s">
        <v>3529</v>
      </c>
      <c r="U258" s="161" t="s">
        <v>169</v>
      </c>
      <c r="V258" s="161" t="s">
        <v>86</v>
      </c>
      <c r="W258" s="161" t="s">
        <v>615</v>
      </c>
      <c r="X258" s="161" t="s">
        <v>132</v>
      </c>
      <c r="Y258" s="161"/>
      <c r="Z258" s="198"/>
      <c r="AA258" s="161"/>
      <c r="AB258" s="161"/>
      <c r="AC258" s="161"/>
      <c r="AD258" s="197"/>
      <c r="AE258" s="197"/>
      <c r="AF258" s="197" t="s">
        <v>4005</v>
      </c>
      <c r="AG258" s="199">
        <v>105101</v>
      </c>
      <c r="AH258" s="197">
        <f t="shared" si="10"/>
        <v>3439802</v>
      </c>
      <c r="AI258" s="197">
        <v>2927534</v>
      </c>
      <c r="AJ258" s="197">
        <v>512268</v>
      </c>
      <c r="AK258" s="197">
        <v>0</v>
      </c>
      <c r="AL258" s="197">
        <v>0</v>
      </c>
      <c r="AM258" s="197">
        <f t="shared" si="11"/>
        <v>3439802</v>
      </c>
      <c r="AN258" s="197">
        <v>2927534</v>
      </c>
      <c r="AO258" s="197">
        <v>0</v>
      </c>
      <c r="AP258" s="197">
        <v>512268</v>
      </c>
      <c r="AQ258" s="197">
        <v>0</v>
      </c>
      <c r="AR258" s="197">
        <v>0</v>
      </c>
      <c r="AS258" s="197" t="e">
        <v>#N/A</v>
      </c>
      <c r="AT258" s="197" t="s">
        <v>904</v>
      </c>
      <c r="AU258" s="197">
        <v>0</v>
      </c>
      <c r="AV258" s="197"/>
      <c r="AW258" s="197" t="s">
        <v>4004</v>
      </c>
      <c r="AX258" s="197" t="s">
        <v>904</v>
      </c>
      <c r="AY258" s="197"/>
      <c r="AZ258" s="197" t="s">
        <v>904</v>
      </c>
      <c r="BA258" s="197"/>
      <c r="BB258" s="197"/>
      <c r="BC258" s="197"/>
      <c r="BD258" s="197" t="s">
        <v>4004</v>
      </c>
      <c r="BE258" s="197"/>
      <c r="BF258" s="197">
        <v>0</v>
      </c>
      <c r="BG258" s="197">
        <v>0</v>
      </c>
      <c r="BH258" s="197">
        <v>0</v>
      </c>
      <c r="BI258" s="197"/>
    </row>
    <row r="259" spans="1:61" ht="15" hidden="1" customHeight="1" x14ac:dyDescent="0.2">
      <c r="A259" s="349" t="str">
        <f t="shared" si="12"/>
        <v>18xx-51140010943-180120250925TAC0001</v>
      </c>
      <c r="B259" s="198">
        <v>46036</v>
      </c>
      <c r="C259" s="351" t="s">
        <v>355</v>
      </c>
      <c r="D259" s="351" t="s">
        <v>148</v>
      </c>
      <c r="E259" s="260">
        <v>51140010943</v>
      </c>
      <c r="F259" s="161" t="s">
        <v>1719</v>
      </c>
      <c r="G259" s="199" t="s">
        <v>1718</v>
      </c>
      <c r="H259" s="199" t="s">
        <v>3363</v>
      </c>
      <c r="I259" s="199" t="s">
        <v>1740</v>
      </c>
      <c r="J259" s="198">
        <v>45925</v>
      </c>
      <c r="K259" s="198">
        <v>45937</v>
      </c>
      <c r="L259" s="198">
        <v>45975</v>
      </c>
      <c r="M259" s="198">
        <v>45978</v>
      </c>
      <c r="N259" s="161" t="s">
        <v>78</v>
      </c>
      <c r="O259" s="161" t="s">
        <v>487</v>
      </c>
      <c r="P259" s="161"/>
      <c r="Q259" s="161"/>
      <c r="R259" s="198">
        <v>44927</v>
      </c>
      <c r="S259" s="198">
        <v>45291</v>
      </c>
      <c r="T259" s="161" t="s">
        <v>510</v>
      </c>
      <c r="U259" s="161" t="s">
        <v>149</v>
      </c>
      <c r="V259" s="161"/>
      <c r="W259" s="161" t="s">
        <v>1739</v>
      </c>
      <c r="X259" s="161" t="s">
        <v>400</v>
      </c>
      <c r="Y259" s="161">
        <v>896</v>
      </c>
      <c r="Z259" s="198">
        <v>45916</v>
      </c>
      <c r="AA259" s="161"/>
      <c r="AB259" s="161"/>
      <c r="AC259" s="161"/>
      <c r="AD259" s="197" t="s">
        <v>1741</v>
      </c>
      <c r="AE259" s="197">
        <v>6.5</v>
      </c>
      <c r="AF259" s="197" t="s">
        <v>4003</v>
      </c>
      <c r="AG259" s="199">
        <v>101111</v>
      </c>
      <c r="AH259" s="197">
        <f t="shared" si="10"/>
        <v>3426686.83</v>
      </c>
      <c r="AI259" s="197">
        <v>3422445.4</v>
      </c>
      <c r="AJ259" s="197">
        <v>4241.43</v>
      </c>
      <c r="AK259" s="197">
        <v>0</v>
      </c>
      <c r="AL259" s="197">
        <v>0</v>
      </c>
      <c r="AM259" s="197">
        <f t="shared" si="11"/>
        <v>3426686.83</v>
      </c>
      <c r="AN259" s="197">
        <v>0</v>
      </c>
      <c r="AO259" s="197">
        <v>3422445.4</v>
      </c>
      <c r="AP259" s="197">
        <v>0</v>
      </c>
      <c r="AQ259" s="197">
        <v>4241.43</v>
      </c>
      <c r="AR259" s="197">
        <v>0</v>
      </c>
      <c r="AS259" s="197" t="e">
        <v>#N/A</v>
      </c>
      <c r="AT259" s="197" t="s">
        <v>904</v>
      </c>
      <c r="AU259" s="197" t="s">
        <v>118</v>
      </c>
      <c r="AV259" s="197" t="s">
        <v>4007</v>
      </c>
      <c r="AW259" s="197" t="s">
        <v>4004</v>
      </c>
      <c r="AX259" s="197"/>
      <c r="AY259" s="197" t="s">
        <v>904</v>
      </c>
      <c r="AZ259" s="197"/>
      <c r="BA259" s="197" t="s">
        <v>904</v>
      </c>
      <c r="BB259" s="197"/>
      <c r="BC259" s="197"/>
      <c r="BD259" s="197" t="s">
        <v>4004</v>
      </c>
      <c r="BE259" s="197"/>
      <c r="BF259" s="197">
        <v>342245</v>
      </c>
      <c r="BG259" s="197"/>
      <c r="BH259" s="197"/>
      <c r="BI259" s="197"/>
    </row>
    <row r="260" spans="1:61" ht="15" hidden="1" customHeight="1" x14ac:dyDescent="0.2">
      <c r="A260" s="349" t="str">
        <f t="shared" si="12"/>
        <v>60xx-180440029354-991</v>
      </c>
      <c r="B260" s="198">
        <v>46078</v>
      </c>
      <c r="C260" s="351" t="s">
        <v>363</v>
      </c>
      <c r="D260" s="351" t="s">
        <v>364</v>
      </c>
      <c r="E260" s="260">
        <v>180440029354</v>
      </c>
      <c r="F260" s="161" t="s">
        <v>3518</v>
      </c>
      <c r="G260" s="199">
        <v>991</v>
      </c>
      <c r="H260" s="199" t="s">
        <v>3365</v>
      </c>
      <c r="I260" s="199">
        <v>991</v>
      </c>
      <c r="J260" s="198">
        <v>45840</v>
      </c>
      <c r="K260" s="198">
        <v>45840</v>
      </c>
      <c r="L260" s="198">
        <v>46014</v>
      </c>
      <c r="M260" s="198">
        <v>46014</v>
      </c>
      <c r="N260" s="161"/>
      <c r="O260" s="161" t="s">
        <v>78</v>
      </c>
      <c r="P260" s="161"/>
      <c r="Q260" s="161"/>
      <c r="R260" s="198">
        <v>44927</v>
      </c>
      <c r="S260" s="198">
        <v>45291</v>
      </c>
      <c r="T260" s="161" t="s">
        <v>3383</v>
      </c>
      <c r="U260" s="161" t="s">
        <v>152</v>
      </c>
      <c r="V260" s="161" t="s">
        <v>86</v>
      </c>
      <c r="W260" s="161" t="s">
        <v>3519</v>
      </c>
      <c r="X260" s="161" t="s">
        <v>28</v>
      </c>
      <c r="Y260" s="161">
        <v>528</v>
      </c>
      <c r="Z260" s="198">
        <v>45466</v>
      </c>
      <c r="AA260" s="161"/>
      <c r="AB260" s="161"/>
      <c r="AC260" s="161"/>
      <c r="AD260" s="197">
        <v>3565681402</v>
      </c>
      <c r="AE260" s="197">
        <v>3.5</v>
      </c>
      <c r="AF260" s="197" t="s">
        <v>4003</v>
      </c>
      <c r="AG260" s="199">
        <v>101111</v>
      </c>
      <c r="AH260" s="197">
        <f t="shared" si="10"/>
        <v>3420264</v>
      </c>
      <c r="AI260" s="197">
        <v>2637218</v>
      </c>
      <c r="AJ260" s="197">
        <v>783046</v>
      </c>
      <c r="AK260" s="197">
        <v>0</v>
      </c>
      <c r="AL260" s="197">
        <v>0</v>
      </c>
      <c r="AM260" s="197">
        <f t="shared" si="11"/>
        <v>3420264</v>
      </c>
      <c r="AN260" s="197">
        <v>2637218</v>
      </c>
      <c r="AO260" s="197">
        <v>0</v>
      </c>
      <c r="AP260" s="197">
        <v>783046</v>
      </c>
      <c r="AQ260" s="197">
        <v>0</v>
      </c>
      <c r="AR260" s="197">
        <v>0</v>
      </c>
      <c r="AS260" s="197" t="e">
        <v>#N/A</v>
      </c>
      <c r="AT260" s="197" t="s">
        <v>904</v>
      </c>
      <c r="AU260" s="197" t="s">
        <v>118</v>
      </c>
      <c r="AV260" s="197"/>
      <c r="AW260" s="197" t="s">
        <v>4004</v>
      </c>
      <c r="AX260" s="197" t="s">
        <v>904</v>
      </c>
      <c r="AY260" s="197"/>
      <c r="AZ260" s="197" t="s">
        <v>904</v>
      </c>
      <c r="BA260" s="197"/>
      <c r="BB260" s="197"/>
      <c r="BC260" s="197"/>
      <c r="BD260" s="197" t="s">
        <v>4004</v>
      </c>
      <c r="BE260" s="197"/>
      <c r="BF260" s="197">
        <v>0</v>
      </c>
      <c r="BG260" s="197">
        <v>0</v>
      </c>
      <c r="BH260" s="197">
        <v>0</v>
      </c>
      <c r="BI260" s="197"/>
    </row>
    <row r="261" spans="1:61" ht="15" hidden="1" customHeight="1" x14ac:dyDescent="0.2">
      <c r="A261" s="349" t="str">
        <f t="shared" si="12"/>
        <v>15xx-120940019196-150120250903TAC0002</v>
      </c>
      <c r="B261" s="198">
        <v>46085</v>
      </c>
      <c r="C261" s="351" t="s">
        <v>290</v>
      </c>
      <c r="D261" s="351" t="s">
        <v>291</v>
      </c>
      <c r="E261" s="260">
        <v>120940019196</v>
      </c>
      <c r="F261" s="161" t="s">
        <v>1053</v>
      </c>
      <c r="G261" s="199" t="s">
        <v>1052</v>
      </c>
      <c r="H261" s="199" t="s">
        <v>3363</v>
      </c>
      <c r="I261" s="199" t="s">
        <v>1052</v>
      </c>
      <c r="J261" s="198">
        <v>45903</v>
      </c>
      <c r="K261" s="198">
        <v>45910</v>
      </c>
      <c r="L261" s="198">
        <v>46076</v>
      </c>
      <c r="M261" s="198">
        <v>46076</v>
      </c>
      <c r="N261" s="161" t="s">
        <v>78</v>
      </c>
      <c r="O261" s="161" t="s">
        <v>487</v>
      </c>
      <c r="P261" s="161"/>
      <c r="Q261" s="161"/>
      <c r="R261" s="198">
        <v>44743</v>
      </c>
      <c r="S261" s="198">
        <v>45860</v>
      </c>
      <c r="T261" s="161" t="s">
        <v>292</v>
      </c>
      <c r="U261" s="161" t="s">
        <v>293</v>
      </c>
      <c r="V261" s="161"/>
      <c r="W261" s="161" t="s">
        <v>55</v>
      </c>
      <c r="X261" s="161" t="s">
        <v>28</v>
      </c>
      <c r="Y261" s="161"/>
      <c r="Z261" s="198"/>
      <c r="AA261" s="161"/>
      <c r="AB261" s="161"/>
      <c r="AC261" s="161"/>
      <c r="AD261" s="197"/>
      <c r="AE261" s="197"/>
      <c r="AF261" s="197" t="s">
        <v>4005</v>
      </c>
      <c r="AG261" s="199">
        <v>105101</v>
      </c>
      <c r="AH261" s="197">
        <f t="shared" si="10"/>
        <v>3255326</v>
      </c>
      <c r="AI261" s="197">
        <v>2678948</v>
      </c>
      <c r="AJ261" s="197">
        <v>576378</v>
      </c>
      <c r="AK261" s="197">
        <v>0</v>
      </c>
      <c r="AL261" s="197">
        <v>267894.8</v>
      </c>
      <c r="AM261" s="197">
        <f t="shared" si="11"/>
        <v>3255326</v>
      </c>
      <c r="AN261" s="197">
        <v>2678948</v>
      </c>
      <c r="AO261" s="197">
        <v>0</v>
      </c>
      <c r="AP261" s="197">
        <v>576378</v>
      </c>
      <c r="AQ261" s="197">
        <v>0</v>
      </c>
      <c r="AR261" s="197">
        <v>0</v>
      </c>
      <c r="AS261" s="197" t="s">
        <v>564</v>
      </c>
      <c r="AT261" s="197" t="s">
        <v>904</v>
      </c>
      <c r="AU261" s="197">
        <v>0</v>
      </c>
      <c r="AV261" s="197" t="s">
        <v>3366</v>
      </c>
      <c r="AW261" s="197" t="s">
        <v>4004</v>
      </c>
      <c r="AX261" s="197" t="s">
        <v>904</v>
      </c>
      <c r="AY261" s="197"/>
      <c r="AZ261" s="197" t="s">
        <v>904</v>
      </c>
      <c r="BA261" s="197"/>
      <c r="BB261" s="197"/>
      <c r="BC261" s="197"/>
      <c r="BD261" s="197" t="s">
        <v>4004</v>
      </c>
      <c r="BE261" s="197"/>
      <c r="BF261" s="197"/>
      <c r="BG261" s="197"/>
      <c r="BH261" s="197"/>
      <c r="BI261" s="197"/>
    </row>
    <row r="262" spans="1:61" ht="15" hidden="1" customHeight="1" x14ac:dyDescent="0.2">
      <c r="A262" s="349" t="str">
        <f t="shared" si="12"/>
        <v>58xx-990140005078-580120251203TAC0001</v>
      </c>
      <c r="B262" s="198">
        <v>46085</v>
      </c>
      <c r="C262" s="351" t="s">
        <v>282</v>
      </c>
      <c r="D262" s="351" t="s">
        <v>283</v>
      </c>
      <c r="E262" s="260">
        <v>990140005078</v>
      </c>
      <c r="F262" s="161" t="s">
        <v>2096</v>
      </c>
      <c r="G262" s="199" t="s">
        <v>2097</v>
      </c>
      <c r="H262" s="199" t="s">
        <v>3363</v>
      </c>
      <c r="I262" s="199" t="s">
        <v>2097</v>
      </c>
      <c r="J262" s="198">
        <v>45994</v>
      </c>
      <c r="K262" s="198">
        <v>46014</v>
      </c>
      <c r="L262" s="198">
        <v>46079</v>
      </c>
      <c r="M262" s="198">
        <v>46079</v>
      </c>
      <c r="N262" s="161" t="s">
        <v>82</v>
      </c>
      <c r="O262" s="161" t="s">
        <v>479</v>
      </c>
      <c r="P262" s="161"/>
      <c r="Q262" s="161"/>
      <c r="R262" s="198">
        <v>44927</v>
      </c>
      <c r="S262" s="198">
        <v>45838</v>
      </c>
      <c r="T262" s="161" t="s">
        <v>1043</v>
      </c>
      <c r="U262" s="161" t="s">
        <v>152</v>
      </c>
      <c r="V262" s="161"/>
      <c r="W262" s="161" t="s">
        <v>2098</v>
      </c>
      <c r="X262" s="161" t="s">
        <v>96</v>
      </c>
      <c r="Y262" s="161"/>
      <c r="Z262" s="198"/>
      <c r="AA262" s="161"/>
      <c r="AB262" s="161"/>
      <c r="AC262" s="161"/>
      <c r="AD262" s="197">
        <v>8702182147</v>
      </c>
      <c r="AE262" s="197">
        <v>5</v>
      </c>
      <c r="AF262" s="197" t="s">
        <v>4003</v>
      </c>
      <c r="AG262" s="199">
        <v>101201</v>
      </c>
      <c r="AH262" s="197">
        <f t="shared" si="10"/>
        <v>2474385</v>
      </c>
      <c r="AI262" s="197">
        <v>1901001</v>
      </c>
      <c r="AJ262" s="197">
        <v>573384</v>
      </c>
      <c r="AK262" s="197">
        <v>0</v>
      </c>
      <c r="AL262" s="197">
        <v>760400</v>
      </c>
      <c r="AM262" s="197">
        <f t="shared" si="11"/>
        <v>3234785</v>
      </c>
      <c r="AN262" s="197">
        <v>1901001</v>
      </c>
      <c r="AO262" s="197">
        <v>0</v>
      </c>
      <c r="AP262" s="197">
        <v>0</v>
      </c>
      <c r="AQ262" s="197">
        <v>573384</v>
      </c>
      <c r="AR262" s="197">
        <v>760400</v>
      </c>
      <c r="AS262" s="197" t="s">
        <v>564</v>
      </c>
      <c r="AT262" s="197" t="s">
        <v>904</v>
      </c>
      <c r="AU262" s="197" t="s">
        <v>118</v>
      </c>
      <c r="AV262" s="197" t="s">
        <v>3366</v>
      </c>
      <c r="AW262" s="197" t="s">
        <v>4004</v>
      </c>
      <c r="AX262" s="197" t="s">
        <v>904</v>
      </c>
      <c r="AY262" s="197"/>
      <c r="AZ262" s="197"/>
      <c r="BA262" s="197" t="s">
        <v>904</v>
      </c>
      <c r="BB262" s="197" t="s">
        <v>904</v>
      </c>
      <c r="BC262" s="197"/>
      <c r="BD262" s="197" t="s">
        <v>4004</v>
      </c>
      <c r="BE262" s="197"/>
      <c r="BF262" s="197"/>
      <c r="BG262" s="197"/>
      <c r="BH262" s="197"/>
      <c r="BI262" s="197"/>
    </row>
    <row r="263" spans="1:61" ht="15" hidden="1" customHeight="1" x14ac:dyDescent="0.2">
      <c r="A263" s="349" t="str">
        <f t="shared" si="12"/>
        <v>30xx-131240005541-160</v>
      </c>
      <c r="B263" s="198">
        <v>46099</v>
      </c>
      <c r="C263" s="351" t="s">
        <v>217</v>
      </c>
      <c r="D263" s="351" t="s">
        <v>360</v>
      </c>
      <c r="E263" s="260">
        <v>131240005541</v>
      </c>
      <c r="F263" s="161" t="s">
        <v>370</v>
      </c>
      <c r="G263" s="199">
        <v>160</v>
      </c>
      <c r="H263" s="199" t="s">
        <v>3365</v>
      </c>
      <c r="I263" s="199">
        <v>160</v>
      </c>
      <c r="J263" s="198">
        <v>45422</v>
      </c>
      <c r="K263" s="198">
        <v>45460</v>
      </c>
      <c r="L263" s="198">
        <v>45656</v>
      </c>
      <c r="M263" s="198"/>
      <c r="N263" s="161"/>
      <c r="O263" s="161" t="s">
        <v>82</v>
      </c>
      <c r="P263" s="161"/>
      <c r="Q263" s="161"/>
      <c r="R263" s="198">
        <v>43466</v>
      </c>
      <c r="S263" s="198">
        <v>45291</v>
      </c>
      <c r="T263" s="161" t="s">
        <v>220</v>
      </c>
      <c r="U263" s="161" t="s">
        <v>47</v>
      </c>
      <c r="V263" s="161"/>
      <c r="W263" s="161" t="s">
        <v>529</v>
      </c>
      <c r="X263" s="161" t="s">
        <v>2343</v>
      </c>
      <c r="Y263" s="161"/>
      <c r="Z263" s="198"/>
      <c r="AA263" s="161"/>
      <c r="AB263" s="161"/>
      <c r="AC263" s="161"/>
      <c r="AD263" s="197"/>
      <c r="AE263" s="197"/>
      <c r="AF263" s="197" t="s">
        <v>4005</v>
      </c>
      <c r="AG263" s="199">
        <v>105101</v>
      </c>
      <c r="AH263" s="197">
        <f t="shared" ref="AH263:AH326" si="13">AI263+AJ263</f>
        <v>15181768.17</v>
      </c>
      <c r="AI263" s="197">
        <v>15181768.17</v>
      </c>
      <c r="AJ263" s="197">
        <v>0</v>
      </c>
      <c r="AK263" s="197">
        <v>0</v>
      </c>
      <c r="AL263" s="197">
        <v>0</v>
      </c>
      <c r="AM263" s="197">
        <f t="shared" ref="AM263:AM326" si="14">AN263+AO263+AP263+AQ263+AR263</f>
        <v>3225324</v>
      </c>
      <c r="AN263" s="197">
        <v>2402487</v>
      </c>
      <c r="AO263" s="197">
        <v>0</v>
      </c>
      <c r="AP263" s="197">
        <v>822837</v>
      </c>
      <c r="AQ263" s="197">
        <v>0</v>
      </c>
      <c r="AR263" s="197">
        <v>0</v>
      </c>
      <c r="AS263" s="197" t="e">
        <v>#N/A</v>
      </c>
      <c r="AT263" s="197" t="s">
        <v>904</v>
      </c>
      <c r="AU263" s="197" t="s">
        <v>904</v>
      </c>
      <c r="AV263" s="197" t="s">
        <v>4007</v>
      </c>
      <c r="AW263" s="197" t="s">
        <v>4004</v>
      </c>
      <c r="AX263" s="197" t="s">
        <v>904</v>
      </c>
      <c r="AY263" s="197"/>
      <c r="AZ263" s="197" t="s">
        <v>904</v>
      </c>
      <c r="BA263" s="197"/>
      <c r="BB263" s="197"/>
      <c r="BC263" s="197"/>
      <c r="BD263" s="197" t="s">
        <v>4004</v>
      </c>
      <c r="BE263" s="197"/>
      <c r="BF263" s="197">
        <v>20513040</v>
      </c>
      <c r="BG263" s="197">
        <v>0</v>
      </c>
      <c r="BH263" s="197">
        <v>0</v>
      </c>
      <c r="BI263" s="197">
        <v>1075108</v>
      </c>
    </row>
    <row r="264" spans="1:61" ht="15" hidden="1" customHeight="1" x14ac:dyDescent="0.2">
      <c r="A264" s="349" t="str">
        <f t="shared" ref="A264:A327" si="15">CONCATENATE(C264,"-",E264,"-",G264)</f>
        <v>33xx-121140019675-330120251218TAC0004</v>
      </c>
      <c r="B264" s="198">
        <v>46085</v>
      </c>
      <c r="C264" s="351" t="s">
        <v>304</v>
      </c>
      <c r="D264" s="351" t="s">
        <v>305</v>
      </c>
      <c r="E264" s="260">
        <v>121140019675</v>
      </c>
      <c r="F264" s="161" t="s">
        <v>2246</v>
      </c>
      <c r="G264" s="199" t="s">
        <v>2247</v>
      </c>
      <c r="H264" s="199" t="s">
        <v>3363</v>
      </c>
      <c r="I264" s="199" t="s">
        <v>4070</v>
      </c>
      <c r="J264" s="198">
        <v>46009</v>
      </c>
      <c r="K264" s="198">
        <v>46014</v>
      </c>
      <c r="L264" s="198">
        <v>46084</v>
      </c>
      <c r="M264" s="198">
        <v>46084</v>
      </c>
      <c r="N264" s="161" t="s">
        <v>78</v>
      </c>
      <c r="O264" s="161" t="s">
        <v>487</v>
      </c>
      <c r="P264" s="161"/>
      <c r="Q264" s="161"/>
      <c r="R264" s="198">
        <v>44562</v>
      </c>
      <c r="S264" s="198">
        <v>45657</v>
      </c>
      <c r="T264" s="161" t="s">
        <v>2248</v>
      </c>
      <c r="U264" s="161" t="s">
        <v>152</v>
      </c>
      <c r="V264" s="161"/>
      <c r="W264" s="161" t="s">
        <v>2249</v>
      </c>
      <c r="X264" s="161" t="s">
        <v>11</v>
      </c>
      <c r="Y264" s="161">
        <v>1355</v>
      </c>
      <c r="Z264" s="198">
        <v>46008</v>
      </c>
      <c r="AA264" s="161"/>
      <c r="AB264" s="161"/>
      <c r="AC264" s="161"/>
      <c r="AD264" s="197">
        <v>7494415698</v>
      </c>
      <c r="AE264" s="197">
        <v>0.7</v>
      </c>
      <c r="AF264" s="197" t="s">
        <v>4005</v>
      </c>
      <c r="AG264" s="199">
        <v>105101</v>
      </c>
      <c r="AH264" s="197">
        <f t="shared" si="13"/>
        <v>3221036.2</v>
      </c>
      <c r="AI264" s="197">
        <v>2602404</v>
      </c>
      <c r="AJ264" s="197">
        <v>618632.19999999995</v>
      </c>
      <c r="AK264" s="197">
        <v>0</v>
      </c>
      <c r="AL264" s="197">
        <v>3001.75</v>
      </c>
      <c r="AM264" s="197">
        <f t="shared" si="14"/>
        <v>3224037.95</v>
      </c>
      <c r="AN264" s="197">
        <v>2602404</v>
      </c>
      <c r="AO264" s="197">
        <v>0</v>
      </c>
      <c r="AP264" s="197">
        <v>618632.19999999995</v>
      </c>
      <c r="AQ264" s="197">
        <v>0</v>
      </c>
      <c r="AR264" s="197">
        <v>3001.75</v>
      </c>
      <c r="AS264" s="197" t="s">
        <v>564</v>
      </c>
      <c r="AT264" s="197" t="s">
        <v>904</v>
      </c>
      <c r="AU264" s="197" t="s">
        <v>904</v>
      </c>
      <c r="AV264" s="197" t="s">
        <v>3366</v>
      </c>
      <c r="AW264" s="197" t="s">
        <v>4004</v>
      </c>
      <c r="AX264" s="197" t="s">
        <v>904</v>
      </c>
      <c r="AY264" s="197"/>
      <c r="AZ264" s="197" t="s">
        <v>904</v>
      </c>
      <c r="BA264" s="197"/>
      <c r="BB264" s="197" t="s">
        <v>904</v>
      </c>
      <c r="BC264" s="197"/>
      <c r="BD264" s="197" t="s">
        <v>4004</v>
      </c>
      <c r="BE264" s="197"/>
      <c r="BF264" s="197"/>
      <c r="BG264" s="197"/>
      <c r="BH264" s="197"/>
      <c r="BI264" s="197">
        <v>3224037.95</v>
      </c>
    </row>
    <row r="265" spans="1:61" ht="15" hidden="1" customHeight="1" x14ac:dyDescent="0.2">
      <c r="A265" s="349" t="str">
        <f t="shared" si="15"/>
        <v>21xx-51140006433-35</v>
      </c>
      <c r="B265" s="198">
        <v>46092</v>
      </c>
      <c r="C265" s="351" t="s">
        <v>351</v>
      </c>
      <c r="D265" s="351" t="s">
        <v>177</v>
      </c>
      <c r="E265" s="260">
        <v>51140006433</v>
      </c>
      <c r="F265" s="161" t="s">
        <v>186</v>
      </c>
      <c r="G265" s="199">
        <v>35</v>
      </c>
      <c r="H265" s="199" t="s">
        <v>3365</v>
      </c>
      <c r="I265" s="199">
        <v>35</v>
      </c>
      <c r="J265" s="198">
        <v>45401</v>
      </c>
      <c r="K265" s="198">
        <v>45411</v>
      </c>
      <c r="L265" s="198">
        <v>45646</v>
      </c>
      <c r="M265" s="198">
        <v>45839</v>
      </c>
      <c r="N265" s="161"/>
      <c r="O265" s="161" t="s">
        <v>82</v>
      </c>
      <c r="P265" s="161"/>
      <c r="Q265" s="161"/>
      <c r="R265" s="198">
        <v>43831</v>
      </c>
      <c r="S265" s="198">
        <v>45291</v>
      </c>
      <c r="T265" s="161" t="s">
        <v>182</v>
      </c>
      <c r="U265" s="161" t="s">
        <v>179</v>
      </c>
      <c r="V265" s="161" t="s">
        <v>118</v>
      </c>
      <c r="W265" s="161" t="s">
        <v>1153</v>
      </c>
      <c r="X265" s="161" t="s">
        <v>28</v>
      </c>
      <c r="Y265" s="161">
        <v>1306</v>
      </c>
      <c r="Z265" s="198">
        <v>45282</v>
      </c>
      <c r="AA265" s="161"/>
      <c r="AB265" s="161"/>
      <c r="AC265" s="161"/>
      <c r="AD265" s="197">
        <v>6871020076</v>
      </c>
      <c r="AE265" s="197">
        <v>5.0806249999999995</v>
      </c>
      <c r="AF265" s="197" t="s">
        <v>4003</v>
      </c>
      <c r="AG265" s="199">
        <v>101111</v>
      </c>
      <c r="AH265" s="197">
        <f t="shared" si="13"/>
        <v>56086856</v>
      </c>
      <c r="AI265" s="197">
        <v>36677528</v>
      </c>
      <c r="AJ265" s="197">
        <v>19409328</v>
      </c>
      <c r="AK265" s="197">
        <v>0</v>
      </c>
      <c r="AL265" s="197">
        <v>9169382</v>
      </c>
      <c r="AM265" s="197">
        <f t="shared" si="14"/>
        <v>3101992</v>
      </c>
      <c r="AN265" s="197">
        <v>3101992</v>
      </c>
      <c r="AO265" s="197">
        <v>0</v>
      </c>
      <c r="AP265" s="197">
        <v>0</v>
      </c>
      <c r="AQ265" s="197">
        <v>0</v>
      </c>
      <c r="AR265" s="197">
        <v>0</v>
      </c>
      <c r="AS265" s="197" t="e">
        <v>#N/A</v>
      </c>
      <c r="AT265" s="197" t="s">
        <v>904</v>
      </c>
      <c r="AU265" s="197" t="s">
        <v>118</v>
      </c>
      <c r="AV265" s="197" t="s">
        <v>4007</v>
      </c>
      <c r="AW265" s="197" t="s">
        <v>4004</v>
      </c>
      <c r="AX265" s="197" t="s">
        <v>904</v>
      </c>
      <c r="AY265" s="197"/>
      <c r="AZ265" s="197"/>
      <c r="BA265" s="197"/>
      <c r="BB265" s="197"/>
      <c r="BC265" s="197"/>
      <c r="BD265" s="197" t="s">
        <v>4004</v>
      </c>
      <c r="BE265" s="197"/>
      <c r="BF265" s="197">
        <v>48992508</v>
      </c>
      <c r="BG265" s="197">
        <v>0</v>
      </c>
      <c r="BH265" s="197">
        <v>0</v>
      </c>
      <c r="BI265" s="197"/>
    </row>
    <row r="266" spans="1:61" ht="15" hidden="1" customHeight="1" x14ac:dyDescent="0.2">
      <c r="A266" s="349" t="str">
        <f t="shared" si="15"/>
        <v>58xx-30240001624-580120260113TAC0005</v>
      </c>
      <c r="B266" s="198">
        <v>46085</v>
      </c>
      <c r="C266" s="351" t="s">
        <v>282</v>
      </c>
      <c r="D266" s="351" t="s">
        <v>283</v>
      </c>
      <c r="E266" s="260">
        <v>30240001624</v>
      </c>
      <c r="F266" s="161" t="s">
        <v>2738</v>
      </c>
      <c r="G266" s="199" t="s">
        <v>2739</v>
      </c>
      <c r="H266" s="199" t="s">
        <v>3363</v>
      </c>
      <c r="I266" s="199" t="s">
        <v>2739</v>
      </c>
      <c r="J266" s="198">
        <v>46035</v>
      </c>
      <c r="K266" s="198">
        <v>46036</v>
      </c>
      <c r="L266" s="198">
        <v>46083</v>
      </c>
      <c r="M266" s="198">
        <v>46085</v>
      </c>
      <c r="N266" s="161" t="s">
        <v>78</v>
      </c>
      <c r="O266" s="161" t="s">
        <v>487</v>
      </c>
      <c r="P266" s="161"/>
      <c r="Q266" s="161"/>
      <c r="R266" s="198">
        <v>44927</v>
      </c>
      <c r="S266" s="198">
        <v>45657</v>
      </c>
      <c r="T266" s="161" t="s">
        <v>1548</v>
      </c>
      <c r="U266" s="161" t="s">
        <v>152</v>
      </c>
      <c r="V266" s="161"/>
      <c r="W266" s="161" t="s">
        <v>50</v>
      </c>
      <c r="X266" s="161" t="s">
        <v>28</v>
      </c>
      <c r="Y266" s="161">
        <v>1400</v>
      </c>
      <c r="Z266" s="198">
        <v>46017</v>
      </c>
      <c r="AA266" s="161"/>
      <c r="AB266" s="161"/>
      <c r="AC266" s="161"/>
      <c r="AD266" s="197">
        <v>5413446077</v>
      </c>
      <c r="AE266" s="197">
        <v>7</v>
      </c>
      <c r="AF266" s="197" t="s">
        <v>4005</v>
      </c>
      <c r="AG266" s="199">
        <v>105101</v>
      </c>
      <c r="AH266" s="197">
        <f t="shared" si="13"/>
        <v>13517323.35</v>
      </c>
      <c r="AI266" s="197">
        <v>12379433</v>
      </c>
      <c r="AJ266" s="197">
        <v>1137890.3500000001</v>
      </c>
      <c r="AK266" s="197">
        <v>0</v>
      </c>
      <c r="AL266" s="197">
        <v>3094858</v>
      </c>
      <c r="AM266" s="197">
        <f t="shared" si="14"/>
        <v>3094858</v>
      </c>
      <c r="AN266" s="197">
        <v>0</v>
      </c>
      <c r="AO266" s="197">
        <v>0</v>
      </c>
      <c r="AP266" s="197">
        <v>0</v>
      </c>
      <c r="AQ266" s="197">
        <v>0</v>
      </c>
      <c r="AR266" s="197">
        <v>3094858</v>
      </c>
      <c r="AS266" s="197" t="s">
        <v>564</v>
      </c>
      <c r="AT266" s="197" t="s">
        <v>904</v>
      </c>
      <c r="AU266" s="197" t="s">
        <v>118</v>
      </c>
      <c r="AV266" s="197" t="s">
        <v>1133</v>
      </c>
      <c r="AW266" s="197" t="s">
        <v>4004</v>
      </c>
      <c r="AX266" s="197"/>
      <c r="AY266" s="197"/>
      <c r="AZ266" s="197"/>
      <c r="BA266" s="197"/>
      <c r="BB266" s="197" t="s">
        <v>904</v>
      </c>
      <c r="BC266" s="197"/>
      <c r="BD266" s="197" t="s">
        <v>4004</v>
      </c>
      <c r="BE266" s="197"/>
      <c r="BF266" s="197"/>
      <c r="BG266" s="197"/>
      <c r="BH266" s="197"/>
      <c r="BI266" s="197"/>
    </row>
    <row r="267" spans="1:61" ht="15" hidden="1" customHeight="1" x14ac:dyDescent="0.2">
      <c r="A267" s="349" t="str">
        <f t="shared" si="15"/>
        <v>43xx-40140004845-430120251201TAC0001</v>
      </c>
      <c r="B267" s="198">
        <v>46045</v>
      </c>
      <c r="C267" s="351" t="s">
        <v>328</v>
      </c>
      <c r="D267" s="351" t="s">
        <v>329</v>
      </c>
      <c r="E267" s="260">
        <v>40140004845</v>
      </c>
      <c r="F267" s="161" t="s">
        <v>1975</v>
      </c>
      <c r="G267" s="199" t="s">
        <v>1865</v>
      </c>
      <c r="H267" s="199" t="s">
        <v>3363</v>
      </c>
      <c r="I267" s="199" t="s">
        <v>2065</v>
      </c>
      <c r="J267" s="198">
        <v>45992</v>
      </c>
      <c r="K267" s="198"/>
      <c r="L267" s="198">
        <v>46021</v>
      </c>
      <c r="M267" s="198"/>
      <c r="N267" s="161" t="s">
        <v>78</v>
      </c>
      <c r="O267" s="161" t="s">
        <v>487</v>
      </c>
      <c r="P267" s="161"/>
      <c r="Q267" s="161"/>
      <c r="R267" s="198">
        <v>44562</v>
      </c>
      <c r="S267" s="198">
        <v>45657</v>
      </c>
      <c r="T267" s="161" t="s">
        <v>1388</v>
      </c>
      <c r="U267" s="161"/>
      <c r="V267" s="161" t="s">
        <v>118</v>
      </c>
      <c r="W267" s="161" t="s">
        <v>472</v>
      </c>
      <c r="X267" s="161" t="s">
        <v>131</v>
      </c>
      <c r="Y267" s="161"/>
      <c r="Z267" s="198"/>
      <c r="AA267" s="161"/>
      <c r="AB267" s="161"/>
      <c r="AC267" s="161"/>
      <c r="AD267" s="197"/>
      <c r="AE267" s="197"/>
      <c r="AF267" s="197" t="s">
        <v>4003</v>
      </c>
      <c r="AG267" s="199">
        <v>101111</v>
      </c>
      <c r="AH267" s="197">
        <f t="shared" si="13"/>
        <v>2798627</v>
      </c>
      <c r="AI267" s="197">
        <v>2429000</v>
      </c>
      <c r="AJ267" s="197">
        <v>369627</v>
      </c>
      <c r="AK267" s="197">
        <v>0</v>
      </c>
      <c r="AL267" s="197">
        <v>243000</v>
      </c>
      <c r="AM267" s="197">
        <f t="shared" si="14"/>
        <v>3062627</v>
      </c>
      <c r="AN267" s="197">
        <v>2450000</v>
      </c>
      <c r="AO267" s="197">
        <v>0</v>
      </c>
      <c r="AP267" s="197">
        <v>369627</v>
      </c>
      <c r="AQ267" s="197">
        <v>0</v>
      </c>
      <c r="AR267" s="197">
        <v>243000</v>
      </c>
      <c r="AS267" s="197" t="e">
        <v>#N/A</v>
      </c>
      <c r="AT267" s="197" t="s">
        <v>904</v>
      </c>
      <c r="AU267" s="197" t="s">
        <v>118</v>
      </c>
      <c r="AV267" s="197"/>
      <c r="AW267" s="197" t="s">
        <v>4007</v>
      </c>
      <c r="AX267" s="197" t="s">
        <v>904</v>
      </c>
      <c r="AY267" s="197"/>
      <c r="AZ267" s="197" t="s">
        <v>904</v>
      </c>
      <c r="BA267" s="197"/>
      <c r="BB267" s="197" t="s">
        <v>904</v>
      </c>
      <c r="BC267" s="197"/>
      <c r="BD267" s="197" t="s">
        <v>4004</v>
      </c>
      <c r="BE267" s="197"/>
      <c r="BF267" s="197">
        <v>0</v>
      </c>
      <c r="BG267" s="197"/>
      <c r="BH267" s="197"/>
      <c r="BI267" s="197"/>
    </row>
    <row r="268" spans="1:61" ht="15" hidden="1" customHeight="1" x14ac:dyDescent="0.2">
      <c r="A268" s="349" t="str">
        <f t="shared" si="15"/>
        <v>60xx-30440005872-1311</v>
      </c>
      <c r="B268" s="198">
        <v>46112</v>
      </c>
      <c r="C268" s="351" t="s">
        <v>363</v>
      </c>
      <c r="D268" s="351" t="s">
        <v>364</v>
      </c>
      <c r="E268" s="260">
        <v>30440005872</v>
      </c>
      <c r="F268" s="161" t="s">
        <v>4094</v>
      </c>
      <c r="G268" s="199">
        <v>1311</v>
      </c>
      <c r="H268" s="199" t="s">
        <v>3365</v>
      </c>
      <c r="I268" s="199">
        <v>1311</v>
      </c>
      <c r="J268" s="198">
        <v>40352</v>
      </c>
      <c r="K268" s="198">
        <v>40358</v>
      </c>
      <c r="L268" s="198">
        <v>40618</v>
      </c>
      <c r="M268" s="198"/>
      <c r="N268" s="161" t="s">
        <v>82</v>
      </c>
      <c r="O268" s="161" t="e">
        <v>#N/A</v>
      </c>
      <c r="P268" s="161"/>
      <c r="Q268" s="161"/>
      <c r="R268" s="198">
        <v>38353</v>
      </c>
      <c r="S268" s="198">
        <v>40268</v>
      </c>
      <c r="T268" s="161" t="s">
        <v>4095</v>
      </c>
      <c r="U268" s="161"/>
      <c r="V268" s="161"/>
      <c r="W268" s="161"/>
      <c r="X268" s="161" t="s">
        <v>28</v>
      </c>
      <c r="Y268" s="161"/>
      <c r="Z268" s="198"/>
      <c r="AA268" s="161"/>
      <c r="AB268" s="161"/>
      <c r="AC268" s="161"/>
      <c r="AD268" s="197"/>
      <c r="AE268" s="197"/>
      <c r="AF268" s="197" t="s">
        <v>4005</v>
      </c>
      <c r="AG268" s="199">
        <v>105101</v>
      </c>
      <c r="AH268" s="197">
        <f t="shared" si="13"/>
        <v>49963552</v>
      </c>
      <c r="AI268" s="197">
        <v>49963552</v>
      </c>
      <c r="AJ268" s="197">
        <v>0</v>
      </c>
      <c r="AK268" s="197">
        <v>0</v>
      </c>
      <c r="AL268" s="197">
        <v>0</v>
      </c>
      <c r="AM268" s="197">
        <f t="shared" si="14"/>
        <v>3020719</v>
      </c>
      <c r="AN268" s="197">
        <v>3020719</v>
      </c>
      <c r="AO268" s="197">
        <v>0</v>
      </c>
      <c r="AP268" s="197">
        <v>0</v>
      </c>
      <c r="AQ268" s="197">
        <v>0</v>
      </c>
      <c r="AR268" s="197">
        <v>0</v>
      </c>
      <c r="AS268" s="197" t="e">
        <v>#N/A</v>
      </c>
      <c r="AT268" s="197" t="s">
        <v>904</v>
      </c>
      <c r="AU268" s="197" t="s">
        <v>904</v>
      </c>
      <c r="AV268" s="197"/>
      <c r="AW268" s="197" t="s">
        <v>4004</v>
      </c>
      <c r="AX268" s="197" t="s">
        <v>904</v>
      </c>
      <c r="AY268" s="197"/>
      <c r="AZ268" s="197"/>
      <c r="BA268" s="197"/>
      <c r="BB268" s="197"/>
      <c r="BC268" s="197"/>
      <c r="BD268" s="197" t="s">
        <v>4004</v>
      </c>
      <c r="BE268" s="197"/>
      <c r="BF268" s="197">
        <v>0</v>
      </c>
      <c r="BG268" s="197">
        <v>0</v>
      </c>
      <c r="BH268" s="197">
        <v>0</v>
      </c>
      <c r="BI268" s="197">
        <v>3020719</v>
      </c>
    </row>
    <row r="269" spans="1:61" ht="15" hidden="1" customHeight="1" x14ac:dyDescent="0.2">
      <c r="A269" s="349" t="str">
        <f t="shared" si="15"/>
        <v>59xx-71240015753-276</v>
      </c>
      <c r="B269" s="198">
        <v>46112</v>
      </c>
      <c r="C269" s="351" t="s">
        <v>337</v>
      </c>
      <c r="D269" s="351" t="s">
        <v>353</v>
      </c>
      <c r="E269" s="260">
        <v>71240015753</v>
      </c>
      <c r="F269" s="161" t="s">
        <v>4097</v>
      </c>
      <c r="G269" s="199">
        <v>276</v>
      </c>
      <c r="H269" s="199" t="s">
        <v>3365</v>
      </c>
      <c r="I269" s="199">
        <v>276</v>
      </c>
      <c r="J269" s="198">
        <v>44111</v>
      </c>
      <c r="K269" s="198">
        <v>44225</v>
      </c>
      <c r="L269" s="198">
        <v>44249</v>
      </c>
      <c r="M269" s="198">
        <v>44249</v>
      </c>
      <c r="N269" s="161" t="s">
        <v>78</v>
      </c>
      <c r="O269" s="161" t="e">
        <v>#N/A</v>
      </c>
      <c r="P269" s="161"/>
      <c r="Q269" s="161"/>
      <c r="R269" s="198">
        <v>42736</v>
      </c>
      <c r="S269" s="198">
        <v>43100</v>
      </c>
      <c r="T269" s="161" t="s">
        <v>4098</v>
      </c>
      <c r="U269" s="161" t="s">
        <v>152</v>
      </c>
      <c r="V269" s="161"/>
      <c r="W269" s="161" t="s">
        <v>162</v>
      </c>
      <c r="X269" s="161" t="s">
        <v>28</v>
      </c>
      <c r="Y269" s="161">
        <v>378</v>
      </c>
      <c r="Z269" s="198">
        <v>44109</v>
      </c>
      <c r="AA269" s="161"/>
      <c r="AB269" s="161"/>
      <c r="AC269" s="161"/>
      <c r="AD269" s="197"/>
      <c r="AE269" s="197"/>
      <c r="AF269" s="197" t="s">
        <v>4005</v>
      </c>
      <c r="AG269" s="199">
        <v>105101</v>
      </c>
      <c r="AH269" s="197">
        <f t="shared" si="13"/>
        <v>62991441</v>
      </c>
      <c r="AI269" s="197">
        <v>48359974</v>
      </c>
      <c r="AJ269" s="197">
        <v>14631467</v>
      </c>
      <c r="AK269" s="197">
        <v>0</v>
      </c>
      <c r="AL269" s="197">
        <v>0</v>
      </c>
      <c r="AM269" s="197">
        <f t="shared" si="14"/>
        <v>3000000</v>
      </c>
      <c r="AN269" s="197">
        <v>0</v>
      </c>
      <c r="AO269" s="197">
        <v>0</v>
      </c>
      <c r="AP269" s="197">
        <v>3000000</v>
      </c>
      <c r="AQ269" s="197">
        <v>0</v>
      </c>
      <c r="AR269" s="197">
        <v>0</v>
      </c>
      <c r="AS269" s="197" t="e">
        <v>#N/A</v>
      </c>
      <c r="AT269" s="197" t="s">
        <v>904</v>
      </c>
      <c r="AU269" s="197" t="s">
        <v>904</v>
      </c>
      <c r="AV269" s="197" t="s">
        <v>4007</v>
      </c>
      <c r="AW269" s="197" t="s">
        <v>4004</v>
      </c>
      <c r="AX269" s="197"/>
      <c r="AY269" s="197"/>
      <c r="AZ269" s="197" t="s">
        <v>904</v>
      </c>
      <c r="BA269" s="197"/>
      <c r="BB269" s="197"/>
      <c r="BC269" s="197"/>
      <c r="BD269" s="197" t="s">
        <v>4004</v>
      </c>
      <c r="BE269" s="197"/>
      <c r="BF269" s="197">
        <v>0</v>
      </c>
      <c r="BG269" s="197" t="e">
        <v>#N/A</v>
      </c>
      <c r="BH269" s="197">
        <v>0</v>
      </c>
      <c r="BI269" s="197">
        <v>3000000</v>
      </c>
    </row>
    <row r="270" spans="1:61" ht="15" hidden="1" customHeight="1" x14ac:dyDescent="0.2">
      <c r="A270" s="349" t="str">
        <f t="shared" si="15"/>
        <v>58xx-20240001711-66</v>
      </c>
      <c r="B270" s="198">
        <v>46113</v>
      </c>
      <c r="C270" s="351" t="s">
        <v>282</v>
      </c>
      <c r="D270" s="351" t="s">
        <v>283</v>
      </c>
      <c r="E270" s="260">
        <v>20240001711</v>
      </c>
      <c r="F270" s="161" t="s">
        <v>4064</v>
      </c>
      <c r="G270" s="199">
        <v>66</v>
      </c>
      <c r="H270" s="199" t="s">
        <v>3365</v>
      </c>
      <c r="I270" s="199">
        <v>66</v>
      </c>
      <c r="J270" s="198">
        <v>45426</v>
      </c>
      <c r="K270" s="198">
        <v>45475</v>
      </c>
      <c r="L270" s="198">
        <v>45601</v>
      </c>
      <c r="M270" s="198">
        <v>45601</v>
      </c>
      <c r="N270" s="161"/>
      <c r="O270" s="161" t="s">
        <v>82</v>
      </c>
      <c r="P270" s="161"/>
      <c r="Q270" s="161"/>
      <c r="R270" s="198">
        <v>44197</v>
      </c>
      <c r="S270" s="198" t="s">
        <v>44</v>
      </c>
      <c r="T270" s="161" t="s">
        <v>1547</v>
      </c>
      <c r="U270" s="161" t="s">
        <v>152</v>
      </c>
      <c r="V270" s="161"/>
      <c r="W270" s="161"/>
      <c r="X270" s="161" t="s">
        <v>4065</v>
      </c>
      <c r="Y270" s="161"/>
      <c r="Z270" s="198"/>
      <c r="AA270" s="161"/>
      <c r="AB270" s="161"/>
      <c r="AC270" s="161"/>
      <c r="AD270" s="197"/>
      <c r="AE270" s="197"/>
      <c r="AF270" s="197" t="s">
        <v>4005</v>
      </c>
      <c r="AG270" s="199">
        <v>105101</v>
      </c>
      <c r="AH270" s="197">
        <f t="shared" si="13"/>
        <v>56473539.659999996</v>
      </c>
      <c r="AI270" s="197">
        <v>56473539.659999996</v>
      </c>
      <c r="AJ270" s="197">
        <v>0</v>
      </c>
      <c r="AK270" s="197">
        <v>0</v>
      </c>
      <c r="AL270" s="197">
        <v>0</v>
      </c>
      <c r="AM270" s="197">
        <f t="shared" si="14"/>
        <v>3000000</v>
      </c>
      <c r="AN270" s="197">
        <v>2000000</v>
      </c>
      <c r="AO270" s="197">
        <v>0</v>
      </c>
      <c r="AP270" s="197">
        <v>1000000</v>
      </c>
      <c r="AQ270" s="197">
        <v>0</v>
      </c>
      <c r="AR270" s="197">
        <v>0</v>
      </c>
      <c r="AS270" s="197" t="e">
        <v>#N/A</v>
      </c>
      <c r="AT270" s="197" t="s">
        <v>904</v>
      </c>
      <c r="AU270" s="197" t="s">
        <v>904</v>
      </c>
      <c r="AV270" s="197" t="s">
        <v>4007</v>
      </c>
      <c r="AW270" s="197" t="s">
        <v>4004</v>
      </c>
      <c r="AX270" s="197" t="s">
        <v>904</v>
      </c>
      <c r="AY270" s="197"/>
      <c r="AZ270" s="197" t="s">
        <v>904</v>
      </c>
      <c r="BA270" s="197"/>
      <c r="BB270" s="197"/>
      <c r="BC270" s="197"/>
      <c r="BD270" s="197" t="s">
        <v>4004</v>
      </c>
      <c r="BE270" s="197"/>
      <c r="BF270" s="197">
        <v>40264299</v>
      </c>
      <c r="BG270" s="197">
        <v>0</v>
      </c>
      <c r="BH270" s="197">
        <v>0</v>
      </c>
      <c r="BI270" s="197">
        <v>3000000</v>
      </c>
    </row>
    <row r="271" spans="1:61" ht="15" hidden="1" customHeight="1" x14ac:dyDescent="0.2">
      <c r="A271" s="349" t="str">
        <f t="shared" si="15"/>
        <v>59xx-40140004756-590120250908TAC0006</v>
      </c>
      <c r="B271" s="198">
        <v>46059</v>
      </c>
      <c r="C271" s="351" t="s">
        <v>337</v>
      </c>
      <c r="D271" s="351" t="s">
        <v>353</v>
      </c>
      <c r="E271" s="260">
        <v>40140004756</v>
      </c>
      <c r="F271" s="161" t="s">
        <v>4078</v>
      </c>
      <c r="G271" s="199" t="s">
        <v>1028</v>
      </c>
      <c r="H271" s="199" t="s">
        <v>3363</v>
      </c>
      <c r="I271" s="199" t="s">
        <v>2424</v>
      </c>
      <c r="J271" s="198">
        <v>45908</v>
      </c>
      <c r="K271" s="198">
        <v>45912</v>
      </c>
      <c r="L271" s="198">
        <v>46049</v>
      </c>
      <c r="M271" s="198">
        <v>46049</v>
      </c>
      <c r="N271" s="161" t="s">
        <v>82</v>
      </c>
      <c r="O271" s="161" t="s">
        <v>479</v>
      </c>
      <c r="P271" s="161"/>
      <c r="Q271" s="161"/>
      <c r="R271" s="198">
        <v>44562</v>
      </c>
      <c r="S271" s="198">
        <v>45838</v>
      </c>
      <c r="T271" s="161" t="s">
        <v>1311</v>
      </c>
      <c r="U271" s="161" t="s">
        <v>149</v>
      </c>
      <c r="V271" s="161"/>
      <c r="W271" s="161"/>
      <c r="X271" s="161" t="s">
        <v>1293</v>
      </c>
      <c r="Y271" s="161"/>
      <c r="Z271" s="198"/>
      <c r="AA271" s="161"/>
      <c r="AB271" s="161"/>
      <c r="AC271" s="161"/>
      <c r="AD271" s="197"/>
      <c r="AE271" s="197"/>
      <c r="AF271" s="197" t="s">
        <v>4090</v>
      </c>
      <c r="AG271" s="199">
        <v>902101</v>
      </c>
      <c r="AH271" s="197">
        <f t="shared" si="13"/>
        <v>12020240.15</v>
      </c>
      <c r="AI271" s="197">
        <v>11934802</v>
      </c>
      <c r="AJ271" s="197">
        <v>85438.15</v>
      </c>
      <c r="AK271" s="197">
        <v>0</v>
      </c>
      <c r="AL271" s="197">
        <v>0</v>
      </c>
      <c r="AM271" s="197">
        <f t="shared" si="14"/>
        <v>2969000</v>
      </c>
      <c r="AN271" s="197">
        <f>2969000</f>
        <v>2969000</v>
      </c>
      <c r="AO271" s="197">
        <v>0</v>
      </c>
      <c r="AP271" s="197">
        <v>0</v>
      </c>
      <c r="AQ271" s="197">
        <v>0</v>
      </c>
      <c r="AR271" s="197">
        <v>0</v>
      </c>
      <c r="AS271" s="197" t="s">
        <v>564</v>
      </c>
      <c r="AT271" s="197" t="s">
        <v>904</v>
      </c>
      <c r="AU271" s="197" t="s">
        <v>118</v>
      </c>
      <c r="AV271" s="197" t="s">
        <v>3366</v>
      </c>
      <c r="AW271" s="197" t="s">
        <v>4004</v>
      </c>
      <c r="AX271" s="197" t="s">
        <v>904</v>
      </c>
      <c r="AY271" s="197"/>
      <c r="AZ271" s="197"/>
      <c r="BA271" s="197"/>
      <c r="BB271" s="197"/>
      <c r="BC271" s="197"/>
      <c r="BD271" s="197" t="s">
        <v>4004</v>
      </c>
      <c r="BE271" s="197"/>
      <c r="BF271" s="197"/>
      <c r="BG271" s="197"/>
      <c r="BH271" s="197"/>
      <c r="BI271" s="197"/>
    </row>
    <row r="272" spans="1:61" ht="15" hidden="1" customHeight="1" x14ac:dyDescent="0.2">
      <c r="A272" s="349" t="str">
        <f t="shared" si="15"/>
        <v>60xx-61040006160-600120251215TAC0052</v>
      </c>
      <c r="B272" s="198">
        <v>46085</v>
      </c>
      <c r="C272" s="351" t="s">
        <v>363</v>
      </c>
      <c r="D272" s="351" t="s">
        <v>364</v>
      </c>
      <c r="E272" s="260">
        <v>61040006160</v>
      </c>
      <c r="F272" s="161" t="s">
        <v>2267</v>
      </c>
      <c r="G272" s="199" t="s">
        <v>2268</v>
      </c>
      <c r="H272" s="199" t="s">
        <v>3363</v>
      </c>
      <c r="I272" s="199" t="s">
        <v>4103</v>
      </c>
      <c r="J272" s="198">
        <v>46006</v>
      </c>
      <c r="K272" s="198">
        <v>46014</v>
      </c>
      <c r="L272" s="198">
        <v>46076</v>
      </c>
      <c r="M272" s="198"/>
      <c r="N272" s="161" t="s">
        <v>24</v>
      </c>
      <c r="O272" s="161" t="s">
        <v>487</v>
      </c>
      <c r="P272" s="161"/>
      <c r="Q272" s="161"/>
      <c r="R272" s="198">
        <v>44562</v>
      </c>
      <c r="S272" s="198" t="s">
        <v>39</v>
      </c>
      <c r="T272" s="161" t="s">
        <v>786</v>
      </c>
      <c r="U272" s="161" t="s">
        <v>152</v>
      </c>
      <c r="V272" s="161"/>
      <c r="W272" s="161" t="s">
        <v>3408</v>
      </c>
      <c r="X272" s="161" t="s">
        <v>28</v>
      </c>
      <c r="Y272" s="161" t="s">
        <v>2701</v>
      </c>
      <c r="Z272" s="198">
        <v>45999</v>
      </c>
      <c r="AA272" s="161"/>
      <c r="AB272" s="161"/>
      <c r="AC272" s="161"/>
      <c r="AD272" s="197">
        <v>5227734768</v>
      </c>
      <c r="AE272" s="197">
        <v>4.5</v>
      </c>
      <c r="AF272" s="197" t="s">
        <v>4005</v>
      </c>
      <c r="AG272" s="199">
        <v>105101</v>
      </c>
      <c r="AH272" s="197">
        <f t="shared" si="13"/>
        <v>2580242</v>
      </c>
      <c r="AI272" s="197">
        <v>1384424</v>
      </c>
      <c r="AJ272" s="197">
        <v>1195818</v>
      </c>
      <c r="AK272" s="197">
        <v>0</v>
      </c>
      <c r="AL272" s="197">
        <v>346106</v>
      </c>
      <c r="AM272" s="197">
        <f t="shared" si="14"/>
        <v>2926348</v>
      </c>
      <c r="AN272" s="197">
        <v>1384424</v>
      </c>
      <c r="AO272" s="197">
        <v>0</v>
      </c>
      <c r="AP272" s="197">
        <v>1195818</v>
      </c>
      <c r="AQ272" s="197">
        <v>0</v>
      </c>
      <c r="AR272" s="197">
        <v>346106</v>
      </c>
      <c r="AS272" s="197" t="s">
        <v>564</v>
      </c>
      <c r="AT272" s="197" t="s">
        <v>904</v>
      </c>
      <c r="AU272" s="197">
        <v>0</v>
      </c>
      <c r="AV272" s="197" t="s">
        <v>3366</v>
      </c>
      <c r="AW272" s="197" t="s">
        <v>4004</v>
      </c>
      <c r="AX272" s="197" t="s">
        <v>904</v>
      </c>
      <c r="AY272" s="197"/>
      <c r="AZ272" s="197" t="s">
        <v>904</v>
      </c>
      <c r="BA272" s="197"/>
      <c r="BB272" s="197" t="s">
        <v>904</v>
      </c>
      <c r="BC272" s="197"/>
      <c r="BD272" s="197" t="s">
        <v>4004</v>
      </c>
      <c r="BE272" s="197"/>
      <c r="BF272" s="197"/>
      <c r="BG272" s="197"/>
      <c r="BH272" s="197"/>
      <c r="BI272" s="197"/>
    </row>
    <row r="273" spans="1:61" ht="15" hidden="1" customHeight="1" x14ac:dyDescent="0.2">
      <c r="A273" s="349" t="str">
        <f t="shared" si="15"/>
        <v>60xx-130740008383-600120251016TAC0081</v>
      </c>
      <c r="B273" s="198">
        <v>46078</v>
      </c>
      <c r="C273" s="351" t="s">
        <v>363</v>
      </c>
      <c r="D273" s="351" t="s">
        <v>364</v>
      </c>
      <c r="E273" s="260">
        <v>130740008383</v>
      </c>
      <c r="F273" s="161" t="s">
        <v>1419</v>
      </c>
      <c r="G273" s="199" t="s">
        <v>1418</v>
      </c>
      <c r="H273" s="199" t="s">
        <v>3363</v>
      </c>
      <c r="I273" s="199" t="s">
        <v>3456</v>
      </c>
      <c r="J273" s="198">
        <v>45946</v>
      </c>
      <c r="K273" s="198">
        <v>45961</v>
      </c>
      <c r="L273" s="198">
        <v>46051</v>
      </c>
      <c r="M273" s="198">
        <v>46051</v>
      </c>
      <c r="N273" s="161" t="s">
        <v>24</v>
      </c>
      <c r="O273" s="161" t="s">
        <v>487</v>
      </c>
      <c r="P273" s="161"/>
      <c r="Q273" s="161"/>
      <c r="R273" s="198">
        <v>44562</v>
      </c>
      <c r="S273" s="198" t="s">
        <v>39</v>
      </c>
      <c r="T273" s="161" t="s">
        <v>789</v>
      </c>
      <c r="U273" s="161"/>
      <c r="V273" s="161"/>
      <c r="W273" s="161"/>
      <c r="X273" s="161"/>
      <c r="Y273" s="161"/>
      <c r="Z273" s="198"/>
      <c r="AA273" s="161"/>
      <c r="AB273" s="161"/>
      <c r="AC273" s="161"/>
      <c r="AD273" s="197"/>
      <c r="AE273" s="197"/>
      <c r="AF273" s="197" t="s">
        <v>4003</v>
      </c>
      <c r="AG273" s="199">
        <v>101111</v>
      </c>
      <c r="AH273" s="197">
        <f t="shared" si="13"/>
        <v>33654850</v>
      </c>
      <c r="AI273" s="197">
        <v>28960000</v>
      </c>
      <c r="AJ273" s="197">
        <v>4694850</v>
      </c>
      <c r="AK273" s="197">
        <v>0</v>
      </c>
      <c r="AL273" s="197">
        <v>2896000</v>
      </c>
      <c r="AM273" s="197">
        <f t="shared" si="14"/>
        <v>2896000</v>
      </c>
      <c r="AN273" s="197">
        <v>0</v>
      </c>
      <c r="AO273" s="197">
        <v>0</v>
      </c>
      <c r="AP273" s="197">
        <v>0</v>
      </c>
      <c r="AQ273" s="197">
        <v>0</v>
      </c>
      <c r="AR273" s="197">
        <v>2896000</v>
      </c>
      <c r="AS273" s="197" t="s">
        <v>564</v>
      </c>
      <c r="AT273" s="197" t="s">
        <v>904</v>
      </c>
      <c r="AU273" s="197" t="s">
        <v>118</v>
      </c>
      <c r="AV273" s="197" t="s">
        <v>1133</v>
      </c>
      <c r="AW273" s="197" t="s">
        <v>4004</v>
      </c>
      <c r="AX273" s="197"/>
      <c r="AY273" s="197"/>
      <c r="AZ273" s="197"/>
      <c r="BA273" s="197"/>
      <c r="BB273" s="197" t="s">
        <v>904</v>
      </c>
      <c r="BC273" s="197"/>
      <c r="BD273" s="197" t="s">
        <v>4004</v>
      </c>
      <c r="BE273" s="197"/>
      <c r="BF273" s="197"/>
      <c r="BG273" s="197"/>
      <c r="BH273" s="197"/>
      <c r="BI273" s="197"/>
    </row>
    <row r="274" spans="1:61" ht="15" hidden="1" customHeight="1" x14ac:dyDescent="0.2">
      <c r="A274" s="349" t="str">
        <f t="shared" si="15"/>
        <v>62xx-120440016649-620120251125TAC0013</v>
      </c>
      <c r="B274" s="198">
        <v>46027</v>
      </c>
      <c r="C274" s="351" t="s">
        <v>361</v>
      </c>
      <c r="D274" s="351" t="s">
        <v>362</v>
      </c>
      <c r="E274" s="260">
        <v>120440016649</v>
      </c>
      <c r="F274" s="161" t="s">
        <v>1792</v>
      </c>
      <c r="G274" s="199" t="s">
        <v>1793</v>
      </c>
      <c r="H274" s="199" t="s">
        <v>3363</v>
      </c>
      <c r="I274" s="199" t="s">
        <v>2050</v>
      </c>
      <c r="J274" s="198">
        <v>45986</v>
      </c>
      <c r="K274" s="198">
        <v>46003</v>
      </c>
      <c r="L274" s="198">
        <v>46021</v>
      </c>
      <c r="M274" s="198"/>
      <c r="N274" s="161" t="s">
        <v>78</v>
      </c>
      <c r="O274" s="161" t="s">
        <v>487</v>
      </c>
      <c r="P274" s="161"/>
      <c r="Q274" s="161"/>
      <c r="R274" s="198">
        <v>44562</v>
      </c>
      <c r="S274" s="198" t="s">
        <v>39</v>
      </c>
      <c r="T274" s="161" t="s">
        <v>847</v>
      </c>
      <c r="U274" s="161" t="s">
        <v>149</v>
      </c>
      <c r="V274" s="161"/>
      <c r="W274" s="161" t="s">
        <v>1335</v>
      </c>
      <c r="X274" s="161" t="s">
        <v>28</v>
      </c>
      <c r="Y274" s="161"/>
      <c r="Z274" s="198"/>
      <c r="AA274" s="161"/>
      <c r="AB274" s="161"/>
      <c r="AC274" s="161"/>
      <c r="AD274" s="197">
        <v>3625214279</v>
      </c>
      <c r="AE274" s="197"/>
      <c r="AF274" s="197" t="s">
        <v>4005</v>
      </c>
      <c r="AG274" s="199">
        <v>105101</v>
      </c>
      <c r="AH274" s="197">
        <f t="shared" si="13"/>
        <v>2780268</v>
      </c>
      <c r="AI274" s="197">
        <v>2675648</v>
      </c>
      <c r="AJ274" s="197">
        <v>104620</v>
      </c>
      <c r="AK274" s="197">
        <v>0</v>
      </c>
      <c r="AL274" s="197">
        <v>0</v>
      </c>
      <c r="AM274" s="197">
        <f t="shared" si="14"/>
        <v>2848492</v>
      </c>
      <c r="AN274" s="197">
        <v>2675648</v>
      </c>
      <c r="AO274" s="197">
        <v>0</v>
      </c>
      <c r="AP274" s="197">
        <v>104620</v>
      </c>
      <c r="AQ274" s="197">
        <v>0</v>
      </c>
      <c r="AR274" s="197">
        <v>68224</v>
      </c>
      <c r="AS274" s="197" t="e">
        <v>#N/A</v>
      </c>
      <c r="AT274" s="197" t="s">
        <v>904</v>
      </c>
      <c r="AU274" s="197">
        <v>0</v>
      </c>
      <c r="AV274" s="197"/>
      <c r="AW274" s="197" t="s">
        <v>4004</v>
      </c>
      <c r="AX274" s="197" t="s">
        <v>904</v>
      </c>
      <c r="AY274" s="197"/>
      <c r="AZ274" s="197" t="s">
        <v>904</v>
      </c>
      <c r="BA274" s="197"/>
      <c r="BB274" s="197" t="s">
        <v>904</v>
      </c>
      <c r="BC274" s="197"/>
      <c r="BD274" s="197" t="s">
        <v>4004</v>
      </c>
      <c r="BE274" s="197"/>
      <c r="BF274" s="197">
        <v>0</v>
      </c>
      <c r="BG274" s="197"/>
      <c r="BH274" s="197"/>
      <c r="BI274" s="197"/>
    </row>
    <row r="275" spans="1:61" ht="15" hidden="1" customHeight="1" x14ac:dyDescent="0.2">
      <c r="A275" s="349" t="str">
        <f t="shared" si="15"/>
        <v>43xx-40540004770-430120251016TAC0005</v>
      </c>
      <c r="B275" s="198">
        <v>46046</v>
      </c>
      <c r="C275" s="351" t="s">
        <v>328</v>
      </c>
      <c r="D275" s="351" t="s">
        <v>329</v>
      </c>
      <c r="E275" s="260">
        <v>40540004770</v>
      </c>
      <c r="F275" s="161" t="s">
        <v>2068</v>
      </c>
      <c r="G275" s="199" t="s">
        <v>1417</v>
      </c>
      <c r="H275" s="199" t="s">
        <v>3363</v>
      </c>
      <c r="I275" s="199" t="s">
        <v>1863</v>
      </c>
      <c r="J275" s="198">
        <v>45946</v>
      </c>
      <c r="K275" s="198">
        <v>45960</v>
      </c>
      <c r="L275" s="198">
        <v>45993</v>
      </c>
      <c r="M275" s="198">
        <v>45995</v>
      </c>
      <c r="N275" s="161" t="s">
        <v>82</v>
      </c>
      <c r="O275" s="161" t="s">
        <v>479</v>
      </c>
      <c r="P275" s="161"/>
      <c r="Q275" s="161"/>
      <c r="R275" s="198">
        <v>45292</v>
      </c>
      <c r="S275" s="198">
        <v>45657</v>
      </c>
      <c r="T275" s="161" t="s">
        <v>333</v>
      </c>
      <c r="U275" s="161"/>
      <c r="V275" s="161"/>
      <c r="W275" s="161" t="s">
        <v>1286</v>
      </c>
      <c r="X275" s="161" t="s">
        <v>131</v>
      </c>
      <c r="Y275" s="161"/>
      <c r="Z275" s="198"/>
      <c r="AA275" s="161"/>
      <c r="AB275" s="161"/>
      <c r="AC275" s="161"/>
      <c r="AD275" s="197"/>
      <c r="AE275" s="197"/>
      <c r="AF275" s="197" t="s">
        <v>4003</v>
      </c>
      <c r="AG275" s="199">
        <v>101111</v>
      </c>
      <c r="AH275" s="197">
        <f t="shared" si="13"/>
        <v>2261758</v>
      </c>
      <c r="AI275" s="197">
        <v>2261758</v>
      </c>
      <c r="AJ275" s="197">
        <v>0</v>
      </c>
      <c r="AK275" s="197">
        <v>0</v>
      </c>
      <c r="AL275" s="197">
        <v>565439</v>
      </c>
      <c r="AM275" s="197">
        <f t="shared" si="14"/>
        <v>2827197</v>
      </c>
      <c r="AN275" s="197">
        <v>2261758</v>
      </c>
      <c r="AO275" s="197">
        <v>0</v>
      </c>
      <c r="AP275" s="197">
        <v>0</v>
      </c>
      <c r="AQ275" s="197">
        <v>0</v>
      </c>
      <c r="AR275" s="197">
        <v>565439</v>
      </c>
      <c r="AS275" s="197" t="e">
        <v>#N/A</v>
      </c>
      <c r="AT275" s="197" t="s">
        <v>904</v>
      </c>
      <c r="AU275" s="197" t="s">
        <v>118</v>
      </c>
      <c r="AV275" s="197"/>
      <c r="AW275" s="197" t="s">
        <v>4004</v>
      </c>
      <c r="AX275" s="197" t="s">
        <v>904</v>
      </c>
      <c r="AY275" s="197"/>
      <c r="AZ275" s="197"/>
      <c r="BA275" s="197"/>
      <c r="BB275" s="197" t="s">
        <v>904</v>
      </c>
      <c r="BC275" s="197"/>
      <c r="BD275" s="197" t="s">
        <v>4004</v>
      </c>
      <c r="BE275" s="197"/>
      <c r="BF275" s="197">
        <v>0</v>
      </c>
      <c r="BG275" s="197"/>
      <c r="BH275" s="197"/>
      <c r="BI275" s="197"/>
    </row>
    <row r="276" spans="1:61" ht="15" hidden="1" customHeight="1" x14ac:dyDescent="0.2">
      <c r="A276" s="349" t="str">
        <f t="shared" si="15"/>
        <v>09xx-231240024370-090120251113TAC0004</v>
      </c>
      <c r="B276" s="198">
        <v>46099</v>
      </c>
      <c r="C276" s="351" t="s">
        <v>356</v>
      </c>
      <c r="D276" s="351" t="s">
        <v>357</v>
      </c>
      <c r="E276" s="260">
        <v>231240024370</v>
      </c>
      <c r="F276" s="161" t="s">
        <v>2009</v>
      </c>
      <c r="G276" s="199" t="s">
        <v>2008</v>
      </c>
      <c r="H276" s="199" t="s">
        <v>3363</v>
      </c>
      <c r="I276" s="199" t="s">
        <v>4104</v>
      </c>
      <c r="J276" s="198">
        <v>45974</v>
      </c>
      <c r="K276" s="198">
        <v>45992</v>
      </c>
      <c r="L276" s="198">
        <v>46099</v>
      </c>
      <c r="M276" s="198">
        <v>46100</v>
      </c>
      <c r="N276" s="161" t="s">
        <v>78</v>
      </c>
      <c r="O276" s="161" t="s">
        <v>487</v>
      </c>
      <c r="P276" s="161"/>
      <c r="Q276" s="161"/>
      <c r="R276" s="198" t="s">
        <v>1196</v>
      </c>
      <c r="S276" s="198" t="s">
        <v>2168</v>
      </c>
      <c r="T276" s="161" t="s">
        <v>4105</v>
      </c>
      <c r="U276" s="161" t="s">
        <v>149</v>
      </c>
      <c r="V276" s="161" t="s">
        <v>57</v>
      </c>
      <c r="W276" s="161" t="s">
        <v>207</v>
      </c>
      <c r="X276" s="161" t="s">
        <v>28</v>
      </c>
      <c r="Y276" s="161">
        <v>1163</v>
      </c>
      <c r="Z276" s="198">
        <v>45974</v>
      </c>
      <c r="AA276" s="161" t="s">
        <v>57</v>
      </c>
      <c r="AB276" s="161" t="s">
        <v>57</v>
      </c>
      <c r="AC276" s="161" t="s">
        <v>57</v>
      </c>
      <c r="AD276" s="197">
        <v>724502827</v>
      </c>
      <c r="AE276" s="197">
        <v>4.9000000000000004</v>
      </c>
      <c r="AF276" s="197" t="s">
        <v>4005</v>
      </c>
      <c r="AG276" s="199">
        <v>105101</v>
      </c>
      <c r="AH276" s="197">
        <f t="shared" si="13"/>
        <v>5352123</v>
      </c>
      <c r="AI276" s="197">
        <v>4681440</v>
      </c>
      <c r="AJ276" s="197">
        <v>670683</v>
      </c>
      <c r="AK276" s="197">
        <v>0</v>
      </c>
      <c r="AL276" s="197">
        <v>468144</v>
      </c>
      <c r="AM276" s="197">
        <f t="shared" si="14"/>
        <v>2824733</v>
      </c>
      <c r="AN276" s="197">
        <v>0</v>
      </c>
      <c r="AO276" s="197">
        <v>2356589</v>
      </c>
      <c r="AP276" s="197">
        <v>0</v>
      </c>
      <c r="AQ276" s="197">
        <v>0</v>
      </c>
      <c r="AR276" s="197">
        <v>468144</v>
      </c>
      <c r="AS276" s="197" t="s">
        <v>564</v>
      </c>
      <c r="AT276" s="197" t="s">
        <v>904</v>
      </c>
      <c r="AU276" s="197" t="s">
        <v>118</v>
      </c>
      <c r="AV276" s="197" t="s">
        <v>3366</v>
      </c>
      <c r="AW276" s="197" t="s">
        <v>4004</v>
      </c>
      <c r="AX276" s="197"/>
      <c r="AY276" s="197" t="s">
        <v>904</v>
      </c>
      <c r="AZ276" s="197"/>
      <c r="BA276" s="197"/>
      <c r="BB276" s="197" t="s">
        <v>904</v>
      </c>
      <c r="BC276" s="197"/>
      <c r="BD276" s="197" t="s">
        <v>4004</v>
      </c>
      <c r="BE276" s="197"/>
      <c r="BF276" s="197"/>
      <c r="BG276" s="197"/>
      <c r="BH276" s="197"/>
      <c r="BI276" s="197"/>
    </row>
    <row r="277" spans="1:61" ht="15" hidden="1" customHeight="1" x14ac:dyDescent="0.2">
      <c r="A277" s="349" t="str">
        <f t="shared" si="15"/>
        <v>18xx-960940001653-58</v>
      </c>
      <c r="B277" s="198">
        <v>46078</v>
      </c>
      <c r="C277" s="351" t="s">
        <v>355</v>
      </c>
      <c r="D277" s="351" t="s">
        <v>148</v>
      </c>
      <c r="E277" s="260">
        <v>960940001653</v>
      </c>
      <c r="F277" s="161" t="s">
        <v>3501</v>
      </c>
      <c r="G277" s="199">
        <v>58</v>
      </c>
      <c r="H277" s="199" t="s">
        <v>3365</v>
      </c>
      <c r="I277" s="199">
        <v>58</v>
      </c>
      <c r="J277" s="198">
        <v>44671</v>
      </c>
      <c r="K277" s="198">
        <v>44673</v>
      </c>
      <c r="L277" s="198">
        <v>44847</v>
      </c>
      <c r="M277" s="198">
        <v>44847</v>
      </c>
      <c r="N277" s="161"/>
      <c r="O277" s="161" t="s">
        <v>78</v>
      </c>
      <c r="P277" s="161"/>
      <c r="Q277" s="161"/>
      <c r="R277" s="198">
        <v>43466</v>
      </c>
      <c r="S277" s="198">
        <v>44561</v>
      </c>
      <c r="T277" s="161" t="s">
        <v>157</v>
      </c>
      <c r="U277" s="161" t="s">
        <v>152</v>
      </c>
      <c r="V277" s="161"/>
      <c r="W277" s="161" t="s">
        <v>158</v>
      </c>
      <c r="X277" s="161" t="s">
        <v>11</v>
      </c>
      <c r="Y277" s="161">
        <v>211</v>
      </c>
      <c r="Z277" s="198">
        <v>44645</v>
      </c>
      <c r="AA277" s="161"/>
      <c r="AB277" s="161"/>
      <c r="AC277" s="161"/>
      <c r="AD277" s="197">
        <v>12980084978</v>
      </c>
      <c r="AE277" s="197">
        <v>2.9</v>
      </c>
      <c r="AF277" s="197" t="s">
        <v>4003</v>
      </c>
      <c r="AG277" s="199">
        <v>101111</v>
      </c>
      <c r="AH277" s="197">
        <f t="shared" si="13"/>
        <v>17107712</v>
      </c>
      <c r="AI277" s="197">
        <v>2821487</v>
      </c>
      <c r="AJ277" s="197">
        <v>14286225</v>
      </c>
      <c r="AK277" s="197">
        <v>0</v>
      </c>
      <c r="AL277" s="197">
        <v>0</v>
      </c>
      <c r="AM277" s="197">
        <f t="shared" si="14"/>
        <v>2821487</v>
      </c>
      <c r="AN277" s="197">
        <v>0</v>
      </c>
      <c r="AO277" s="197">
        <v>2821487</v>
      </c>
      <c r="AP277" s="197">
        <v>0</v>
      </c>
      <c r="AQ277" s="197">
        <v>0</v>
      </c>
      <c r="AR277" s="197">
        <v>0</v>
      </c>
      <c r="AS277" s="197" t="e">
        <v>#N/A</v>
      </c>
      <c r="AT277" s="197" t="s">
        <v>904</v>
      </c>
      <c r="AU277" s="197" t="s">
        <v>118</v>
      </c>
      <c r="AV277" s="197" t="s">
        <v>4007</v>
      </c>
      <c r="AW277" s="197" t="s">
        <v>4004</v>
      </c>
      <c r="AX277" s="197"/>
      <c r="AY277" s="197" t="s">
        <v>904</v>
      </c>
      <c r="AZ277" s="197"/>
      <c r="BA277" s="197"/>
      <c r="BB277" s="197"/>
      <c r="BC277" s="197"/>
      <c r="BD277" s="197" t="s">
        <v>4004</v>
      </c>
      <c r="BE277" s="197"/>
      <c r="BF277" s="197">
        <v>16610127</v>
      </c>
      <c r="BG277" s="197" t="e">
        <v>#N/A</v>
      </c>
      <c r="BH277" s="197" t="e">
        <v>#N/A</v>
      </c>
      <c r="BI277" s="197"/>
    </row>
    <row r="278" spans="1:61" ht="15" hidden="1" customHeight="1" x14ac:dyDescent="0.2">
      <c r="A278" s="349" t="str">
        <f t="shared" si="15"/>
        <v>43xx-651012302455-430120251211TAC0002</v>
      </c>
      <c r="B278" s="198">
        <v>46092</v>
      </c>
      <c r="C278" s="351" t="s">
        <v>328</v>
      </c>
      <c r="D278" s="351" t="s">
        <v>329</v>
      </c>
      <c r="E278" s="260">
        <v>651012302455</v>
      </c>
      <c r="F278" s="161" t="s">
        <v>2627</v>
      </c>
      <c r="G278" s="199" t="s">
        <v>2628</v>
      </c>
      <c r="H278" s="199" t="s">
        <v>3363</v>
      </c>
      <c r="I278" s="199" t="s">
        <v>4106</v>
      </c>
      <c r="J278" s="198">
        <v>46002</v>
      </c>
      <c r="K278" s="198">
        <v>46034</v>
      </c>
      <c r="L278" s="198">
        <v>46091</v>
      </c>
      <c r="M278" s="198">
        <v>46092</v>
      </c>
      <c r="N278" s="161" t="s">
        <v>78</v>
      </c>
      <c r="O278" s="161" t="s">
        <v>487</v>
      </c>
      <c r="P278" s="161"/>
      <c r="Q278" s="161"/>
      <c r="R278" s="198">
        <v>44927</v>
      </c>
      <c r="S278" s="198">
        <v>45291</v>
      </c>
      <c r="T278" s="161" t="s">
        <v>1099</v>
      </c>
      <c r="U278" s="161"/>
      <c r="V278" s="161" t="s">
        <v>118</v>
      </c>
      <c r="W278" s="161" t="s">
        <v>2629</v>
      </c>
      <c r="X278" s="161" t="s">
        <v>28</v>
      </c>
      <c r="Y278" s="161">
        <v>1203</v>
      </c>
      <c r="Z278" s="198">
        <v>46009</v>
      </c>
      <c r="AA278" s="161"/>
      <c r="AB278" s="161"/>
      <c r="AC278" s="161"/>
      <c r="AD278" s="197"/>
      <c r="AE278" s="197"/>
      <c r="AF278" s="197" t="s">
        <v>4003</v>
      </c>
      <c r="AG278" s="199">
        <v>101202</v>
      </c>
      <c r="AH278" s="197">
        <f t="shared" si="13"/>
        <v>2757677</v>
      </c>
      <c r="AI278" s="197">
        <v>2315000</v>
      </c>
      <c r="AJ278" s="197">
        <v>442677</v>
      </c>
      <c r="AK278" s="197">
        <v>0</v>
      </c>
      <c r="AL278" s="197">
        <v>231500</v>
      </c>
      <c r="AM278" s="197">
        <f t="shared" si="14"/>
        <v>2757677</v>
      </c>
      <c r="AN278" s="197">
        <v>2315000</v>
      </c>
      <c r="AO278" s="197">
        <v>0</v>
      </c>
      <c r="AP278" s="197">
        <v>442677</v>
      </c>
      <c r="AQ278" s="197">
        <v>0</v>
      </c>
      <c r="AR278" s="197">
        <v>0</v>
      </c>
      <c r="AS278" s="197" t="s">
        <v>564</v>
      </c>
      <c r="AT278" s="197" t="s">
        <v>904</v>
      </c>
      <c r="AU278" s="197" t="s">
        <v>118</v>
      </c>
      <c r="AV278" s="197" t="s">
        <v>3366</v>
      </c>
      <c r="AW278" s="197" t="s">
        <v>4004</v>
      </c>
      <c r="AX278" s="197" t="s">
        <v>904</v>
      </c>
      <c r="AY278" s="197"/>
      <c r="AZ278" s="197" t="s">
        <v>904</v>
      </c>
      <c r="BA278" s="197"/>
      <c r="BB278" s="197"/>
      <c r="BC278" s="197"/>
      <c r="BD278" s="197" t="s">
        <v>4004</v>
      </c>
      <c r="BE278" s="197"/>
      <c r="BF278" s="197"/>
      <c r="BG278" s="197"/>
      <c r="BH278" s="197"/>
      <c r="BI278" s="197"/>
    </row>
    <row r="279" spans="1:61" ht="15" hidden="1" customHeight="1" x14ac:dyDescent="0.2">
      <c r="A279" s="349" t="str">
        <f t="shared" si="15"/>
        <v>18xx-30140000961-180120250807TAC0005</v>
      </c>
      <c r="B279" s="198">
        <v>46050</v>
      </c>
      <c r="C279" s="351" t="s">
        <v>355</v>
      </c>
      <c r="D279" s="351" t="s">
        <v>148</v>
      </c>
      <c r="E279" s="260">
        <v>30140000961</v>
      </c>
      <c r="F279" s="161" t="s">
        <v>172</v>
      </c>
      <c r="G279" s="199" t="s">
        <v>509</v>
      </c>
      <c r="H279" s="199" t="s">
        <v>3363</v>
      </c>
      <c r="I279" s="199" t="s">
        <v>2090</v>
      </c>
      <c r="J279" s="198">
        <v>45876</v>
      </c>
      <c r="K279" s="198">
        <v>45887</v>
      </c>
      <c r="L279" s="198">
        <v>46021</v>
      </c>
      <c r="M279" s="198">
        <v>46021</v>
      </c>
      <c r="N279" s="161" t="s">
        <v>78</v>
      </c>
      <c r="O279" s="161" t="s">
        <v>487</v>
      </c>
      <c r="P279" s="161"/>
      <c r="Q279" s="161"/>
      <c r="R279" s="198">
        <v>44197</v>
      </c>
      <c r="S279" s="198">
        <v>44926</v>
      </c>
      <c r="T279" s="161" t="s">
        <v>510</v>
      </c>
      <c r="U279" s="161" t="s">
        <v>152</v>
      </c>
      <c r="V279" s="161"/>
      <c r="W279" s="161" t="s">
        <v>173</v>
      </c>
      <c r="X279" s="161" t="s">
        <v>400</v>
      </c>
      <c r="Y279" s="161">
        <v>681</v>
      </c>
      <c r="Z279" s="198">
        <v>45867</v>
      </c>
      <c r="AA279" s="161"/>
      <c r="AB279" s="161"/>
      <c r="AC279" s="161"/>
      <c r="AD279" s="197">
        <v>10950108933</v>
      </c>
      <c r="AE279" s="197">
        <v>4.2</v>
      </c>
      <c r="AF279" s="197" t="s">
        <v>4003</v>
      </c>
      <c r="AG279" s="199">
        <v>101111</v>
      </c>
      <c r="AH279" s="197">
        <f t="shared" si="13"/>
        <v>3650722.6500000004</v>
      </c>
      <c r="AI279" s="197">
        <v>3032374.6</v>
      </c>
      <c r="AJ279" s="197">
        <v>618348.05000000005</v>
      </c>
      <c r="AK279" s="197">
        <v>0</v>
      </c>
      <c r="AL279" s="197">
        <v>0</v>
      </c>
      <c r="AM279" s="197">
        <f t="shared" si="14"/>
        <v>2750691.05</v>
      </c>
      <c r="AN279" s="197">
        <v>1374249</v>
      </c>
      <c r="AO279" s="197">
        <v>0</v>
      </c>
      <c r="AP279" s="197">
        <v>618348.05000000005</v>
      </c>
      <c r="AQ279" s="197">
        <v>0</v>
      </c>
      <c r="AR279" s="197">
        <v>758094</v>
      </c>
      <c r="AS279" s="197" t="e">
        <v>#N/A</v>
      </c>
      <c r="AT279" s="197" t="s">
        <v>904</v>
      </c>
      <c r="AU279" s="197" t="s">
        <v>118</v>
      </c>
      <c r="AV279" s="197"/>
      <c r="AW279" s="197" t="s">
        <v>4004</v>
      </c>
      <c r="AX279" s="197" t="s">
        <v>904</v>
      </c>
      <c r="AY279" s="197"/>
      <c r="AZ279" s="197" t="s">
        <v>904</v>
      </c>
      <c r="BA279" s="197"/>
      <c r="BB279" s="197" t="s">
        <v>904</v>
      </c>
      <c r="BC279" s="197"/>
      <c r="BD279" s="197" t="s">
        <v>4004</v>
      </c>
      <c r="BE279" s="197"/>
      <c r="BF279" s="197">
        <v>0</v>
      </c>
      <c r="BG279" s="197"/>
      <c r="BH279" s="197"/>
      <c r="BI279" s="197"/>
    </row>
    <row r="280" spans="1:61" ht="15" hidden="1" customHeight="1" x14ac:dyDescent="0.2">
      <c r="A280" s="349" t="str">
        <f t="shared" si="15"/>
        <v>30xx-110640001715-389</v>
      </c>
      <c r="B280" s="198">
        <v>46085</v>
      </c>
      <c r="C280" s="351" t="s">
        <v>217</v>
      </c>
      <c r="D280" s="351" t="s">
        <v>360</v>
      </c>
      <c r="E280" s="260">
        <v>110640001715</v>
      </c>
      <c r="F280" s="161" t="s">
        <v>3420</v>
      </c>
      <c r="G280" s="199">
        <v>389</v>
      </c>
      <c r="H280" s="199" t="s">
        <v>3365</v>
      </c>
      <c r="I280" s="199">
        <v>389</v>
      </c>
      <c r="J280" s="198">
        <v>45593</v>
      </c>
      <c r="K280" s="198">
        <v>45610</v>
      </c>
      <c r="L280" s="198">
        <v>45782</v>
      </c>
      <c r="M280" s="198"/>
      <c r="N280" s="161"/>
      <c r="O280" s="161" t="s">
        <v>82</v>
      </c>
      <c r="P280" s="161"/>
      <c r="Q280" s="161"/>
      <c r="R280" s="198">
        <v>44197</v>
      </c>
      <c r="S280" s="198">
        <v>45291</v>
      </c>
      <c r="T280" s="161" t="s">
        <v>221</v>
      </c>
      <c r="U280" s="161" t="s">
        <v>47</v>
      </c>
      <c r="V280" s="161"/>
      <c r="W280" s="161" t="s">
        <v>3421</v>
      </c>
      <c r="X280" s="161" t="s">
        <v>219</v>
      </c>
      <c r="Y280" s="161"/>
      <c r="Z280" s="198"/>
      <c r="AA280" s="161"/>
      <c r="AB280" s="161"/>
      <c r="AC280" s="161"/>
      <c r="AD280" s="197">
        <v>5990616528</v>
      </c>
      <c r="AE280" s="197">
        <v>1</v>
      </c>
      <c r="AF280" s="197" t="s">
        <v>4003</v>
      </c>
      <c r="AG280" s="199">
        <v>101111</v>
      </c>
      <c r="AH280" s="197">
        <f t="shared" si="13"/>
        <v>3194480.31</v>
      </c>
      <c r="AI280" s="197">
        <v>3194480.31</v>
      </c>
      <c r="AJ280" s="197">
        <v>0</v>
      </c>
      <c r="AK280" s="197">
        <v>0</v>
      </c>
      <c r="AL280" s="197">
        <v>0</v>
      </c>
      <c r="AM280" s="197">
        <f t="shared" si="14"/>
        <v>2712172</v>
      </c>
      <c r="AN280" s="197">
        <v>2712172</v>
      </c>
      <c r="AO280" s="197">
        <v>0</v>
      </c>
      <c r="AP280" s="197">
        <v>0</v>
      </c>
      <c r="AQ280" s="197">
        <v>0</v>
      </c>
      <c r="AR280" s="197">
        <v>0</v>
      </c>
      <c r="AS280" s="197" t="e">
        <v>#N/A</v>
      </c>
      <c r="AT280" s="197" t="s">
        <v>904</v>
      </c>
      <c r="AU280" s="197" t="s">
        <v>118</v>
      </c>
      <c r="AV280" s="197" t="s">
        <v>4007</v>
      </c>
      <c r="AW280" s="197" t="s">
        <v>4004</v>
      </c>
      <c r="AX280" s="197" t="s">
        <v>904</v>
      </c>
      <c r="AY280" s="197"/>
      <c r="AZ280" s="197"/>
      <c r="BA280" s="197"/>
      <c r="BB280" s="197"/>
      <c r="BC280" s="197"/>
      <c r="BD280" s="197" t="s">
        <v>4004</v>
      </c>
      <c r="BE280" s="197"/>
      <c r="BF280" s="197">
        <v>1160352</v>
      </c>
      <c r="BG280" s="197">
        <v>0</v>
      </c>
      <c r="BH280" s="197">
        <v>0</v>
      </c>
      <c r="BI280" s="197"/>
    </row>
    <row r="281" spans="1:61" ht="15" hidden="1" customHeight="1" x14ac:dyDescent="0.2">
      <c r="A281" s="349" t="str">
        <f t="shared" si="15"/>
        <v>60xx-180440016818-2009</v>
      </c>
      <c r="B281" s="198">
        <v>46030</v>
      </c>
      <c r="C281" s="351" t="s">
        <v>363</v>
      </c>
      <c r="D281" s="351" t="s">
        <v>364</v>
      </c>
      <c r="E281" s="260">
        <v>180440016818</v>
      </c>
      <c r="F281" s="161" t="s">
        <v>106</v>
      </c>
      <c r="G281" s="199">
        <v>2009</v>
      </c>
      <c r="H281" s="199" t="s">
        <v>3365</v>
      </c>
      <c r="I281" s="199">
        <v>2009</v>
      </c>
      <c r="J281" s="198">
        <v>45631</v>
      </c>
      <c r="K281" s="198">
        <v>45631</v>
      </c>
      <c r="L281" s="198">
        <v>45926</v>
      </c>
      <c r="M281" s="198"/>
      <c r="N281" s="161"/>
      <c r="O281" s="161" t="s">
        <v>82</v>
      </c>
      <c r="P281" s="161"/>
      <c r="Q281" s="161"/>
      <c r="R281" s="198">
        <v>44197</v>
      </c>
      <c r="S281" s="198">
        <v>45291</v>
      </c>
      <c r="T281" s="161" t="s">
        <v>92</v>
      </c>
      <c r="U281" s="161" t="s">
        <v>1330</v>
      </c>
      <c r="V281" s="161" t="s">
        <v>86</v>
      </c>
      <c r="W281" s="161" t="s">
        <v>624</v>
      </c>
      <c r="X281" s="161" t="s">
        <v>133</v>
      </c>
      <c r="Y281" s="161"/>
      <c r="Z281" s="198"/>
      <c r="AA281" s="161"/>
      <c r="AB281" s="161"/>
      <c r="AC281" s="161"/>
      <c r="AD281" s="197"/>
      <c r="AE281" s="197"/>
      <c r="AF281" s="197" t="s">
        <v>4003</v>
      </c>
      <c r="AG281" s="199">
        <v>101111</v>
      </c>
      <c r="AH281" s="197">
        <f t="shared" si="13"/>
        <v>63364155</v>
      </c>
      <c r="AI281" s="197">
        <v>42798873</v>
      </c>
      <c r="AJ281" s="197">
        <v>20565282</v>
      </c>
      <c r="AK281" s="197">
        <v>0</v>
      </c>
      <c r="AL281" s="197">
        <v>0</v>
      </c>
      <c r="AM281" s="197">
        <f t="shared" si="14"/>
        <v>2696000</v>
      </c>
      <c r="AN281" s="197">
        <v>2696000</v>
      </c>
      <c r="AO281" s="197">
        <v>0</v>
      </c>
      <c r="AP281" s="197">
        <v>0</v>
      </c>
      <c r="AQ281" s="197">
        <v>0</v>
      </c>
      <c r="AR281" s="197">
        <v>0</v>
      </c>
      <c r="AS281" s="197" t="e">
        <v>#N/A</v>
      </c>
      <c r="AT281" s="197" t="s">
        <v>904</v>
      </c>
      <c r="AU281" s="197" t="s">
        <v>118</v>
      </c>
      <c r="AV281" s="197"/>
      <c r="AW281" s="197" t="s">
        <v>4004</v>
      </c>
      <c r="AX281" s="197" t="s">
        <v>904</v>
      </c>
      <c r="AY281" s="197"/>
      <c r="AZ281" s="197"/>
      <c r="BA281" s="197"/>
      <c r="BB281" s="197"/>
      <c r="BC281" s="197"/>
      <c r="BD281" s="197" t="s">
        <v>4004</v>
      </c>
      <c r="BE281" s="197"/>
      <c r="BF281" s="197">
        <v>0</v>
      </c>
      <c r="BG281" s="197">
        <v>0</v>
      </c>
      <c r="BH281" s="197">
        <v>0</v>
      </c>
      <c r="BI281" s="197"/>
    </row>
    <row r="282" spans="1:61" ht="15" hidden="1" customHeight="1" x14ac:dyDescent="0.2">
      <c r="A282" s="349" t="str">
        <f t="shared" si="15"/>
        <v>59xx-50240015717-54</v>
      </c>
      <c r="B282" s="198">
        <v>46045</v>
      </c>
      <c r="C282" s="351" t="s">
        <v>337</v>
      </c>
      <c r="D282" s="351" t="s">
        <v>353</v>
      </c>
      <c r="E282" s="260">
        <v>50240015717</v>
      </c>
      <c r="F282" s="161" t="s">
        <v>444</v>
      </c>
      <c r="G282" s="199">
        <v>54</v>
      </c>
      <c r="H282" s="199" t="s">
        <v>3365</v>
      </c>
      <c r="I282" s="199">
        <v>54</v>
      </c>
      <c r="J282" s="198">
        <v>44287</v>
      </c>
      <c r="K282" s="198">
        <v>44294</v>
      </c>
      <c r="L282" s="198">
        <v>44552</v>
      </c>
      <c r="M282" s="198">
        <v>44552</v>
      </c>
      <c r="N282" s="161"/>
      <c r="O282" s="161" t="s">
        <v>82</v>
      </c>
      <c r="P282" s="161"/>
      <c r="Q282" s="161"/>
      <c r="R282" s="198">
        <v>43101</v>
      </c>
      <c r="S282" s="198">
        <v>44196</v>
      </c>
      <c r="T282" s="161" t="s">
        <v>340</v>
      </c>
      <c r="U282" s="161" t="s">
        <v>152</v>
      </c>
      <c r="V282" s="161"/>
      <c r="W282" s="161"/>
      <c r="X282" s="161" t="s">
        <v>91</v>
      </c>
      <c r="Y282" s="161"/>
      <c r="Z282" s="198"/>
      <c r="AA282" s="161"/>
      <c r="AB282" s="161"/>
      <c r="AC282" s="161"/>
      <c r="AD282" s="197"/>
      <c r="AE282" s="197"/>
      <c r="AF282" s="197" t="s">
        <v>4003</v>
      </c>
      <c r="AG282" s="199">
        <v>101111</v>
      </c>
      <c r="AH282" s="197">
        <f t="shared" si="13"/>
        <v>133005781</v>
      </c>
      <c r="AI282" s="197">
        <v>100018981</v>
      </c>
      <c r="AJ282" s="197">
        <v>32986800</v>
      </c>
      <c r="AK282" s="197">
        <v>0</v>
      </c>
      <c r="AL282" s="197">
        <v>0</v>
      </c>
      <c r="AM282" s="197">
        <f t="shared" si="14"/>
        <v>2680976</v>
      </c>
      <c r="AN282" s="197">
        <v>2195569</v>
      </c>
      <c r="AO282" s="197">
        <v>0</v>
      </c>
      <c r="AP282" s="197">
        <v>485407</v>
      </c>
      <c r="AQ282" s="197">
        <v>0</v>
      </c>
      <c r="AR282" s="197">
        <v>0</v>
      </c>
      <c r="AS282" s="197" t="e">
        <v>#N/A</v>
      </c>
      <c r="AT282" s="197" t="s">
        <v>904</v>
      </c>
      <c r="AU282" s="197" t="s">
        <v>118</v>
      </c>
      <c r="AV282" s="197" t="s">
        <v>4007</v>
      </c>
      <c r="AW282" s="197" t="s">
        <v>4004</v>
      </c>
      <c r="AX282" s="197" t="s">
        <v>904</v>
      </c>
      <c r="AY282" s="197"/>
      <c r="AZ282" s="197" t="s">
        <v>904</v>
      </c>
      <c r="BA282" s="197"/>
      <c r="BB282" s="197"/>
      <c r="BC282" s="197"/>
      <c r="BD282" s="197" t="s">
        <v>4004</v>
      </c>
      <c r="BE282" s="197"/>
      <c r="BF282" s="197">
        <v>36421319</v>
      </c>
      <c r="BG282" s="197" t="e">
        <v>#N/A</v>
      </c>
      <c r="BH282" s="197">
        <v>0</v>
      </c>
      <c r="BI282" s="197"/>
    </row>
    <row r="283" spans="1:61" ht="15" hidden="1" customHeight="1" x14ac:dyDescent="0.2">
      <c r="A283" s="349" t="str">
        <f t="shared" si="15"/>
        <v>09xx-101240015197-090120250722TAC0001</v>
      </c>
      <c r="B283" s="198">
        <v>46092</v>
      </c>
      <c r="C283" s="351" t="s">
        <v>356</v>
      </c>
      <c r="D283" s="351" t="s">
        <v>357</v>
      </c>
      <c r="E283" s="260">
        <v>101240015197</v>
      </c>
      <c r="F283" s="161" t="s">
        <v>3645</v>
      </c>
      <c r="G283" s="199" t="s">
        <v>3346</v>
      </c>
      <c r="H283" s="199" t="s">
        <v>3363</v>
      </c>
      <c r="I283" s="199" t="s">
        <v>4099</v>
      </c>
      <c r="J283" s="198">
        <v>45830</v>
      </c>
      <c r="K283" s="198">
        <v>45873</v>
      </c>
      <c r="L283" s="198">
        <v>45988</v>
      </c>
      <c r="M283" s="198">
        <v>45989</v>
      </c>
      <c r="N283" s="161" t="s">
        <v>78</v>
      </c>
      <c r="O283" s="161" t="s">
        <v>487</v>
      </c>
      <c r="P283" s="161"/>
      <c r="Q283" s="161"/>
      <c r="R283" s="198">
        <v>44562</v>
      </c>
      <c r="S283" s="198">
        <v>45657</v>
      </c>
      <c r="T283" s="161" t="s">
        <v>3368</v>
      </c>
      <c r="U283" s="161" t="s">
        <v>149</v>
      </c>
      <c r="V283" s="161"/>
      <c r="W283" s="161" t="s">
        <v>4100</v>
      </c>
      <c r="X283" s="161" t="s">
        <v>28</v>
      </c>
      <c r="Y283" s="161">
        <v>388</v>
      </c>
      <c r="Z283" s="198">
        <v>45806</v>
      </c>
      <c r="AA283" s="161"/>
      <c r="AB283" s="161"/>
      <c r="AC283" s="161"/>
      <c r="AD283" s="197" t="s">
        <v>57</v>
      </c>
      <c r="AE283" s="197">
        <v>4.8</v>
      </c>
      <c r="AF283" s="197" t="s">
        <v>4005</v>
      </c>
      <c r="AG283" s="199">
        <v>105101</v>
      </c>
      <c r="AH283" s="197">
        <f t="shared" si="13"/>
        <v>3087817</v>
      </c>
      <c r="AI283" s="197">
        <v>2632286</v>
      </c>
      <c r="AJ283" s="197">
        <v>455531</v>
      </c>
      <c r="AK283" s="197">
        <v>0</v>
      </c>
      <c r="AL283" s="197">
        <v>263229</v>
      </c>
      <c r="AM283" s="197">
        <f t="shared" si="14"/>
        <v>2632286</v>
      </c>
      <c r="AN283" s="197">
        <v>2632286</v>
      </c>
      <c r="AO283" s="197">
        <v>0</v>
      </c>
      <c r="AP283" s="197">
        <v>0</v>
      </c>
      <c r="AQ283" s="197">
        <v>0</v>
      </c>
      <c r="AR283" s="197">
        <v>0</v>
      </c>
      <c r="AS283" s="197" t="e">
        <v>#N/A</v>
      </c>
      <c r="AT283" s="197" t="s">
        <v>904</v>
      </c>
      <c r="AU283" s="197" t="s">
        <v>904</v>
      </c>
      <c r="AV283" s="197"/>
      <c r="AW283" s="197" t="s">
        <v>4004</v>
      </c>
      <c r="AX283" s="197" t="s">
        <v>904</v>
      </c>
      <c r="AY283" s="197"/>
      <c r="AZ283" s="197"/>
      <c r="BA283" s="197"/>
      <c r="BB283" s="197"/>
      <c r="BC283" s="197"/>
      <c r="BD283" s="197" t="s">
        <v>4004</v>
      </c>
      <c r="BE283" s="197"/>
      <c r="BF283" s="197">
        <v>0</v>
      </c>
      <c r="BG283" s="197"/>
      <c r="BH283" s="197"/>
      <c r="BI283" s="197">
        <v>2632286</v>
      </c>
    </row>
    <row r="284" spans="1:61" ht="15" hidden="1" customHeight="1" x14ac:dyDescent="0.2">
      <c r="A284" s="349" t="str">
        <f t="shared" si="15"/>
        <v>62xx-140440010891-620120250910TAC0001</v>
      </c>
      <c r="B284" s="198">
        <v>46057</v>
      </c>
      <c r="C284" s="351" t="s">
        <v>361</v>
      </c>
      <c r="D284" s="351" t="s">
        <v>362</v>
      </c>
      <c r="E284" s="260">
        <v>140440010891</v>
      </c>
      <c r="F284" s="161" t="s">
        <v>1364</v>
      </c>
      <c r="G284" s="199" t="s">
        <v>1365</v>
      </c>
      <c r="H284" s="199" t="s">
        <v>3363</v>
      </c>
      <c r="I284" s="199" t="s">
        <v>2051</v>
      </c>
      <c r="J284" s="198">
        <v>45910</v>
      </c>
      <c r="K284" s="198">
        <v>45952</v>
      </c>
      <c r="L284" s="198">
        <v>46016</v>
      </c>
      <c r="M284" s="198"/>
      <c r="N284" s="161" t="s">
        <v>78</v>
      </c>
      <c r="O284" s="161" t="s">
        <v>487</v>
      </c>
      <c r="P284" s="161"/>
      <c r="Q284" s="161"/>
      <c r="R284" s="198">
        <v>44562</v>
      </c>
      <c r="S284" s="198" t="s">
        <v>44</v>
      </c>
      <c r="T284" s="161" t="s">
        <v>499</v>
      </c>
      <c r="U284" s="161" t="s">
        <v>152</v>
      </c>
      <c r="V284" s="161"/>
      <c r="W284" s="161" t="s">
        <v>1151</v>
      </c>
      <c r="X284" s="161" t="s">
        <v>28</v>
      </c>
      <c r="Y284" s="161">
        <v>511</v>
      </c>
      <c r="Z284" s="198">
        <v>45831</v>
      </c>
      <c r="AA284" s="161"/>
      <c r="AB284" s="161"/>
      <c r="AC284" s="161"/>
      <c r="AD284" s="197">
        <v>3693327249</v>
      </c>
      <c r="AE284" s="197"/>
      <c r="AF284" s="197" t="s">
        <v>4003</v>
      </c>
      <c r="AG284" s="199">
        <v>101111</v>
      </c>
      <c r="AH284" s="197">
        <f t="shared" si="13"/>
        <v>2630810</v>
      </c>
      <c r="AI284" s="197">
        <v>2100000</v>
      </c>
      <c r="AJ284" s="197">
        <v>530810</v>
      </c>
      <c r="AK284" s="197">
        <v>0</v>
      </c>
      <c r="AL284" s="197">
        <v>0</v>
      </c>
      <c r="AM284" s="197">
        <f t="shared" si="14"/>
        <v>2630810</v>
      </c>
      <c r="AN284" s="197">
        <v>2100000</v>
      </c>
      <c r="AO284" s="197">
        <v>0</v>
      </c>
      <c r="AP284" s="197">
        <v>530810</v>
      </c>
      <c r="AQ284" s="197">
        <v>0</v>
      </c>
      <c r="AR284" s="197">
        <v>0</v>
      </c>
      <c r="AS284" s="197" t="e">
        <v>#N/A</v>
      </c>
      <c r="AT284" s="197" t="s">
        <v>904</v>
      </c>
      <c r="AU284" s="197" t="s">
        <v>118</v>
      </c>
      <c r="AV284" s="197"/>
      <c r="AW284" s="197" t="s">
        <v>4004</v>
      </c>
      <c r="AX284" s="197" t="s">
        <v>904</v>
      </c>
      <c r="AY284" s="197"/>
      <c r="AZ284" s="197" t="s">
        <v>904</v>
      </c>
      <c r="BA284" s="197"/>
      <c r="BB284" s="197"/>
      <c r="BC284" s="197"/>
      <c r="BD284" s="197" t="s">
        <v>4004</v>
      </c>
      <c r="BE284" s="197"/>
      <c r="BF284" s="197">
        <v>0</v>
      </c>
      <c r="BG284" s="197"/>
      <c r="BH284" s="197"/>
      <c r="BI284" s="197"/>
    </row>
    <row r="285" spans="1:61" ht="15" hidden="1" customHeight="1" x14ac:dyDescent="0.2">
      <c r="A285" s="349" t="str">
        <f t="shared" si="15"/>
        <v>06xx-81140015870-060120250820TAC0002</v>
      </c>
      <c r="B285" s="198">
        <v>46028</v>
      </c>
      <c r="C285" s="351" t="s">
        <v>348</v>
      </c>
      <c r="D285" s="351" t="s">
        <v>49</v>
      </c>
      <c r="E285" s="260">
        <v>81140015870</v>
      </c>
      <c r="F285" s="161" t="s">
        <v>1000</v>
      </c>
      <c r="G285" s="199" t="s">
        <v>999</v>
      </c>
      <c r="H285" s="199" t="s">
        <v>3363</v>
      </c>
      <c r="I285" s="199" t="s">
        <v>999</v>
      </c>
      <c r="J285" s="198">
        <v>45889</v>
      </c>
      <c r="K285" s="198">
        <v>45903</v>
      </c>
      <c r="L285" s="198">
        <v>46017</v>
      </c>
      <c r="M285" s="198">
        <v>46017</v>
      </c>
      <c r="N285" s="161" t="s">
        <v>78</v>
      </c>
      <c r="O285" s="161" t="s">
        <v>487</v>
      </c>
      <c r="P285" s="161"/>
      <c r="Q285" s="161"/>
      <c r="R285" s="198">
        <v>45292</v>
      </c>
      <c r="S285" s="198">
        <v>45657</v>
      </c>
      <c r="T285" s="161" t="s">
        <v>59</v>
      </c>
      <c r="U285" s="161" t="s">
        <v>149</v>
      </c>
      <c r="V285" s="161" t="s">
        <v>57</v>
      </c>
      <c r="W285" s="161" t="s">
        <v>903</v>
      </c>
      <c r="X285" s="161" t="s">
        <v>28</v>
      </c>
      <c r="Y285" s="161">
        <v>812</v>
      </c>
      <c r="Z285" s="198">
        <v>45884</v>
      </c>
      <c r="AA285" s="161" t="s">
        <v>57</v>
      </c>
      <c r="AB285" s="161" t="s">
        <v>57</v>
      </c>
      <c r="AC285" s="161" t="s">
        <v>57</v>
      </c>
      <c r="AD285" s="197">
        <v>716922341</v>
      </c>
      <c r="AE285" s="197">
        <v>1</v>
      </c>
      <c r="AF285" s="197" t="s">
        <v>4003</v>
      </c>
      <c r="AG285" s="199">
        <v>101111</v>
      </c>
      <c r="AH285" s="197">
        <f t="shared" si="13"/>
        <v>2410644</v>
      </c>
      <c r="AI285" s="197">
        <v>2185277</v>
      </c>
      <c r="AJ285" s="197">
        <v>225367</v>
      </c>
      <c r="AK285" s="197">
        <v>37610705</v>
      </c>
      <c r="AL285" s="197">
        <v>218528</v>
      </c>
      <c r="AM285" s="197">
        <f t="shared" si="14"/>
        <v>2629172</v>
      </c>
      <c r="AN285" s="197">
        <v>2185277</v>
      </c>
      <c r="AO285" s="197">
        <v>0</v>
      </c>
      <c r="AP285" s="197">
        <v>225367</v>
      </c>
      <c r="AQ285" s="197">
        <v>0</v>
      </c>
      <c r="AR285" s="197">
        <v>218528</v>
      </c>
      <c r="AS285" s="197" t="e">
        <v>#N/A</v>
      </c>
      <c r="AT285" s="197" t="s">
        <v>904</v>
      </c>
      <c r="AU285" s="197" t="s">
        <v>118</v>
      </c>
      <c r="AV285" s="197"/>
      <c r="AW285" s="197" t="s">
        <v>4004</v>
      </c>
      <c r="AX285" s="197" t="s">
        <v>904</v>
      </c>
      <c r="AY285" s="197"/>
      <c r="AZ285" s="197" t="s">
        <v>904</v>
      </c>
      <c r="BA285" s="197"/>
      <c r="BB285" s="197" t="s">
        <v>904</v>
      </c>
      <c r="BC285" s="197"/>
      <c r="BD285" s="197" t="s">
        <v>4004</v>
      </c>
      <c r="BE285" s="197"/>
      <c r="BF285" s="197">
        <v>0</v>
      </c>
      <c r="BG285" s="197"/>
      <c r="BH285" s="197"/>
      <c r="BI285" s="197"/>
    </row>
    <row r="286" spans="1:61" ht="15" hidden="1" customHeight="1" x14ac:dyDescent="0.2">
      <c r="A286" s="349" t="str">
        <f t="shared" si="15"/>
        <v>21xx-41040017628-13</v>
      </c>
      <c r="B286" s="198">
        <v>46085</v>
      </c>
      <c r="C286" s="351" t="s">
        <v>351</v>
      </c>
      <c r="D286" s="351" t="s">
        <v>177</v>
      </c>
      <c r="E286" s="260">
        <v>41040017628</v>
      </c>
      <c r="F286" s="161" t="s">
        <v>1060</v>
      </c>
      <c r="G286" s="199">
        <v>13</v>
      </c>
      <c r="H286" s="199" t="s">
        <v>3365</v>
      </c>
      <c r="I286" s="199">
        <v>13</v>
      </c>
      <c r="J286" s="198">
        <v>44161</v>
      </c>
      <c r="K286" s="198">
        <v>43894</v>
      </c>
      <c r="L286" s="198">
        <v>44161</v>
      </c>
      <c r="M286" s="198">
        <v>44162</v>
      </c>
      <c r="N286" s="161"/>
      <c r="O286" s="161" t="s">
        <v>82</v>
      </c>
      <c r="P286" s="161"/>
      <c r="Q286" s="161"/>
      <c r="R286" s="198">
        <v>46388</v>
      </c>
      <c r="S286" s="198">
        <v>43830</v>
      </c>
      <c r="T286" s="161" t="s">
        <v>434</v>
      </c>
      <c r="U286" s="161" t="s">
        <v>179</v>
      </c>
      <c r="V286" s="161" t="s">
        <v>118</v>
      </c>
      <c r="W286" s="161" t="s">
        <v>298</v>
      </c>
      <c r="X286" s="161" t="s">
        <v>377</v>
      </c>
      <c r="Y286" s="161">
        <v>1364</v>
      </c>
      <c r="Z286" s="198">
        <v>43809</v>
      </c>
      <c r="AA286" s="161"/>
      <c r="AB286" s="161"/>
      <c r="AC286" s="161"/>
      <c r="AD286" s="197"/>
      <c r="AE286" s="197"/>
      <c r="AF286" s="197" t="s">
        <v>4003</v>
      </c>
      <c r="AG286" s="199">
        <v>101111</v>
      </c>
      <c r="AH286" s="197">
        <f t="shared" si="13"/>
        <v>402912621.31</v>
      </c>
      <c r="AI286" s="197">
        <v>321610545</v>
      </c>
      <c r="AJ286" s="197">
        <v>81302076.310000002</v>
      </c>
      <c r="AK286" s="197">
        <v>0</v>
      </c>
      <c r="AL286" s="197">
        <v>0</v>
      </c>
      <c r="AM286" s="197">
        <f t="shared" si="14"/>
        <v>2616060</v>
      </c>
      <c r="AN286" s="197">
        <v>2616060</v>
      </c>
      <c r="AO286" s="197">
        <v>0</v>
      </c>
      <c r="AP286" s="197">
        <v>0</v>
      </c>
      <c r="AQ286" s="197">
        <v>0</v>
      </c>
      <c r="AR286" s="197">
        <v>0</v>
      </c>
      <c r="AS286" s="197" t="e">
        <v>#N/A</v>
      </c>
      <c r="AT286" s="197" t="s">
        <v>904</v>
      </c>
      <c r="AU286" s="197" t="s">
        <v>118</v>
      </c>
      <c r="AV286" s="197" t="s">
        <v>4007</v>
      </c>
      <c r="AW286" s="197" t="s">
        <v>4004</v>
      </c>
      <c r="AX286" s="197" t="s">
        <v>904</v>
      </c>
      <c r="AY286" s="197"/>
      <c r="AZ286" s="197"/>
      <c r="BA286" s="197"/>
      <c r="BB286" s="197"/>
      <c r="BC286" s="197"/>
      <c r="BD286" s="197" t="s">
        <v>4004</v>
      </c>
      <c r="BE286" s="197"/>
      <c r="BF286" s="197">
        <v>84500121</v>
      </c>
      <c r="BG286" s="197">
        <v>0</v>
      </c>
      <c r="BH286" s="197" t="e">
        <v>#N/A</v>
      </c>
      <c r="BI286" s="197"/>
    </row>
    <row r="287" spans="1:61" ht="15" hidden="1" customHeight="1" x14ac:dyDescent="0.2">
      <c r="A287" s="349" t="str">
        <f t="shared" si="15"/>
        <v>60xx-10140000400-636</v>
      </c>
      <c r="B287" s="198">
        <v>46030</v>
      </c>
      <c r="C287" s="351" t="s">
        <v>363</v>
      </c>
      <c r="D287" s="351" t="s">
        <v>364</v>
      </c>
      <c r="E287" s="260">
        <v>10140000400</v>
      </c>
      <c r="F287" s="161" t="s">
        <v>447</v>
      </c>
      <c r="G287" s="199">
        <v>636</v>
      </c>
      <c r="H287" s="199" t="s">
        <v>3365</v>
      </c>
      <c r="I287" s="199">
        <v>636</v>
      </c>
      <c r="J287" s="198">
        <v>45812</v>
      </c>
      <c r="K287" s="198">
        <v>45812</v>
      </c>
      <c r="L287" s="198">
        <v>46008</v>
      </c>
      <c r="M287" s="198">
        <v>46008</v>
      </c>
      <c r="N287" s="161"/>
      <c r="O287" s="161" t="s">
        <v>78</v>
      </c>
      <c r="P287" s="161"/>
      <c r="Q287" s="161"/>
      <c r="R287" s="198">
        <v>44562</v>
      </c>
      <c r="S287" s="198">
        <v>45657</v>
      </c>
      <c r="T287" s="161" t="s">
        <v>93</v>
      </c>
      <c r="U287" s="161" t="s">
        <v>1330</v>
      </c>
      <c r="V287" s="161" t="s">
        <v>86</v>
      </c>
      <c r="W287" s="161" t="s">
        <v>581</v>
      </c>
      <c r="X287" s="161" t="s">
        <v>132</v>
      </c>
      <c r="Y287" s="161"/>
      <c r="Z287" s="198"/>
      <c r="AA287" s="161"/>
      <c r="AB287" s="161"/>
      <c r="AC287" s="161"/>
      <c r="AD287" s="197"/>
      <c r="AE287" s="197"/>
      <c r="AF287" s="197" t="s">
        <v>4003</v>
      </c>
      <c r="AG287" s="199">
        <v>101111</v>
      </c>
      <c r="AH287" s="197">
        <f t="shared" si="13"/>
        <v>3694090</v>
      </c>
      <c r="AI287" s="197">
        <v>2611815</v>
      </c>
      <c r="AJ287" s="197">
        <v>1082275</v>
      </c>
      <c r="AK287" s="197">
        <v>0</v>
      </c>
      <c r="AL287" s="197">
        <v>0</v>
      </c>
      <c r="AM287" s="197">
        <f t="shared" si="14"/>
        <v>2611815</v>
      </c>
      <c r="AN287" s="197">
        <v>2611815</v>
      </c>
      <c r="AO287" s="197">
        <v>0</v>
      </c>
      <c r="AP287" s="197">
        <v>0</v>
      </c>
      <c r="AQ287" s="197">
        <v>0</v>
      </c>
      <c r="AR287" s="197">
        <v>0</v>
      </c>
      <c r="AS287" s="197" t="e">
        <v>#N/A</v>
      </c>
      <c r="AT287" s="197" t="s">
        <v>904</v>
      </c>
      <c r="AU287" s="197" t="s">
        <v>118</v>
      </c>
      <c r="AV287" s="197"/>
      <c r="AW287" s="197" t="s">
        <v>4004</v>
      </c>
      <c r="AX287" s="197" t="s">
        <v>904</v>
      </c>
      <c r="AY287" s="197"/>
      <c r="AZ287" s="197"/>
      <c r="BA287" s="197"/>
      <c r="BB287" s="197"/>
      <c r="BC287" s="197"/>
      <c r="BD287" s="197" t="s">
        <v>4004</v>
      </c>
      <c r="BE287" s="197"/>
      <c r="BF287" s="197">
        <v>0</v>
      </c>
      <c r="BG287" s="197">
        <v>0</v>
      </c>
      <c r="BH287" s="197">
        <v>0</v>
      </c>
      <c r="BI287" s="197"/>
    </row>
    <row r="288" spans="1:61" ht="15" hidden="1" customHeight="1" x14ac:dyDescent="0.2">
      <c r="A288" s="349" t="str">
        <f t="shared" si="15"/>
        <v>09xx-760811301649-196</v>
      </c>
      <c r="B288" s="198">
        <v>46092</v>
      </c>
      <c r="C288" s="351" t="s">
        <v>356</v>
      </c>
      <c r="D288" s="351" t="s">
        <v>357</v>
      </c>
      <c r="E288" s="260">
        <v>760811301649</v>
      </c>
      <c r="F288" s="161" t="s">
        <v>3647</v>
      </c>
      <c r="G288" s="199">
        <v>196</v>
      </c>
      <c r="H288" s="199" t="s">
        <v>3365</v>
      </c>
      <c r="I288" s="199">
        <v>196</v>
      </c>
      <c r="J288" s="198">
        <v>45609</v>
      </c>
      <c r="K288" s="198">
        <v>45622</v>
      </c>
      <c r="L288" s="198">
        <v>45744</v>
      </c>
      <c r="M288" s="198">
        <v>45747</v>
      </c>
      <c r="N288" s="161"/>
      <c r="O288" s="161" t="s">
        <v>82</v>
      </c>
      <c r="P288" s="161"/>
      <c r="Q288" s="161"/>
      <c r="R288" s="198">
        <v>44378</v>
      </c>
      <c r="S288" s="198">
        <v>45609</v>
      </c>
      <c r="T288" s="161" t="s">
        <v>4109</v>
      </c>
      <c r="U288" s="161" t="s">
        <v>149</v>
      </c>
      <c r="V288" s="161" t="s">
        <v>57</v>
      </c>
      <c r="W288" s="161" t="s">
        <v>4110</v>
      </c>
      <c r="X288" s="161" t="s">
        <v>132</v>
      </c>
      <c r="Y288" s="161" t="s">
        <v>57</v>
      </c>
      <c r="Z288" s="198" t="s">
        <v>57</v>
      </c>
      <c r="AA288" s="161" t="s">
        <v>57</v>
      </c>
      <c r="AB288" s="161" t="s">
        <v>57</v>
      </c>
      <c r="AC288" s="161" t="s">
        <v>57</v>
      </c>
      <c r="AD288" s="197">
        <v>12849316</v>
      </c>
      <c r="AE288" s="197">
        <v>0.6</v>
      </c>
      <c r="AF288" s="197" t="s">
        <v>4003</v>
      </c>
      <c r="AG288" s="199">
        <v>101202</v>
      </c>
      <c r="AH288" s="197">
        <f t="shared" si="13"/>
        <v>3525966</v>
      </c>
      <c r="AI288" s="197">
        <v>2475471</v>
      </c>
      <c r="AJ288" s="197">
        <v>1050495</v>
      </c>
      <c r="AK288" s="197">
        <v>0</v>
      </c>
      <c r="AL288" s="197">
        <v>544960</v>
      </c>
      <c r="AM288" s="197">
        <f t="shared" si="14"/>
        <v>2570136</v>
      </c>
      <c r="AN288" s="197">
        <v>2570136</v>
      </c>
      <c r="AO288" s="197">
        <v>0</v>
      </c>
      <c r="AP288" s="197">
        <v>0</v>
      </c>
      <c r="AQ288" s="197">
        <v>0</v>
      </c>
      <c r="AR288" s="197">
        <v>0</v>
      </c>
      <c r="AS288" s="197" t="e">
        <v>#N/A</v>
      </c>
      <c r="AT288" s="197" t="s">
        <v>904</v>
      </c>
      <c r="AU288" s="197" t="s">
        <v>118</v>
      </c>
      <c r="AV288" s="197"/>
      <c r="AW288" s="197" t="s">
        <v>4004</v>
      </c>
      <c r="AX288" s="197" t="s">
        <v>904</v>
      </c>
      <c r="AY288" s="197"/>
      <c r="AZ288" s="197"/>
      <c r="BA288" s="197"/>
      <c r="BB288" s="197"/>
      <c r="BC288" s="197"/>
      <c r="BD288" s="197" t="s">
        <v>4004</v>
      </c>
      <c r="BE288" s="197"/>
      <c r="BF288" s="197">
        <v>0</v>
      </c>
      <c r="BG288" s="197">
        <v>0</v>
      </c>
      <c r="BH288" s="197">
        <v>0</v>
      </c>
      <c r="BI288" s="197"/>
    </row>
    <row r="289" spans="1:61" ht="15" hidden="1" customHeight="1" x14ac:dyDescent="0.2">
      <c r="A289" s="349" t="str">
        <f t="shared" si="15"/>
        <v>62xx-141240015560-620120250812TAC0004</v>
      </c>
      <c r="B289" s="198">
        <v>46050</v>
      </c>
      <c r="C289" s="351" t="s">
        <v>361</v>
      </c>
      <c r="D289" s="351" t="s">
        <v>362</v>
      </c>
      <c r="E289" s="260">
        <v>141240015560</v>
      </c>
      <c r="F289" s="161" t="s">
        <v>987</v>
      </c>
      <c r="G289" s="199" t="s">
        <v>986</v>
      </c>
      <c r="H289" s="199" t="s">
        <v>3363</v>
      </c>
      <c r="I289" s="199" t="s">
        <v>2052</v>
      </c>
      <c r="J289" s="198">
        <v>45881</v>
      </c>
      <c r="K289" s="198">
        <v>45915</v>
      </c>
      <c r="L289" s="198">
        <v>46020</v>
      </c>
      <c r="M289" s="198">
        <v>46020</v>
      </c>
      <c r="N289" s="161" t="s">
        <v>78</v>
      </c>
      <c r="O289" s="161" t="s">
        <v>487</v>
      </c>
      <c r="P289" s="161"/>
      <c r="Q289" s="161"/>
      <c r="R289" s="198">
        <v>44562</v>
      </c>
      <c r="S289" s="198" t="s">
        <v>39</v>
      </c>
      <c r="T289" s="161" t="s">
        <v>484</v>
      </c>
      <c r="U289" s="161">
        <v>0</v>
      </c>
      <c r="V289" s="161"/>
      <c r="W289" s="161" t="s">
        <v>207</v>
      </c>
      <c r="X289" s="161" t="s">
        <v>28</v>
      </c>
      <c r="Y289" s="161"/>
      <c r="Z289" s="198"/>
      <c r="AA289" s="161"/>
      <c r="AB289" s="161"/>
      <c r="AC289" s="161"/>
      <c r="AD289" s="197">
        <v>0</v>
      </c>
      <c r="AE289" s="197"/>
      <c r="AF289" s="197" t="s">
        <v>4003</v>
      </c>
      <c r="AG289" s="199">
        <v>101111</v>
      </c>
      <c r="AH289" s="197">
        <f t="shared" si="13"/>
        <v>2301933</v>
      </c>
      <c r="AI289" s="197">
        <v>2049040</v>
      </c>
      <c r="AJ289" s="197">
        <v>252893</v>
      </c>
      <c r="AK289" s="197">
        <v>0</v>
      </c>
      <c r="AL289" s="197">
        <v>0</v>
      </c>
      <c r="AM289" s="197">
        <f t="shared" si="14"/>
        <v>2506837</v>
      </c>
      <c r="AN289" s="197">
        <v>2049040</v>
      </c>
      <c r="AO289" s="197">
        <v>0</v>
      </c>
      <c r="AP289" s="197">
        <v>252893</v>
      </c>
      <c r="AQ289" s="197">
        <v>0</v>
      </c>
      <c r="AR289" s="197">
        <v>204904</v>
      </c>
      <c r="AS289" s="197" t="e">
        <v>#N/A</v>
      </c>
      <c r="AT289" s="197" t="s">
        <v>904</v>
      </c>
      <c r="AU289" s="197" t="s">
        <v>118</v>
      </c>
      <c r="AV289" s="197"/>
      <c r="AW289" s="197" t="s">
        <v>4004</v>
      </c>
      <c r="AX289" s="197" t="s">
        <v>904</v>
      </c>
      <c r="AY289" s="197"/>
      <c r="AZ289" s="197" t="s">
        <v>904</v>
      </c>
      <c r="BA289" s="197"/>
      <c r="BB289" s="197" t="s">
        <v>904</v>
      </c>
      <c r="BC289" s="197"/>
      <c r="BD289" s="197" t="s">
        <v>4004</v>
      </c>
      <c r="BE289" s="197"/>
      <c r="BF289" s="197">
        <v>0</v>
      </c>
      <c r="BG289" s="197"/>
      <c r="BH289" s="197"/>
      <c r="BI289" s="197"/>
    </row>
    <row r="290" spans="1:61" ht="15" hidden="1" customHeight="1" x14ac:dyDescent="0.2">
      <c r="A290" s="349" t="str">
        <f t="shared" si="15"/>
        <v>06xx-50640000852-106</v>
      </c>
      <c r="B290" s="198">
        <v>46057</v>
      </c>
      <c r="C290" s="351" t="s">
        <v>348</v>
      </c>
      <c r="D290" s="351" t="s">
        <v>49</v>
      </c>
      <c r="E290" s="260">
        <v>50640000852</v>
      </c>
      <c r="F290" s="161" t="s">
        <v>881</v>
      </c>
      <c r="G290" s="199">
        <v>106</v>
      </c>
      <c r="H290" s="199" t="s">
        <v>3365</v>
      </c>
      <c r="I290" s="199">
        <v>106</v>
      </c>
      <c r="J290" s="198">
        <v>45782</v>
      </c>
      <c r="K290" s="198">
        <v>45798</v>
      </c>
      <c r="L290" s="198">
        <v>45953</v>
      </c>
      <c r="M290" s="198">
        <v>45953</v>
      </c>
      <c r="N290" s="161"/>
      <c r="O290" s="161" t="s">
        <v>78</v>
      </c>
      <c r="P290" s="161"/>
      <c r="Q290" s="161"/>
      <c r="R290" s="198">
        <v>44562</v>
      </c>
      <c r="S290" s="198">
        <v>45565</v>
      </c>
      <c r="T290" s="161" t="s">
        <v>72</v>
      </c>
      <c r="U290" s="161" t="s">
        <v>152</v>
      </c>
      <c r="V290" s="161" t="s">
        <v>57</v>
      </c>
      <c r="W290" s="161" t="s">
        <v>392</v>
      </c>
      <c r="X290" s="161" t="s">
        <v>28</v>
      </c>
      <c r="Y290" s="161">
        <v>234</v>
      </c>
      <c r="Z290" s="198">
        <v>45772</v>
      </c>
      <c r="AA290" s="161" t="s">
        <v>57</v>
      </c>
      <c r="AB290" s="161" t="s">
        <v>57</v>
      </c>
      <c r="AC290" s="161" t="s">
        <v>57</v>
      </c>
      <c r="AD290" s="197">
        <v>3449460023</v>
      </c>
      <c r="AE290" s="197">
        <v>10.06</v>
      </c>
      <c r="AF290" s="197" t="s">
        <v>4003</v>
      </c>
      <c r="AG290" s="199">
        <v>101111</v>
      </c>
      <c r="AH290" s="197">
        <f t="shared" si="13"/>
        <v>173599359</v>
      </c>
      <c r="AI290" s="197">
        <v>125829110</v>
      </c>
      <c r="AJ290" s="197">
        <v>47770249</v>
      </c>
      <c r="AK290" s="197">
        <v>73744014</v>
      </c>
      <c r="AL290" s="197">
        <v>62914555</v>
      </c>
      <c r="AM290" s="197">
        <f t="shared" si="14"/>
        <v>2500000</v>
      </c>
      <c r="AN290" s="197">
        <v>2500000</v>
      </c>
      <c r="AO290" s="197">
        <v>0</v>
      </c>
      <c r="AP290" s="197">
        <v>0</v>
      </c>
      <c r="AQ290" s="197">
        <v>0</v>
      </c>
      <c r="AR290" s="197">
        <v>0</v>
      </c>
      <c r="AS290" s="197" t="e">
        <v>#N/A</v>
      </c>
      <c r="AT290" s="197" t="s">
        <v>904</v>
      </c>
      <c r="AU290" s="197" t="s">
        <v>118</v>
      </c>
      <c r="AV290" s="197" t="s">
        <v>4007</v>
      </c>
      <c r="AW290" s="197" t="s">
        <v>4004</v>
      </c>
      <c r="AX290" s="197" t="s">
        <v>904</v>
      </c>
      <c r="AY290" s="197"/>
      <c r="AZ290" s="197"/>
      <c r="BA290" s="197"/>
      <c r="BB290" s="197"/>
      <c r="BC290" s="197"/>
      <c r="BD290" s="197" t="s">
        <v>4004</v>
      </c>
      <c r="BE290" s="197"/>
      <c r="BF290" s="197">
        <v>3000000</v>
      </c>
      <c r="BG290" s="197">
        <v>0</v>
      </c>
      <c r="BH290" s="197">
        <v>0</v>
      </c>
      <c r="BI290" s="197"/>
    </row>
    <row r="291" spans="1:61" ht="15" hidden="1" customHeight="1" x14ac:dyDescent="0.2">
      <c r="A291" s="349" t="str">
        <f t="shared" si="15"/>
        <v>30xx-200940031896-175</v>
      </c>
      <c r="B291" s="198">
        <v>46050</v>
      </c>
      <c r="C291" s="351" t="s">
        <v>217</v>
      </c>
      <c r="D291" s="351" t="s">
        <v>360</v>
      </c>
      <c r="E291" s="260">
        <v>200940031896</v>
      </c>
      <c r="F291" s="161" t="s">
        <v>2345</v>
      </c>
      <c r="G291" s="199">
        <v>175</v>
      </c>
      <c r="H291" s="199" t="s">
        <v>3365</v>
      </c>
      <c r="I291" s="199">
        <v>175</v>
      </c>
      <c r="J291" s="198">
        <v>45807</v>
      </c>
      <c r="K291" s="198">
        <v>45826</v>
      </c>
      <c r="L291" s="198">
        <v>45880</v>
      </c>
      <c r="M291" s="198"/>
      <c r="N291" s="161"/>
      <c r="O291" s="161" t="s">
        <v>78</v>
      </c>
      <c r="P291" s="161"/>
      <c r="Q291" s="161"/>
      <c r="R291" s="198">
        <v>44562</v>
      </c>
      <c r="S291" s="198">
        <v>45291</v>
      </c>
      <c r="T291" s="161" t="s">
        <v>222</v>
      </c>
      <c r="U291" s="161" t="s">
        <v>23</v>
      </c>
      <c r="V291" s="161"/>
      <c r="W291" s="161" t="s">
        <v>414</v>
      </c>
      <c r="X291" s="161" t="s">
        <v>11</v>
      </c>
      <c r="Y291" s="161">
        <v>385</v>
      </c>
      <c r="Z291" s="198">
        <v>45806</v>
      </c>
      <c r="AA291" s="161"/>
      <c r="AB291" s="161"/>
      <c r="AC291" s="161"/>
      <c r="AD291" s="197">
        <v>41726282</v>
      </c>
      <c r="AE291" s="197">
        <v>1.3</v>
      </c>
      <c r="AF291" s="197" t="s">
        <v>4005</v>
      </c>
      <c r="AG291" s="199">
        <v>105101</v>
      </c>
      <c r="AH291" s="197">
        <f t="shared" si="13"/>
        <v>5043112.01</v>
      </c>
      <c r="AI291" s="197">
        <v>5043112.01</v>
      </c>
      <c r="AJ291" s="197">
        <v>0</v>
      </c>
      <c r="AK291" s="197">
        <v>0</v>
      </c>
      <c r="AL291" s="197">
        <v>0</v>
      </c>
      <c r="AM291" s="197">
        <f t="shared" si="14"/>
        <v>2484615</v>
      </c>
      <c r="AN291" s="197">
        <v>2460615</v>
      </c>
      <c r="AO291" s="197">
        <v>0</v>
      </c>
      <c r="AP291" s="197">
        <v>24000</v>
      </c>
      <c r="AQ291" s="197">
        <v>0</v>
      </c>
      <c r="AR291" s="197">
        <v>0</v>
      </c>
      <c r="AS291" s="197" t="e">
        <v>#N/A</v>
      </c>
      <c r="AT291" s="197" t="s">
        <v>904</v>
      </c>
      <c r="AU291" s="197">
        <v>0</v>
      </c>
      <c r="AV291" s="197" t="s">
        <v>4007</v>
      </c>
      <c r="AW291" s="197" t="s">
        <v>4004</v>
      </c>
      <c r="AX291" s="197" t="s">
        <v>904</v>
      </c>
      <c r="AY291" s="197"/>
      <c r="AZ291" s="197" t="s">
        <v>904</v>
      </c>
      <c r="BA291" s="197"/>
      <c r="BB291" s="197"/>
      <c r="BC291" s="197"/>
      <c r="BD291" s="197" t="s">
        <v>4004</v>
      </c>
      <c r="BE291" s="197"/>
      <c r="BF291" s="197">
        <v>3023060</v>
      </c>
      <c r="BG291" s="197">
        <v>0</v>
      </c>
      <c r="BH291" s="197">
        <v>0</v>
      </c>
      <c r="BI291" s="197"/>
    </row>
    <row r="292" spans="1:61" ht="15" hidden="1" customHeight="1" x14ac:dyDescent="0.2">
      <c r="A292" s="349" t="str">
        <f t="shared" si="15"/>
        <v>59xx-50540003794-96</v>
      </c>
      <c r="B292" s="198">
        <v>46045</v>
      </c>
      <c r="C292" s="351" t="s">
        <v>337</v>
      </c>
      <c r="D292" s="351" t="s">
        <v>353</v>
      </c>
      <c r="E292" s="260">
        <v>50540003794</v>
      </c>
      <c r="F292" s="161" t="s">
        <v>339</v>
      </c>
      <c r="G292" s="199">
        <v>96</v>
      </c>
      <c r="H292" s="199" t="s">
        <v>3365</v>
      </c>
      <c r="I292" s="199">
        <v>96</v>
      </c>
      <c r="J292" s="198">
        <v>43564</v>
      </c>
      <c r="K292" s="198">
        <v>43567</v>
      </c>
      <c r="L292" s="198">
        <v>44098</v>
      </c>
      <c r="M292" s="198">
        <v>44102</v>
      </c>
      <c r="N292" s="161"/>
      <c r="O292" s="161" t="s">
        <v>82</v>
      </c>
      <c r="P292" s="161"/>
      <c r="Q292" s="161"/>
      <c r="R292" s="198">
        <v>41640</v>
      </c>
      <c r="S292" s="198">
        <v>43465</v>
      </c>
      <c r="T292" s="161" t="s">
        <v>340</v>
      </c>
      <c r="U292" s="161" t="s">
        <v>152</v>
      </c>
      <c r="V292" s="161"/>
      <c r="W292" s="161"/>
      <c r="X292" s="161" t="s">
        <v>36</v>
      </c>
      <c r="Y292" s="161"/>
      <c r="Z292" s="198"/>
      <c r="AA292" s="161"/>
      <c r="AB292" s="161"/>
      <c r="AC292" s="161"/>
      <c r="AD292" s="197">
        <v>23902168605</v>
      </c>
      <c r="AE292" s="197">
        <v>9</v>
      </c>
      <c r="AF292" s="197" t="s">
        <v>4005</v>
      </c>
      <c r="AG292" s="199">
        <v>105101</v>
      </c>
      <c r="AH292" s="197">
        <f t="shared" si="13"/>
        <v>206275643</v>
      </c>
      <c r="AI292" s="197">
        <v>168530718</v>
      </c>
      <c r="AJ292" s="197">
        <v>37744925</v>
      </c>
      <c r="AK292" s="197">
        <v>0</v>
      </c>
      <c r="AL292" s="197">
        <v>0</v>
      </c>
      <c r="AM292" s="197">
        <f t="shared" si="14"/>
        <v>2424668</v>
      </c>
      <c r="AN292" s="197">
        <v>1546568</v>
      </c>
      <c r="AO292" s="197">
        <v>0</v>
      </c>
      <c r="AP292" s="197">
        <v>878100</v>
      </c>
      <c r="AQ292" s="197">
        <v>0</v>
      </c>
      <c r="AR292" s="197">
        <v>0</v>
      </c>
      <c r="AS292" s="197" t="e">
        <v>#N/A</v>
      </c>
      <c r="AT292" s="197" t="s">
        <v>904</v>
      </c>
      <c r="AU292" s="197" t="s">
        <v>904</v>
      </c>
      <c r="AV292" s="197" t="s">
        <v>4007</v>
      </c>
      <c r="AW292" s="197" t="s">
        <v>4004</v>
      </c>
      <c r="AX292" s="197" t="s">
        <v>904</v>
      </c>
      <c r="AY292" s="197"/>
      <c r="AZ292" s="197" t="s">
        <v>904</v>
      </c>
      <c r="BA292" s="197"/>
      <c r="BB292" s="197"/>
      <c r="BC292" s="197"/>
      <c r="BD292" s="197" t="s">
        <v>4004</v>
      </c>
      <c r="BE292" s="197"/>
      <c r="BF292" s="197">
        <v>13988469</v>
      </c>
      <c r="BG292" s="197" t="e">
        <v>#N/A</v>
      </c>
      <c r="BH292" s="197" t="e">
        <v>#N/A</v>
      </c>
      <c r="BI292" s="197">
        <v>2020557</v>
      </c>
    </row>
    <row r="293" spans="1:61" ht="15" hidden="1" customHeight="1" x14ac:dyDescent="0.2">
      <c r="A293" s="349" t="str">
        <f t="shared" si="15"/>
        <v>59xx-40140004756-590120250908TAC0006</v>
      </c>
      <c r="B293" s="198">
        <v>46059</v>
      </c>
      <c r="C293" s="351" t="s">
        <v>337</v>
      </c>
      <c r="D293" s="351" t="s">
        <v>353</v>
      </c>
      <c r="E293" s="260">
        <v>40140004756</v>
      </c>
      <c r="F293" s="161" t="s">
        <v>4078</v>
      </c>
      <c r="G293" s="199" t="s">
        <v>1028</v>
      </c>
      <c r="H293" s="199" t="s">
        <v>3363</v>
      </c>
      <c r="I293" s="199" t="s">
        <v>2424</v>
      </c>
      <c r="J293" s="198">
        <v>45908</v>
      </c>
      <c r="K293" s="198">
        <v>45912</v>
      </c>
      <c r="L293" s="198">
        <v>46049</v>
      </c>
      <c r="M293" s="198">
        <v>46049</v>
      </c>
      <c r="N293" s="161" t="s">
        <v>82</v>
      </c>
      <c r="O293" s="161" t="s">
        <v>479</v>
      </c>
      <c r="P293" s="161"/>
      <c r="Q293" s="161"/>
      <c r="R293" s="198">
        <v>44562</v>
      </c>
      <c r="S293" s="198">
        <v>45838</v>
      </c>
      <c r="T293" s="161" t="s">
        <v>1311</v>
      </c>
      <c r="U293" s="161" t="s">
        <v>149</v>
      </c>
      <c r="V293" s="161"/>
      <c r="W293" s="161"/>
      <c r="X293" s="161" t="s">
        <v>1293</v>
      </c>
      <c r="Y293" s="161"/>
      <c r="Z293" s="198"/>
      <c r="AA293" s="161"/>
      <c r="AB293" s="161"/>
      <c r="AC293" s="161"/>
      <c r="AD293" s="197"/>
      <c r="AE293" s="197"/>
      <c r="AF293" s="197" t="s">
        <v>4090</v>
      </c>
      <c r="AG293" s="199">
        <v>904101</v>
      </c>
      <c r="AH293" s="197">
        <f t="shared" si="13"/>
        <v>15903226.32</v>
      </c>
      <c r="AI293" s="197">
        <v>15769933</v>
      </c>
      <c r="AJ293" s="197">
        <v>133293.32</v>
      </c>
      <c r="AK293" s="197">
        <v>0</v>
      </c>
      <c r="AL293" s="197">
        <v>0</v>
      </c>
      <c r="AM293" s="197">
        <f t="shared" si="14"/>
        <v>2417917</v>
      </c>
      <c r="AN293" s="197">
        <f>2417917</f>
        <v>2417917</v>
      </c>
      <c r="AO293" s="197">
        <v>0</v>
      </c>
      <c r="AP293" s="197">
        <v>0</v>
      </c>
      <c r="AQ293" s="197">
        <v>0</v>
      </c>
      <c r="AR293" s="197">
        <v>0</v>
      </c>
      <c r="AS293" s="197" t="s">
        <v>564</v>
      </c>
      <c r="AT293" s="197" t="s">
        <v>904</v>
      </c>
      <c r="AU293" s="197" t="s">
        <v>118</v>
      </c>
      <c r="AV293" s="197" t="s">
        <v>3366</v>
      </c>
      <c r="AW293" s="197" t="s">
        <v>4004</v>
      </c>
      <c r="AX293" s="197" t="s">
        <v>904</v>
      </c>
      <c r="AY293" s="197"/>
      <c r="AZ293" s="197"/>
      <c r="BA293" s="197"/>
      <c r="BB293" s="197"/>
      <c r="BC293" s="197"/>
      <c r="BD293" s="197" t="s">
        <v>4004</v>
      </c>
      <c r="BE293" s="197"/>
      <c r="BF293" s="197"/>
      <c r="BG293" s="197"/>
      <c r="BH293" s="197"/>
      <c r="BI293" s="197"/>
    </row>
    <row r="294" spans="1:61" ht="15" hidden="1" customHeight="1" x14ac:dyDescent="0.2">
      <c r="A294" s="349" t="str">
        <f t="shared" si="15"/>
        <v>06xx-140140011214-060120250820TAC0003</v>
      </c>
      <c r="B294" s="198">
        <v>46071</v>
      </c>
      <c r="C294" s="351" t="s">
        <v>348</v>
      </c>
      <c r="D294" s="351" t="s">
        <v>49</v>
      </c>
      <c r="E294" s="260">
        <v>140140011214</v>
      </c>
      <c r="F294" s="161" t="s">
        <v>3348</v>
      </c>
      <c r="G294" s="199" t="s">
        <v>3347</v>
      </c>
      <c r="H294" s="199" t="s">
        <v>3363</v>
      </c>
      <c r="I294" s="199" t="s">
        <v>3347</v>
      </c>
      <c r="J294" s="198">
        <v>45889</v>
      </c>
      <c r="K294" s="198">
        <v>45904</v>
      </c>
      <c r="L294" s="198">
        <v>46021</v>
      </c>
      <c r="M294" s="198">
        <v>46021</v>
      </c>
      <c r="N294" s="161" t="s">
        <v>78</v>
      </c>
      <c r="O294" s="161" t="s">
        <v>487</v>
      </c>
      <c r="P294" s="161"/>
      <c r="Q294" s="161"/>
      <c r="R294" s="198">
        <v>44562</v>
      </c>
      <c r="S294" s="198">
        <v>45291</v>
      </c>
      <c r="T294" s="161" t="s">
        <v>59</v>
      </c>
      <c r="U294" s="161" t="s">
        <v>149</v>
      </c>
      <c r="V294" s="161" t="s">
        <v>57</v>
      </c>
      <c r="W294" s="161" t="s">
        <v>903</v>
      </c>
      <c r="X294" s="161" t="s">
        <v>28</v>
      </c>
      <c r="Y294" s="161">
        <v>682</v>
      </c>
      <c r="Z294" s="198">
        <v>45867</v>
      </c>
      <c r="AA294" s="161" t="s">
        <v>57</v>
      </c>
      <c r="AB294" s="161" t="s">
        <v>57</v>
      </c>
      <c r="AC294" s="161" t="s">
        <v>57</v>
      </c>
      <c r="AD294" s="197">
        <v>189528260</v>
      </c>
      <c r="AE294" s="197">
        <v>4.16</v>
      </c>
      <c r="AF294" s="197" t="s">
        <v>4003</v>
      </c>
      <c r="AG294" s="199">
        <v>101111</v>
      </c>
      <c r="AH294" s="197">
        <f t="shared" si="13"/>
        <v>2887960</v>
      </c>
      <c r="AI294" s="197">
        <v>2404781</v>
      </c>
      <c r="AJ294" s="197">
        <v>483179</v>
      </c>
      <c r="AK294" s="197">
        <v>17735038</v>
      </c>
      <c r="AL294" s="197">
        <v>0</v>
      </c>
      <c r="AM294" s="197">
        <f t="shared" si="14"/>
        <v>2404781</v>
      </c>
      <c r="AN294" s="197">
        <v>0</v>
      </c>
      <c r="AO294" s="197">
        <v>2404781</v>
      </c>
      <c r="AP294" s="197">
        <v>0</v>
      </c>
      <c r="AQ294" s="197">
        <v>0</v>
      </c>
      <c r="AR294" s="197">
        <v>0</v>
      </c>
      <c r="AS294" s="197" t="e">
        <v>#N/A</v>
      </c>
      <c r="AT294" s="197" t="s">
        <v>904</v>
      </c>
      <c r="AU294" s="197" t="s">
        <v>118</v>
      </c>
      <c r="AV294" s="197"/>
      <c r="AW294" s="197" t="s">
        <v>4004</v>
      </c>
      <c r="AX294" s="197"/>
      <c r="AY294" s="197" t="s">
        <v>904</v>
      </c>
      <c r="AZ294" s="197"/>
      <c r="BA294" s="197"/>
      <c r="BB294" s="197"/>
      <c r="BC294" s="197"/>
      <c r="BD294" s="197" t="s">
        <v>4004</v>
      </c>
      <c r="BE294" s="197"/>
      <c r="BF294" s="197">
        <v>0</v>
      </c>
      <c r="BG294" s="197"/>
      <c r="BH294" s="197"/>
      <c r="BI294" s="197"/>
    </row>
    <row r="295" spans="1:61" ht="15" hidden="1" customHeight="1" x14ac:dyDescent="0.2">
      <c r="A295" s="349" t="str">
        <f t="shared" si="15"/>
        <v>06xx-90740016433-127</v>
      </c>
      <c r="B295" s="198">
        <v>46099</v>
      </c>
      <c r="C295" s="351" t="s">
        <v>348</v>
      </c>
      <c r="D295" s="351" t="s">
        <v>49</v>
      </c>
      <c r="E295" s="260">
        <v>90740016433</v>
      </c>
      <c r="F295" s="161" t="s">
        <v>411</v>
      </c>
      <c r="G295" s="199">
        <v>127</v>
      </c>
      <c r="H295" s="199" t="s">
        <v>3365</v>
      </c>
      <c r="I295" s="199">
        <v>127</v>
      </c>
      <c r="J295" s="198">
        <v>45819</v>
      </c>
      <c r="K295" s="198">
        <v>45827</v>
      </c>
      <c r="L295" s="198">
        <v>46017</v>
      </c>
      <c r="M295" s="198">
        <v>46017</v>
      </c>
      <c r="N295" s="161"/>
      <c r="O295" s="161" t="s">
        <v>78</v>
      </c>
      <c r="P295" s="161"/>
      <c r="Q295" s="161"/>
      <c r="R295" s="198">
        <v>44562</v>
      </c>
      <c r="S295" s="198">
        <v>45291</v>
      </c>
      <c r="T295" s="161" t="s">
        <v>70</v>
      </c>
      <c r="U295" s="161" t="s">
        <v>152</v>
      </c>
      <c r="V295" s="161" t="s">
        <v>57</v>
      </c>
      <c r="W295" s="161" t="s">
        <v>903</v>
      </c>
      <c r="X295" s="161" t="s">
        <v>28</v>
      </c>
      <c r="Y295" s="161">
        <v>424</v>
      </c>
      <c r="Z295" s="198">
        <v>45812</v>
      </c>
      <c r="AA295" s="161" t="s">
        <v>57</v>
      </c>
      <c r="AB295" s="161" t="s">
        <v>57</v>
      </c>
      <c r="AC295" s="161" t="s">
        <v>57</v>
      </c>
      <c r="AD295" s="197">
        <v>12494528134</v>
      </c>
      <c r="AE295" s="197">
        <v>6.1478000000000002</v>
      </c>
      <c r="AF295" s="197" t="s">
        <v>4005</v>
      </c>
      <c r="AG295" s="199">
        <v>105101</v>
      </c>
      <c r="AH295" s="197">
        <f t="shared" si="13"/>
        <v>-22592143</v>
      </c>
      <c r="AI295" s="197">
        <v>-22612931</v>
      </c>
      <c r="AJ295" s="197">
        <v>20788</v>
      </c>
      <c r="AK295" s="197">
        <v>0</v>
      </c>
      <c r="AL295" s="197">
        <v>0</v>
      </c>
      <c r="AM295" s="197">
        <f t="shared" si="14"/>
        <v>2388554</v>
      </c>
      <c r="AN295" s="197">
        <v>0</v>
      </c>
      <c r="AO295" s="197">
        <v>0</v>
      </c>
      <c r="AP295" s="197">
        <v>20800</v>
      </c>
      <c r="AQ295" s="197">
        <v>0</v>
      </c>
      <c r="AR295" s="197">
        <v>2367754</v>
      </c>
      <c r="AS295" s="197" t="e">
        <v>#N/A</v>
      </c>
      <c r="AT295" s="197" t="s">
        <v>904</v>
      </c>
      <c r="AU295" s="197" t="s">
        <v>904</v>
      </c>
      <c r="AV295" s="197"/>
      <c r="AW295" s="197" t="s">
        <v>4004</v>
      </c>
      <c r="AX295" s="197"/>
      <c r="AY295" s="197"/>
      <c r="AZ295" s="197" t="s">
        <v>904</v>
      </c>
      <c r="BA295" s="197"/>
      <c r="BB295" s="197" t="s">
        <v>904</v>
      </c>
      <c r="BC295" s="197"/>
      <c r="BD295" s="197" t="s">
        <v>4004</v>
      </c>
      <c r="BE295" s="197"/>
      <c r="BF295" s="197">
        <v>0</v>
      </c>
      <c r="BG295" s="197">
        <v>0</v>
      </c>
      <c r="BH295" s="197">
        <v>0</v>
      </c>
      <c r="BI295" s="197">
        <v>20800</v>
      </c>
    </row>
    <row r="296" spans="1:61" ht="15" hidden="1" customHeight="1" x14ac:dyDescent="0.2">
      <c r="A296" s="349" t="str">
        <f t="shared" si="15"/>
        <v>58xx-30440005009-580120251222TAC0006</v>
      </c>
      <c r="B296" s="198">
        <v>46107</v>
      </c>
      <c r="C296" s="351" t="s">
        <v>282</v>
      </c>
      <c r="D296" s="351" t="s">
        <v>283</v>
      </c>
      <c r="E296" s="260">
        <v>30440005009</v>
      </c>
      <c r="F296" s="161" t="s">
        <v>979</v>
      </c>
      <c r="G296" s="199" t="s">
        <v>2731</v>
      </c>
      <c r="H296" s="199" t="s">
        <v>3363</v>
      </c>
      <c r="I296" s="199" t="s">
        <v>2731</v>
      </c>
      <c r="J296" s="198">
        <v>46013</v>
      </c>
      <c r="K296" s="198">
        <v>46028</v>
      </c>
      <c r="L296" s="198">
        <v>46101</v>
      </c>
      <c r="M296" s="198">
        <v>46107</v>
      </c>
      <c r="N296" s="161" t="s">
        <v>78</v>
      </c>
      <c r="O296" s="161" t="s">
        <v>487</v>
      </c>
      <c r="P296" s="161"/>
      <c r="Q296" s="161"/>
      <c r="R296" s="198">
        <v>44562</v>
      </c>
      <c r="S296" s="198">
        <v>45657</v>
      </c>
      <c r="T296" s="161" t="s">
        <v>1548</v>
      </c>
      <c r="U296" s="161" t="s">
        <v>152</v>
      </c>
      <c r="V296" s="161"/>
      <c r="W296" s="161" t="s">
        <v>428</v>
      </c>
      <c r="X296" s="161" t="s">
        <v>28</v>
      </c>
      <c r="Y296" s="161">
        <v>1338</v>
      </c>
      <c r="Z296" s="198">
        <v>46008</v>
      </c>
      <c r="AA296" s="161"/>
      <c r="AB296" s="161"/>
      <c r="AC296" s="161"/>
      <c r="AD296" s="197">
        <v>4289188276</v>
      </c>
      <c r="AE296" s="197">
        <v>7</v>
      </c>
      <c r="AF296" s="197" t="s">
        <v>4003</v>
      </c>
      <c r="AG296" s="199">
        <v>101111</v>
      </c>
      <c r="AH296" s="197">
        <f t="shared" si="13"/>
        <v>1942927.3</v>
      </c>
      <c r="AI296" s="197">
        <v>1569096.8</v>
      </c>
      <c r="AJ296" s="197">
        <v>373830.5</v>
      </c>
      <c r="AK296" s="197">
        <v>0</v>
      </c>
      <c r="AL296" s="197">
        <v>392274.2</v>
      </c>
      <c r="AM296" s="197">
        <f t="shared" si="14"/>
        <v>2335201.5</v>
      </c>
      <c r="AN296" s="197">
        <v>1569096.8</v>
      </c>
      <c r="AO296" s="197">
        <v>0</v>
      </c>
      <c r="AP296" s="197">
        <v>373830.5</v>
      </c>
      <c r="AQ296" s="197">
        <v>0</v>
      </c>
      <c r="AR296" s="197">
        <v>392274.2</v>
      </c>
      <c r="AS296" s="197" t="s">
        <v>564</v>
      </c>
      <c r="AT296" s="197" t="s">
        <v>904</v>
      </c>
      <c r="AU296" s="197" t="s">
        <v>118</v>
      </c>
      <c r="AV296" s="197" t="s">
        <v>3366</v>
      </c>
      <c r="AW296" s="197" t="s">
        <v>4004</v>
      </c>
      <c r="AX296" s="197" t="s">
        <v>904</v>
      </c>
      <c r="AY296" s="197"/>
      <c r="AZ296" s="197" t="s">
        <v>904</v>
      </c>
      <c r="BA296" s="197"/>
      <c r="BB296" s="197" t="s">
        <v>904</v>
      </c>
      <c r="BC296" s="197"/>
      <c r="BD296" s="197" t="s">
        <v>4004</v>
      </c>
      <c r="BE296" s="197"/>
      <c r="BF296" s="197"/>
      <c r="BG296" s="197"/>
      <c r="BH296" s="197"/>
      <c r="BI296" s="197"/>
    </row>
    <row r="297" spans="1:61" ht="15" hidden="1" customHeight="1" x14ac:dyDescent="0.2">
      <c r="A297" s="349" t="str">
        <f t="shared" si="15"/>
        <v>33xx-140540016458-29</v>
      </c>
      <c r="B297" s="198">
        <v>46057</v>
      </c>
      <c r="C297" s="351" t="s">
        <v>304</v>
      </c>
      <c r="D297" s="351" t="s">
        <v>305</v>
      </c>
      <c r="E297" s="260">
        <v>140540016458</v>
      </c>
      <c r="F297" s="161" t="s">
        <v>319</v>
      </c>
      <c r="G297" s="199">
        <v>29</v>
      </c>
      <c r="H297" s="199" t="s">
        <v>3365</v>
      </c>
      <c r="I297" s="199">
        <v>29</v>
      </c>
      <c r="J297" s="198">
        <v>45730</v>
      </c>
      <c r="K297" s="198">
        <v>45736</v>
      </c>
      <c r="L297" s="198">
        <v>45820</v>
      </c>
      <c r="M297" s="198">
        <v>45820</v>
      </c>
      <c r="N297" s="161"/>
      <c r="O297" s="161" t="s">
        <v>78</v>
      </c>
      <c r="P297" s="161"/>
      <c r="Q297" s="161"/>
      <c r="R297" s="198">
        <v>44562</v>
      </c>
      <c r="S297" s="198">
        <v>45291</v>
      </c>
      <c r="T297" s="161" t="s">
        <v>320</v>
      </c>
      <c r="U297" s="161" t="s">
        <v>149</v>
      </c>
      <c r="V297" s="161"/>
      <c r="W297" s="161" t="s">
        <v>321</v>
      </c>
      <c r="X297" s="161" t="s">
        <v>11</v>
      </c>
      <c r="Y297" s="161">
        <v>119</v>
      </c>
      <c r="Z297" s="198">
        <v>45727</v>
      </c>
      <c r="AA297" s="161"/>
      <c r="AB297" s="161"/>
      <c r="AC297" s="161"/>
      <c r="AD297" s="197">
        <v>593371400</v>
      </c>
      <c r="AE297" s="197">
        <v>7.25</v>
      </c>
      <c r="AF297" s="197" t="s">
        <v>4003</v>
      </c>
      <c r="AG297" s="199">
        <v>101111</v>
      </c>
      <c r="AH297" s="197">
        <f t="shared" si="13"/>
        <v>9019224.1600000001</v>
      </c>
      <c r="AI297" s="197">
        <v>9019224.1600000001</v>
      </c>
      <c r="AJ297" s="197">
        <v>0</v>
      </c>
      <c r="AK297" s="197">
        <v>0</v>
      </c>
      <c r="AL297" s="197">
        <v>0</v>
      </c>
      <c r="AM297" s="197">
        <f t="shared" si="14"/>
        <v>2277806</v>
      </c>
      <c r="AN297" s="197">
        <v>1659477</v>
      </c>
      <c r="AO297" s="197">
        <v>0</v>
      </c>
      <c r="AP297" s="197">
        <v>618329</v>
      </c>
      <c r="AQ297" s="197">
        <v>0</v>
      </c>
      <c r="AR297" s="197">
        <v>0</v>
      </c>
      <c r="AS297" s="197" t="e">
        <v>#N/A</v>
      </c>
      <c r="AT297" s="197" t="s">
        <v>904</v>
      </c>
      <c r="AU297" s="197" t="s">
        <v>118</v>
      </c>
      <c r="AV297" s="197" t="s">
        <v>4007</v>
      </c>
      <c r="AW297" s="197" t="s">
        <v>4004</v>
      </c>
      <c r="AX297" s="197" t="s">
        <v>904</v>
      </c>
      <c r="AY297" s="197"/>
      <c r="AZ297" s="197" t="s">
        <v>904</v>
      </c>
      <c r="BA297" s="197"/>
      <c r="BB297" s="197"/>
      <c r="BC297" s="197"/>
      <c r="BD297" s="197" t="s">
        <v>4004</v>
      </c>
      <c r="BE297" s="197"/>
      <c r="BF297" s="197">
        <v>2956105</v>
      </c>
      <c r="BG297" s="197">
        <v>0</v>
      </c>
      <c r="BH297" s="197">
        <v>0</v>
      </c>
      <c r="BI297" s="197"/>
    </row>
    <row r="298" spans="1:61" ht="15" hidden="1" customHeight="1" x14ac:dyDescent="0.2">
      <c r="A298" s="349" t="str">
        <f t="shared" si="15"/>
        <v>60xx-81040005681-708</v>
      </c>
      <c r="B298" s="198">
        <v>46112</v>
      </c>
      <c r="C298" s="351" t="s">
        <v>363</v>
      </c>
      <c r="D298" s="351" t="s">
        <v>364</v>
      </c>
      <c r="E298" s="260">
        <v>81040005681</v>
      </c>
      <c r="F298" s="161" t="s">
        <v>4101</v>
      </c>
      <c r="G298" s="199">
        <v>708</v>
      </c>
      <c r="H298" s="199" t="s">
        <v>3365</v>
      </c>
      <c r="I298" s="199">
        <v>708</v>
      </c>
      <c r="J298" s="198">
        <v>45427</v>
      </c>
      <c r="K298" s="198">
        <v>45427</v>
      </c>
      <c r="L298" s="198">
        <v>45883</v>
      </c>
      <c r="M298" s="198"/>
      <c r="N298" s="161"/>
      <c r="O298" s="161" t="s">
        <v>82</v>
      </c>
      <c r="P298" s="161"/>
      <c r="Q298" s="161"/>
      <c r="R298" s="198">
        <v>44197</v>
      </c>
      <c r="S298" s="198">
        <v>45291</v>
      </c>
      <c r="T298" s="161" t="s">
        <v>3251</v>
      </c>
      <c r="U298" s="161" t="s">
        <v>1320</v>
      </c>
      <c r="V298" s="161" t="s">
        <v>86</v>
      </c>
      <c r="W298" s="161" t="s">
        <v>4102</v>
      </c>
      <c r="X298" s="161" t="s">
        <v>132</v>
      </c>
      <c r="Y298" s="161"/>
      <c r="Z298" s="198"/>
      <c r="AA298" s="161"/>
      <c r="AB298" s="161"/>
      <c r="AC298" s="161"/>
      <c r="AD298" s="197"/>
      <c r="AE298" s="197"/>
      <c r="AF298" s="197" t="s">
        <v>4005</v>
      </c>
      <c r="AG298" s="199">
        <v>105101</v>
      </c>
      <c r="AH298" s="197">
        <f t="shared" si="13"/>
        <v>66072622</v>
      </c>
      <c r="AI298" s="197">
        <v>50267783</v>
      </c>
      <c r="AJ298" s="197">
        <v>15804839</v>
      </c>
      <c r="AK298" s="197">
        <v>0</v>
      </c>
      <c r="AL298" s="197">
        <v>0</v>
      </c>
      <c r="AM298" s="197">
        <f t="shared" si="14"/>
        <v>2274961</v>
      </c>
      <c r="AN298" s="197">
        <v>0</v>
      </c>
      <c r="AO298" s="197">
        <v>0</v>
      </c>
      <c r="AP298" s="197">
        <v>2274961</v>
      </c>
      <c r="AQ298" s="197">
        <v>0</v>
      </c>
      <c r="AR298" s="197">
        <v>0</v>
      </c>
      <c r="AS298" s="197" t="e">
        <v>#N/A</v>
      </c>
      <c r="AT298" s="197" t="s">
        <v>904</v>
      </c>
      <c r="AU298" s="197" t="s">
        <v>904</v>
      </c>
      <c r="AV298" s="197"/>
      <c r="AW298" s="197" t="s">
        <v>4004</v>
      </c>
      <c r="AX298" s="197"/>
      <c r="AY298" s="197"/>
      <c r="AZ298" s="197" t="s">
        <v>904</v>
      </c>
      <c r="BA298" s="197"/>
      <c r="BB298" s="197"/>
      <c r="BC298" s="197"/>
      <c r="BD298" s="197" t="s">
        <v>4004</v>
      </c>
      <c r="BE298" s="197"/>
      <c r="BF298" s="197">
        <v>0</v>
      </c>
      <c r="BG298" s="197">
        <v>0</v>
      </c>
      <c r="BH298" s="197">
        <v>0</v>
      </c>
      <c r="BI298" s="197">
        <v>2274961</v>
      </c>
    </row>
    <row r="299" spans="1:61" ht="15" hidden="1" customHeight="1" x14ac:dyDescent="0.2">
      <c r="A299" s="349" t="str">
        <f t="shared" si="15"/>
        <v>60xx-61040006160-600120251215TAC0052</v>
      </c>
      <c r="B299" s="198">
        <v>46085</v>
      </c>
      <c r="C299" s="351" t="s">
        <v>363</v>
      </c>
      <c r="D299" s="351" t="s">
        <v>364</v>
      </c>
      <c r="E299" s="260">
        <v>61040006160</v>
      </c>
      <c r="F299" s="161" t="s">
        <v>2267</v>
      </c>
      <c r="G299" s="199" t="s">
        <v>2268</v>
      </c>
      <c r="H299" s="199" t="s">
        <v>3363</v>
      </c>
      <c r="I299" s="199" t="s">
        <v>4103</v>
      </c>
      <c r="J299" s="198">
        <v>46006</v>
      </c>
      <c r="K299" s="198">
        <v>46014</v>
      </c>
      <c r="L299" s="198">
        <v>46076</v>
      </c>
      <c r="M299" s="198"/>
      <c r="N299" s="161" t="s">
        <v>24</v>
      </c>
      <c r="O299" s="161" t="s">
        <v>487</v>
      </c>
      <c r="P299" s="161"/>
      <c r="Q299" s="161"/>
      <c r="R299" s="198">
        <v>44562</v>
      </c>
      <c r="S299" s="198" t="s">
        <v>39</v>
      </c>
      <c r="T299" s="161" t="s">
        <v>786</v>
      </c>
      <c r="U299" s="161" t="s">
        <v>152</v>
      </c>
      <c r="V299" s="161"/>
      <c r="W299" s="161" t="s">
        <v>3408</v>
      </c>
      <c r="X299" s="161" t="s">
        <v>28</v>
      </c>
      <c r="Y299" s="161" t="s">
        <v>2701</v>
      </c>
      <c r="Z299" s="198">
        <v>45999</v>
      </c>
      <c r="AA299" s="161"/>
      <c r="AB299" s="161"/>
      <c r="AC299" s="161"/>
      <c r="AD299" s="197">
        <v>5227734768</v>
      </c>
      <c r="AE299" s="197">
        <v>4.5</v>
      </c>
      <c r="AF299" s="197" t="s">
        <v>4003</v>
      </c>
      <c r="AG299" s="199">
        <v>101111</v>
      </c>
      <c r="AH299" s="197">
        <f t="shared" si="13"/>
        <v>6465063</v>
      </c>
      <c r="AI299" s="197">
        <v>5602113</v>
      </c>
      <c r="AJ299" s="197">
        <v>862950</v>
      </c>
      <c r="AK299" s="197">
        <v>0</v>
      </c>
      <c r="AL299" s="197">
        <v>1400528</v>
      </c>
      <c r="AM299" s="197">
        <f t="shared" si="14"/>
        <v>2263478</v>
      </c>
      <c r="AN299" s="197">
        <v>0</v>
      </c>
      <c r="AO299" s="197">
        <v>0</v>
      </c>
      <c r="AP299" s="197">
        <v>862950</v>
      </c>
      <c r="AQ299" s="197">
        <v>0</v>
      </c>
      <c r="AR299" s="197">
        <v>1400528</v>
      </c>
      <c r="AS299" s="197" t="s">
        <v>564</v>
      </c>
      <c r="AT299" s="197" t="s">
        <v>904</v>
      </c>
      <c r="AU299" s="197" t="s">
        <v>118</v>
      </c>
      <c r="AV299" s="197" t="s">
        <v>3366</v>
      </c>
      <c r="AW299" s="197" t="s">
        <v>4004</v>
      </c>
      <c r="AX299" s="197"/>
      <c r="AY299" s="197"/>
      <c r="AZ299" s="197" t="s">
        <v>904</v>
      </c>
      <c r="BA299" s="197"/>
      <c r="BB299" s="197" t="s">
        <v>904</v>
      </c>
      <c r="BC299" s="197"/>
      <c r="BD299" s="197" t="s">
        <v>4004</v>
      </c>
      <c r="BE299" s="197"/>
      <c r="BF299" s="197"/>
      <c r="BG299" s="197"/>
      <c r="BH299" s="197"/>
      <c r="BI299" s="197"/>
    </row>
    <row r="300" spans="1:61" ht="15" hidden="1" customHeight="1" x14ac:dyDescent="0.2">
      <c r="A300" s="349" t="str">
        <f t="shared" si="15"/>
        <v>03xx-151140003991-030120250722TAC0003</v>
      </c>
      <c r="B300" s="198">
        <v>46036</v>
      </c>
      <c r="C300" s="351" t="s">
        <v>365</v>
      </c>
      <c r="D300" s="351" t="s">
        <v>20</v>
      </c>
      <c r="E300" s="260">
        <v>151140003991</v>
      </c>
      <c r="F300" s="161" t="s">
        <v>473</v>
      </c>
      <c r="G300" s="199" t="s">
        <v>474</v>
      </c>
      <c r="H300" s="199" t="s">
        <v>3363</v>
      </c>
      <c r="I300" s="199" t="s">
        <v>474</v>
      </c>
      <c r="J300" s="198">
        <v>45860</v>
      </c>
      <c r="K300" s="198">
        <v>45884</v>
      </c>
      <c r="L300" s="198">
        <v>46022</v>
      </c>
      <c r="M300" s="198">
        <v>46027</v>
      </c>
      <c r="N300" s="161" t="s">
        <v>78</v>
      </c>
      <c r="O300" s="161" t="s">
        <v>487</v>
      </c>
      <c r="P300" s="161"/>
      <c r="Q300" s="161"/>
      <c r="R300" s="198">
        <v>44562</v>
      </c>
      <c r="S300" s="198">
        <v>45657</v>
      </c>
      <c r="T300" s="161" t="s">
        <v>26</v>
      </c>
      <c r="U300" s="161" t="s">
        <v>268</v>
      </c>
      <c r="V300" s="161"/>
      <c r="W300" s="161" t="s">
        <v>54</v>
      </c>
      <c r="X300" s="161" t="s">
        <v>28</v>
      </c>
      <c r="Y300" s="161">
        <v>591</v>
      </c>
      <c r="Z300" s="198">
        <v>45842</v>
      </c>
      <c r="AA300" s="161"/>
      <c r="AB300" s="161"/>
      <c r="AC300" s="161"/>
      <c r="AD300" s="197">
        <v>3666650717</v>
      </c>
      <c r="AE300" s="197">
        <v>9</v>
      </c>
      <c r="AF300" s="197" t="s">
        <v>4003</v>
      </c>
      <c r="AG300" s="199">
        <v>101111</v>
      </c>
      <c r="AH300" s="197">
        <f t="shared" si="13"/>
        <v>2059506</v>
      </c>
      <c r="AI300" s="197">
        <v>1858485</v>
      </c>
      <c r="AJ300" s="197">
        <v>201021</v>
      </c>
      <c r="AK300" s="197">
        <v>0</v>
      </c>
      <c r="AL300" s="197">
        <v>185848</v>
      </c>
      <c r="AM300" s="197">
        <f t="shared" si="14"/>
        <v>2245354</v>
      </c>
      <c r="AN300" s="197">
        <v>1858485</v>
      </c>
      <c r="AO300" s="197">
        <v>201021</v>
      </c>
      <c r="AP300" s="197">
        <v>0</v>
      </c>
      <c r="AQ300" s="197">
        <v>0</v>
      </c>
      <c r="AR300" s="197">
        <v>185848</v>
      </c>
      <c r="AS300" s="197" t="e">
        <v>#N/A</v>
      </c>
      <c r="AT300" s="197" t="s">
        <v>904</v>
      </c>
      <c r="AU300" s="197" t="s">
        <v>118</v>
      </c>
      <c r="AV300" s="197"/>
      <c r="AW300" s="197" t="s">
        <v>4004</v>
      </c>
      <c r="AX300" s="197" t="s">
        <v>904</v>
      </c>
      <c r="AY300" s="197" t="s">
        <v>904</v>
      </c>
      <c r="AZ300" s="197"/>
      <c r="BA300" s="197"/>
      <c r="BB300" s="197" t="s">
        <v>904</v>
      </c>
      <c r="BC300" s="197"/>
      <c r="BD300" s="197" t="s">
        <v>4004</v>
      </c>
      <c r="BE300" s="197"/>
      <c r="BF300" s="197">
        <v>0</v>
      </c>
      <c r="BG300" s="197"/>
      <c r="BH300" s="197"/>
      <c r="BI300" s="197"/>
    </row>
    <row r="301" spans="1:61" ht="15" hidden="1" customHeight="1" x14ac:dyDescent="0.2">
      <c r="A301" s="349" t="str">
        <f t="shared" si="15"/>
        <v>06xx-100840004953-83</v>
      </c>
      <c r="B301" s="198">
        <v>46071</v>
      </c>
      <c r="C301" s="351" t="s">
        <v>348</v>
      </c>
      <c r="D301" s="351" t="s">
        <v>49</v>
      </c>
      <c r="E301" s="260">
        <v>100840004953</v>
      </c>
      <c r="F301" s="161" t="s">
        <v>3524</v>
      </c>
      <c r="G301" s="199">
        <v>83</v>
      </c>
      <c r="H301" s="199" t="s">
        <v>3365</v>
      </c>
      <c r="I301" s="199">
        <v>83</v>
      </c>
      <c r="J301" s="198">
        <v>45768</v>
      </c>
      <c r="K301" s="198">
        <v>45800</v>
      </c>
      <c r="L301" s="198">
        <v>45929</v>
      </c>
      <c r="M301" s="198">
        <v>45964</v>
      </c>
      <c r="N301" s="161"/>
      <c r="O301" s="161" t="s">
        <v>78</v>
      </c>
      <c r="P301" s="161"/>
      <c r="Q301" s="161"/>
      <c r="R301" s="198">
        <v>44927</v>
      </c>
      <c r="S301" s="198">
        <v>45291</v>
      </c>
      <c r="T301" s="161" t="s">
        <v>69</v>
      </c>
      <c r="U301" s="161" t="s">
        <v>152</v>
      </c>
      <c r="V301" s="161" t="s">
        <v>57</v>
      </c>
      <c r="W301" s="161" t="s">
        <v>3525</v>
      </c>
      <c r="X301" s="161" t="s">
        <v>28</v>
      </c>
      <c r="Y301" s="161">
        <v>202</v>
      </c>
      <c r="Z301" s="198">
        <v>45764</v>
      </c>
      <c r="AA301" s="161" t="s">
        <v>57</v>
      </c>
      <c r="AB301" s="161" t="s">
        <v>57</v>
      </c>
      <c r="AC301" s="161" t="s">
        <v>57</v>
      </c>
      <c r="AD301" s="197">
        <v>400000000</v>
      </c>
      <c r="AE301" s="197">
        <v>0.45</v>
      </c>
      <c r="AF301" s="197" t="s">
        <v>4003</v>
      </c>
      <c r="AG301" s="199">
        <v>101111</v>
      </c>
      <c r="AH301" s="197">
        <f t="shared" si="13"/>
        <v>93864045</v>
      </c>
      <c r="AI301" s="197">
        <v>73293047</v>
      </c>
      <c r="AJ301" s="197">
        <v>20570998</v>
      </c>
      <c r="AK301" s="197">
        <v>0</v>
      </c>
      <c r="AL301" s="197">
        <v>0</v>
      </c>
      <c r="AM301" s="197">
        <f t="shared" si="14"/>
        <v>2234768</v>
      </c>
      <c r="AN301" s="197">
        <v>2234768</v>
      </c>
      <c r="AO301" s="197">
        <v>0</v>
      </c>
      <c r="AP301" s="197">
        <v>0</v>
      </c>
      <c r="AQ301" s="197">
        <v>0</v>
      </c>
      <c r="AR301" s="197">
        <v>0</v>
      </c>
      <c r="AS301" s="197" t="e">
        <v>#N/A</v>
      </c>
      <c r="AT301" s="197" t="s">
        <v>904</v>
      </c>
      <c r="AU301" s="197" t="s">
        <v>118</v>
      </c>
      <c r="AV301" s="197"/>
      <c r="AW301" s="197" t="s">
        <v>4004</v>
      </c>
      <c r="AX301" s="197" t="s">
        <v>904</v>
      </c>
      <c r="AY301" s="197"/>
      <c r="AZ301" s="197"/>
      <c r="BA301" s="197"/>
      <c r="BB301" s="197"/>
      <c r="BC301" s="197"/>
      <c r="BD301" s="197" t="s">
        <v>4004</v>
      </c>
      <c r="BE301" s="197"/>
      <c r="BF301" s="197">
        <v>0</v>
      </c>
      <c r="BG301" s="197">
        <v>0</v>
      </c>
      <c r="BH301" s="197">
        <v>0</v>
      </c>
      <c r="BI301" s="197"/>
    </row>
    <row r="302" spans="1:61" ht="15" hidden="1" customHeight="1" x14ac:dyDescent="0.2">
      <c r="A302" s="349" t="str">
        <f t="shared" si="15"/>
        <v>43xx-70940014331-430120250801TAC0001</v>
      </c>
      <c r="B302" s="198">
        <v>45692</v>
      </c>
      <c r="C302" s="351" t="s">
        <v>328</v>
      </c>
      <c r="D302" s="351" t="s">
        <v>329</v>
      </c>
      <c r="E302" s="260">
        <v>70940014331</v>
      </c>
      <c r="F302" s="161" t="s">
        <v>2067</v>
      </c>
      <c r="G302" s="199" t="s">
        <v>1070</v>
      </c>
      <c r="H302" s="199" t="s">
        <v>3363</v>
      </c>
      <c r="I302" s="199" t="s">
        <v>1864</v>
      </c>
      <c r="J302" s="198">
        <v>45870</v>
      </c>
      <c r="K302" s="198">
        <v>45929</v>
      </c>
      <c r="L302" s="198">
        <v>45996</v>
      </c>
      <c r="M302" s="198">
        <v>46002</v>
      </c>
      <c r="N302" s="161" t="s">
        <v>78</v>
      </c>
      <c r="O302" s="161" t="s">
        <v>487</v>
      </c>
      <c r="P302" s="161"/>
      <c r="Q302" s="161"/>
      <c r="R302" s="198">
        <v>44562</v>
      </c>
      <c r="S302" s="198">
        <v>45291</v>
      </c>
      <c r="T302" s="161" t="s">
        <v>331</v>
      </c>
      <c r="U302" s="161" t="s">
        <v>264</v>
      </c>
      <c r="V302" s="161" t="s">
        <v>118</v>
      </c>
      <c r="W302" s="161" t="s">
        <v>1336</v>
      </c>
      <c r="X302" s="161" t="s">
        <v>28</v>
      </c>
      <c r="Y302" s="161"/>
      <c r="Z302" s="198"/>
      <c r="AA302" s="161"/>
      <c r="AB302" s="161"/>
      <c r="AC302" s="161"/>
      <c r="AD302" s="197"/>
      <c r="AE302" s="197"/>
      <c r="AF302" s="197" t="s">
        <v>4003</v>
      </c>
      <c r="AG302" s="199">
        <v>101111</v>
      </c>
      <c r="AH302" s="197">
        <f t="shared" si="13"/>
        <v>2295786</v>
      </c>
      <c r="AI302" s="197">
        <v>1786351</v>
      </c>
      <c r="AJ302" s="197">
        <v>509435</v>
      </c>
      <c r="AK302" s="197">
        <v>7803773</v>
      </c>
      <c r="AL302" s="197">
        <v>446588</v>
      </c>
      <c r="AM302" s="197">
        <f t="shared" si="14"/>
        <v>2232939</v>
      </c>
      <c r="AN302" s="197">
        <v>1786351</v>
      </c>
      <c r="AO302" s="197">
        <v>0</v>
      </c>
      <c r="AP302" s="197">
        <v>0</v>
      </c>
      <c r="AQ302" s="197">
        <v>0</v>
      </c>
      <c r="AR302" s="197">
        <v>446588</v>
      </c>
      <c r="AS302" s="197" t="e">
        <v>#N/A</v>
      </c>
      <c r="AT302" s="197" t="s">
        <v>904</v>
      </c>
      <c r="AU302" s="197" t="s">
        <v>118</v>
      </c>
      <c r="AV302" s="197" t="s">
        <v>4007</v>
      </c>
      <c r="AW302" s="197" t="s">
        <v>4004</v>
      </c>
      <c r="AX302" s="197" t="s">
        <v>904</v>
      </c>
      <c r="AY302" s="197"/>
      <c r="AZ302" s="197"/>
      <c r="BA302" s="197"/>
      <c r="BB302" s="197" t="s">
        <v>904</v>
      </c>
      <c r="BC302" s="197"/>
      <c r="BD302" s="197" t="s">
        <v>4004</v>
      </c>
      <c r="BE302" s="197"/>
      <c r="BF302" s="197">
        <v>2156023</v>
      </c>
      <c r="BG302" s="197"/>
      <c r="BH302" s="197"/>
      <c r="BI302" s="197"/>
    </row>
    <row r="303" spans="1:61" ht="15" hidden="1" customHeight="1" x14ac:dyDescent="0.2">
      <c r="A303" s="349" t="str">
        <f t="shared" si="15"/>
        <v>71xx-30440009984-25</v>
      </c>
      <c r="B303" s="198">
        <v>46070</v>
      </c>
      <c r="C303" s="351" t="s">
        <v>256</v>
      </c>
      <c r="D303" s="351" t="s">
        <v>1143</v>
      </c>
      <c r="E303" s="260">
        <v>30440009984</v>
      </c>
      <c r="F303" s="161" t="s">
        <v>3513</v>
      </c>
      <c r="G303" s="199">
        <v>25</v>
      </c>
      <c r="H303" s="199" t="s">
        <v>3365</v>
      </c>
      <c r="I303" s="199">
        <v>25</v>
      </c>
      <c r="J303" s="198">
        <v>45139</v>
      </c>
      <c r="K303" s="198">
        <v>45153</v>
      </c>
      <c r="L303" s="198">
        <v>45219</v>
      </c>
      <c r="M303" s="198">
        <v>45219</v>
      </c>
      <c r="N303" s="161" t="s">
        <v>78</v>
      </c>
      <c r="O303" s="161" t="e">
        <v>#N/A</v>
      </c>
      <c r="P303" s="161"/>
      <c r="Q303" s="161"/>
      <c r="R303" s="198">
        <v>44197</v>
      </c>
      <c r="S303" s="198">
        <v>44926</v>
      </c>
      <c r="T303" s="161" t="s">
        <v>3514</v>
      </c>
      <c r="U303" s="161" t="s">
        <v>150</v>
      </c>
      <c r="V303" s="161"/>
      <c r="W303" s="161" t="s">
        <v>3410</v>
      </c>
      <c r="X303" s="161" t="s">
        <v>28</v>
      </c>
      <c r="Y303" s="161">
        <v>315</v>
      </c>
      <c r="Z303" s="198"/>
      <c r="AA303" s="161"/>
      <c r="AB303" s="161"/>
      <c r="AC303" s="161"/>
      <c r="AD303" s="197"/>
      <c r="AE303" s="197"/>
      <c r="AF303" s="197" t="s">
        <v>4005</v>
      </c>
      <c r="AG303" s="199">
        <v>105101</v>
      </c>
      <c r="AH303" s="197">
        <f t="shared" si="13"/>
        <v>4798021.21</v>
      </c>
      <c r="AI303" s="197">
        <v>4798021.21</v>
      </c>
      <c r="AJ303" s="197">
        <v>0</v>
      </c>
      <c r="AK303" s="197">
        <v>0</v>
      </c>
      <c r="AL303" s="197">
        <v>0</v>
      </c>
      <c r="AM303" s="197">
        <f t="shared" si="14"/>
        <v>2222169</v>
      </c>
      <c r="AN303" s="197">
        <v>0</v>
      </c>
      <c r="AO303" s="197">
        <v>0</v>
      </c>
      <c r="AP303" s="197">
        <v>0</v>
      </c>
      <c r="AQ303" s="197">
        <v>0</v>
      </c>
      <c r="AR303" s="197">
        <v>2222169</v>
      </c>
      <c r="AS303" s="197" t="e">
        <v>#N/A</v>
      </c>
      <c r="AT303" s="197" t="s">
        <v>904</v>
      </c>
      <c r="AU303" s="197" t="s">
        <v>118</v>
      </c>
      <c r="AV303" s="197" t="s">
        <v>1133</v>
      </c>
      <c r="AW303" s="197" t="s">
        <v>4004</v>
      </c>
      <c r="AX303" s="197"/>
      <c r="AY303" s="197"/>
      <c r="AZ303" s="197"/>
      <c r="BA303" s="197"/>
      <c r="BB303" s="197" t="s">
        <v>904</v>
      </c>
      <c r="BC303" s="197"/>
      <c r="BD303" s="197" t="s">
        <v>4004</v>
      </c>
      <c r="BE303" s="197"/>
      <c r="BF303" s="197"/>
      <c r="BG303" s="197"/>
      <c r="BH303" s="197"/>
      <c r="BI303" s="197"/>
    </row>
    <row r="304" spans="1:61" ht="15" hidden="1" customHeight="1" x14ac:dyDescent="0.2">
      <c r="A304" s="349" t="str">
        <f t="shared" si="15"/>
        <v>33xx-91140000824-330120251031TAC0001</v>
      </c>
      <c r="B304" s="198">
        <v>46038</v>
      </c>
      <c r="C304" s="351" t="s">
        <v>304</v>
      </c>
      <c r="D304" s="351" t="s">
        <v>305</v>
      </c>
      <c r="E304" s="260">
        <v>91140000824</v>
      </c>
      <c r="F304" s="161" t="s">
        <v>1491</v>
      </c>
      <c r="G304" s="199" t="s">
        <v>1490</v>
      </c>
      <c r="H304" s="199" t="s">
        <v>3363</v>
      </c>
      <c r="I304" s="199" t="s">
        <v>2071</v>
      </c>
      <c r="J304" s="198">
        <v>45961</v>
      </c>
      <c r="K304" s="198">
        <v>45968</v>
      </c>
      <c r="L304" s="198">
        <v>46020</v>
      </c>
      <c r="M304" s="198">
        <v>46020</v>
      </c>
      <c r="N304" s="161" t="s">
        <v>78</v>
      </c>
      <c r="O304" s="161" t="s">
        <v>487</v>
      </c>
      <c r="P304" s="161"/>
      <c r="Q304" s="161"/>
      <c r="R304" s="198">
        <v>44562</v>
      </c>
      <c r="S304" s="198">
        <v>45657</v>
      </c>
      <c r="T304" s="161" t="s">
        <v>1271</v>
      </c>
      <c r="U304" s="161" t="s">
        <v>149</v>
      </c>
      <c r="V304" s="161"/>
      <c r="W304" s="161" t="s">
        <v>1678</v>
      </c>
      <c r="X304" s="161" t="s">
        <v>11</v>
      </c>
      <c r="Y304" s="161">
        <v>1062</v>
      </c>
      <c r="Z304" s="198">
        <v>45959</v>
      </c>
      <c r="AA304" s="161"/>
      <c r="AB304" s="161"/>
      <c r="AC304" s="161"/>
      <c r="AD304" s="197">
        <v>1648046030</v>
      </c>
      <c r="AE304" s="197">
        <v>5.41</v>
      </c>
      <c r="AF304" s="197" t="s">
        <v>4003</v>
      </c>
      <c r="AG304" s="199">
        <v>101111</v>
      </c>
      <c r="AH304" s="197">
        <f t="shared" si="13"/>
        <v>25846137.63975</v>
      </c>
      <c r="AI304" s="197">
        <v>25846137.63975</v>
      </c>
      <c r="AJ304" s="197">
        <v>0</v>
      </c>
      <c r="AK304" s="197">
        <v>0</v>
      </c>
      <c r="AL304" s="197">
        <v>2220105</v>
      </c>
      <c r="AM304" s="197">
        <f t="shared" si="14"/>
        <v>2220105</v>
      </c>
      <c r="AN304" s="197">
        <v>0</v>
      </c>
      <c r="AO304" s="197">
        <v>0</v>
      </c>
      <c r="AP304" s="197">
        <v>0</v>
      </c>
      <c r="AQ304" s="197">
        <v>0</v>
      </c>
      <c r="AR304" s="197">
        <v>2220105</v>
      </c>
      <c r="AS304" s="197" t="e">
        <v>#N/A</v>
      </c>
      <c r="AT304" s="197" t="s">
        <v>904</v>
      </c>
      <c r="AU304" s="197" t="s">
        <v>118</v>
      </c>
      <c r="AV304" s="197" t="s">
        <v>1133</v>
      </c>
      <c r="AW304" s="197" t="s">
        <v>4004</v>
      </c>
      <c r="AX304" s="197"/>
      <c r="AY304" s="197"/>
      <c r="AZ304" s="197"/>
      <c r="BA304" s="197"/>
      <c r="BB304" s="197" t="s">
        <v>904</v>
      </c>
      <c r="BC304" s="197"/>
      <c r="BD304" s="197" t="s">
        <v>4004</v>
      </c>
      <c r="BE304" s="197"/>
      <c r="BF304" s="197"/>
      <c r="BG304" s="197"/>
      <c r="BH304" s="197"/>
      <c r="BI304" s="197"/>
    </row>
    <row r="305" spans="1:61" ht="15" hidden="1" customHeight="1" x14ac:dyDescent="0.2">
      <c r="A305" s="349" t="str">
        <f t="shared" si="15"/>
        <v>30xx-30240000725-300120250807TAC0028</v>
      </c>
      <c r="B305" s="198">
        <v>46036</v>
      </c>
      <c r="C305" s="351" t="s">
        <v>217</v>
      </c>
      <c r="D305" s="351" t="s">
        <v>360</v>
      </c>
      <c r="E305" s="260">
        <v>30240000725</v>
      </c>
      <c r="F305" s="161" t="s">
        <v>2354</v>
      </c>
      <c r="G305" s="199" t="s">
        <v>1503</v>
      </c>
      <c r="H305" s="199" t="s">
        <v>3363</v>
      </c>
      <c r="I305" s="199" t="s">
        <v>2355</v>
      </c>
      <c r="J305" s="198">
        <v>45876</v>
      </c>
      <c r="K305" s="198">
        <v>45971</v>
      </c>
      <c r="L305" s="198">
        <v>46021</v>
      </c>
      <c r="M305" s="198"/>
      <c r="N305" s="161" t="s">
        <v>78</v>
      </c>
      <c r="O305" s="161" t="s">
        <v>487</v>
      </c>
      <c r="P305" s="161"/>
      <c r="Q305" s="161"/>
      <c r="R305" s="198">
        <v>44562</v>
      </c>
      <c r="S305" s="198">
        <v>45291</v>
      </c>
      <c r="T305" s="161" t="s">
        <v>1683</v>
      </c>
      <c r="U305" s="161" t="s">
        <v>47</v>
      </c>
      <c r="V305" s="161"/>
      <c r="W305" s="161" t="s">
        <v>288</v>
      </c>
      <c r="X305" s="161" t="s">
        <v>11</v>
      </c>
      <c r="Y305" s="161">
        <v>728</v>
      </c>
      <c r="Z305" s="198">
        <v>45873</v>
      </c>
      <c r="AA305" s="161"/>
      <c r="AB305" s="161"/>
      <c r="AC305" s="161"/>
      <c r="AD305" s="197"/>
      <c r="AE305" s="197"/>
      <c r="AF305" s="197" t="s">
        <v>4003</v>
      </c>
      <c r="AG305" s="199">
        <v>101111</v>
      </c>
      <c r="AH305" s="197">
        <f t="shared" si="13"/>
        <v>3435129.1896620002</v>
      </c>
      <c r="AI305" s="197">
        <v>3435129.1896620002</v>
      </c>
      <c r="AJ305" s="197">
        <v>0</v>
      </c>
      <c r="AK305" s="197">
        <v>0</v>
      </c>
      <c r="AL305" s="197">
        <v>0</v>
      </c>
      <c r="AM305" s="197">
        <f t="shared" si="14"/>
        <v>2191171</v>
      </c>
      <c r="AN305" s="197">
        <v>1109000</v>
      </c>
      <c r="AO305" s="197">
        <v>0</v>
      </c>
      <c r="AP305" s="197">
        <v>817000</v>
      </c>
      <c r="AQ305" s="197">
        <v>0</v>
      </c>
      <c r="AR305" s="197">
        <v>265171</v>
      </c>
      <c r="AS305" s="197" t="e">
        <v>#N/A</v>
      </c>
      <c r="AT305" s="197" t="s">
        <v>904</v>
      </c>
      <c r="AU305" s="197" t="s">
        <v>118</v>
      </c>
      <c r="AV305" s="197"/>
      <c r="AW305" s="197" t="s">
        <v>4004</v>
      </c>
      <c r="AX305" s="197" t="s">
        <v>904</v>
      </c>
      <c r="AY305" s="197"/>
      <c r="AZ305" s="197" t="s">
        <v>904</v>
      </c>
      <c r="BA305" s="197"/>
      <c r="BB305" s="197" t="s">
        <v>904</v>
      </c>
      <c r="BC305" s="197"/>
      <c r="BD305" s="197" t="s">
        <v>4004</v>
      </c>
      <c r="BE305" s="197"/>
      <c r="BF305" s="197">
        <v>0</v>
      </c>
      <c r="BG305" s="197"/>
      <c r="BH305" s="197"/>
      <c r="BI305" s="197"/>
    </row>
    <row r="306" spans="1:61" ht="15" hidden="1" customHeight="1" x14ac:dyDescent="0.2">
      <c r="A306" s="349" t="str">
        <f t="shared" si="15"/>
        <v>62xx-70740009556-620120251017TAC0276</v>
      </c>
      <c r="B306" s="198">
        <v>46078</v>
      </c>
      <c r="C306" s="351" t="s">
        <v>361</v>
      </c>
      <c r="D306" s="351" t="s">
        <v>362</v>
      </c>
      <c r="E306" s="260">
        <v>70740009556</v>
      </c>
      <c r="F306" s="161" t="s">
        <v>1763</v>
      </c>
      <c r="G306" s="199" t="s">
        <v>1764</v>
      </c>
      <c r="H306" s="199" t="s">
        <v>3363</v>
      </c>
      <c r="I306" s="199" t="s">
        <v>3575</v>
      </c>
      <c r="J306" s="198">
        <v>45947</v>
      </c>
      <c r="K306" s="198">
        <v>45992</v>
      </c>
      <c r="L306" s="198">
        <v>46077</v>
      </c>
      <c r="M306" s="198"/>
      <c r="N306" s="161" t="s">
        <v>78</v>
      </c>
      <c r="O306" s="161" t="s">
        <v>487</v>
      </c>
      <c r="P306" s="161"/>
      <c r="Q306" s="161"/>
      <c r="R306" s="198">
        <v>44562</v>
      </c>
      <c r="S306" s="198" t="s">
        <v>39</v>
      </c>
      <c r="T306" s="161" t="s">
        <v>490</v>
      </c>
      <c r="U306" s="161" t="s">
        <v>152</v>
      </c>
      <c r="V306" s="161"/>
      <c r="W306" s="161" t="s">
        <v>37</v>
      </c>
      <c r="X306" s="161" t="s">
        <v>28</v>
      </c>
      <c r="Y306" s="161">
        <v>965</v>
      </c>
      <c r="Z306" s="198">
        <v>45925</v>
      </c>
      <c r="AA306" s="161"/>
      <c r="AB306" s="161"/>
      <c r="AC306" s="161"/>
      <c r="AD306" s="197">
        <v>2656698316</v>
      </c>
      <c r="AE306" s="197"/>
      <c r="AF306" s="197" t="s">
        <v>4005</v>
      </c>
      <c r="AG306" s="199">
        <v>105101</v>
      </c>
      <c r="AH306" s="197">
        <f t="shared" si="13"/>
        <v>1795795.87</v>
      </c>
      <c r="AI306" s="197">
        <v>1527271</v>
      </c>
      <c r="AJ306" s="197">
        <v>268524.87</v>
      </c>
      <c r="AK306" s="197">
        <v>19658642</v>
      </c>
      <c r="AL306" s="197">
        <v>0</v>
      </c>
      <c r="AM306" s="197">
        <f t="shared" si="14"/>
        <v>2177613.87</v>
      </c>
      <c r="AN306" s="197">
        <v>1527271</v>
      </c>
      <c r="AO306" s="197">
        <v>0</v>
      </c>
      <c r="AP306" s="197">
        <v>268524.87</v>
      </c>
      <c r="AQ306" s="197">
        <v>0</v>
      </c>
      <c r="AR306" s="197">
        <v>381818</v>
      </c>
      <c r="AS306" s="197" t="s">
        <v>564</v>
      </c>
      <c r="AT306" s="197" t="s">
        <v>904</v>
      </c>
      <c r="AU306" s="197" t="s">
        <v>904</v>
      </c>
      <c r="AV306" s="197" t="s">
        <v>3366</v>
      </c>
      <c r="AW306" s="197" t="s">
        <v>4004</v>
      </c>
      <c r="AX306" s="197" t="s">
        <v>904</v>
      </c>
      <c r="AY306" s="197"/>
      <c r="AZ306" s="197" t="s">
        <v>904</v>
      </c>
      <c r="BA306" s="197"/>
      <c r="BB306" s="197" t="s">
        <v>904</v>
      </c>
      <c r="BC306" s="197"/>
      <c r="BD306" s="197" t="s">
        <v>4004</v>
      </c>
      <c r="BE306" s="197"/>
      <c r="BF306" s="197"/>
      <c r="BG306" s="197"/>
      <c r="BH306" s="197"/>
      <c r="BI306" s="197">
        <v>2177613.87</v>
      </c>
    </row>
    <row r="307" spans="1:61" ht="15" hidden="1" customHeight="1" x14ac:dyDescent="0.2">
      <c r="A307" s="349" t="str">
        <f t="shared" si="15"/>
        <v>43xx-80740001700-151</v>
      </c>
      <c r="B307" s="198">
        <v>46014</v>
      </c>
      <c r="C307" s="351" t="s">
        <v>328</v>
      </c>
      <c r="D307" s="351" t="s">
        <v>329</v>
      </c>
      <c r="E307" s="260">
        <v>80740001700</v>
      </c>
      <c r="F307" s="161" t="s">
        <v>2066</v>
      </c>
      <c r="G307" s="199">
        <v>151</v>
      </c>
      <c r="H307" s="199" t="s">
        <v>3365</v>
      </c>
      <c r="I307" s="199">
        <v>151</v>
      </c>
      <c r="J307" s="198">
        <v>45839</v>
      </c>
      <c r="K307" s="198">
        <v>45986</v>
      </c>
      <c r="L307" s="198">
        <v>46010</v>
      </c>
      <c r="M307" s="198">
        <v>46013</v>
      </c>
      <c r="N307" s="161"/>
      <c r="O307" s="161" t="s">
        <v>78</v>
      </c>
      <c r="P307" s="161"/>
      <c r="Q307" s="161"/>
      <c r="R307" s="198">
        <v>44562</v>
      </c>
      <c r="S307" s="198">
        <v>45657</v>
      </c>
      <c r="T307" s="161" t="s">
        <v>334</v>
      </c>
      <c r="U307" s="161"/>
      <c r="V307" s="161" t="s">
        <v>118</v>
      </c>
      <c r="W307" s="161" t="s">
        <v>216</v>
      </c>
      <c r="X307" s="161" t="s">
        <v>28</v>
      </c>
      <c r="Y307" s="161"/>
      <c r="Z307" s="198"/>
      <c r="AA307" s="161"/>
      <c r="AB307" s="161"/>
      <c r="AC307" s="161"/>
      <c r="AD307" s="197"/>
      <c r="AE307" s="197"/>
      <c r="AF307" s="197" t="s">
        <v>4003</v>
      </c>
      <c r="AG307" s="199">
        <v>101111</v>
      </c>
      <c r="AH307" s="197">
        <f t="shared" si="13"/>
        <v>2771681</v>
      </c>
      <c r="AI307" s="197">
        <v>1921000</v>
      </c>
      <c r="AJ307" s="197">
        <v>850681</v>
      </c>
      <c r="AK307" s="197">
        <v>0</v>
      </c>
      <c r="AL307" s="197">
        <v>192100</v>
      </c>
      <c r="AM307" s="197">
        <f t="shared" si="14"/>
        <v>2113100</v>
      </c>
      <c r="AN307" s="197">
        <v>0</v>
      </c>
      <c r="AO307" s="197">
        <v>1921000</v>
      </c>
      <c r="AP307" s="197">
        <v>0</v>
      </c>
      <c r="AQ307" s="197">
        <v>0</v>
      </c>
      <c r="AR307" s="197">
        <v>192100</v>
      </c>
      <c r="AS307" s="197" t="e">
        <v>#N/A</v>
      </c>
      <c r="AT307" s="197" t="s">
        <v>904</v>
      </c>
      <c r="AU307" s="197" t="s">
        <v>118</v>
      </c>
      <c r="AV307" s="197"/>
      <c r="AW307" s="197" t="s">
        <v>4004</v>
      </c>
      <c r="AX307" s="197"/>
      <c r="AY307" s="197" t="s">
        <v>904</v>
      </c>
      <c r="AZ307" s="197"/>
      <c r="BA307" s="197"/>
      <c r="BB307" s="197" t="s">
        <v>904</v>
      </c>
      <c r="BC307" s="197"/>
      <c r="BD307" s="197" t="s">
        <v>4004</v>
      </c>
      <c r="BE307" s="197"/>
      <c r="BF307" s="197">
        <v>0</v>
      </c>
      <c r="BG307" s="197">
        <v>0</v>
      </c>
      <c r="BH307" s="197">
        <v>0</v>
      </c>
      <c r="BI307" s="197"/>
    </row>
    <row r="308" spans="1:61" ht="15" hidden="1" customHeight="1" x14ac:dyDescent="0.2">
      <c r="A308" s="349" t="str">
        <f t="shared" si="15"/>
        <v>58xx-60540005386-60</v>
      </c>
      <c r="B308" s="198">
        <v>46113</v>
      </c>
      <c r="C308" s="351" t="s">
        <v>282</v>
      </c>
      <c r="D308" s="351" t="s">
        <v>283</v>
      </c>
      <c r="E308" s="260">
        <v>60540005386</v>
      </c>
      <c r="F308" s="161" t="s">
        <v>4107</v>
      </c>
      <c r="G308" s="199">
        <v>60</v>
      </c>
      <c r="H308" s="199" t="s">
        <v>3365</v>
      </c>
      <c r="I308" s="199">
        <v>60</v>
      </c>
      <c r="J308" s="198">
        <v>45135</v>
      </c>
      <c r="K308" s="198">
        <v>45170</v>
      </c>
      <c r="L308" s="198">
        <v>45470</v>
      </c>
      <c r="M308" s="198">
        <v>45470</v>
      </c>
      <c r="N308" s="161"/>
      <c r="O308" s="161" t="s">
        <v>21</v>
      </c>
      <c r="P308" s="161"/>
      <c r="Q308" s="161"/>
      <c r="R308" s="198">
        <v>43831</v>
      </c>
      <c r="S308" s="198">
        <v>44926</v>
      </c>
      <c r="T308" s="161" t="s">
        <v>4108</v>
      </c>
      <c r="U308" s="161" t="s">
        <v>152</v>
      </c>
      <c r="V308" s="161"/>
      <c r="W308" s="161"/>
      <c r="X308" s="161" t="s">
        <v>4065</v>
      </c>
      <c r="Y308" s="161"/>
      <c r="Z308" s="198"/>
      <c r="AA308" s="161"/>
      <c r="AB308" s="161"/>
      <c r="AC308" s="161"/>
      <c r="AD308" s="197"/>
      <c r="AE308" s="197"/>
      <c r="AF308" s="197" t="s">
        <v>4005</v>
      </c>
      <c r="AG308" s="199">
        <v>105101</v>
      </c>
      <c r="AH308" s="197">
        <f t="shared" si="13"/>
        <v>20114834.120000001</v>
      </c>
      <c r="AI308" s="197">
        <v>20114834.120000001</v>
      </c>
      <c r="AJ308" s="197">
        <v>0</v>
      </c>
      <c r="AK308" s="197">
        <v>0</v>
      </c>
      <c r="AL308" s="197">
        <v>0</v>
      </c>
      <c r="AM308" s="197">
        <f t="shared" si="14"/>
        <v>2101867</v>
      </c>
      <c r="AN308" s="197">
        <v>1931740</v>
      </c>
      <c r="AO308" s="197">
        <v>0</v>
      </c>
      <c r="AP308" s="197">
        <v>170127</v>
      </c>
      <c r="AQ308" s="197">
        <v>0</v>
      </c>
      <c r="AR308" s="197">
        <v>0</v>
      </c>
      <c r="AS308" s="197" t="e">
        <v>#N/A</v>
      </c>
      <c r="AT308" s="197" t="s">
        <v>904</v>
      </c>
      <c r="AU308" s="197" t="s">
        <v>904</v>
      </c>
      <c r="AV308" s="197" t="s">
        <v>4007</v>
      </c>
      <c r="AW308" s="197" t="s">
        <v>4004</v>
      </c>
      <c r="AX308" s="197" t="s">
        <v>904</v>
      </c>
      <c r="AY308" s="197"/>
      <c r="AZ308" s="197" t="s">
        <v>904</v>
      </c>
      <c r="BA308" s="197"/>
      <c r="BB308" s="197"/>
      <c r="BC308" s="197"/>
      <c r="BD308" s="197" t="s">
        <v>4004</v>
      </c>
      <c r="BE308" s="197"/>
      <c r="BF308" s="197">
        <v>0</v>
      </c>
      <c r="BG308" s="197" t="e">
        <v>#N/A</v>
      </c>
      <c r="BH308" s="197" t="e">
        <v>#N/A</v>
      </c>
      <c r="BI308" s="197">
        <v>2101867</v>
      </c>
    </row>
    <row r="309" spans="1:61" ht="15" hidden="1" customHeight="1" x14ac:dyDescent="0.2">
      <c r="A309" s="349" t="str">
        <f t="shared" si="15"/>
        <v>60xx-121040002588-1983</v>
      </c>
      <c r="B309" s="198">
        <v>46030</v>
      </c>
      <c r="C309" s="351" t="s">
        <v>363</v>
      </c>
      <c r="D309" s="351" t="s">
        <v>364</v>
      </c>
      <c r="E309" s="260">
        <v>121040002588</v>
      </c>
      <c r="F309" s="161" t="s">
        <v>115</v>
      </c>
      <c r="G309" s="199">
        <v>1983</v>
      </c>
      <c r="H309" s="199" t="s">
        <v>3365</v>
      </c>
      <c r="I309" s="199">
        <v>1983</v>
      </c>
      <c r="J309" s="198">
        <v>45628</v>
      </c>
      <c r="K309" s="198">
        <v>45628</v>
      </c>
      <c r="L309" s="198">
        <v>45835</v>
      </c>
      <c r="M309" s="198"/>
      <c r="N309" s="161"/>
      <c r="O309" s="161" t="s">
        <v>82</v>
      </c>
      <c r="P309" s="161"/>
      <c r="Q309" s="161"/>
      <c r="R309" s="198">
        <v>44197</v>
      </c>
      <c r="S309" s="198">
        <v>45291</v>
      </c>
      <c r="T309" s="161" t="s">
        <v>87</v>
      </c>
      <c r="U309" s="161" t="s">
        <v>1330</v>
      </c>
      <c r="V309" s="161" t="s">
        <v>86</v>
      </c>
      <c r="W309" s="161" t="s">
        <v>625</v>
      </c>
      <c r="X309" s="161" t="s">
        <v>28</v>
      </c>
      <c r="Y309" s="161"/>
      <c r="Z309" s="198"/>
      <c r="AA309" s="161"/>
      <c r="AB309" s="161"/>
      <c r="AC309" s="161"/>
      <c r="AD309" s="197"/>
      <c r="AE309" s="197"/>
      <c r="AF309" s="197" t="s">
        <v>4003</v>
      </c>
      <c r="AG309" s="199">
        <v>101111</v>
      </c>
      <c r="AH309" s="197">
        <f t="shared" si="13"/>
        <v>4149433</v>
      </c>
      <c r="AI309" s="197">
        <v>3436760</v>
      </c>
      <c r="AJ309" s="197">
        <v>712673</v>
      </c>
      <c r="AK309" s="197">
        <v>0</v>
      </c>
      <c r="AL309" s="197">
        <v>859190</v>
      </c>
      <c r="AM309" s="197">
        <f t="shared" si="14"/>
        <v>2101825</v>
      </c>
      <c r="AN309" s="197">
        <v>2101825</v>
      </c>
      <c r="AO309" s="197">
        <v>0</v>
      </c>
      <c r="AP309" s="197">
        <v>0</v>
      </c>
      <c r="AQ309" s="197">
        <v>0</v>
      </c>
      <c r="AR309" s="197">
        <v>0</v>
      </c>
      <c r="AS309" s="197" t="e">
        <v>#N/A</v>
      </c>
      <c r="AT309" s="197" t="s">
        <v>904</v>
      </c>
      <c r="AU309" s="197" t="s">
        <v>118</v>
      </c>
      <c r="AV309" s="197" t="s">
        <v>4007</v>
      </c>
      <c r="AW309" s="197" t="s">
        <v>4004</v>
      </c>
      <c r="AX309" s="197" t="s">
        <v>904</v>
      </c>
      <c r="AY309" s="197"/>
      <c r="AZ309" s="197"/>
      <c r="BA309" s="197"/>
      <c r="BB309" s="197"/>
      <c r="BC309" s="197"/>
      <c r="BD309" s="197" t="s">
        <v>4004</v>
      </c>
      <c r="BE309" s="197"/>
      <c r="BF309" s="197">
        <v>1571863.2</v>
      </c>
      <c r="BG309" s="197">
        <v>0</v>
      </c>
      <c r="BH309" s="197">
        <v>0</v>
      </c>
      <c r="BI309" s="197"/>
    </row>
    <row r="310" spans="1:61" ht="15" hidden="1" customHeight="1" x14ac:dyDescent="0.2">
      <c r="A310" s="349" t="str">
        <f t="shared" si="15"/>
        <v>59xx-120340020603-60</v>
      </c>
      <c r="B310" s="198">
        <v>46045</v>
      </c>
      <c r="C310" s="351" t="s">
        <v>337</v>
      </c>
      <c r="D310" s="351" t="s">
        <v>353</v>
      </c>
      <c r="E310" s="260">
        <v>120340020603</v>
      </c>
      <c r="F310" s="161" t="s">
        <v>866</v>
      </c>
      <c r="G310" s="199">
        <v>60</v>
      </c>
      <c r="H310" s="199" t="s">
        <v>3365</v>
      </c>
      <c r="I310" s="199">
        <v>60</v>
      </c>
      <c r="J310" s="198">
        <v>45742</v>
      </c>
      <c r="K310" s="198">
        <v>45747</v>
      </c>
      <c r="L310" s="198">
        <v>46020</v>
      </c>
      <c r="M310" s="198">
        <v>46020</v>
      </c>
      <c r="N310" s="161"/>
      <c r="O310" s="161" t="s">
        <v>78</v>
      </c>
      <c r="P310" s="161"/>
      <c r="Q310" s="161"/>
      <c r="R310" s="198">
        <v>44562</v>
      </c>
      <c r="S310" s="198">
        <v>45657</v>
      </c>
      <c r="T310" s="161" t="s">
        <v>342</v>
      </c>
      <c r="U310" s="161" t="s">
        <v>152</v>
      </c>
      <c r="V310" s="161"/>
      <c r="W310" s="161"/>
      <c r="X310" s="161" t="s">
        <v>36</v>
      </c>
      <c r="Y310" s="161"/>
      <c r="Z310" s="198"/>
      <c r="AA310" s="161"/>
      <c r="AB310" s="161"/>
      <c r="AC310" s="161"/>
      <c r="AD310" s="197"/>
      <c r="AE310" s="197"/>
      <c r="AF310" s="197" t="s">
        <v>4005</v>
      </c>
      <c r="AG310" s="199">
        <v>105101</v>
      </c>
      <c r="AH310" s="197">
        <f t="shared" si="13"/>
        <v>2100589.66</v>
      </c>
      <c r="AI310" s="197">
        <v>1999999</v>
      </c>
      <c r="AJ310" s="197">
        <v>100590.66</v>
      </c>
      <c r="AK310" s="197">
        <v>0</v>
      </c>
      <c r="AL310" s="197">
        <v>0</v>
      </c>
      <c r="AM310" s="197">
        <f t="shared" si="14"/>
        <v>2100589.66</v>
      </c>
      <c r="AN310" s="197">
        <v>1999999</v>
      </c>
      <c r="AO310" s="197">
        <v>0</v>
      </c>
      <c r="AP310" s="197">
        <v>100590.66</v>
      </c>
      <c r="AQ310" s="197">
        <v>0</v>
      </c>
      <c r="AR310" s="197">
        <v>0</v>
      </c>
      <c r="AS310" s="197" t="e">
        <v>#N/A</v>
      </c>
      <c r="AT310" s="197" t="s">
        <v>904</v>
      </c>
      <c r="AU310" s="197">
        <v>0</v>
      </c>
      <c r="AV310" s="197" t="s">
        <v>4004</v>
      </c>
      <c r="AW310" s="197" t="s">
        <v>4004</v>
      </c>
      <c r="AX310" s="197" t="s">
        <v>904</v>
      </c>
      <c r="AY310" s="197"/>
      <c r="AZ310" s="197" t="s">
        <v>904</v>
      </c>
      <c r="BA310" s="197"/>
      <c r="BB310" s="197"/>
      <c r="BC310" s="197"/>
      <c r="BD310" s="197" t="s">
        <v>4004</v>
      </c>
      <c r="BE310" s="197"/>
      <c r="BF310" s="197">
        <v>0</v>
      </c>
      <c r="BG310" s="197"/>
      <c r="BH310" s="197"/>
      <c r="BI310" s="197"/>
    </row>
    <row r="311" spans="1:61" ht="15" hidden="1" customHeight="1" x14ac:dyDescent="0.2">
      <c r="A311" s="349" t="str">
        <f t="shared" si="15"/>
        <v>21xx-200740014988-96</v>
      </c>
      <c r="B311" s="198">
        <v>46112</v>
      </c>
      <c r="C311" s="351" t="s">
        <v>351</v>
      </c>
      <c r="D311" s="351" t="s">
        <v>177</v>
      </c>
      <c r="E311" s="260">
        <v>200740014988</v>
      </c>
      <c r="F311" s="161" t="s">
        <v>183</v>
      </c>
      <c r="G311" s="199">
        <v>96</v>
      </c>
      <c r="H311" s="199" t="s">
        <v>3365</v>
      </c>
      <c r="I311" s="199">
        <v>96</v>
      </c>
      <c r="J311" s="198">
        <v>45583</v>
      </c>
      <c r="K311" s="198">
        <v>45630</v>
      </c>
      <c r="L311" s="198">
        <v>45705</v>
      </c>
      <c r="M311" s="198">
        <v>45707</v>
      </c>
      <c r="N311" s="161"/>
      <c r="O311" s="161" t="s">
        <v>78</v>
      </c>
      <c r="P311" s="161"/>
      <c r="Q311" s="161"/>
      <c r="R311" s="198">
        <v>44927</v>
      </c>
      <c r="S311" s="198">
        <v>45291</v>
      </c>
      <c r="T311" s="161" t="s">
        <v>182</v>
      </c>
      <c r="U311" s="161" t="s">
        <v>178</v>
      </c>
      <c r="V311" s="161" t="s">
        <v>118</v>
      </c>
      <c r="W311" s="161" t="s">
        <v>379</v>
      </c>
      <c r="X311" s="161" t="s">
        <v>28</v>
      </c>
      <c r="Y311" s="161">
        <v>394</v>
      </c>
      <c r="Z311" s="198">
        <v>45567</v>
      </c>
      <c r="AA311" s="161"/>
      <c r="AB311" s="161"/>
      <c r="AC311" s="161"/>
      <c r="AD311" s="197">
        <v>440238864</v>
      </c>
      <c r="AE311" s="197">
        <v>3.5</v>
      </c>
      <c r="AF311" s="197" t="s">
        <v>4003</v>
      </c>
      <c r="AG311" s="199">
        <v>101111</v>
      </c>
      <c r="AH311" s="197">
        <f t="shared" si="13"/>
        <v>25155115.59</v>
      </c>
      <c r="AI311" s="197">
        <v>21792142</v>
      </c>
      <c r="AJ311" s="197">
        <v>3362973.59</v>
      </c>
      <c r="AK311" s="197">
        <v>0</v>
      </c>
      <c r="AL311" s="197">
        <v>2179214</v>
      </c>
      <c r="AM311" s="197">
        <f t="shared" si="14"/>
        <v>2096271</v>
      </c>
      <c r="AN311" s="197">
        <v>1816020</v>
      </c>
      <c r="AO311" s="197">
        <v>0</v>
      </c>
      <c r="AP311" s="197">
        <v>280251</v>
      </c>
      <c r="AQ311" s="197">
        <v>0</v>
      </c>
      <c r="AR311" s="197">
        <v>0</v>
      </c>
      <c r="AS311" s="197" t="e">
        <v>#N/A</v>
      </c>
      <c r="AT311" s="197" t="s">
        <v>904</v>
      </c>
      <c r="AU311" s="197" t="s">
        <v>118</v>
      </c>
      <c r="AV311" s="197" t="s">
        <v>4007</v>
      </c>
      <c r="AW311" s="197" t="s">
        <v>4004</v>
      </c>
      <c r="AX311" s="197" t="s">
        <v>904</v>
      </c>
      <c r="AY311" s="197"/>
      <c r="AZ311" s="197" t="s">
        <v>904</v>
      </c>
      <c r="BA311" s="197"/>
      <c r="BB311" s="197"/>
      <c r="BC311" s="197"/>
      <c r="BD311" s="197" t="s">
        <v>4004</v>
      </c>
      <c r="BE311" s="197"/>
      <c r="BF311" s="197">
        <v>8591671</v>
      </c>
      <c r="BG311" s="197">
        <v>0</v>
      </c>
      <c r="BH311" s="197">
        <v>0</v>
      </c>
      <c r="BI311" s="197"/>
    </row>
    <row r="312" spans="1:61" ht="15" hidden="1" customHeight="1" x14ac:dyDescent="0.2">
      <c r="A312" s="349" t="str">
        <f t="shared" si="15"/>
        <v>43xx-80440015839-149</v>
      </c>
      <c r="B312" s="198">
        <v>46045</v>
      </c>
      <c r="C312" s="351" t="s">
        <v>328</v>
      </c>
      <c r="D312" s="351" t="s">
        <v>329</v>
      </c>
      <c r="E312" s="260">
        <v>80440015839</v>
      </c>
      <c r="F312" s="161" t="s">
        <v>2069</v>
      </c>
      <c r="G312" s="199">
        <v>149</v>
      </c>
      <c r="H312" s="199" t="s">
        <v>3365</v>
      </c>
      <c r="I312" s="199">
        <v>149</v>
      </c>
      <c r="J312" s="198">
        <v>45832</v>
      </c>
      <c r="K312" s="198">
        <v>45839</v>
      </c>
      <c r="L312" s="198">
        <v>45973</v>
      </c>
      <c r="M312" s="198">
        <v>45974</v>
      </c>
      <c r="N312" s="161"/>
      <c r="O312" s="161" t="s">
        <v>78</v>
      </c>
      <c r="P312" s="161"/>
      <c r="Q312" s="161"/>
      <c r="R312" s="198">
        <v>45292</v>
      </c>
      <c r="S312" s="198">
        <v>45657</v>
      </c>
      <c r="T312" s="161" t="s">
        <v>330</v>
      </c>
      <c r="U312" s="161" t="s">
        <v>264</v>
      </c>
      <c r="V312" s="161"/>
      <c r="W312" s="161" t="s">
        <v>54</v>
      </c>
      <c r="X312" s="161" t="s">
        <v>131</v>
      </c>
      <c r="Y312" s="161"/>
      <c r="Z312" s="198"/>
      <c r="AA312" s="161"/>
      <c r="AB312" s="161"/>
      <c r="AC312" s="161"/>
      <c r="AD312" s="197">
        <v>839906829</v>
      </c>
      <c r="AE312" s="197"/>
      <c r="AF312" s="197" t="s">
        <v>4003</v>
      </c>
      <c r="AG312" s="199">
        <v>101111</v>
      </c>
      <c r="AH312" s="197">
        <f t="shared" si="13"/>
        <v>1894003.33</v>
      </c>
      <c r="AI312" s="197">
        <v>1695186</v>
      </c>
      <c r="AJ312" s="197">
        <v>198817.33</v>
      </c>
      <c r="AK312" s="197">
        <v>0</v>
      </c>
      <c r="AL312" s="197">
        <v>169519</v>
      </c>
      <c r="AM312" s="197">
        <f t="shared" si="14"/>
        <v>2063522.33</v>
      </c>
      <c r="AN312" s="197">
        <v>1695186</v>
      </c>
      <c r="AO312" s="197">
        <v>0</v>
      </c>
      <c r="AP312" s="197">
        <v>198817.33</v>
      </c>
      <c r="AQ312" s="197">
        <v>0</v>
      </c>
      <c r="AR312" s="197">
        <v>169519</v>
      </c>
      <c r="AS312" s="197" t="e">
        <v>#N/A</v>
      </c>
      <c r="AT312" s="197" t="s">
        <v>904</v>
      </c>
      <c r="AU312" s="197" t="s">
        <v>118</v>
      </c>
      <c r="AV312" s="197"/>
      <c r="AW312" s="197" t="s">
        <v>4004</v>
      </c>
      <c r="AX312" s="197" t="s">
        <v>904</v>
      </c>
      <c r="AY312" s="197"/>
      <c r="AZ312" s="197" t="s">
        <v>904</v>
      </c>
      <c r="BA312" s="197"/>
      <c r="BB312" s="197" t="s">
        <v>904</v>
      </c>
      <c r="BC312" s="197"/>
      <c r="BD312" s="197" t="s">
        <v>4004</v>
      </c>
      <c r="BE312" s="197"/>
      <c r="BF312" s="197">
        <v>0</v>
      </c>
      <c r="BG312" s="197">
        <v>0</v>
      </c>
      <c r="BH312" s="197">
        <v>0</v>
      </c>
      <c r="BI312" s="197"/>
    </row>
    <row r="313" spans="1:61" ht="15" hidden="1" customHeight="1" x14ac:dyDescent="0.2">
      <c r="A313" s="349" t="str">
        <f t="shared" si="15"/>
        <v>06xx-70640007209-127</v>
      </c>
      <c r="B313" s="198">
        <v>46071</v>
      </c>
      <c r="C313" s="351" t="s">
        <v>348</v>
      </c>
      <c r="D313" s="351" t="s">
        <v>49</v>
      </c>
      <c r="E313" s="260">
        <v>70640007209</v>
      </c>
      <c r="F313" s="161" t="s">
        <v>3515</v>
      </c>
      <c r="G313" s="199">
        <v>127</v>
      </c>
      <c r="H313" s="199" t="s">
        <v>3365</v>
      </c>
      <c r="I313" s="199">
        <v>127</v>
      </c>
      <c r="J313" s="198">
        <v>43224</v>
      </c>
      <c r="K313" s="198">
        <v>43244</v>
      </c>
      <c r="L313" s="198">
        <v>43829</v>
      </c>
      <c r="M313" s="198">
        <v>43829</v>
      </c>
      <c r="N313" s="161"/>
      <c r="O313" s="161" t="s">
        <v>78</v>
      </c>
      <c r="P313" s="161"/>
      <c r="Q313" s="161"/>
      <c r="R313" s="198">
        <v>42370</v>
      </c>
      <c r="S313" s="198">
        <v>43100</v>
      </c>
      <c r="T313" s="161" t="s">
        <v>80</v>
      </c>
      <c r="U313" s="161" t="s">
        <v>152</v>
      </c>
      <c r="V313" s="161" t="s">
        <v>57</v>
      </c>
      <c r="W313" s="161" t="s">
        <v>3516</v>
      </c>
      <c r="X313" s="161" t="s">
        <v>3517</v>
      </c>
      <c r="Y313" s="161" t="s">
        <v>57</v>
      </c>
      <c r="Z313" s="198"/>
      <c r="AA313" s="161"/>
      <c r="AB313" s="161"/>
      <c r="AC313" s="161"/>
      <c r="AD313" s="197"/>
      <c r="AE313" s="197">
        <v>0.42</v>
      </c>
      <c r="AF313" s="197" t="s">
        <v>4003</v>
      </c>
      <c r="AG313" s="199">
        <v>101111</v>
      </c>
      <c r="AH313" s="197">
        <f t="shared" si="13"/>
        <v>100793511</v>
      </c>
      <c r="AI313" s="197">
        <v>93868433</v>
      </c>
      <c r="AJ313" s="197">
        <v>6925078</v>
      </c>
      <c r="AK313" s="197">
        <v>0</v>
      </c>
      <c r="AL313" s="197">
        <v>0</v>
      </c>
      <c r="AM313" s="197">
        <f t="shared" si="14"/>
        <v>2000000</v>
      </c>
      <c r="AN313" s="197">
        <v>2000000</v>
      </c>
      <c r="AO313" s="197">
        <v>0</v>
      </c>
      <c r="AP313" s="197">
        <v>0</v>
      </c>
      <c r="AQ313" s="197">
        <v>0</v>
      </c>
      <c r="AR313" s="197">
        <v>0</v>
      </c>
      <c r="AS313" s="197" t="e">
        <v>#N/A</v>
      </c>
      <c r="AT313" s="197" t="s">
        <v>904</v>
      </c>
      <c r="AU313" s="197" t="s">
        <v>118</v>
      </c>
      <c r="AV313" s="197" t="s">
        <v>4007</v>
      </c>
      <c r="AW313" s="197" t="s">
        <v>4004</v>
      </c>
      <c r="AX313" s="197" t="s">
        <v>904</v>
      </c>
      <c r="AY313" s="197"/>
      <c r="AZ313" s="197"/>
      <c r="BA313" s="197"/>
      <c r="BB313" s="197"/>
      <c r="BC313" s="197"/>
      <c r="BD313" s="197" t="s">
        <v>4004</v>
      </c>
      <c r="BE313" s="197"/>
      <c r="BF313" s="197">
        <v>0</v>
      </c>
      <c r="BG313" s="197">
        <v>0</v>
      </c>
      <c r="BH313" s="197" t="e">
        <v>#N/A</v>
      </c>
      <c r="BI313" s="197"/>
    </row>
    <row r="314" spans="1:61" ht="15" hidden="1" customHeight="1" x14ac:dyDescent="0.2">
      <c r="A314" s="349" t="str">
        <f t="shared" si="15"/>
        <v>27xx-151140001400-270120250904TAC0003</v>
      </c>
      <c r="B314" s="198">
        <v>46055</v>
      </c>
      <c r="C314" s="351" t="s">
        <v>193</v>
      </c>
      <c r="D314" s="351" t="s">
        <v>194</v>
      </c>
      <c r="E314" s="260">
        <v>151140001400</v>
      </c>
      <c r="F314" s="161" t="s">
        <v>967</v>
      </c>
      <c r="G314" s="199" t="s">
        <v>1081</v>
      </c>
      <c r="H314" s="199" t="s">
        <v>3363</v>
      </c>
      <c r="I314" s="199" t="s">
        <v>2078</v>
      </c>
      <c r="J314" s="198">
        <v>45904</v>
      </c>
      <c r="K314" s="198">
        <v>45916</v>
      </c>
      <c r="L314" s="198">
        <v>46020</v>
      </c>
      <c r="M314" s="198">
        <v>46020</v>
      </c>
      <c r="N314" s="161" t="s">
        <v>78</v>
      </c>
      <c r="O314" s="161" t="s">
        <v>487</v>
      </c>
      <c r="P314" s="161"/>
      <c r="Q314" s="161"/>
      <c r="R314" s="198">
        <v>44562</v>
      </c>
      <c r="S314" s="198">
        <v>45657</v>
      </c>
      <c r="T314" s="161" t="s">
        <v>1082</v>
      </c>
      <c r="U314" s="161" t="s">
        <v>47</v>
      </c>
      <c r="V314" s="161"/>
      <c r="W314" s="161" t="s">
        <v>1083</v>
      </c>
      <c r="X314" s="161" t="s">
        <v>11</v>
      </c>
      <c r="Y314" s="161">
        <v>853</v>
      </c>
      <c r="Z314" s="198">
        <v>45898</v>
      </c>
      <c r="AA314" s="161"/>
      <c r="AB314" s="161"/>
      <c r="AC314" s="161"/>
      <c r="AD314" s="197"/>
      <c r="AE314" s="197">
        <v>1.1599999999999999</v>
      </c>
      <c r="AF314" s="197" t="s">
        <v>4005</v>
      </c>
      <c r="AG314" s="199">
        <v>105101</v>
      </c>
      <c r="AH314" s="197">
        <f t="shared" si="13"/>
        <v>1597164</v>
      </c>
      <c r="AI314" s="197">
        <v>1575204</v>
      </c>
      <c r="AJ314" s="197">
        <v>21960</v>
      </c>
      <c r="AK314" s="197">
        <v>0</v>
      </c>
      <c r="AL314" s="197">
        <v>393800</v>
      </c>
      <c r="AM314" s="197">
        <f t="shared" si="14"/>
        <v>1990964</v>
      </c>
      <c r="AN314" s="197">
        <v>1575204</v>
      </c>
      <c r="AO314" s="197">
        <v>0</v>
      </c>
      <c r="AP314" s="197">
        <v>21960</v>
      </c>
      <c r="AQ314" s="197">
        <v>0</v>
      </c>
      <c r="AR314" s="197">
        <v>393800</v>
      </c>
      <c r="AS314" s="197" t="e">
        <v>#N/A</v>
      </c>
      <c r="AT314" s="197" t="s">
        <v>904</v>
      </c>
      <c r="AU314" s="197">
        <v>0</v>
      </c>
      <c r="AV314" s="197"/>
      <c r="AW314" s="197" t="s">
        <v>4004</v>
      </c>
      <c r="AX314" s="197" t="s">
        <v>904</v>
      </c>
      <c r="AY314" s="197"/>
      <c r="AZ314" s="197" t="s">
        <v>904</v>
      </c>
      <c r="BA314" s="197"/>
      <c r="BB314" s="197" t="s">
        <v>904</v>
      </c>
      <c r="BC314" s="197"/>
      <c r="BD314" s="197" t="s">
        <v>4004</v>
      </c>
      <c r="BE314" s="197"/>
      <c r="BF314" s="197">
        <v>0</v>
      </c>
      <c r="BG314" s="197"/>
      <c r="BH314" s="197"/>
      <c r="BI314" s="197"/>
    </row>
    <row r="315" spans="1:61" ht="15" hidden="1" customHeight="1" x14ac:dyDescent="0.2">
      <c r="A315" s="349" t="str">
        <f t="shared" si="15"/>
        <v>62xx-180740011858-620120250812TAC0003</v>
      </c>
      <c r="B315" s="198">
        <v>46064</v>
      </c>
      <c r="C315" s="351" t="s">
        <v>361</v>
      </c>
      <c r="D315" s="351" t="s">
        <v>362</v>
      </c>
      <c r="E315" s="260">
        <v>180740011858</v>
      </c>
      <c r="F315" s="161" t="s">
        <v>3280</v>
      </c>
      <c r="G315" s="199" t="s">
        <v>3279</v>
      </c>
      <c r="H315" s="199" t="s">
        <v>3363</v>
      </c>
      <c r="I315" s="199" t="s">
        <v>3533</v>
      </c>
      <c r="J315" s="198">
        <v>45881</v>
      </c>
      <c r="K315" s="198">
        <v>45940</v>
      </c>
      <c r="L315" s="198">
        <v>46013</v>
      </c>
      <c r="M315" s="198"/>
      <c r="N315" s="161" t="s">
        <v>78</v>
      </c>
      <c r="O315" s="161" t="s">
        <v>487</v>
      </c>
      <c r="P315" s="161"/>
      <c r="Q315" s="161"/>
      <c r="R315" s="198">
        <v>44562</v>
      </c>
      <c r="S315" s="198" t="s">
        <v>39</v>
      </c>
      <c r="T315" s="161" t="s">
        <v>1008</v>
      </c>
      <c r="U315" s="161" t="s">
        <v>149</v>
      </c>
      <c r="V315" s="161"/>
      <c r="W315" s="161" t="s">
        <v>1151</v>
      </c>
      <c r="X315" s="161" t="s">
        <v>28</v>
      </c>
      <c r="Y315" s="161">
        <v>725</v>
      </c>
      <c r="Z315" s="198">
        <v>45873</v>
      </c>
      <c r="AA315" s="161"/>
      <c r="AB315" s="161"/>
      <c r="AC315" s="161"/>
      <c r="AD315" s="197">
        <v>1530223446</v>
      </c>
      <c r="AE315" s="197">
        <v>8.1</v>
      </c>
      <c r="AF315" s="197" t="s">
        <v>4003</v>
      </c>
      <c r="AG315" s="199">
        <v>101111</v>
      </c>
      <c r="AH315" s="197">
        <f t="shared" si="13"/>
        <v>1938838</v>
      </c>
      <c r="AI315" s="197">
        <v>1142000</v>
      </c>
      <c r="AJ315" s="197">
        <v>796838</v>
      </c>
      <c r="AK315" s="197">
        <v>0</v>
      </c>
      <c r="AL315" s="197">
        <v>0</v>
      </c>
      <c r="AM315" s="197">
        <f t="shared" si="14"/>
        <v>1938838</v>
      </c>
      <c r="AN315" s="197">
        <v>1142000</v>
      </c>
      <c r="AO315" s="197">
        <v>0</v>
      </c>
      <c r="AP315" s="197">
        <v>796838</v>
      </c>
      <c r="AQ315" s="197">
        <v>0</v>
      </c>
      <c r="AR315" s="197">
        <v>0</v>
      </c>
      <c r="AS315" s="197" t="e">
        <v>#N/A</v>
      </c>
      <c r="AT315" s="197" t="s">
        <v>904</v>
      </c>
      <c r="AU315" s="197" t="s">
        <v>118</v>
      </c>
      <c r="AV315" s="197"/>
      <c r="AW315" s="197" t="s">
        <v>4004</v>
      </c>
      <c r="AX315" s="197" t="s">
        <v>904</v>
      </c>
      <c r="AY315" s="197"/>
      <c r="AZ315" s="197" t="s">
        <v>904</v>
      </c>
      <c r="BA315" s="197"/>
      <c r="BB315" s="197"/>
      <c r="BC315" s="197"/>
      <c r="BD315" s="197" t="s">
        <v>4004</v>
      </c>
      <c r="BE315" s="197"/>
      <c r="BF315" s="197">
        <v>0</v>
      </c>
      <c r="BG315" s="197"/>
      <c r="BH315" s="197"/>
      <c r="BI315" s="197"/>
    </row>
    <row r="316" spans="1:61" ht="15" hidden="1" customHeight="1" x14ac:dyDescent="0.2">
      <c r="A316" s="349" t="str">
        <f t="shared" si="15"/>
        <v>06xx-50240002507-176</v>
      </c>
      <c r="B316" s="198">
        <v>46057</v>
      </c>
      <c r="C316" s="351" t="s">
        <v>348</v>
      </c>
      <c r="D316" s="351" t="s">
        <v>49</v>
      </c>
      <c r="E316" s="260">
        <v>50240002507</v>
      </c>
      <c r="F316" s="161" t="s">
        <v>1711</v>
      </c>
      <c r="G316" s="199">
        <v>176</v>
      </c>
      <c r="H316" s="199" t="s">
        <v>3365</v>
      </c>
      <c r="I316" s="199">
        <v>176</v>
      </c>
      <c r="J316" s="198">
        <v>45846</v>
      </c>
      <c r="K316" s="198">
        <v>45860</v>
      </c>
      <c r="L316" s="198">
        <v>45982</v>
      </c>
      <c r="M316" s="198">
        <v>45982</v>
      </c>
      <c r="N316" s="161"/>
      <c r="O316" s="161" t="s">
        <v>78</v>
      </c>
      <c r="P316" s="161"/>
      <c r="Q316" s="161"/>
      <c r="R316" s="198">
        <v>44562</v>
      </c>
      <c r="S316" s="198">
        <v>45657</v>
      </c>
      <c r="T316" s="161" t="s">
        <v>63</v>
      </c>
      <c r="U316" s="161" t="s">
        <v>149</v>
      </c>
      <c r="V316" s="161" t="s">
        <v>57</v>
      </c>
      <c r="W316" s="161" t="s">
        <v>1742</v>
      </c>
      <c r="X316" s="161" t="s">
        <v>28</v>
      </c>
      <c r="Y316" s="161">
        <v>581</v>
      </c>
      <c r="Z316" s="198">
        <v>45842</v>
      </c>
      <c r="AA316" s="161" t="s">
        <v>57</v>
      </c>
      <c r="AB316" s="161" t="s">
        <v>57</v>
      </c>
      <c r="AC316" s="161" t="s">
        <v>57</v>
      </c>
      <c r="AD316" s="197">
        <v>1661554833</v>
      </c>
      <c r="AE316" s="197">
        <v>0.66600000000000004</v>
      </c>
      <c r="AF316" s="197" t="s">
        <v>4003</v>
      </c>
      <c r="AG316" s="199">
        <v>101111</v>
      </c>
      <c r="AH316" s="197">
        <f t="shared" si="13"/>
        <v>1928007</v>
      </c>
      <c r="AI316" s="197">
        <v>1928007</v>
      </c>
      <c r="AJ316" s="197">
        <v>0</v>
      </c>
      <c r="AK316" s="197">
        <v>0</v>
      </c>
      <c r="AL316" s="197">
        <v>192801</v>
      </c>
      <c r="AM316" s="197">
        <f t="shared" si="14"/>
        <v>1928007</v>
      </c>
      <c r="AN316" s="197">
        <v>0</v>
      </c>
      <c r="AO316" s="197">
        <v>1928007</v>
      </c>
      <c r="AP316" s="197">
        <v>0</v>
      </c>
      <c r="AQ316" s="197">
        <v>0</v>
      </c>
      <c r="AR316" s="197">
        <v>0</v>
      </c>
      <c r="AS316" s="197" t="e">
        <v>#N/A</v>
      </c>
      <c r="AT316" s="197" t="s">
        <v>904</v>
      </c>
      <c r="AU316" s="197" t="s">
        <v>118</v>
      </c>
      <c r="AV316" s="197" t="s">
        <v>4007</v>
      </c>
      <c r="AW316" s="197" t="s">
        <v>4004</v>
      </c>
      <c r="AX316" s="197"/>
      <c r="AY316" s="197" t="s">
        <v>904</v>
      </c>
      <c r="AZ316" s="197"/>
      <c r="BA316" s="197"/>
      <c r="BB316" s="197"/>
      <c r="BC316" s="197"/>
      <c r="BD316" s="197" t="s">
        <v>4004</v>
      </c>
      <c r="BE316" s="197"/>
      <c r="BF316" s="197">
        <v>2120808</v>
      </c>
      <c r="BG316" s="197">
        <v>0</v>
      </c>
      <c r="BH316" s="197">
        <v>0</v>
      </c>
      <c r="BI316" s="197"/>
    </row>
    <row r="317" spans="1:61" ht="15" hidden="1" customHeight="1" x14ac:dyDescent="0.2">
      <c r="A317" s="349" t="str">
        <f t="shared" si="15"/>
        <v>48xx-120340017336-17</v>
      </c>
      <c r="B317" s="198">
        <v>46085</v>
      </c>
      <c r="C317" s="351" t="s">
        <v>352</v>
      </c>
      <c r="D317" s="351" t="s">
        <v>276</v>
      </c>
      <c r="E317" s="260">
        <v>120340017336</v>
      </c>
      <c r="F317" s="161" t="s">
        <v>281</v>
      </c>
      <c r="G317" s="199">
        <v>17</v>
      </c>
      <c r="H317" s="199" t="s">
        <v>3365</v>
      </c>
      <c r="I317" s="199">
        <v>17</v>
      </c>
      <c r="J317" s="198">
        <v>45716</v>
      </c>
      <c r="K317" s="198">
        <v>45764</v>
      </c>
      <c r="L317" s="198">
        <v>45918</v>
      </c>
      <c r="M317" s="198">
        <v>45919</v>
      </c>
      <c r="N317" s="161"/>
      <c r="O317" s="161" t="s">
        <v>82</v>
      </c>
      <c r="P317" s="161"/>
      <c r="Q317" s="161"/>
      <c r="R317" s="198">
        <v>44197</v>
      </c>
      <c r="S317" s="198">
        <v>45657</v>
      </c>
      <c r="T317" s="161" t="s">
        <v>278</v>
      </c>
      <c r="U317" s="161" t="s">
        <v>149</v>
      </c>
      <c r="V317" s="161" t="s">
        <v>118</v>
      </c>
      <c r="W317" s="161" t="s">
        <v>1163</v>
      </c>
      <c r="X317" s="161" t="s">
        <v>28</v>
      </c>
      <c r="Y317" s="161">
        <v>873</v>
      </c>
      <c r="Z317" s="198">
        <v>45650</v>
      </c>
      <c r="AA317" s="161"/>
      <c r="AB317" s="161"/>
      <c r="AC317" s="161"/>
      <c r="AD317" s="197">
        <v>2330592501</v>
      </c>
      <c r="AE317" s="197">
        <v>5.25</v>
      </c>
      <c r="AF317" s="197" t="s">
        <v>4003</v>
      </c>
      <c r="AG317" s="199">
        <v>101111</v>
      </c>
      <c r="AH317" s="197">
        <f t="shared" si="13"/>
        <v>22926811.079999998</v>
      </c>
      <c r="AI317" s="197">
        <v>12799517</v>
      </c>
      <c r="AJ317" s="197">
        <v>10127294.08</v>
      </c>
      <c r="AK317" s="197">
        <v>0</v>
      </c>
      <c r="AL317" s="197">
        <v>1788434</v>
      </c>
      <c r="AM317" s="197">
        <f t="shared" si="14"/>
        <v>1910566</v>
      </c>
      <c r="AN317" s="197">
        <v>1066626</v>
      </c>
      <c r="AO317" s="197">
        <v>0</v>
      </c>
      <c r="AP317" s="197">
        <v>843940</v>
      </c>
      <c r="AQ317" s="197">
        <v>0</v>
      </c>
      <c r="AR317" s="197">
        <v>0</v>
      </c>
      <c r="AS317" s="197" t="e">
        <v>#N/A</v>
      </c>
      <c r="AT317" s="197" t="s">
        <v>904</v>
      </c>
      <c r="AU317" s="197" t="s">
        <v>118</v>
      </c>
      <c r="AV317" s="197" t="s">
        <v>4007</v>
      </c>
      <c r="AW317" s="197" t="s">
        <v>4004</v>
      </c>
      <c r="AX317" s="197" t="s">
        <v>904</v>
      </c>
      <c r="AY317" s="197"/>
      <c r="AZ317" s="197" t="s">
        <v>904</v>
      </c>
      <c r="BA317" s="197"/>
      <c r="BB317" s="197"/>
      <c r="BC317" s="197"/>
      <c r="BD317" s="197" t="s">
        <v>4004</v>
      </c>
      <c r="BE317" s="197"/>
      <c r="BF317" s="197">
        <v>4557524</v>
      </c>
      <c r="BG317" s="197">
        <v>0</v>
      </c>
      <c r="BH317" s="197">
        <v>0</v>
      </c>
      <c r="BI317" s="197"/>
    </row>
    <row r="318" spans="1:61" ht="15" hidden="1" customHeight="1" x14ac:dyDescent="0.2">
      <c r="A318" s="349" t="str">
        <f t="shared" si="15"/>
        <v>62xx-31040004852-620120250530TAC0009</v>
      </c>
      <c r="B318" s="198">
        <v>46050</v>
      </c>
      <c r="C318" s="351" t="s">
        <v>361</v>
      </c>
      <c r="D318" s="351" t="s">
        <v>362</v>
      </c>
      <c r="E318" s="260">
        <v>31040004852</v>
      </c>
      <c r="F318" s="161" t="s">
        <v>830</v>
      </c>
      <c r="G318" s="199" t="s">
        <v>482</v>
      </c>
      <c r="H318" s="199" t="s">
        <v>3363</v>
      </c>
      <c r="I318" s="199" t="s">
        <v>2045</v>
      </c>
      <c r="J318" s="198">
        <v>45807</v>
      </c>
      <c r="K318" s="198">
        <v>45839</v>
      </c>
      <c r="L318" s="198">
        <v>46048</v>
      </c>
      <c r="M318" s="198"/>
      <c r="N318" s="161" t="s">
        <v>78</v>
      </c>
      <c r="O318" s="161" t="s">
        <v>487</v>
      </c>
      <c r="P318" s="161"/>
      <c r="Q318" s="161"/>
      <c r="R318" s="198">
        <v>44562</v>
      </c>
      <c r="S318" s="198" t="s">
        <v>39</v>
      </c>
      <c r="T318" s="161" t="s">
        <v>493</v>
      </c>
      <c r="U318" s="161" t="s">
        <v>149</v>
      </c>
      <c r="V318" s="161"/>
      <c r="W318" s="161" t="s">
        <v>903</v>
      </c>
      <c r="X318" s="161" t="s">
        <v>28</v>
      </c>
      <c r="Y318" s="161">
        <v>373</v>
      </c>
      <c r="Z318" s="198">
        <v>45806</v>
      </c>
      <c r="AA318" s="161"/>
      <c r="AB318" s="161"/>
      <c r="AC318" s="161"/>
      <c r="AD318" s="197">
        <v>16583999872</v>
      </c>
      <c r="AE318" s="197"/>
      <c r="AF318" s="197" t="s">
        <v>4005</v>
      </c>
      <c r="AG318" s="199">
        <v>105101</v>
      </c>
      <c r="AH318" s="197">
        <f t="shared" si="13"/>
        <v>1941195</v>
      </c>
      <c r="AI318" s="197">
        <v>1848803</v>
      </c>
      <c r="AJ318" s="197">
        <v>92392</v>
      </c>
      <c r="AK318" s="197">
        <v>0</v>
      </c>
      <c r="AL318" s="197">
        <v>0</v>
      </c>
      <c r="AM318" s="197">
        <f t="shared" si="14"/>
        <v>1848803</v>
      </c>
      <c r="AN318" s="197">
        <v>1848803</v>
      </c>
      <c r="AO318" s="197">
        <v>0</v>
      </c>
      <c r="AP318" s="197">
        <v>0</v>
      </c>
      <c r="AQ318" s="197">
        <v>0</v>
      </c>
      <c r="AR318" s="197">
        <v>0</v>
      </c>
      <c r="AS318" s="197" t="s">
        <v>564</v>
      </c>
      <c r="AT318" s="197" t="s">
        <v>904</v>
      </c>
      <c r="AU318" s="197" t="s">
        <v>904</v>
      </c>
      <c r="AV318" s="197" t="s">
        <v>3366</v>
      </c>
      <c r="AW318" s="197" t="s">
        <v>4004</v>
      </c>
      <c r="AX318" s="197" t="s">
        <v>904</v>
      </c>
      <c r="AY318" s="197"/>
      <c r="AZ318" s="197"/>
      <c r="BA318" s="197"/>
      <c r="BB318" s="197"/>
      <c r="BC318" s="197"/>
      <c r="BD318" s="197" t="s">
        <v>4004</v>
      </c>
      <c r="BE318" s="197"/>
      <c r="BF318" s="197"/>
      <c r="BG318" s="197"/>
      <c r="BH318" s="197"/>
      <c r="BI318" s="197">
        <v>1848803</v>
      </c>
    </row>
    <row r="319" spans="1:61" ht="15" hidden="1" customHeight="1" x14ac:dyDescent="0.2">
      <c r="A319" s="349" t="str">
        <f t="shared" si="15"/>
        <v>18xx-80240021886-180120250814TAC0001</v>
      </c>
      <c r="B319" s="198">
        <v>46085</v>
      </c>
      <c r="C319" s="351" t="s">
        <v>355</v>
      </c>
      <c r="D319" s="351" t="s">
        <v>148</v>
      </c>
      <c r="E319" s="260">
        <v>80240021886</v>
      </c>
      <c r="F319" s="161" t="s">
        <v>1209</v>
      </c>
      <c r="G319" s="199" t="s">
        <v>1210</v>
      </c>
      <c r="H319" s="199" t="s">
        <v>3363</v>
      </c>
      <c r="I319" s="199" t="s">
        <v>2088</v>
      </c>
      <c r="J319" s="198">
        <v>45883</v>
      </c>
      <c r="K319" s="198">
        <v>45924</v>
      </c>
      <c r="L319" s="198">
        <v>46020</v>
      </c>
      <c r="M319" s="198">
        <v>46022</v>
      </c>
      <c r="N319" s="161" t="s">
        <v>78</v>
      </c>
      <c r="O319" s="161" t="s">
        <v>487</v>
      </c>
      <c r="P319" s="161"/>
      <c r="Q319" s="161"/>
      <c r="R319" s="198">
        <v>43831</v>
      </c>
      <c r="S319" s="198">
        <v>45657</v>
      </c>
      <c r="T319" s="161" t="s">
        <v>1161</v>
      </c>
      <c r="U319" s="161" t="s">
        <v>150</v>
      </c>
      <c r="V319" s="161"/>
      <c r="W319" s="161" t="s">
        <v>1211</v>
      </c>
      <c r="X319" s="161" t="s">
        <v>400</v>
      </c>
      <c r="Y319" s="161">
        <v>744</v>
      </c>
      <c r="Z319" s="198">
        <v>45877</v>
      </c>
      <c r="AA319" s="161"/>
      <c r="AB319" s="161"/>
      <c r="AC319" s="161"/>
      <c r="AD319" s="197">
        <v>94358058806</v>
      </c>
      <c r="AE319" s="197">
        <v>6.2</v>
      </c>
      <c r="AF319" s="197" t="s">
        <v>4005</v>
      </c>
      <c r="AG319" s="199">
        <v>105101</v>
      </c>
      <c r="AH319" s="197">
        <f t="shared" si="13"/>
        <v>1810214.04</v>
      </c>
      <c r="AI319" s="197">
        <v>0</v>
      </c>
      <c r="AJ319" s="197">
        <v>1810214.04</v>
      </c>
      <c r="AK319" s="197">
        <v>0</v>
      </c>
      <c r="AL319" s="197">
        <v>0</v>
      </c>
      <c r="AM319" s="197">
        <f t="shared" si="14"/>
        <v>1810214.04</v>
      </c>
      <c r="AN319" s="197">
        <v>0</v>
      </c>
      <c r="AO319" s="197">
        <v>0</v>
      </c>
      <c r="AP319" s="197">
        <v>1398036.35</v>
      </c>
      <c r="AQ319" s="197">
        <v>412177.69</v>
      </c>
      <c r="AR319" s="197">
        <v>0</v>
      </c>
      <c r="AS319" s="197" t="e">
        <v>#N/A</v>
      </c>
      <c r="AT319" s="197" t="s">
        <v>904</v>
      </c>
      <c r="AU319" s="197">
        <v>0</v>
      </c>
      <c r="AV319" s="197"/>
      <c r="AW319" s="197" t="s">
        <v>4004</v>
      </c>
      <c r="AX319" s="197"/>
      <c r="AY319" s="197"/>
      <c r="AZ319" s="197" t="s">
        <v>904</v>
      </c>
      <c r="BA319" s="197" t="s">
        <v>904</v>
      </c>
      <c r="BB319" s="197"/>
      <c r="BC319" s="197"/>
      <c r="BD319" s="197" t="s">
        <v>4004</v>
      </c>
      <c r="BE319" s="197"/>
      <c r="BF319" s="197">
        <v>0</v>
      </c>
      <c r="BG319" s="197"/>
      <c r="BH319" s="197"/>
      <c r="BI319" s="197"/>
    </row>
    <row r="320" spans="1:61" ht="15" hidden="1" customHeight="1" x14ac:dyDescent="0.2">
      <c r="A320" s="349" t="str">
        <f t="shared" si="15"/>
        <v>30xx-161040021938-184</v>
      </c>
      <c r="B320" s="198">
        <v>46030</v>
      </c>
      <c r="C320" s="351" t="s">
        <v>217</v>
      </c>
      <c r="D320" s="351" t="s">
        <v>360</v>
      </c>
      <c r="E320" s="260">
        <v>161040021938</v>
      </c>
      <c r="F320" s="161" t="s">
        <v>435</v>
      </c>
      <c r="G320" s="199">
        <v>184</v>
      </c>
      <c r="H320" s="199" t="s">
        <v>3365</v>
      </c>
      <c r="I320" s="199">
        <v>184</v>
      </c>
      <c r="J320" s="198">
        <v>45818</v>
      </c>
      <c r="K320" s="198">
        <v>45847</v>
      </c>
      <c r="L320" s="198">
        <v>46027</v>
      </c>
      <c r="M320" s="198"/>
      <c r="N320" s="161"/>
      <c r="O320" s="161" t="s">
        <v>24</v>
      </c>
      <c r="P320" s="161"/>
      <c r="Q320" s="161"/>
      <c r="R320" s="198">
        <v>44562</v>
      </c>
      <c r="S320" s="198">
        <v>45291</v>
      </c>
      <c r="T320" s="161" t="s">
        <v>229</v>
      </c>
      <c r="U320" s="161" t="s">
        <v>23</v>
      </c>
      <c r="V320" s="161"/>
      <c r="W320" s="161" t="s">
        <v>231</v>
      </c>
      <c r="X320" s="161" t="s">
        <v>11</v>
      </c>
      <c r="Y320" s="161">
        <v>428</v>
      </c>
      <c r="Z320" s="198">
        <v>45812</v>
      </c>
      <c r="AA320" s="161"/>
      <c r="AB320" s="161"/>
      <c r="AC320" s="161"/>
      <c r="AD320" s="197">
        <v>11864692442</v>
      </c>
      <c r="AE320" s="197">
        <v>3.0859999999999999</v>
      </c>
      <c r="AF320" s="197" t="s">
        <v>4005</v>
      </c>
      <c r="AG320" s="199">
        <v>105101</v>
      </c>
      <c r="AH320" s="197">
        <f t="shared" si="13"/>
        <v>5252107</v>
      </c>
      <c r="AI320" s="197">
        <v>3299119</v>
      </c>
      <c r="AJ320" s="197">
        <v>1952988</v>
      </c>
      <c r="AK320" s="197">
        <v>0</v>
      </c>
      <c r="AL320" s="197">
        <v>0</v>
      </c>
      <c r="AM320" s="197">
        <f t="shared" si="14"/>
        <v>1799522</v>
      </c>
      <c r="AN320" s="197">
        <v>0</v>
      </c>
      <c r="AO320" s="197">
        <v>0</v>
      </c>
      <c r="AP320" s="197">
        <v>0</v>
      </c>
      <c r="AQ320" s="197">
        <v>0</v>
      </c>
      <c r="AR320" s="197">
        <v>1799522</v>
      </c>
      <c r="AS320" s="197" t="s">
        <v>564</v>
      </c>
      <c r="AT320" s="197" t="s">
        <v>904</v>
      </c>
      <c r="AU320" s="197" t="s">
        <v>118</v>
      </c>
      <c r="AV320" s="197" t="s">
        <v>1133</v>
      </c>
      <c r="AW320" s="197" t="s">
        <v>4004</v>
      </c>
      <c r="AX320" s="197"/>
      <c r="AY320" s="197"/>
      <c r="AZ320" s="197"/>
      <c r="BA320" s="197"/>
      <c r="BB320" s="197" t="s">
        <v>904</v>
      </c>
      <c r="BC320" s="197"/>
      <c r="BD320" s="197" t="s">
        <v>4004</v>
      </c>
      <c r="BE320" s="197"/>
      <c r="BF320" s="197"/>
      <c r="BG320" s="197"/>
      <c r="BH320" s="197"/>
      <c r="BI320" s="197"/>
    </row>
    <row r="321" spans="1:61" ht="15" hidden="1" customHeight="1" x14ac:dyDescent="0.2">
      <c r="A321" s="349" t="str">
        <f t="shared" si="15"/>
        <v>62xx-220340003476-620120251204TAC0017</v>
      </c>
      <c r="B321" s="198">
        <v>46091</v>
      </c>
      <c r="C321" s="351" t="s">
        <v>361</v>
      </c>
      <c r="D321" s="351" t="s">
        <v>362</v>
      </c>
      <c r="E321" s="260">
        <v>220340003476</v>
      </c>
      <c r="F321" s="161" t="s">
        <v>4056</v>
      </c>
      <c r="G321" s="199" t="s">
        <v>2643</v>
      </c>
      <c r="H321" s="199" t="s">
        <v>3363</v>
      </c>
      <c r="I321" s="199" t="s">
        <v>4057</v>
      </c>
      <c r="J321" s="198">
        <v>45995</v>
      </c>
      <c r="K321" s="198">
        <v>46055</v>
      </c>
      <c r="L321" s="198">
        <v>46087</v>
      </c>
      <c r="M321" s="198"/>
      <c r="N321" s="161" t="s">
        <v>82</v>
      </c>
      <c r="O321" s="161" t="s">
        <v>479</v>
      </c>
      <c r="P321" s="161"/>
      <c r="Q321" s="161"/>
      <c r="R321" s="198">
        <v>44622</v>
      </c>
      <c r="S321" s="198" t="s">
        <v>2132</v>
      </c>
      <c r="T321" s="161" t="s">
        <v>493</v>
      </c>
      <c r="U321" s="161" t="s">
        <v>2370</v>
      </c>
      <c r="V321" s="161"/>
      <c r="W321" s="161" t="s">
        <v>61</v>
      </c>
      <c r="X321" s="161" t="s">
        <v>132</v>
      </c>
      <c r="Y321" s="161"/>
      <c r="Z321" s="198"/>
      <c r="AA321" s="161"/>
      <c r="AB321" s="161"/>
      <c r="AC321" s="161"/>
      <c r="AD321" s="197">
        <v>3342850809</v>
      </c>
      <c r="AE321" s="197"/>
      <c r="AF321" s="197" t="s">
        <v>4003</v>
      </c>
      <c r="AG321" s="199">
        <v>101111</v>
      </c>
      <c r="AH321" s="197">
        <f t="shared" si="13"/>
        <v>1445291.93</v>
      </c>
      <c r="AI321" s="197">
        <v>1368403.2</v>
      </c>
      <c r="AJ321" s="197">
        <v>76888.73</v>
      </c>
      <c r="AK321" s="197">
        <v>0</v>
      </c>
      <c r="AL321" s="197">
        <v>0</v>
      </c>
      <c r="AM321" s="197">
        <f t="shared" si="14"/>
        <v>1787392.93</v>
      </c>
      <c r="AN321" s="197">
        <v>1368403.2</v>
      </c>
      <c r="AO321" s="197">
        <v>0</v>
      </c>
      <c r="AP321" s="197">
        <v>76888.73</v>
      </c>
      <c r="AQ321" s="197">
        <v>0</v>
      </c>
      <c r="AR321" s="197">
        <v>342101</v>
      </c>
      <c r="AS321" s="197" t="s">
        <v>564</v>
      </c>
      <c r="AT321" s="197" t="s">
        <v>904</v>
      </c>
      <c r="AU321" s="197" t="s">
        <v>118</v>
      </c>
      <c r="AV321" s="197" t="s">
        <v>3366</v>
      </c>
      <c r="AW321" s="197" t="s">
        <v>4004</v>
      </c>
      <c r="AX321" s="197" t="s">
        <v>904</v>
      </c>
      <c r="AY321" s="197"/>
      <c r="AZ321" s="197" t="s">
        <v>904</v>
      </c>
      <c r="BA321" s="197"/>
      <c r="BB321" s="197" t="s">
        <v>904</v>
      </c>
      <c r="BC321" s="197"/>
      <c r="BD321" s="197" t="s">
        <v>4004</v>
      </c>
      <c r="BE321" s="197"/>
      <c r="BF321" s="197"/>
      <c r="BG321" s="197"/>
      <c r="BH321" s="197"/>
      <c r="BI321" s="197"/>
    </row>
    <row r="322" spans="1:61" ht="15" hidden="1" customHeight="1" x14ac:dyDescent="0.2">
      <c r="A322" s="349" t="str">
        <f t="shared" si="15"/>
        <v>59xx-40140004756-590120250908TAC0006</v>
      </c>
      <c r="B322" s="198">
        <v>46059</v>
      </c>
      <c r="C322" s="351" t="s">
        <v>337</v>
      </c>
      <c r="D322" s="351" t="s">
        <v>353</v>
      </c>
      <c r="E322" s="260">
        <v>40140004756</v>
      </c>
      <c r="F322" s="161" t="s">
        <v>4078</v>
      </c>
      <c r="G322" s="199" t="s">
        <v>1028</v>
      </c>
      <c r="H322" s="199" t="s">
        <v>3363</v>
      </c>
      <c r="I322" s="199" t="s">
        <v>2424</v>
      </c>
      <c r="J322" s="198">
        <v>45908</v>
      </c>
      <c r="K322" s="198">
        <v>45912</v>
      </c>
      <c r="L322" s="198">
        <v>46049</v>
      </c>
      <c r="M322" s="198">
        <v>46049</v>
      </c>
      <c r="N322" s="161" t="s">
        <v>82</v>
      </c>
      <c r="O322" s="161" t="s">
        <v>479</v>
      </c>
      <c r="P322" s="161"/>
      <c r="Q322" s="161"/>
      <c r="R322" s="198">
        <v>44562</v>
      </c>
      <c r="S322" s="198">
        <v>45838</v>
      </c>
      <c r="T322" s="161" t="s">
        <v>1311</v>
      </c>
      <c r="U322" s="161" t="s">
        <v>149</v>
      </c>
      <c r="V322" s="161"/>
      <c r="W322" s="161"/>
      <c r="X322" s="161" t="s">
        <v>1293</v>
      </c>
      <c r="Y322" s="161"/>
      <c r="Z322" s="198"/>
      <c r="AA322" s="161"/>
      <c r="AB322" s="161"/>
      <c r="AC322" s="161"/>
      <c r="AD322" s="197"/>
      <c r="AE322" s="197"/>
      <c r="AF322" s="197" t="s">
        <v>4090</v>
      </c>
      <c r="AG322" s="199">
        <v>905101</v>
      </c>
      <c r="AH322" s="197">
        <f t="shared" si="13"/>
        <v>2600390</v>
      </c>
      <c r="AI322" s="197">
        <v>2600390</v>
      </c>
      <c r="AJ322" s="197">
        <v>0</v>
      </c>
      <c r="AK322" s="197">
        <v>0</v>
      </c>
      <c r="AL322" s="197">
        <v>0</v>
      </c>
      <c r="AM322" s="197">
        <f t="shared" si="14"/>
        <v>1785000</v>
      </c>
      <c r="AN322" s="197">
        <f>1785000</f>
        <v>1785000</v>
      </c>
      <c r="AO322" s="197">
        <v>0</v>
      </c>
      <c r="AP322" s="197">
        <v>0</v>
      </c>
      <c r="AQ322" s="197">
        <v>0</v>
      </c>
      <c r="AR322" s="197">
        <v>0</v>
      </c>
      <c r="AS322" s="197" t="s">
        <v>564</v>
      </c>
      <c r="AT322" s="197" t="s">
        <v>904</v>
      </c>
      <c r="AU322" s="197" t="s">
        <v>118</v>
      </c>
      <c r="AV322" s="197" t="s">
        <v>3366</v>
      </c>
      <c r="AW322" s="197" t="s">
        <v>4004</v>
      </c>
      <c r="AX322" s="197" t="s">
        <v>904</v>
      </c>
      <c r="AY322" s="197"/>
      <c r="AZ322" s="197"/>
      <c r="BA322" s="197"/>
      <c r="BB322" s="197"/>
      <c r="BC322" s="197"/>
      <c r="BD322" s="197" t="s">
        <v>4004</v>
      </c>
      <c r="BE322" s="197"/>
      <c r="BF322" s="197"/>
      <c r="BG322" s="197"/>
      <c r="BH322" s="197"/>
      <c r="BI322" s="197"/>
    </row>
    <row r="323" spans="1:61" ht="15" hidden="1" customHeight="1" x14ac:dyDescent="0.2">
      <c r="A323" s="349" t="str">
        <f t="shared" si="15"/>
        <v>33xx-10140005392-330120251113TAC0002</v>
      </c>
      <c r="B323" s="198">
        <v>46057</v>
      </c>
      <c r="C323" s="351" t="s">
        <v>304</v>
      </c>
      <c r="D323" s="351" t="s">
        <v>305</v>
      </c>
      <c r="E323" s="260">
        <v>10140005392</v>
      </c>
      <c r="F323" s="161" t="s">
        <v>1622</v>
      </c>
      <c r="G323" s="199" t="s">
        <v>1621</v>
      </c>
      <c r="H323" s="199" t="s">
        <v>3363</v>
      </c>
      <c r="I323" s="199" t="s">
        <v>2393</v>
      </c>
      <c r="J323" s="198">
        <v>45974</v>
      </c>
      <c r="K323" s="198">
        <v>45985</v>
      </c>
      <c r="L323" s="198">
        <v>46051</v>
      </c>
      <c r="M323" s="198">
        <v>46051</v>
      </c>
      <c r="N323" s="161" t="s">
        <v>78</v>
      </c>
      <c r="O323" s="161" t="s">
        <v>487</v>
      </c>
      <c r="P323" s="161"/>
      <c r="Q323" s="161"/>
      <c r="R323" s="198">
        <v>45292</v>
      </c>
      <c r="S323" s="198">
        <v>45657</v>
      </c>
      <c r="T323" s="161" t="s">
        <v>386</v>
      </c>
      <c r="U323" s="161" t="s">
        <v>149</v>
      </c>
      <c r="V323" s="161"/>
      <c r="W323" s="161" t="s">
        <v>309</v>
      </c>
      <c r="X323" s="161" t="s">
        <v>11</v>
      </c>
      <c r="Y323" s="161">
        <v>1160</v>
      </c>
      <c r="Z323" s="198">
        <v>45972</v>
      </c>
      <c r="AA323" s="161"/>
      <c r="AB323" s="161"/>
      <c r="AC323" s="161"/>
      <c r="AD323" s="197">
        <v>365488000</v>
      </c>
      <c r="AE323" s="197">
        <v>5.7</v>
      </c>
      <c r="AF323" s="197" t="s">
        <v>4003</v>
      </c>
      <c r="AG323" s="199">
        <v>101111</v>
      </c>
      <c r="AH323" s="197">
        <f t="shared" si="13"/>
        <v>1890652.26</v>
      </c>
      <c r="AI323" s="197">
        <v>1620000</v>
      </c>
      <c r="AJ323" s="197">
        <v>270652.26</v>
      </c>
      <c r="AK323" s="197">
        <v>0</v>
      </c>
      <c r="AL323" s="197">
        <v>162000</v>
      </c>
      <c r="AM323" s="197">
        <f t="shared" si="14"/>
        <v>1782000</v>
      </c>
      <c r="AN323" s="197">
        <v>1620000</v>
      </c>
      <c r="AO323" s="197">
        <v>0</v>
      </c>
      <c r="AP323" s="197">
        <v>0</v>
      </c>
      <c r="AQ323" s="197">
        <v>0</v>
      </c>
      <c r="AR323" s="197">
        <v>162000</v>
      </c>
      <c r="AS323" s="197" t="s">
        <v>564</v>
      </c>
      <c r="AT323" s="197" t="s">
        <v>904</v>
      </c>
      <c r="AU323" s="197" t="s">
        <v>118</v>
      </c>
      <c r="AV323" s="197" t="s">
        <v>3366</v>
      </c>
      <c r="AW323" s="197" t="s">
        <v>4004</v>
      </c>
      <c r="AX323" s="197" t="s">
        <v>904</v>
      </c>
      <c r="AY323" s="197"/>
      <c r="AZ323" s="197"/>
      <c r="BA323" s="197"/>
      <c r="BB323" s="197" t="s">
        <v>904</v>
      </c>
      <c r="BC323" s="197"/>
      <c r="BD323" s="197" t="s">
        <v>4004</v>
      </c>
      <c r="BE323" s="197"/>
      <c r="BF323" s="197"/>
      <c r="BG323" s="197"/>
      <c r="BH323" s="197"/>
      <c r="BI323" s="197"/>
    </row>
    <row r="324" spans="1:61" ht="15" hidden="1" customHeight="1" x14ac:dyDescent="0.2">
      <c r="A324" s="349" t="str">
        <f t="shared" si="15"/>
        <v>43xx-70540013468-121</v>
      </c>
      <c r="B324" s="198">
        <v>46071</v>
      </c>
      <c r="C324" s="351" t="s">
        <v>328</v>
      </c>
      <c r="D324" s="351" t="s">
        <v>329</v>
      </c>
      <c r="E324" s="260">
        <v>70540013468</v>
      </c>
      <c r="F324" s="161" t="s">
        <v>3532</v>
      </c>
      <c r="G324" s="199">
        <v>121</v>
      </c>
      <c r="H324" s="199" t="s">
        <v>3365</v>
      </c>
      <c r="I324" s="199">
        <v>121</v>
      </c>
      <c r="J324" s="198">
        <v>45821</v>
      </c>
      <c r="K324" s="198">
        <v>45860</v>
      </c>
      <c r="L324" s="198">
        <v>46022</v>
      </c>
      <c r="M324" s="198"/>
      <c r="N324" s="161"/>
      <c r="O324" s="161" t="s">
        <v>78</v>
      </c>
      <c r="P324" s="161"/>
      <c r="Q324" s="161"/>
      <c r="R324" s="198">
        <v>44562</v>
      </c>
      <c r="S324" s="198">
        <v>45657</v>
      </c>
      <c r="T324" s="161" t="s">
        <v>334</v>
      </c>
      <c r="U324" s="161" t="s">
        <v>1704</v>
      </c>
      <c r="V324" s="161" t="s">
        <v>118</v>
      </c>
      <c r="W324" s="161" t="s">
        <v>903</v>
      </c>
      <c r="X324" s="161" t="s">
        <v>28</v>
      </c>
      <c r="Y324" s="161">
        <v>437</v>
      </c>
      <c r="Z324" s="198">
        <v>45819</v>
      </c>
      <c r="AA324" s="161"/>
      <c r="AB324" s="161"/>
      <c r="AC324" s="161"/>
      <c r="AD324" s="197"/>
      <c r="AE324" s="197"/>
      <c r="AF324" s="197" t="s">
        <v>4003</v>
      </c>
      <c r="AG324" s="199">
        <v>101111</v>
      </c>
      <c r="AH324" s="197">
        <f t="shared" si="13"/>
        <v>1633293</v>
      </c>
      <c r="AI324" s="197">
        <v>1350588</v>
      </c>
      <c r="AJ324" s="197">
        <v>282705</v>
      </c>
      <c r="AK324" s="197">
        <v>0</v>
      </c>
      <c r="AL324" s="197">
        <v>135058</v>
      </c>
      <c r="AM324" s="197">
        <f t="shared" si="14"/>
        <v>1768351</v>
      </c>
      <c r="AN324" s="197">
        <v>1350588</v>
      </c>
      <c r="AO324" s="197">
        <v>0</v>
      </c>
      <c r="AP324" s="197">
        <v>282705</v>
      </c>
      <c r="AQ324" s="197">
        <v>0</v>
      </c>
      <c r="AR324" s="197">
        <v>135058</v>
      </c>
      <c r="AS324" s="197" t="e">
        <v>#N/A</v>
      </c>
      <c r="AT324" s="197" t="s">
        <v>904</v>
      </c>
      <c r="AU324" s="197" t="s">
        <v>118</v>
      </c>
      <c r="AV324" s="197"/>
      <c r="AW324" s="197" t="s">
        <v>4004</v>
      </c>
      <c r="AX324" s="197" t="s">
        <v>904</v>
      </c>
      <c r="AY324" s="197"/>
      <c r="AZ324" s="197" t="s">
        <v>904</v>
      </c>
      <c r="BA324" s="197"/>
      <c r="BB324" s="197" t="s">
        <v>904</v>
      </c>
      <c r="BC324" s="197"/>
      <c r="BD324" s="197" t="s">
        <v>4004</v>
      </c>
      <c r="BE324" s="197"/>
      <c r="BF324" s="197">
        <v>0</v>
      </c>
      <c r="BG324" s="197">
        <v>0</v>
      </c>
      <c r="BH324" s="197">
        <v>0</v>
      </c>
      <c r="BI324" s="197"/>
    </row>
    <row r="325" spans="1:61" ht="15" hidden="1" customHeight="1" x14ac:dyDescent="0.2">
      <c r="A325" s="349" t="str">
        <f t="shared" si="15"/>
        <v>72xx-11221551836-6</v>
      </c>
      <c r="B325" s="198">
        <v>46112</v>
      </c>
      <c r="C325" s="351" t="s">
        <v>289</v>
      </c>
      <c r="D325" s="351" t="s">
        <v>1144</v>
      </c>
      <c r="E325" s="260">
        <v>11221551836</v>
      </c>
      <c r="F325" s="161" t="s">
        <v>4114</v>
      </c>
      <c r="G325" s="199">
        <v>6</v>
      </c>
      <c r="H325" s="199" t="s">
        <v>3365</v>
      </c>
      <c r="I325" s="199">
        <v>6</v>
      </c>
      <c r="J325" s="198">
        <v>45768</v>
      </c>
      <c r="K325" s="198">
        <v>45776</v>
      </c>
      <c r="L325" s="198">
        <v>45846</v>
      </c>
      <c r="M325" s="198">
        <v>45846</v>
      </c>
      <c r="N325" s="161"/>
      <c r="O325" s="161" t="s">
        <v>82</v>
      </c>
      <c r="P325" s="161"/>
      <c r="Q325" s="161"/>
      <c r="R325" s="198">
        <v>44562</v>
      </c>
      <c r="S325" s="198">
        <v>45745</v>
      </c>
      <c r="T325" s="161" t="s">
        <v>4115</v>
      </c>
      <c r="U325" s="161" t="s">
        <v>149</v>
      </c>
      <c r="V325" s="161" t="s">
        <v>57</v>
      </c>
      <c r="W325" s="161" t="s">
        <v>4116</v>
      </c>
      <c r="X325" s="161" t="s">
        <v>36</v>
      </c>
      <c r="Y325" s="161" t="s">
        <v>57</v>
      </c>
      <c r="Z325" s="198" t="s">
        <v>57</v>
      </c>
      <c r="AA325" s="161" t="s">
        <v>57</v>
      </c>
      <c r="AB325" s="161" t="s">
        <v>57</v>
      </c>
      <c r="AC325" s="161" t="s">
        <v>57</v>
      </c>
      <c r="AD325" s="197"/>
      <c r="AE325" s="197"/>
      <c r="AF325" s="197" t="s">
        <v>4005</v>
      </c>
      <c r="AG325" s="199">
        <v>105101</v>
      </c>
      <c r="AH325" s="197">
        <f t="shared" si="13"/>
        <v>1745492</v>
      </c>
      <c r="AI325" s="197">
        <v>1200000</v>
      </c>
      <c r="AJ325" s="197">
        <v>545492</v>
      </c>
      <c r="AK325" s="197">
        <v>0</v>
      </c>
      <c r="AL325" s="197">
        <v>120000</v>
      </c>
      <c r="AM325" s="197">
        <f t="shared" si="14"/>
        <v>1745492</v>
      </c>
      <c r="AN325" s="197">
        <v>1195902</v>
      </c>
      <c r="AO325" s="197">
        <v>4098</v>
      </c>
      <c r="AP325" s="197">
        <v>0</v>
      </c>
      <c r="AQ325" s="197">
        <v>545492</v>
      </c>
      <c r="AR325" s="197">
        <v>0</v>
      </c>
      <c r="AS325" s="197" t="e">
        <v>#N/A</v>
      </c>
      <c r="AT325" s="197" t="s">
        <v>904</v>
      </c>
      <c r="AU325" s="197" t="s">
        <v>904</v>
      </c>
      <c r="AV325" s="197"/>
      <c r="AW325" s="197" t="s">
        <v>4004</v>
      </c>
      <c r="AX325" s="197" t="s">
        <v>904</v>
      </c>
      <c r="AY325" s="197" t="s">
        <v>904</v>
      </c>
      <c r="AZ325" s="197"/>
      <c r="BA325" s="197" t="s">
        <v>904</v>
      </c>
      <c r="BB325" s="197"/>
      <c r="BC325" s="197"/>
      <c r="BD325" s="197" t="s">
        <v>4004</v>
      </c>
      <c r="BE325" s="197"/>
      <c r="BF325" s="197">
        <v>0</v>
      </c>
      <c r="BG325" s="197">
        <v>0</v>
      </c>
      <c r="BH325" s="197">
        <v>0</v>
      </c>
      <c r="BI325" s="197">
        <v>1195902</v>
      </c>
    </row>
    <row r="326" spans="1:61" ht="15" hidden="1" customHeight="1" x14ac:dyDescent="0.2">
      <c r="A326" s="349" t="str">
        <f t="shared" si="15"/>
        <v>60xx-51240001472-600120250805TAC0111</v>
      </c>
      <c r="B326" s="198">
        <v>46085</v>
      </c>
      <c r="C326" s="351" t="s">
        <v>363</v>
      </c>
      <c r="D326" s="351" t="s">
        <v>364</v>
      </c>
      <c r="E326" s="260">
        <v>51240001472</v>
      </c>
      <c r="F326" s="161" t="s">
        <v>3309</v>
      </c>
      <c r="G326" s="199" t="s">
        <v>3308</v>
      </c>
      <c r="H326" s="199" t="s">
        <v>3363</v>
      </c>
      <c r="I326" s="199" t="s">
        <v>3491</v>
      </c>
      <c r="J326" s="198">
        <v>45874</v>
      </c>
      <c r="K326" s="198">
        <v>45890</v>
      </c>
      <c r="L326" s="198">
        <v>46022</v>
      </c>
      <c r="M326" s="198"/>
      <c r="N326" s="161" t="s">
        <v>78</v>
      </c>
      <c r="O326" s="161" t="s">
        <v>487</v>
      </c>
      <c r="P326" s="161"/>
      <c r="Q326" s="161"/>
      <c r="R326" s="198">
        <v>44562</v>
      </c>
      <c r="S326" s="198">
        <v>45657</v>
      </c>
      <c r="T326" s="161" t="s">
        <v>770</v>
      </c>
      <c r="U326" s="161" t="s">
        <v>149</v>
      </c>
      <c r="V326" s="161"/>
      <c r="W326" s="161" t="s">
        <v>1377</v>
      </c>
      <c r="X326" s="161" t="s">
        <v>28</v>
      </c>
      <c r="Y326" s="161" t="s">
        <v>3492</v>
      </c>
      <c r="Z326" s="198">
        <v>45843</v>
      </c>
      <c r="AA326" s="161"/>
      <c r="AB326" s="161"/>
      <c r="AC326" s="161"/>
      <c r="AD326" s="197">
        <v>1499372046</v>
      </c>
      <c r="AE326" s="197">
        <v>6.4</v>
      </c>
      <c r="AF326" s="197" t="s">
        <v>4005</v>
      </c>
      <c r="AG326" s="199">
        <v>105101</v>
      </c>
      <c r="AH326" s="197">
        <f t="shared" si="13"/>
        <v>1699839</v>
      </c>
      <c r="AI326" s="197">
        <v>1699839</v>
      </c>
      <c r="AJ326" s="197">
        <v>0</v>
      </c>
      <c r="AK326" s="197">
        <v>0</v>
      </c>
      <c r="AL326" s="197">
        <v>0</v>
      </c>
      <c r="AM326" s="197">
        <f t="shared" si="14"/>
        <v>1699839</v>
      </c>
      <c r="AN326" s="197">
        <v>1699839</v>
      </c>
      <c r="AO326" s="197">
        <v>0</v>
      </c>
      <c r="AP326" s="197">
        <v>0</v>
      </c>
      <c r="AQ326" s="197">
        <v>0</v>
      </c>
      <c r="AR326" s="197">
        <v>0</v>
      </c>
      <c r="AS326" s="197" t="e">
        <v>#N/A</v>
      </c>
      <c r="AT326" s="197" t="s">
        <v>904</v>
      </c>
      <c r="AU326" s="197">
        <v>0</v>
      </c>
      <c r="AV326" s="197"/>
      <c r="AW326" s="197" t="s">
        <v>4004</v>
      </c>
      <c r="AX326" s="197" t="s">
        <v>904</v>
      </c>
      <c r="AY326" s="197"/>
      <c r="AZ326" s="197"/>
      <c r="BA326" s="197"/>
      <c r="BB326" s="197"/>
      <c r="BC326" s="197"/>
      <c r="BD326" s="197" t="s">
        <v>4004</v>
      </c>
      <c r="BE326" s="197"/>
      <c r="BF326" s="197">
        <v>0</v>
      </c>
      <c r="BG326" s="197"/>
      <c r="BH326" s="197"/>
      <c r="BI326" s="197"/>
    </row>
    <row r="327" spans="1:61" ht="15" hidden="1" customHeight="1" x14ac:dyDescent="0.2">
      <c r="A327" s="349" t="str">
        <f t="shared" si="15"/>
        <v>72xx-11221551836-6</v>
      </c>
      <c r="B327" s="198">
        <v>46112</v>
      </c>
      <c r="C327" s="351" t="s">
        <v>289</v>
      </c>
      <c r="D327" s="351" t="s">
        <v>1144</v>
      </c>
      <c r="E327" s="260">
        <v>11221551836</v>
      </c>
      <c r="F327" s="161" t="s">
        <v>4114</v>
      </c>
      <c r="G327" s="199">
        <v>6</v>
      </c>
      <c r="H327" s="199" t="s">
        <v>3365</v>
      </c>
      <c r="I327" s="199">
        <v>6</v>
      </c>
      <c r="J327" s="198">
        <v>45768</v>
      </c>
      <c r="K327" s="198">
        <v>45776</v>
      </c>
      <c r="L327" s="198">
        <v>45846</v>
      </c>
      <c r="M327" s="198">
        <v>45846</v>
      </c>
      <c r="N327" s="161"/>
      <c r="O327" s="161" t="s">
        <v>82</v>
      </c>
      <c r="P327" s="161"/>
      <c r="Q327" s="161"/>
      <c r="R327" s="198">
        <v>44562</v>
      </c>
      <c r="S327" s="198">
        <v>45745</v>
      </c>
      <c r="T327" s="161" t="s">
        <v>4115</v>
      </c>
      <c r="U327" s="161" t="s">
        <v>149</v>
      </c>
      <c r="V327" s="161" t="s">
        <v>57</v>
      </c>
      <c r="W327" s="161" t="s">
        <v>4116</v>
      </c>
      <c r="X327" s="161" t="s">
        <v>36</v>
      </c>
      <c r="Y327" s="161" t="s">
        <v>57</v>
      </c>
      <c r="Z327" s="198" t="s">
        <v>57</v>
      </c>
      <c r="AA327" s="161" t="s">
        <v>57</v>
      </c>
      <c r="AB327" s="161" t="s">
        <v>57</v>
      </c>
      <c r="AC327" s="161" t="s">
        <v>57</v>
      </c>
      <c r="AD327" s="197"/>
      <c r="AE327" s="197"/>
      <c r="AF327" s="197" t="s">
        <v>4003</v>
      </c>
      <c r="AG327" s="199">
        <v>101202</v>
      </c>
      <c r="AH327" s="197">
        <f t="shared" ref="AH327:AH390" si="16">AI327+AJ327</f>
        <v>1661089</v>
      </c>
      <c r="AI327" s="197">
        <v>1154722</v>
      </c>
      <c r="AJ327" s="197">
        <v>506367</v>
      </c>
      <c r="AK327" s="197">
        <v>0</v>
      </c>
      <c r="AL327" s="197">
        <v>115472</v>
      </c>
      <c r="AM327" s="197">
        <f t="shared" ref="AM327:AM390" si="17">AN327+AO327+AP327+AQ327+AR327</f>
        <v>1661089</v>
      </c>
      <c r="AN327" s="197">
        <v>1154722</v>
      </c>
      <c r="AO327" s="197">
        <v>0</v>
      </c>
      <c r="AP327" s="197">
        <v>0</v>
      </c>
      <c r="AQ327" s="197">
        <v>506367</v>
      </c>
      <c r="AR327" s="197">
        <v>0</v>
      </c>
      <c r="AS327" s="197" t="e">
        <v>#N/A</v>
      </c>
      <c r="AT327" s="197" t="s">
        <v>904</v>
      </c>
      <c r="AU327" s="197" t="s">
        <v>118</v>
      </c>
      <c r="AV327" s="197"/>
      <c r="AW327" s="197" t="s">
        <v>4004</v>
      </c>
      <c r="AX327" s="197" t="s">
        <v>904</v>
      </c>
      <c r="AY327" s="197"/>
      <c r="AZ327" s="197"/>
      <c r="BA327" s="197" t="s">
        <v>904</v>
      </c>
      <c r="BB327" s="197"/>
      <c r="BC327" s="197"/>
      <c r="BD327" s="197" t="s">
        <v>4004</v>
      </c>
      <c r="BE327" s="197"/>
      <c r="BF327" s="197">
        <v>0</v>
      </c>
      <c r="BG327" s="197">
        <v>0</v>
      </c>
      <c r="BH327" s="197">
        <v>0</v>
      </c>
      <c r="BI327" s="197"/>
    </row>
    <row r="328" spans="1:61" ht="15" hidden="1" customHeight="1" x14ac:dyDescent="0.2">
      <c r="A328" s="349" t="str">
        <f t="shared" ref="A328:A391" si="18">CONCATENATE(C328,"-",E328,"-",G328)</f>
        <v>60xx-190140024502-615</v>
      </c>
      <c r="B328" s="198">
        <v>46108</v>
      </c>
      <c r="C328" s="351" t="s">
        <v>363</v>
      </c>
      <c r="D328" s="351" t="s">
        <v>364</v>
      </c>
      <c r="E328" s="260">
        <v>190140024502</v>
      </c>
      <c r="F328" s="161" t="s">
        <v>4117</v>
      </c>
      <c r="G328" s="199">
        <v>615</v>
      </c>
      <c r="H328" s="199" t="s">
        <v>3365</v>
      </c>
      <c r="I328" s="199">
        <v>615</v>
      </c>
      <c r="J328" s="198">
        <v>45818</v>
      </c>
      <c r="K328" s="198">
        <v>45818</v>
      </c>
      <c r="L328" s="198">
        <v>45999</v>
      </c>
      <c r="M328" s="198">
        <v>46000</v>
      </c>
      <c r="N328" s="161"/>
      <c r="O328" s="161" t="s">
        <v>78</v>
      </c>
      <c r="P328" s="161"/>
      <c r="Q328" s="161"/>
      <c r="R328" s="198">
        <v>44562</v>
      </c>
      <c r="S328" s="198">
        <v>44926</v>
      </c>
      <c r="T328" s="161" t="s">
        <v>105</v>
      </c>
      <c r="U328" s="161" t="s">
        <v>1330</v>
      </c>
      <c r="V328" s="161" t="s">
        <v>86</v>
      </c>
      <c r="W328" s="161" t="s">
        <v>589</v>
      </c>
      <c r="X328" s="161" t="s">
        <v>132</v>
      </c>
      <c r="Y328" s="161"/>
      <c r="Z328" s="198"/>
      <c r="AA328" s="161"/>
      <c r="AB328" s="161"/>
      <c r="AC328" s="161"/>
      <c r="AD328" s="197"/>
      <c r="AE328" s="197"/>
      <c r="AF328" s="197" t="s">
        <v>4003</v>
      </c>
      <c r="AG328" s="199">
        <v>101111</v>
      </c>
      <c r="AH328" s="197">
        <f t="shared" si="16"/>
        <v>1645663</v>
      </c>
      <c r="AI328" s="197">
        <v>1347919</v>
      </c>
      <c r="AJ328" s="197">
        <v>297744</v>
      </c>
      <c r="AK328" s="197">
        <v>0</v>
      </c>
      <c r="AL328" s="197">
        <v>1645663</v>
      </c>
      <c r="AM328" s="197">
        <f t="shared" si="17"/>
        <v>1645663</v>
      </c>
      <c r="AN328" s="197">
        <v>1347919</v>
      </c>
      <c r="AO328" s="197">
        <v>0</v>
      </c>
      <c r="AP328" s="197">
        <v>297744</v>
      </c>
      <c r="AQ328" s="197">
        <v>0</v>
      </c>
      <c r="AR328" s="197">
        <v>0</v>
      </c>
      <c r="AS328" s="197" t="e">
        <v>#N/A</v>
      </c>
      <c r="AT328" s="197" t="s">
        <v>904</v>
      </c>
      <c r="AU328" s="197" t="s">
        <v>118</v>
      </c>
      <c r="AV328" s="197"/>
      <c r="AW328" s="197" t="s">
        <v>4004</v>
      </c>
      <c r="AX328" s="197" t="s">
        <v>904</v>
      </c>
      <c r="AY328" s="197"/>
      <c r="AZ328" s="197" t="s">
        <v>904</v>
      </c>
      <c r="BA328" s="197"/>
      <c r="BB328" s="197"/>
      <c r="BC328" s="197"/>
      <c r="BD328" s="197" t="s">
        <v>4004</v>
      </c>
      <c r="BE328" s="197"/>
      <c r="BF328" s="197">
        <v>0</v>
      </c>
      <c r="BG328" s="197">
        <v>0</v>
      </c>
      <c r="BH328" s="197">
        <v>0</v>
      </c>
      <c r="BI328" s="197"/>
    </row>
    <row r="329" spans="1:61" ht="15" hidden="1" customHeight="1" x14ac:dyDescent="0.2">
      <c r="A329" s="349" t="str">
        <f t="shared" si="18"/>
        <v>60xx-81240009760-600120250905TAC0040</v>
      </c>
      <c r="B329" s="198">
        <v>46112</v>
      </c>
      <c r="C329" s="351" t="s">
        <v>363</v>
      </c>
      <c r="D329" s="351" t="s">
        <v>364</v>
      </c>
      <c r="E329" s="260">
        <v>81240009760</v>
      </c>
      <c r="F329" s="161" t="s">
        <v>3301</v>
      </c>
      <c r="G329" s="199" t="s">
        <v>3300</v>
      </c>
      <c r="H329" s="199" t="s">
        <v>3363</v>
      </c>
      <c r="I329" s="199" t="s">
        <v>4118</v>
      </c>
      <c r="J329" s="198">
        <v>45905</v>
      </c>
      <c r="K329" s="198">
        <v>45950</v>
      </c>
      <c r="L329" s="198">
        <v>46015</v>
      </c>
      <c r="M329" s="198"/>
      <c r="N329" s="161" t="s">
        <v>24</v>
      </c>
      <c r="O329" s="161" t="s">
        <v>487</v>
      </c>
      <c r="P329" s="161"/>
      <c r="Q329" s="161"/>
      <c r="R329" s="198">
        <v>44743</v>
      </c>
      <c r="S329" s="198">
        <v>45291</v>
      </c>
      <c r="T329" s="161" t="s">
        <v>774</v>
      </c>
      <c r="U329" s="161"/>
      <c r="V329" s="161"/>
      <c r="W329" s="161"/>
      <c r="X329" s="161" t="s">
        <v>28</v>
      </c>
      <c r="Y329" s="161"/>
      <c r="Z329" s="198"/>
      <c r="AA329" s="161"/>
      <c r="AB329" s="161"/>
      <c r="AC329" s="161"/>
      <c r="AD329" s="197"/>
      <c r="AE329" s="197"/>
      <c r="AF329" s="197" t="s">
        <v>4005</v>
      </c>
      <c r="AG329" s="199">
        <v>105101</v>
      </c>
      <c r="AH329" s="197">
        <f t="shared" si="16"/>
        <v>23409303.140000001</v>
      </c>
      <c r="AI329" s="197">
        <v>16214355</v>
      </c>
      <c r="AJ329" s="197">
        <v>7194948.1399999997</v>
      </c>
      <c r="AK329" s="197">
        <v>0</v>
      </c>
      <c r="AL329" s="197">
        <v>1621435.5</v>
      </c>
      <c r="AM329" s="197">
        <f t="shared" si="17"/>
        <v>1621435.5</v>
      </c>
      <c r="AN329" s="197">
        <v>0</v>
      </c>
      <c r="AO329" s="197">
        <v>0</v>
      </c>
      <c r="AP329" s="197">
        <v>0</v>
      </c>
      <c r="AQ329" s="197">
        <v>0</v>
      </c>
      <c r="AR329" s="197">
        <v>1621435.5</v>
      </c>
      <c r="AS329" s="197" t="e">
        <v>#N/A</v>
      </c>
      <c r="AT329" s="197" t="s">
        <v>904</v>
      </c>
      <c r="AU329" s="197" t="s">
        <v>118</v>
      </c>
      <c r="AV329" s="197" t="s">
        <v>1133</v>
      </c>
      <c r="AW329" s="197" t="s">
        <v>4004</v>
      </c>
      <c r="AX329" s="197"/>
      <c r="AY329" s="197"/>
      <c r="AZ329" s="197"/>
      <c r="BA329" s="197"/>
      <c r="BB329" s="197" t="s">
        <v>904</v>
      </c>
      <c r="BC329" s="197"/>
      <c r="BD329" s="197" t="s">
        <v>4004</v>
      </c>
      <c r="BE329" s="197"/>
      <c r="BF329" s="197"/>
      <c r="BG329" s="197"/>
      <c r="BH329" s="197"/>
      <c r="BI329" s="197"/>
    </row>
    <row r="330" spans="1:61" ht="15" hidden="1" customHeight="1" x14ac:dyDescent="0.2">
      <c r="A330" s="349" t="str">
        <f t="shared" si="18"/>
        <v>15xx-20240003391-76</v>
      </c>
      <c r="B330" s="198">
        <v>46078</v>
      </c>
      <c r="C330" s="351" t="s">
        <v>290</v>
      </c>
      <c r="D330" s="351" t="s">
        <v>291</v>
      </c>
      <c r="E330" s="260">
        <v>20240003391</v>
      </c>
      <c r="F330" s="161" t="s">
        <v>3409</v>
      </c>
      <c r="G330" s="199">
        <v>76</v>
      </c>
      <c r="H330" s="199" t="s">
        <v>3365</v>
      </c>
      <c r="I330" s="199">
        <v>45989</v>
      </c>
      <c r="J330" s="198">
        <v>45822</v>
      </c>
      <c r="K330" s="198">
        <v>45874</v>
      </c>
      <c r="L330" s="198">
        <v>45989</v>
      </c>
      <c r="M330" s="198">
        <v>46002</v>
      </c>
      <c r="N330" s="161"/>
      <c r="O330" s="161" t="s">
        <v>78</v>
      </c>
      <c r="P330" s="161"/>
      <c r="Q330" s="161"/>
      <c r="R330" s="198">
        <v>44562</v>
      </c>
      <c r="S330" s="198">
        <v>45565</v>
      </c>
      <c r="T330" s="161" t="s">
        <v>302</v>
      </c>
      <c r="U330" s="161" t="s">
        <v>264</v>
      </c>
      <c r="V330" s="161"/>
      <c r="W330" s="161" t="s">
        <v>3410</v>
      </c>
      <c r="X330" s="161" t="s">
        <v>28</v>
      </c>
      <c r="Y330" s="161">
        <v>239</v>
      </c>
      <c r="Z330" s="198">
        <v>45772</v>
      </c>
      <c r="AA330" s="161"/>
      <c r="AB330" s="161"/>
      <c r="AC330" s="161"/>
      <c r="AD330" s="197"/>
      <c r="AE330" s="197"/>
      <c r="AF330" s="197" t="s">
        <v>4003</v>
      </c>
      <c r="AG330" s="199">
        <v>101111</v>
      </c>
      <c r="AH330" s="197">
        <f t="shared" si="16"/>
        <v>15598224.41</v>
      </c>
      <c r="AI330" s="197">
        <v>15598224.41</v>
      </c>
      <c r="AJ330" s="197">
        <v>0</v>
      </c>
      <c r="AK330" s="197">
        <v>0</v>
      </c>
      <c r="AL330" s="197">
        <v>0</v>
      </c>
      <c r="AM330" s="197">
        <f t="shared" si="17"/>
        <v>1589000</v>
      </c>
      <c r="AN330" s="197">
        <v>0</v>
      </c>
      <c r="AO330" s="197">
        <v>0</v>
      </c>
      <c r="AP330" s="197">
        <v>1589000</v>
      </c>
      <c r="AQ330" s="197">
        <v>0</v>
      </c>
      <c r="AR330" s="197">
        <v>0</v>
      </c>
      <c r="AS330" s="197" t="e">
        <v>#N/A</v>
      </c>
      <c r="AT330" s="197" t="s">
        <v>904</v>
      </c>
      <c r="AU330" s="197" t="s">
        <v>118</v>
      </c>
      <c r="AV330" s="197" t="s">
        <v>4007</v>
      </c>
      <c r="AW330" s="197" t="s">
        <v>4004</v>
      </c>
      <c r="AX330" s="197"/>
      <c r="AY330" s="197"/>
      <c r="AZ330" s="197" t="s">
        <v>904</v>
      </c>
      <c r="BA330" s="197"/>
      <c r="BB330" s="197"/>
      <c r="BC330" s="197"/>
      <c r="BD330" s="197" t="s">
        <v>4004</v>
      </c>
      <c r="BE330" s="197"/>
      <c r="BF330" s="197">
        <v>15410274</v>
      </c>
      <c r="BG330" s="197">
        <v>0</v>
      </c>
      <c r="BH330" s="197">
        <v>0</v>
      </c>
      <c r="BI330" s="197"/>
    </row>
    <row r="331" spans="1:61" ht="15" hidden="1" customHeight="1" x14ac:dyDescent="0.2">
      <c r="A331" s="349" t="str">
        <f t="shared" si="18"/>
        <v>03xx-40840007250-2</v>
      </c>
      <c r="B331" s="198">
        <v>46078</v>
      </c>
      <c r="C331" s="351" t="s">
        <v>365</v>
      </c>
      <c r="D331" s="351" t="s">
        <v>20</v>
      </c>
      <c r="E331" s="260">
        <v>40840007250</v>
      </c>
      <c r="F331" s="161" t="s">
        <v>3520</v>
      </c>
      <c r="G331" s="199">
        <v>2</v>
      </c>
      <c r="H331" s="199" t="s">
        <v>3365</v>
      </c>
      <c r="I331" s="199">
        <v>2</v>
      </c>
      <c r="J331" s="198">
        <v>44944</v>
      </c>
      <c r="K331" s="198">
        <v>44951</v>
      </c>
      <c r="L331" s="198">
        <v>45100</v>
      </c>
      <c r="M331" s="198">
        <v>45653</v>
      </c>
      <c r="N331" s="161"/>
      <c r="O331" s="161" t="s">
        <v>78</v>
      </c>
      <c r="P331" s="161"/>
      <c r="Q331" s="161"/>
      <c r="R331" s="198">
        <v>43831</v>
      </c>
      <c r="S331" s="198">
        <v>44834</v>
      </c>
      <c r="T331" s="161" t="s">
        <v>3521</v>
      </c>
      <c r="U331" s="161" t="s">
        <v>264</v>
      </c>
      <c r="V331" s="161"/>
      <c r="W331" s="161" t="s">
        <v>3522</v>
      </c>
      <c r="X331" s="161" t="s">
        <v>102</v>
      </c>
      <c r="Y331" s="161"/>
      <c r="Z331" s="198"/>
      <c r="AA331" s="161" t="s">
        <v>3523</v>
      </c>
      <c r="AB331" s="161">
        <v>5347</v>
      </c>
      <c r="AC331" s="161">
        <v>44921</v>
      </c>
      <c r="AD331" s="197">
        <v>3232337401</v>
      </c>
      <c r="AE331" s="197">
        <v>2</v>
      </c>
      <c r="AF331" s="197" t="s">
        <v>4003</v>
      </c>
      <c r="AG331" s="199">
        <v>101111</v>
      </c>
      <c r="AH331" s="197">
        <f t="shared" si="16"/>
        <v>37090112</v>
      </c>
      <c r="AI331" s="197">
        <v>28081500</v>
      </c>
      <c r="AJ331" s="197">
        <v>9008612</v>
      </c>
      <c r="AK331" s="197">
        <v>0</v>
      </c>
      <c r="AL331" s="197">
        <v>0</v>
      </c>
      <c r="AM331" s="197">
        <f t="shared" si="17"/>
        <v>1581339</v>
      </c>
      <c r="AN331" s="197">
        <v>1331696</v>
      </c>
      <c r="AO331" s="197">
        <v>0</v>
      </c>
      <c r="AP331" s="197">
        <v>249643</v>
      </c>
      <c r="AQ331" s="197">
        <v>0</v>
      </c>
      <c r="AR331" s="197">
        <v>0</v>
      </c>
      <c r="AS331" s="197" t="e">
        <v>#N/A</v>
      </c>
      <c r="AT331" s="197" t="s">
        <v>904</v>
      </c>
      <c r="AU331" s="197" t="s">
        <v>118</v>
      </c>
      <c r="AV331" s="197" t="s">
        <v>4007</v>
      </c>
      <c r="AW331" s="197" t="s">
        <v>4004</v>
      </c>
      <c r="AX331" s="197" t="s">
        <v>904</v>
      </c>
      <c r="AY331" s="197"/>
      <c r="AZ331" s="197" t="s">
        <v>904</v>
      </c>
      <c r="BA331" s="197"/>
      <c r="BB331" s="197"/>
      <c r="BC331" s="197"/>
      <c r="BD331" s="197" t="s">
        <v>4004</v>
      </c>
      <c r="BE331" s="197"/>
      <c r="BF331" s="197">
        <v>2293511</v>
      </c>
      <c r="BG331" s="197">
        <v>0</v>
      </c>
      <c r="BH331" s="197" t="e">
        <v>#N/A</v>
      </c>
      <c r="BI331" s="197"/>
    </row>
    <row r="332" spans="1:61" ht="15" hidden="1" customHeight="1" x14ac:dyDescent="0.2">
      <c r="A332" s="349" t="str">
        <f t="shared" si="18"/>
        <v>30xx-20340000112-178</v>
      </c>
      <c r="B332" s="198">
        <v>46085</v>
      </c>
      <c r="C332" s="351" t="s">
        <v>217</v>
      </c>
      <c r="D332" s="351" t="s">
        <v>360</v>
      </c>
      <c r="E332" s="260">
        <v>20340000112</v>
      </c>
      <c r="F332" s="161" t="s">
        <v>436</v>
      </c>
      <c r="G332" s="199">
        <v>178</v>
      </c>
      <c r="H332" s="199" t="s">
        <v>3365</v>
      </c>
      <c r="I332" s="199">
        <v>178</v>
      </c>
      <c r="J332" s="198">
        <v>45810</v>
      </c>
      <c r="K332" s="198">
        <v>45848</v>
      </c>
      <c r="L332" s="198">
        <v>46080</v>
      </c>
      <c r="M332" s="198"/>
      <c r="N332" s="161"/>
      <c r="O332" s="161" t="s">
        <v>24</v>
      </c>
      <c r="P332" s="161"/>
      <c r="Q332" s="161"/>
      <c r="R332" s="198">
        <v>44927</v>
      </c>
      <c r="S332" s="198">
        <v>45291</v>
      </c>
      <c r="T332" s="161" t="s">
        <v>229</v>
      </c>
      <c r="U332" s="161" t="s">
        <v>47</v>
      </c>
      <c r="V332" s="161"/>
      <c r="W332" s="161" t="s">
        <v>437</v>
      </c>
      <c r="X332" s="161" t="s">
        <v>11</v>
      </c>
      <c r="Y332" s="161">
        <v>394</v>
      </c>
      <c r="Z332" s="198">
        <v>45806</v>
      </c>
      <c r="AA332" s="161"/>
      <c r="AB332" s="161"/>
      <c r="AC332" s="161"/>
      <c r="AD332" s="197">
        <v>1315099064</v>
      </c>
      <c r="AE332" s="197">
        <v>0.69</v>
      </c>
      <c r="AF332" s="197" t="s">
        <v>4003</v>
      </c>
      <c r="AG332" s="199">
        <v>101111</v>
      </c>
      <c r="AH332" s="197">
        <f t="shared" si="16"/>
        <v>1302684</v>
      </c>
      <c r="AI332" s="197">
        <v>1032122</v>
      </c>
      <c r="AJ332" s="197">
        <v>270562</v>
      </c>
      <c r="AK332" s="197">
        <v>0</v>
      </c>
      <c r="AL332" s="197">
        <v>0</v>
      </c>
      <c r="AM332" s="197">
        <f t="shared" si="17"/>
        <v>1560715</v>
      </c>
      <c r="AN332" s="197">
        <v>1032122</v>
      </c>
      <c r="AO332" s="197">
        <v>0</v>
      </c>
      <c r="AP332" s="197">
        <v>528593</v>
      </c>
      <c r="AQ332" s="197">
        <v>0</v>
      </c>
      <c r="AR332" s="197">
        <v>0</v>
      </c>
      <c r="AS332" s="197" t="s">
        <v>564</v>
      </c>
      <c r="AT332" s="197" t="s">
        <v>904</v>
      </c>
      <c r="AU332" s="197" t="s">
        <v>118</v>
      </c>
      <c r="AV332" s="197" t="s">
        <v>3366</v>
      </c>
      <c r="AW332" s="197" t="s">
        <v>4007</v>
      </c>
      <c r="AX332" s="197" t="s">
        <v>904</v>
      </c>
      <c r="AY332" s="197"/>
      <c r="AZ332" s="197" t="s">
        <v>904</v>
      </c>
      <c r="BA332" s="197"/>
      <c r="BB332" s="197"/>
      <c r="BC332" s="197"/>
      <c r="BD332" s="197" t="s">
        <v>4004</v>
      </c>
      <c r="BE332" s="197"/>
      <c r="BF332" s="197"/>
      <c r="BG332" s="197"/>
      <c r="BH332" s="197"/>
      <c r="BI332" s="197"/>
    </row>
    <row r="333" spans="1:61" ht="15" hidden="1" customHeight="1" x14ac:dyDescent="0.2">
      <c r="A333" s="349" t="str">
        <f t="shared" si="18"/>
        <v>33xx-140540016458-29</v>
      </c>
      <c r="B333" s="198">
        <v>46057</v>
      </c>
      <c r="C333" s="351" t="s">
        <v>304</v>
      </c>
      <c r="D333" s="351" t="s">
        <v>305</v>
      </c>
      <c r="E333" s="260">
        <v>140540016458</v>
      </c>
      <c r="F333" s="161" t="s">
        <v>319</v>
      </c>
      <c r="G333" s="199">
        <v>29</v>
      </c>
      <c r="H333" s="199" t="s">
        <v>3365</v>
      </c>
      <c r="I333" s="199">
        <v>29</v>
      </c>
      <c r="J333" s="198">
        <v>45730</v>
      </c>
      <c r="K333" s="198">
        <v>45736</v>
      </c>
      <c r="L333" s="198">
        <v>45820</v>
      </c>
      <c r="M333" s="198">
        <v>45820</v>
      </c>
      <c r="N333" s="161"/>
      <c r="O333" s="161" t="s">
        <v>78</v>
      </c>
      <c r="P333" s="161"/>
      <c r="Q333" s="161"/>
      <c r="R333" s="198">
        <v>44562</v>
      </c>
      <c r="S333" s="198">
        <v>45291</v>
      </c>
      <c r="T333" s="161" t="s">
        <v>320</v>
      </c>
      <c r="U333" s="161" t="s">
        <v>149</v>
      </c>
      <c r="V333" s="161"/>
      <c r="W333" s="161" t="s">
        <v>321</v>
      </c>
      <c r="X333" s="161" t="s">
        <v>11</v>
      </c>
      <c r="Y333" s="161">
        <v>119</v>
      </c>
      <c r="Z333" s="198">
        <v>45727</v>
      </c>
      <c r="AA333" s="161"/>
      <c r="AB333" s="161"/>
      <c r="AC333" s="161"/>
      <c r="AD333" s="197">
        <v>593371400</v>
      </c>
      <c r="AE333" s="197">
        <v>7.25</v>
      </c>
      <c r="AF333" s="197" t="s">
        <v>4005</v>
      </c>
      <c r="AG333" s="199">
        <v>105101</v>
      </c>
      <c r="AH333" s="197">
        <f t="shared" si="16"/>
        <v>6142042.3200000003</v>
      </c>
      <c r="AI333" s="197">
        <v>6142042.3200000003</v>
      </c>
      <c r="AJ333" s="197">
        <v>0</v>
      </c>
      <c r="AK333" s="197">
        <v>0</v>
      </c>
      <c r="AL333" s="197">
        <v>0</v>
      </c>
      <c r="AM333" s="197">
        <f t="shared" si="17"/>
        <v>1525919</v>
      </c>
      <c r="AN333" s="197">
        <v>1107915</v>
      </c>
      <c r="AO333" s="197">
        <v>0</v>
      </c>
      <c r="AP333" s="197">
        <v>418004</v>
      </c>
      <c r="AQ333" s="197">
        <v>0</v>
      </c>
      <c r="AR333" s="197">
        <v>0</v>
      </c>
      <c r="AS333" s="197" t="e">
        <v>#N/A</v>
      </c>
      <c r="AT333" s="197" t="s">
        <v>904</v>
      </c>
      <c r="AU333" s="197" t="s">
        <v>904</v>
      </c>
      <c r="AV333" s="197" t="s">
        <v>4007</v>
      </c>
      <c r="AW333" s="197" t="s">
        <v>4004</v>
      </c>
      <c r="AX333" s="197" t="s">
        <v>904</v>
      </c>
      <c r="AY333" s="197"/>
      <c r="AZ333" s="197" t="s">
        <v>904</v>
      </c>
      <c r="BA333" s="197"/>
      <c r="BB333" s="197"/>
      <c r="BC333" s="197"/>
      <c r="BD333" s="197" t="s">
        <v>4004</v>
      </c>
      <c r="BE333" s="197"/>
      <c r="BF333" s="197">
        <v>2025002</v>
      </c>
      <c r="BG333" s="197">
        <v>0</v>
      </c>
      <c r="BH333" s="197">
        <v>0</v>
      </c>
      <c r="BI333" s="197">
        <v>500973</v>
      </c>
    </row>
    <row r="334" spans="1:61" ht="15" hidden="1" customHeight="1" x14ac:dyDescent="0.2">
      <c r="A334" s="349" t="str">
        <f t="shared" si="18"/>
        <v>60xx-201140012328-1889</v>
      </c>
      <c r="B334" s="198">
        <v>46030</v>
      </c>
      <c r="C334" s="351" t="s">
        <v>363</v>
      </c>
      <c r="D334" s="351" t="s">
        <v>364</v>
      </c>
      <c r="E334" s="260">
        <v>201140012328</v>
      </c>
      <c r="F334" s="161" t="s">
        <v>104</v>
      </c>
      <c r="G334" s="199">
        <v>1889</v>
      </c>
      <c r="H334" s="199" t="s">
        <v>3365</v>
      </c>
      <c r="I334" s="199">
        <v>1889</v>
      </c>
      <c r="J334" s="198">
        <v>45603</v>
      </c>
      <c r="K334" s="198">
        <v>45603</v>
      </c>
      <c r="L334" s="198">
        <v>45903</v>
      </c>
      <c r="M334" s="198"/>
      <c r="N334" s="161"/>
      <c r="O334" s="161" t="s">
        <v>82</v>
      </c>
      <c r="P334" s="161"/>
      <c r="Q334" s="161"/>
      <c r="R334" s="198">
        <v>44197</v>
      </c>
      <c r="S334" s="198">
        <v>45291</v>
      </c>
      <c r="T334" s="161" t="s">
        <v>88</v>
      </c>
      <c r="U334" s="161" t="s">
        <v>1330</v>
      </c>
      <c r="V334" s="161" t="s">
        <v>86</v>
      </c>
      <c r="W334" s="161" t="s">
        <v>622</v>
      </c>
      <c r="X334" s="161" t="s">
        <v>145</v>
      </c>
      <c r="Y334" s="161"/>
      <c r="Z334" s="198"/>
      <c r="AA334" s="161"/>
      <c r="AB334" s="161"/>
      <c r="AC334" s="161"/>
      <c r="AD334" s="197"/>
      <c r="AE334" s="197"/>
      <c r="AF334" s="197" t="s">
        <v>4003</v>
      </c>
      <c r="AG334" s="199">
        <v>101111</v>
      </c>
      <c r="AH334" s="197">
        <f t="shared" si="16"/>
        <v>3870969</v>
      </c>
      <c r="AI334" s="197">
        <v>2525691</v>
      </c>
      <c r="AJ334" s="197">
        <v>1345278</v>
      </c>
      <c r="AK334" s="197">
        <v>0</v>
      </c>
      <c r="AL334" s="197">
        <v>631422</v>
      </c>
      <c r="AM334" s="197">
        <f t="shared" si="17"/>
        <v>1520834</v>
      </c>
      <c r="AN334" s="197">
        <v>1520834</v>
      </c>
      <c r="AO334" s="197">
        <v>0</v>
      </c>
      <c r="AP334" s="197">
        <v>0</v>
      </c>
      <c r="AQ334" s="197">
        <v>0</v>
      </c>
      <c r="AR334" s="197">
        <v>0</v>
      </c>
      <c r="AS334" s="197" t="e">
        <v>#N/A</v>
      </c>
      <c r="AT334" s="197" t="s">
        <v>904</v>
      </c>
      <c r="AU334" s="197" t="s">
        <v>118</v>
      </c>
      <c r="AV334" s="197" t="s">
        <v>4007</v>
      </c>
      <c r="AW334" s="197" t="s">
        <v>4004</v>
      </c>
      <c r="AX334" s="197" t="s">
        <v>904</v>
      </c>
      <c r="AY334" s="197"/>
      <c r="AZ334" s="197"/>
      <c r="BA334" s="197"/>
      <c r="BB334" s="197"/>
      <c r="BC334" s="197"/>
      <c r="BD334" s="197" t="s">
        <v>4004</v>
      </c>
      <c r="BE334" s="197"/>
      <c r="BF334" s="197">
        <v>631422</v>
      </c>
      <c r="BG334" s="197">
        <v>0</v>
      </c>
      <c r="BH334" s="197">
        <v>0</v>
      </c>
      <c r="BI334" s="197"/>
    </row>
    <row r="335" spans="1:61" ht="15" hidden="1" customHeight="1" x14ac:dyDescent="0.2">
      <c r="A335" s="349" t="str">
        <f t="shared" si="18"/>
        <v>59xx-130540007040-590120251231TAC0032</v>
      </c>
      <c r="B335" s="198">
        <v>46112</v>
      </c>
      <c r="C335" s="351" t="s">
        <v>337</v>
      </c>
      <c r="D335" s="351" t="s">
        <v>353</v>
      </c>
      <c r="E335" s="260">
        <v>130540007040</v>
      </c>
      <c r="F335" s="161" t="s">
        <v>2241</v>
      </c>
      <c r="G335" s="199" t="s">
        <v>2242</v>
      </c>
      <c r="H335" s="199" t="s">
        <v>3363</v>
      </c>
      <c r="I335" s="199" t="s">
        <v>4111</v>
      </c>
      <c r="J335" s="198">
        <v>46022</v>
      </c>
      <c r="K335" s="198">
        <v>46028</v>
      </c>
      <c r="L335" s="198">
        <v>46112</v>
      </c>
      <c r="M335" s="198">
        <v>46112</v>
      </c>
      <c r="N335" s="161" t="s">
        <v>78</v>
      </c>
      <c r="O335" s="161" t="s">
        <v>487</v>
      </c>
      <c r="P335" s="161"/>
      <c r="Q335" s="161"/>
      <c r="R335" s="198">
        <v>44927</v>
      </c>
      <c r="S335" s="198">
        <v>45930</v>
      </c>
      <c r="T335" s="161" t="s">
        <v>1305</v>
      </c>
      <c r="U335" s="161" t="s">
        <v>152</v>
      </c>
      <c r="V335" s="161"/>
      <c r="W335" s="161" t="s">
        <v>210</v>
      </c>
      <c r="X335" s="161" t="s">
        <v>28</v>
      </c>
      <c r="Y335" s="161">
        <v>1436</v>
      </c>
      <c r="Z335" s="198">
        <v>46021</v>
      </c>
      <c r="AA335" s="161"/>
      <c r="AB335" s="161"/>
      <c r="AC335" s="161"/>
      <c r="AD335" s="197">
        <v>15527320400</v>
      </c>
      <c r="AE335" s="197">
        <v>9</v>
      </c>
      <c r="AF335" s="197" t="s">
        <v>4005</v>
      </c>
      <c r="AG335" s="199">
        <v>105101</v>
      </c>
      <c r="AH335" s="197">
        <f t="shared" si="16"/>
        <v>1512321</v>
      </c>
      <c r="AI335" s="197">
        <v>1512321</v>
      </c>
      <c r="AJ335" s="197">
        <v>0</v>
      </c>
      <c r="AK335" s="197">
        <v>0</v>
      </c>
      <c r="AL335" s="197">
        <v>0</v>
      </c>
      <c r="AM335" s="197">
        <f t="shared" si="17"/>
        <v>1512321</v>
      </c>
      <c r="AN335" s="197">
        <v>1512321</v>
      </c>
      <c r="AO335" s="197">
        <v>0</v>
      </c>
      <c r="AP335" s="197">
        <v>0</v>
      </c>
      <c r="AQ335" s="197">
        <v>0</v>
      </c>
      <c r="AR335" s="197">
        <v>0</v>
      </c>
      <c r="AS335" s="197" t="s">
        <v>564</v>
      </c>
      <c r="AT335" s="197" t="s">
        <v>904</v>
      </c>
      <c r="AU335" s="197" t="s">
        <v>904</v>
      </c>
      <c r="AV335" s="197" t="s">
        <v>3366</v>
      </c>
      <c r="AW335" s="197" t="s">
        <v>4004</v>
      </c>
      <c r="AX335" s="197" t="s">
        <v>904</v>
      </c>
      <c r="AY335" s="197"/>
      <c r="AZ335" s="197"/>
      <c r="BA335" s="197"/>
      <c r="BB335" s="197"/>
      <c r="BC335" s="197"/>
      <c r="BD335" s="197" t="s">
        <v>4004</v>
      </c>
      <c r="BE335" s="197"/>
      <c r="BF335" s="197"/>
      <c r="BG335" s="197"/>
      <c r="BH335" s="197"/>
      <c r="BI335" s="197">
        <v>1512321</v>
      </c>
    </row>
    <row r="336" spans="1:61" ht="15" hidden="1" customHeight="1" x14ac:dyDescent="0.2">
      <c r="A336" s="349" t="str">
        <f t="shared" si="18"/>
        <v>27xx-161240017590-4</v>
      </c>
      <c r="B336" s="198">
        <v>46108</v>
      </c>
      <c r="C336" s="351" t="s">
        <v>193</v>
      </c>
      <c r="D336" s="351" t="s">
        <v>194</v>
      </c>
      <c r="E336" s="260">
        <v>161240017590</v>
      </c>
      <c r="F336" s="161" t="s">
        <v>211</v>
      </c>
      <c r="G336" s="199">
        <v>4</v>
      </c>
      <c r="H336" s="199" t="s">
        <v>3365</v>
      </c>
      <c r="I336" s="199">
        <v>4</v>
      </c>
      <c r="J336" s="198">
        <v>45667</v>
      </c>
      <c r="K336" s="198">
        <v>45677</v>
      </c>
      <c r="L336" s="198">
        <v>45985</v>
      </c>
      <c r="M336" s="198">
        <v>45987</v>
      </c>
      <c r="N336" s="161"/>
      <c r="O336" s="161" t="s">
        <v>78</v>
      </c>
      <c r="P336" s="161"/>
      <c r="Q336" s="161"/>
      <c r="R336" s="198">
        <v>44562</v>
      </c>
      <c r="S336" s="198">
        <v>45291</v>
      </c>
      <c r="T336" s="161" t="s">
        <v>197</v>
      </c>
      <c r="U336" s="161" t="s">
        <v>23</v>
      </c>
      <c r="V336" s="161"/>
      <c r="W336" s="161" t="s">
        <v>212</v>
      </c>
      <c r="X336" s="161" t="s">
        <v>11</v>
      </c>
      <c r="Y336" s="161">
        <v>470</v>
      </c>
      <c r="Z336" s="198">
        <v>45603</v>
      </c>
      <c r="AA336" s="161"/>
      <c r="AB336" s="161"/>
      <c r="AC336" s="161"/>
      <c r="AD336" s="197"/>
      <c r="AE336" s="197"/>
      <c r="AF336" s="197" t="s">
        <v>4005</v>
      </c>
      <c r="AG336" s="199">
        <v>105101</v>
      </c>
      <c r="AH336" s="197">
        <f t="shared" si="16"/>
        <v>2061346</v>
      </c>
      <c r="AI336" s="197">
        <v>1225543</v>
      </c>
      <c r="AJ336" s="197">
        <v>835803</v>
      </c>
      <c r="AK336" s="197">
        <v>0</v>
      </c>
      <c r="AL336" s="197">
        <v>0</v>
      </c>
      <c r="AM336" s="197">
        <f t="shared" si="17"/>
        <v>1503019</v>
      </c>
      <c r="AN336" s="197">
        <v>1503019</v>
      </c>
      <c r="AO336" s="197">
        <v>0</v>
      </c>
      <c r="AP336" s="197">
        <v>0</v>
      </c>
      <c r="AQ336" s="197">
        <v>0</v>
      </c>
      <c r="AR336" s="197">
        <v>0</v>
      </c>
      <c r="AS336" s="197" t="e">
        <v>#N/A</v>
      </c>
      <c r="AT336" s="197" t="s">
        <v>904</v>
      </c>
      <c r="AU336" s="197" t="s">
        <v>904</v>
      </c>
      <c r="AV336" s="197" t="s">
        <v>4007</v>
      </c>
      <c r="AW336" s="197" t="s">
        <v>4004</v>
      </c>
      <c r="AX336" s="197" t="s">
        <v>904</v>
      </c>
      <c r="AY336" s="197"/>
      <c r="AZ336" s="197"/>
      <c r="BA336" s="197"/>
      <c r="BB336" s="197"/>
      <c r="BC336" s="197"/>
      <c r="BD336" s="197" t="s">
        <v>4004</v>
      </c>
      <c r="BE336" s="197"/>
      <c r="BF336" s="197">
        <v>122554</v>
      </c>
      <c r="BG336" s="197">
        <v>0</v>
      </c>
      <c r="BH336" s="197">
        <v>0</v>
      </c>
      <c r="BI336" s="197">
        <v>1191260</v>
      </c>
    </row>
    <row r="337" spans="1:61" ht="15" hidden="1" customHeight="1" x14ac:dyDescent="0.2">
      <c r="A337" s="349" t="str">
        <f t="shared" si="18"/>
        <v>62xx-50840000314-1349</v>
      </c>
      <c r="B337" s="198">
        <v>46057</v>
      </c>
      <c r="C337" s="351" t="s">
        <v>361</v>
      </c>
      <c r="D337" s="351" t="s">
        <v>362</v>
      </c>
      <c r="E337" s="260">
        <v>50840000314</v>
      </c>
      <c r="F337" s="161" t="s">
        <v>143</v>
      </c>
      <c r="G337" s="199">
        <v>1349</v>
      </c>
      <c r="H337" s="199" t="s">
        <v>3365</v>
      </c>
      <c r="I337" s="199">
        <v>1349</v>
      </c>
      <c r="J337" s="198">
        <v>45646</v>
      </c>
      <c r="K337" s="198">
        <v>45706</v>
      </c>
      <c r="L337" s="198">
        <v>45995</v>
      </c>
      <c r="M337" s="198">
        <v>45996</v>
      </c>
      <c r="N337" s="161"/>
      <c r="O337" s="161" t="s">
        <v>78</v>
      </c>
      <c r="P337" s="161"/>
      <c r="Q337" s="161"/>
      <c r="R337" s="198">
        <v>44197</v>
      </c>
      <c r="S337" s="198" t="s">
        <v>44</v>
      </c>
      <c r="T337" s="161" t="s">
        <v>141</v>
      </c>
      <c r="U337" s="161" t="s">
        <v>149</v>
      </c>
      <c r="V337" s="161"/>
      <c r="W337" s="161" t="s">
        <v>1151</v>
      </c>
      <c r="X337" s="161" t="s">
        <v>28</v>
      </c>
      <c r="Y337" s="161">
        <v>580</v>
      </c>
      <c r="Z337" s="198">
        <v>45645</v>
      </c>
      <c r="AA337" s="161"/>
      <c r="AB337" s="161"/>
      <c r="AC337" s="161"/>
      <c r="AD337" s="197">
        <v>5803162351</v>
      </c>
      <c r="AE337" s="197">
        <v>0.4</v>
      </c>
      <c r="AF337" s="197" t="s">
        <v>4003</v>
      </c>
      <c r="AG337" s="199">
        <v>101111</v>
      </c>
      <c r="AH337" s="197">
        <f t="shared" si="16"/>
        <v>1469421</v>
      </c>
      <c r="AI337" s="197">
        <v>1139433</v>
      </c>
      <c r="AJ337" s="197">
        <v>329988</v>
      </c>
      <c r="AK337" s="197">
        <v>0</v>
      </c>
      <c r="AL337" s="197">
        <v>0</v>
      </c>
      <c r="AM337" s="197">
        <f t="shared" si="17"/>
        <v>1469421</v>
      </c>
      <c r="AN337" s="197">
        <v>1139433</v>
      </c>
      <c r="AO337" s="197">
        <v>0</v>
      </c>
      <c r="AP337" s="197">
        <v>329988</v>
      </c>
      <c r="AQ337" s="197">
        <v>0</v>
      </c>
      <c r="AR337" s="197">
        <v>0</v>
      </c>
      <c r="AS337" s="197" t="e">
        <v>#N/A</v>
      </c>
      <c r="AT337" s="197" t="s">
        <v>904</v>
      </c>
      <c r="AU337" s="197" t="s">
        <v>118</v>
      </c>
      <c r="AV337" s="197"/>
      <c r="AW337" s="197" t="s">
        <v>4004</v>
      </c>
      <c r="AX337" s="197" t="s">
        <v>904</v>
      </c>
      <c r="AY337" s="197"/>
      <c r="AZ337" s="197" t="s">
        <v>904</v>
      </c>
      <c r="BA337" s="197"/>
      <c r="BB337" s="197"/>
      <c r="BC337" s="197"/>
      <c r="BD337" s="197" t="s">
        <v>4004</v>
      </c>
      <c r="BE337" s="197"/>
      <c r="BF337" s="197">
        <v>0</v>
      </c>
      <c r="BG337" s="197">
        <v>0</v>
      </c>
      <c r="BH337" s="197">
        <v>0</v>
      </c>
      <c r="BI337" s="197"/>
    </row>
    <row r="338" spans="1:61" ht="15" hidden="1" customHeight="1" x14ac:dyDescent="0.2">
      <c r="A338" s="349" t="str">
        <f t="shared" si="18"/>
        <v>15xx-80640010200-50</v>
      </c>
      <c r="B338" s="198">
        <v>46099</v>
      </c>
      <c r="C338" s="351" t="s">
        <v>290</v>
      </c>
      <c r="D338" s="351" t="s">
        <v>291</v>
      </c>
      <c r="E338" s="260">
        <v>80640010200</v>
      </c>
      <c r="F338" s="161" t="s">
        <v>4071</v>
      </c>
      <c r="G338" s="199">
        <v>50</v>
      </c>
      <c r="H338" s="199" t="s">
        <v>3365</v>
      </c>
      <c r="I338" s="199">
        <v>50</v>
      </c>
      <c r="J338" s="198">
        <v>45384</v>
      </c>
      <c r="K338" s="198">
        <v>45391</v>
      </c>
      <c r="L338" s="198">
        <v>45643</v>
      </c>
      <c r="M338" s="198">
        <v>45645</v>
      </c>
      <c r="N338" s="161"/>
      <c r="O338" s="161" t="s">
        <v>21</v>
      </c>
      <c r="P338" s="161"/>
      <c r="Q338" s="161"/>
      <c r="R338" s="198">
        <v>44197</v>
      </c>
      <c r="S338" s="198">
        <v>45291</v>
      </c>
      <c r="T338" s="161" t="s">
        <v>295</v>
      </c>
      <c r="U338" s="161" t="s">
        <v>264</v>
      </c>
      <c r="V338" s="161"/>
      <c r="W338" s="161" t="s">
        <v>207</v>
      </c>
      <c r="X338" s="161"/>
      <c r="Y338" s="161"/>
      <c r="Z338" s="198"/>
      <c r="AA338" s="161"/>
      <c r="AB338" s="161"/>
      <c r="AC338" s="161"/>
      <c r="AD338" s="197"/>
      <c r="AE338" s="197"/>
      <c r="AF338" s="197" t="s">
        <v>4003</v>
      </c>
      <c r="AG338" s="199">
        <v>101111</v>
      </c>
      <c r="AH338" s="197">
        <f t="shared" si="16"/>
        <v>8702328.5099999998</v>
      </c>
      <c r="AI338" s="197">
        <v>8702328.5099999998</v>
      </c>
      <c r="AJ338" s="197">
        <v>0</v>
      </c>
      <c r="AK338" s="197">
        <v>0</v>
      </c>
      <c r="AL338" s="197">
        <v>0</v>
      </c>
      <c r="AM338" s="197">
        <f t="shared" si="17"/>
        <v>1450406</v>
      </c>
      <c r="AN338" s="197">
        <v>695648</v>
      </c>
      <c r="AO338" s="197">
        <v>0</v>
      </c>
      <c r="AP338" s="197">
        <v>754758</v>
      </c>
      <c r="AQ338" s="197">
        <v>0</v>
      </c>
      <c r="AR338" s="197">
        <v>0</v>
      </c>
      <c r="AS338" s="197" t="e">
        <v>#N/A</v>
      </c>
      <c r="AT338" s="197" t="s">
        <v>904</v>
      </c>
      <c r="AU338" s="197" t="s">
        <v>118</v>
      </c>
      <c r="AV338" s="197"/>
      <c r="AW338" s="197" t="s">
        <v>4004</v>
      </c>
      <c r="AX338" s="197" t="s">
        <v>904</v>
      </c>
      <c r="AY338" s="197"/>
      <c r="AZ338" s="197" t="s">
        <v>904</v>
      </c>
      <c r="BA338" s="197"/>
      <c r="BB338" s="197"/>
      <c r="BC338" s="197"/>
      <c r="BD338" s="197" t="s">
        <v>4004</v>
      </c>
      <c r="BE338" s="197"/>
      <c r="BF338" s="197">
        <v>0</v>
      </c>
      <c r="BG338" s="197">
        <v>0</v>
      </c>
      <c r="BH338" s="197">
        <v>0</v>
      </c>
      <c r="BI338" s="197"/>
    </row>
    <row r="339" spans="1:61" ht="15" hidden="1" customHeight="1" x14ac:dyDescent="0.2">
      <c r="A339" s="349" t="str">
        <f t="shared" si="18"/>
        <v>30xx-160440019928-180</v>
      </c>
      <c r="B339" s="198">
        <v>46112</v>
      </c>
      <c r="C339" s="351" t="s">
        <v>217</v>
      </c>
      <c r="D339" s="351" t="s">
        <v>360</v>
      </c>
      <c r="E339" s="260">
        <v>160440019928</v>
      </c>
      <c r="F339" s="161" t="s">
        <v>4121</v>
      </c>
      <c r="G339" s="199">
        <v>180</v>
      </c>
      <c r="H339" s="199" t="s">
        <v>3365</v>
      </c>
      <c r="I339" s="199">
        <v>180</v>
      </c>
      <c r="J339" s="198">
        <v>45810</v>
      </c>
      <c r="K339" s="198">
        <v>45849</v>
      </c>
      <c r="L339" s="198">
        <v>46020</v>
      </c>
      <c r="M339" s="198"/>
      <c r="N339" s="161"/>
      <c r="O339" s="161" t="s">
        <v>78</v>
      </c>
      <c r="P339" s="161"/>
      <c r="Q339" s="161"/>
      <c r="R339" s="198">
        <v>44562</v>
      </c>
      <c r="S339" s="198">
        <v>44926</v>
      </c>
      <c r="T339" s="161" t="s">
        <v>227</v>
      </c>
      <c r="U339" s="161"/>
      <c r="V339" s="161"/>
      <c r="W339" s="161"/>
      <c r="X339" s="161"/>
      <c r="Y339" s="161"/>
      <c r="Z339" s="198"/>
      <c r="AA339" s="161"/>
      <c r="AB339" s="161"/>
      <c r="AC339" s="161"/>
      <c r="AD339" s="197"/>
      <c r="AE339" s="197"/>
      <c r="AF339" s="197" t="s">
        <v>4003</v>
      </c>
      <c r="AG339" s="199">
        <v>101111</v>
      </c>
      <c r="AH339" s="197">
        <f t="shared" si="16"/>
        <v>1415848.21</v>
      </c>
      <c r="AI339" s="197">
        <v>1415848.21</v>
      </c>
      <c r="AJ339" s="197">
        <v>0</v>
      </c>
      <c r="AK339" s="197">
        <v>0</v>
      </c>
      <c r="AL339" s="197">
        <v>0</v>
      </c>
      <c r="AM339" s="197">
        <f t="shared" si="17"/>
        <v>1415848</v>
      </c>
      <c r="AN339" s="197">
        <v>995895</v>
      </c>
      <c r="AO339" s="197">
        <v>0</v>
      </c>
      <c r="AP339" s="197">
        <v>419953</v>
      </c>
      <c r="AQ339" s="197">
        <v>0</v>
      </c>
      <c r="AR339" s="197">
        <v>0</v>
      </c>
      <c r="AS339" s="197" t="e">
        <v>#N/A</v>
      </c>
      <c r="AT339" s="197" t="s">
        <v>904</v>
      </c>
      <c r="AU339" s="197" t="s">
        <v>118</v>
      </c>
      <c r="AV339" s="197"/>
      <c r="AW339" s="197" t="s">
        <v>4004</v>
      </c>
      <c r="AX339" s="197" t="s">
        <v>904</v>
      </c>
      <c r="AY339" s="197"/>
      <c r="AZ339" s="197" t="s">
        <v>904</v>
      </c>
      <c r="BA339" s="197"/>
      <c r="BB339" s="197"/>
      <c r="BC339" s="197"/>
      <c r="BD339" s="197" t="s">
        <v>4004</v>
      </c>
      <c r="BE339" s="197"/>
      <c r="BF339" s="197">
        <v>0</v>
      </c>
      <c r="BG339" s="197">
        <v>0</v>
      </c>
      <c r="BH339" s="197">
        <v>0</v>
      </c>
      <c r="BI339" s="197"/>
    </row>
    <row r="340" spans="1:61" ht="15" hidden="1" customHeight="1" x14ac:dyDescent="0.2">
      <c r="A340" s="349" t="str">
        <f t="shared" si="18"/>
        <v>27xx-900704351416-14</v>
      </c>
      <c r="B340" s="198">
        <v>46055</v>
      </c>
      <c r="C340" s="351" t="s">
        <v>193</v>
      </c>
      <c r="D340" s="351" t="s">
        <v>194</v>
      </c>
      <c r="E340" s="260">
        <v>900704351416</v>
      </c>
      <c r="F340" s="161" t="s">
        <v>214</v>
      </c>
      <c r="G340" s="199">
        <v>14</v>
      </c>
      <c r="H340" s="199" t="s">
        <v>3365</v>
      </c>
      <c r="I340" s="199">
        <v>14</v>
      </c>
      <c r="J340" s="198">
        <v>45712</v>
      </c>
      <c r="K340" s="198">
        <v>45716</v>
      </c>
      <c r="L340" s="198">
        <v>45905</v>
      </c>
      <c r="M340" s="198">
        <v>45910</v>
      </c>
      <c r="N340" s="161"/>
      <c r="O340" s="161" t="s">
        <v>78</v>
      </c>
      <c r="P340" s="161"/>
      <c r="Q340" s="161"/>
      <c r="R340" s="198">
        <v>44562</v>
      </c>
      <c r="S340" s="198">
        <v>45291</v>
      </c>
      <c r="T340" s="161" t="s">
        <v>196</v>
      </c>
      <c r="U340" s="161" t="s">
        <v>23</v>
      </c>
      <c r="V340" s="161"/>
      <c r="W340" s="161" t="s">
        <v>73</v>
      </c>
      <c r="X340" s="161" t="s">
        <v>11</v>
      </c>
      <c r="Y340" s="161">
        <v>59</v>
      </c>
      <c r="Z340" s="198">
        <v>45694</v>
      </c>
      <c r="AA340" s="161"/>
      <c r="AB340" s="161"/>
      <c r="AC340" s="161"/>
      <c r="AD340" s="197">
        <v>142856774</v>
      </c>
      <c r="AE340" s="197">
        <v>3.6</v>
      </c>
      <c r="AF340" s="197" t="s">
        <v>4005</v>
      </c>
      <c r="AG340" s="199">
        <v>105101</v>
      </c>
      <c r="AH340" s="197">
        <f t="shared" si="16"/>
        <v>1412883.84</v>
      </c>
      <c r="AI340" s="197">
        <v>1069312</v>
      </c>
      <c r="AJ340" s="197">
        <v>343571.84</v>
      </c>
      <c r="AK340" s="197">
        <v>0</v>
      </c>
      <c r="AL340" s="197">
        <v>0</v>
      </c>
      <c r="AM340" s="197">
        <f t="shared" si="17"/>
        <v>1412884</v>
      </c>
      <c r="AN340" s="197">
        <v>0</v>
      </c>
      <c r="AO340" s="197">
        <v>1069312</v>
      </c>
      <c r="AP340" s="197">
        <v>0</v>
      </c>
      <c r="AQ340" s="197">
        <v>343572</v>
      </c>
      <c r="AR340" s="197">
        <v>0</v>
      </c>
      <c r="AS340" s="197" t="e">
        <v>#N/A</v>
      </c>
      <c r="AT340" s="197" t="s">
        <v>904</v>
      </c>
      <c r="AU340" s="197" t="s">
        <v>118</v>
      </c>
      <c r="AV340" s="197" t="s">
        <v>4007</v>
      </c>
      <c r="AW340" s="197" t="s">
        <v>4004</v>
      </c>
      <c r="AX340" s="197"/>
      <c r="AY340" s="197" t="s">
        <v>904</v>
      </c>
      <c r="AZ340" s="197"/>
      <c r="BA340" s="197" t="s">
        <v>904</v>
      </c>
      <c r="BB340" s="197"/>
      <c r="BC340" s="197"/>
      <c r="BD340" s="197" t="s">
        <v>4004</v>
      </c>
      <c r="BE340" s="197"/>
      <c r="BF340" s="197">
        <v>83305</v>
      </c>
      <c r="BG340" s="197">
        <v>0</v>
      </c>
      <c r="BH340" s="197">
        <v>0</v>
      </c>
      <c r="BI340" s="197"/>
    </row>
    <row r="341" spans="1:61" ht="15" hidden="1" customHeight="1" x14ac:dyDescent="0.2">
      <c r="A341" s="349" t="str">
        <f t="shared" si="18"/>
        <v>62xx-820922351325-47</v>
      </c>
      <c r="B341" s="198">
        <v>46113</v>
      </c>
      <c r="C341" s="351" t="s">
        <v>361</v>
      </c>
      <c r="D341" s="351" t="s">
        <v>362</v>
      </c>
      <c r="E341" s="260">
        <v>820922351325</v>
      </c>
      <c r="F341" s="161" t="s">
        <v>4112</v>
      </c>
      <c r="G341" s="199">
        <v>47</v>
      </c>
      <c r="H341" s="199" t="s">
        <v>3365</v>
      </c>
      <c r="I341" s="199">
        <v>47</v>
      </c>
      <c r="J341" s="198">
        <v>45715</v>
      </c>
      <c r="K341" s="198">
        <v>45768</v>
      </c>
      <c r="L341" s="198">
        <v>45797</v>
      </c>
      <c r="M341" s="198">
        <v>45799</v>
      </c>
      <c r="N341" s="161"/>
      <c r="O341" s="161" t="s">
        <v>82</v>
      </c>
      <c r="P341" s="161"/>
      <c r="Q341" s="161"/>
      <c r="R341" s="198">
        <v>45523</v>
      </c>
      <c r="S341" s="198">
        <v>45714</v>
      </c>
      <c r="T341" s="161" t="s">
        <v>139</v>
      </c>
      <c r="U341" s="161" t="s">
        <v>1726</v>
      </c>
      <c r="V341" s="161"/>
      <c r="W341" s="161" t="s">
        <v>4113</v>
      </c>
      <c r="X341" s="161" t="s">
        <v>132</v>
      </c>
      <c r="Y341" s="161"/>
      <c r="Z341" s="198"/>
      <c r="AA341" s="161"/>
      <c r="AB341" s="161"/>
      <c r="AC341" s="161"/>
      <c r="AD341" s="197">
        <v>111866786</v>
      </c>
      <c r="AE341" s="197"/>
      <c r="AF341" s="197" t="s">
        <v>4005</v>
      </c>
      <c r="AG341" s="199">
        <v>105101</v>
      </c>
      <c r="AH341" s="197">
        <f t="shared" si="16"/>
        <v>4998874</v>
      </c>
      <c r="AI341" s="197">
        <v>4998874</v>
      </c>
      <c r="AJ341" s="197">
        <v>0</v>
      </c>
      <c r="AK341" s="197">
        <v>0</v>
      </c>
      <c r="AL341" s="197">
        <v>0</v>
      </c>
      <c r="AM341" s="197">
        <f t="shared" si="17"/>
        <v>1399150</v>
      </c>
      <c r="AN341" s="197">
        <v>1399150</v>
      </c>
      <c r="AO341" s="197">
        <v>0</v>
      </c>
      <c r="AP341" s="197">
        <v>0</v>
      </c>
      <c r="AQ341" s="197">
        <v>0</v>
      </c>
      <c r="AR341" s="197">
        <v>0</v>
      </c>
      <c r="AS341" s="197" t="e">
        <v>#N/A</v>
      </c>
      <c r="AT341" s="197" t="s">
        <v>904</v>
      </c>
      <c r="AU341" s="197" t="s">
        <v>904</v>
      </c>
      <c r="AV341" s="197" t="s">
        <v>4007</v>
      </c>
      <c r="AW341" s="197" t="s">
        <v>4004</v>
      </c>
      <c r="AX341" s="197" t="s">
        <v>904</v>
      </c>
      <c r="AY341" s="197"/>
      <c r="AZ341" s="197"/>
      <c r="BA341" s="197"/>
      <c r="BB341" s="197"/>
      <c r="BC341" s="197"/>
      <c r="BD341" s="197" t="s">
        <v>4004</v>
      </c>
      <c r="BE341" s="197"/>
      <c r="BF341" s="197">
        <v>1068220</v>
      </c>
      <c r="BG341" s="197">
        <v>0</v>
      </c>
      <c r="BH341" s="197">
        <v>0</v>
      </c>
      <c r="BI341" s="197">
        <v>1399150</v>
      </c>
    </row>
    <row r="342" spans="1:61" ht="15" hidden="1" customHeight="1" x14ac:dyDescent="0.2">
      <c r="A342" s="349" t="str">
        <f t="shared" si="18"/>
        <v>21xx-200740014988-96</v>
      </c>
      <c r="B342" s="198">
        <v>46112</v>
      </c>
      <c r="C342" s="351" t="s">
        <v>351</v>
      </c>
      <c r="D342" s="351" t="s">
        <v>177</v>
      </c>
      <c r="E342" s="260">
        <v>200740014988</v>
      </c>
      <c r="F342" s="161" t="s">
        <v>183</v>
      </c>
      <c r="G342" s="199">
        <v>96</v>
      </c>
      <c r="H342" s="199" t="s">
        <v>3365</v>
      </c>
      <c r="I342" s="199">
        <v>96</v>
      </c>
      <c r="J342" s="198">
        <v>45583</v>
      </c>
      <c r="K342" s="198">
        <v>45630</v>
      </c>
      <c r="L342" s="198">
        <v>45705</v>
      </c>
      <c r="M342" s="198">
        <v>45707</v>
      </c>
      <c r="N342" s="161"/>
      <c r="O342" s="161" t="s">
        <v>78</v>
      </c>
      <c r="P342" s="161"/>
      <c r="Q342" s="161"/>
      <c r="R342" s="198">
        <v>44927</v>
      </c>
      <c r="S342" s="198">
        <v>45291</v>
      </c>
      <c r="T342" s="161" t="s">
        <v>182</v>
      </c>
      <c r="U342" s="161" t="s">
        <v>178</v>
      </c>
      <c r="V342" s="161" t="s">
        <v>118</v>
      </c>
      <c r="W342" s="161" t="s">
        <v>379</v>
      </c>
      <c r="X342" s="161" t="s">
        <v>28</v>
      </c>
      <c r="Y342" s="161">
        <v>394</v>
      </c>
      <c r="Z342" s="198">
        <v>45567</v>
      </c>
      <c r="AA342" s="161"/>
      <c r="AB342" s="161"/>
      <c r="AC342" s="161"/>
      <c r="AD342" s="197">
        <v>440238864</v>
      </c>
      <c r="AE342" s="197">
        <v>3.5</v>
      </c>
      <c r="AF342" s="197" t="s">
        <v>4005</v>
      </c>
      <c r="AG342" s="199">
        <v>105101</v>
      </c>
      <c r="AH342" s="197">
        <f t="shared" si="16"/>
        <v>16662315.370000001</v>
      </c>
      <c r="AI342" s="197">
        <v>13075286</v>
      </c>
      <c r="AJ342" s="197">
        <v>3587029.37</v>
      </c>
      <c r="AK342" s="197">
        <v>0</v>
      </c>
      <c r="AL342" s="197">
        <v>1307529</v>
      </c>
      <c r="AM342" s="197">
        <f t="shared" si="17"/>
        <v>1388529</v>
      </c>
      <c r="AN342" s="197">
        <v>1089606</v>
      </c>
      <c r="AO342" s="197">
        <v>0</v>
      </c>
      <c r="AP342" s="197">
        <v>298923</v>
      </c>
      <c r="AQ342" s="197">
        <v>0</v>
      </c>
      <c r="AR342" s="197">
        <v>0</v>
      </c>
      <c r="AS342" s="197" t="e">
        <v>#N/A</v>
      </c>
      <c r="AT342" s="197" t="s">
        <v>904</v>
      </c>
      <c r="AU342" s="197" t="s">
        <v>904</v>
      </c>
      <c r="AV342" s="197" t="s">
        <v>4007</v>
      </c>
      <c r="AW342" s="197" t="s">
        <v>4004</v>
      </c>
      <c r="AX342" s="197" t="s">
        <v>904</v>
      </c>
      <c r="AY342" s="197"/>
      <c r="AZ342" s="197" t="s">
        <v>904</v>
      </c>
      <c r="BA342" s="197"/>
      <c r="BB342" s="197"/>
      <c r="BC342" s="197"/>
      <c r="BD342" s="197" t="s">
        <v>4004</v>
      </c>
      <c r="BE342" s="197"/>
      <c r="BF342" s="197">
        <v>5450164</v>
      </c>
      <c r="BG342" s="197">
        <v>0</v>
      </c>
      <c r="BH342" s="197">
        <v>0</v>
      </c>
      <c r="BI342" s="197">
        <v>462843</v>
      </c>
    </row>
    <row r="343" spans="1:61" ht="15" hidden="1" customHeight="1" x14ac:dyDescent="0.2">
      <c r="A343" s="349" t="str">
        <f t="shared" si="18"/>
        <v>06xx-11240002949-282</v>
      </c>
      <c r="B343" s="198">
        <v>46071</v>
      </c>
      <c r="C343" s="351" t="s">
        <v>348</v>
      </c>
      <c r="D343" s="351" t="s">
        <v>49</v>
      </c>
      <c r="E343" s="260">
        <v>11240002949</v>
      </c>
      <c r="F343" s="161" t="s">
        <v>3526</v>
      </c>
      <c r="G343" s="199">
        <v>282</v>
      </c>
      <c r="H343" s="199" t="s">
        <v>3365</v>
      </c>
      <c r="I343" s="199">
        <v>282</v>
      </c>
      <c r="J343" s="198">
        <v>43367</v>
      </c>
      <c r="K343" s="198">
        <v>43375</v>
      </c>
      <c r="L343" s="198">
        <v>43644</v>
      </c>
      <c r="M343" s="198">
        <v>43644</v>
      </c>
      <c r="N343" s="161"/>
      <c r="O343" s="161" t="s">
        <v>78</v>
      </c>
      <c r="P343" s="161"/>
      <c r="Q343" s="161"/>
      <c r="R343" s="198">
        <v>41275</v>
      </c>
      <c r="S343" s="198">
        <v>43100</v>
      </c>
      <c r="T343" s="161" t="s">
        <v>3527</v>
      </c>
      <c r="U343" s="161" t="s">
        <v>152</v>
      </c>
      <c r="V343" s="161" t="s">
        <v>57</v>
      </c>
      <c r="W343" s="161" t="s">
        <v>79</v>
      </c>
      <c r="X343" s="161" t="s">
        <v>28</v>
      </c>
      <c r="Y343" s="161" t="s">
        <v>57</v>
      </c>
      <c r="Z343" s="198"/>
      <c r="AA343" s="161"/>
      <c r="AB343" s="161"/>
      <c r="AC343" s="161"/>
      <c r="AD343" s="197"/>
      <c r="AE343" s="197">
        <v>2.6</v>
      </c>
      <c r="AF343" s="197" t="s">
        <v>4003</v>
      </c>
      <c r="AG343" s="199">
        <v>101111</v>
      </c>
      <c r="AH343" s="197">
        <f t="shared" si="16"/>
        <v>5787195</v>
      </c>
      <c r="AI343" s="197">
        <v>5035628</v>
      </c>
      <c r="AJ343" s="197">
        <v>751567</v>
      </c>
      <c r="AK343" s="197">
        <v>0</v>
      </c>
      <c r="AL343" s="197">
        <v>0</v>
      </c>
      <c r="AM343" s="197">
        <f t="shared" si="17"/>
        <v>1370000</v>
      </c>
      <c r="AN343" s="197">
        <v>1370000</v>
      </c>
      <c r="AO343" s="197">
        <v>0</v>
      </c>
      <c r="AP343" s="197">
        <v>0</v>
      </c>
      <c r="AQ343" s="197">
        <v>0</v>
      </c>
      <c r="AR343" s="197">
        <v>0</v>
      </c>
      <c r="AS343" s="197" t="e">
        <v>#N/A</v>
      </c>
      <c r="AT343" s="197" t="s">
        <v>904</v>
      </c>
      <c r="AU343" s="197" t="s">
        <v>118</v>
      </c>
      <c r="AV343" s="197" t="s">
        <v>4007</v>
      </c>
      <c r="AW343" s="197" t="s">
        <v>4004</v>
      </c>
      <c r="AX343" s="197" t="s">
        <v>904</v>
      </c>
      <c r="AY343" s="197"/>
      <c r="AZ343" s="197"/>
      <c r="BA343" s="197"/>
      <c r="BB343" s="197"/>
      <c r="BC343" s="197"/>
      <c r="BD343" s="197" t="s">
        <v>4004</v>
      </c>
      <c r="BE343" s="197"/>
      <c r="BF343" s="197">
        <v>0</v>
      </c>
      <c r="BG343" s="197">
        <v>0</v>
      </c>
      <c r="BH343" s="197" t="e">
        <v>#N/A</v>
      </c>
      <c r="BI343" s="197"/>
    </row>
    <row r="344" spans="1:61" ht="15" hidden="1" customHeight="1" x14ac:dyDescent="0.2">
      <c r="A344" s="349" t="str">
        <f t="shared" si="18"/>
        <v>60xx-181140012562-514</v>
      </c>
      <c r="B344" s="198">
        <v>46030</v>
      </c>
      <c r="C344" s="351" t="s">
        <v>363</v>
      </c>
      <c r="D344" s="351" t="s">
        <v>364</v>
      </c>
      <c r="E344" s="260">
        <v>181140012562</v>
      </c>
      <c r="F344" s="161" t="s">
        <v>445</v>
      </c>
      <c r="G344" s="199">
        <v>514</v>
      </c>
      <c r="H344" s="199" t="s">
        <v>3365</v>
      </c>
      <c r="I344" s="199">
        <v>514</v>
      </c>
      <c r="J344" s="198">
        <v>45790</v>
      </c>
      <c r="K344" s="198">
        <v>45790</v>
      </c>
      <c r="L344" s="198">
        <v>45924</v>
      </c>
      <c r="M344" s="198"/>
      <c r="N344" s="161"/>
      <c r="O344" s="161" t="s">
        <v>82</v>
      </c>
      <c r="P344" s="161"/>
      <c r="Q344" s="161"/>
      <c r="R344" s="198">
        <v>44562</v>
      </c>
      <c r="S344" s="198">
        <v>45657</v>
      </c>
      <c r="T344" s="161" t="s">
        <v>97</v>
      </c>
      <c r="U344" s="161" t="s">
        <v>1323</v>
      </c>
      <c r="V344" s="161" t="s">
        <v>86</v>
      </c>
      <c r="W344" s="161" t="s">
        <v>619</v>
      </c>
      <c r="X344" s="161" t="s">
        <v>130</v>
      </c>
      <c r="Y344" s="161"/>
      <c r="Z344" s="198"/>
      <c r="AA344" s="161"/>
      <c r="AB344" s="161"/>
      <c r="AC344" s="161"/>
      <c r="AD344" s="197"/>
      <c r="AE344" s="197"/>
      <c r="AF344" s="197" t="s">
        <v>4003</v>
      </c>
      <c r="AG344" s="199">
        <v>101111</v>
      </c>
      <c r="AH344" s="197">
        <f t="shared" si="16"/>
        <v>1589175</v>
      </c>
      <c r="AI344" s="197">
        <v>1329684</v>
      </c>
      <c r="AJ344" s="197">
        <v>259491</v>
      </c>
      <c r="AK344" s="197">
        <v>0</v>
      </c>
      <c r="AL344" s="197">
        <v>0</v>
      </c>
      <c r="AM344" s="197">
        <f t="shared" si="17"/>
        <v>1329684</v>
      </c>
      <c r="AN344" s="197">
        <v>1329684</v>
      </c>
      <c r="AO344" s="197">
        <v>0</v>
      </c>
      <c r="AP344" s="197">
        <v>0</v>
      </c>
      <c r="AQ344" s="197">
        <v>0</v>
      </c>
      <c r="AR344" s="197">
        <v>0</v>
      </c>
      <c r="AS344" s="197" t="e">
        <v>#N/A</v>
      </c>
      <c r="AT344" s="197" t="s">
        <v>904</v>
      </c>
      <c r="AU344" s="197" t="s">
        <v>118</v>
      </c>
      <c r="AV344" s="197"/>
      <c r="AW344" s="197" t="s">
        <v>4004</v>
      </c>
      <c r="AX344" s="197" t="s">
        <v>904</v>
      </c>
      <c r="AY344" s="197"/>
      <c r="AZ344" s="197"/>
      <c r="BA344" s="197"/>
      <c r="BB344" s="197"/>
      <c r="BC344" s="197"/>
      <c r="BD344" s="197" t="s">
        <v>4004</v>
      </c>
      <c r="BE344" s="197"/>
      <c r="BF344" s="197">
        <v>0</v>
      </c>
      <c r="BG344" s="197">
        <v>0</v>
      </c>
      <c r="BH344" s="197">
        <v>0</v>
      </c>
      <c r="BI344" s="197"/>
    </row>
    <row r="345" spans="1:61" ht="15" hidden="1" customHeight="1" x14ac:dyDescent="0.2">
      <c r="A345" s="349" t="str">
        <f t="shared" si="18"/>
        <v>48xx-71240009957-102</v>
      </c>
      <c r="B345" s="198">
        <v>46085</v>
      </c>
      <c r="C345" s="351" t="s">
        <v>352</v>
      </c>
      <c r="D345" s="351" t="s">
        <v>276</v>
      </c>
      <c r="E345" s="260">
        <v>71240009957</v>
      </c>
      <c r="F345" s="161" t="s">
        <v>4123</v>
      </c>
      <c r="G345" s="199">
        <v>102</v>
      </c>
      <c r="H345" s="199" t="s">
        <v>3365</v>
      </c>
      <c r="I345" s="199">
        <v>102</v>
      </c>
      <c r="J345" s="198">
        <v>45384</v>
      </c>
      <c r="K345" s="198">
        <v>45384</v>
      </c>
      <c r="L345" s="198">
        <v>45586</v>
      </c>
      <c r="M345" s="198">
        <v>45586</v>
      </c>
      <c r="N345" s="161"/>
      <c r="O345" s="161" t="s">
        <v>82</v>
      </c>
      <c r="P345" s="161"/>
      <c r="Q345" s="161"/>
      <c r="R345" s="198">
        <v>44013</v>
      </c>
      <c r="S345" s="198">
        <v>45291</v>
      </c>
      <c r="T345" s="161" t="s">
        <v>277</v>
      </c>
      <c r="U345" s="161" t="s">
        <v>179</v>
      </c>
      <c r="V345" s="161" t="s">
        <v>118</v>
      </c>
      <c r="W345" s="161" t="s">
        <v>3496</v>
      </c>
      <c r="X345" s="161" t="s">
        <v>28</v>
      </c>
      <c r="Y345" s="161">
        <v>1306</v>
      </c>
      <c r="Z345" s="198">
        <v>45282</v>
      </c>
      <c r="AA345" s="161"/>
      <c r="AB345" s="161"/>
      <c r="AC345" s="161"/>
      <c r="AD345" s="197">
        <v>2986081738</v>
      </c>
      <c r="AE345" s="197">
        <v>6.267925</v>
      </c>
      <c r="AF345" s="197" t="s">
        <v>4005</v>
      </c>
      <c r="AG345" s="199">
        <v>105101</v>
      </c>
      <c r="AH345" s="197">
        <f t="shared" si="16"/>
        <v>13633865.029999999</v>
      </c>
      <c r="AI345" s="197">
        <v>13025844</v>
      </c>
      <c r="AJ345" s="197">
        <v>608021.03</v>
      </c>
      <c r="AK345" s="197">
        <v>0</v>
      </c>
      <c r="AL345" s="197">
        <v>6512922</v>
      </c>
      <c r="AM345" s="197">
        <f t="shared" si="17"/>
        <v>1322873</v>
      </c>
      <c r="AN345" s="197">
        <v>0</v>
      </c>
      <c r="AO345" s="197">
        <v>0</v>
      </c>
      <c r="AP345" s="197">
        <v>0</v>
      </c>
      <c r="AQ345" s="197">
        <v>0</v>
      </c>
      <c r="AR345" s="197">
        <v>1322873</v>
      </c>
      <c r="AS345" s="197" t="e">
        <v>#N/A</v>
      </c>
      <c r="AT345" s="197" t="s">
        <v>904</v>
      </c>
      <c r="AU345" s="197" t="s">
        <v>118</v>
      </c>
      <c r="AV345" s="197" t="s">
        <v>1133</v>
      </c>
      <c r="AW345" s="197" t="s">
        <v>4004</v>
      </c>
      <c r="AX345" s="197"/>
      <c r="AY345" s="197"/>
      <c r="AZ345" s="197"/>
      <c r="BA345" s="197"/>
      <c r="BB345" s="197" t="s">
        <v>904</v>
      </c>
      <c r="BC345" s="197"/>
      <c r="BD345" s="197" t="s">
        <v>4004</v>
      </c>
      <c r="BE345" s="197"/>
      <c r="BF345" s="197"/>
      <c r="BG345" s="197"/>
      <c r="BH345" s="197"/>
      <c r="BI345" s="197"/>
    </row>
    <row r="346" spans="1:61" ht="15" hidden="1" customHeight="1" x14ac:dyDescent="0.2">
      <c r="A346" s="349" t="str">
        <f t="shared" si="18"/>
        <v>71xx-900805400704-710120251110TAC0011</v>
      </c>
      <c r="B346" s="198">
        <v>46066</v>
      </c>
      <c r="C346" s="351" t="s">
        <v>256</v>
      </c>
      <c r="D346" s="351" t="s">
        <v>1143</v>
      </c>
      <c r="E346" s="260">
        <v>900805400704</v>
      </c>
      <c r="F346" s="161" t="s">
        <v>1624</v>
      </c>
      <c r="G346" s="199" t="s">
        <v>1623</v>
      </c>
      <c r="H346" s="199" t="s">
        <v>3363</v>
      </c>
      <c r="I346" s="199" t="s">
        <v>3539</v>
      </c>
      <c r="J346" s="198">
        <v>45971</v>
      </c>
      <c r="K346" s="198">
        <v>45982</v>
      </c>
      <c r="L346" s="198">
        <v>46066</v>
      </c>
      <c r="M346" s="198">
        <v>46066</v>
      </c>
      <c r="N346" s="161" t="s">
        <v>82</v>
      </c>
      <c r="O346" s="161" t="s">
        <v>479</v>
      </c>
      <c r="P346" s="161"/>
      <c r="Q346" s="161"/>
      <c r="R346" s="198">
        <v>44743</v>
      </c>
      <c r="S346" s="198">
        <v>45965</v>
      </c>
      <c r="T346" s="161" t="s">
        <v>3505</v>
      </c>
      <c r="U346" s="161" t="s">
        <v>149</v>
      </c>
      <c r="V346" s="161"/>
      <c r="W346" s="161" t="s">
        <v>1901</v>
      </c>
      <c r="X346" s="161" t="s">
        <v>1897</v>
      </c>
      <c r="Y346" s="161"/>
      <c r="Z346" s="198"/>
      <c r="AA346" s="161"/>
      <c r="AB346" s="161"/>
      <c r="AC346" s="161"/>
      <c r="AD346" s="197">
        <v>28152643</v>
      </c>
      <c r="AE346" s="197">
        <v>3</v>
      </c>
      <c r="AF346" s="197" t="s">
        <v>4005</v>
      </c>
      <c r="AG346" s="199">
        <v>105101</v>
      </c>
      <c r="AH346" s="197">
        <f t="shared" si="16"/>
        <v>1173530</v>
      </c>
      <c r="AI346" s="197">
        <v>1064591</v>
      </c>
      <c r="AJ346" s="197">
        <v>108939</v>
      </c>
      <c r="AK346" s="197">
        <v>0</v>
      </c>
      <c r="AL346" s="197">
        <v>106459</v>
      </c>
      <c r="AM346" s="197">
        <f t="shared" si="17"/>
        <v>1279989</v>
      </c>
      <c r="AN346" s="197">
        <v>1064591</v>
      </c>
      <c r="AO346" s="197">
        <v>0</v>
      </c>
      <c r="AP346" s="197">
        <v>108939</v>
      </c>
      <c r="AQ346" s="197">
        <v>0</v>
      </c>
      <c r="AR346" s="197">
        <v>106459</v>
      </c>
      <c r="AS346" s="197" t="s">
        <v>564</v>
      </c>
      <c r="AT346" s="197" t="s">
        <v>904</v>
      </c>
      <c r="AU346" s="197">
        <v>0</v>
      </c>
      <c r="AV346" s="197" t="s">
        <v>3366</v>
      </c>
      <c r="AW346" s="197" t="s">
        <v>4004</v>
      </c>
      <c r="AX346" s="197" t="s">
        <v>904</v>
      </c>
      <c r="AY346" s="197"/>
      <c r="AZ346" s="197" t="s">
        <v>904</v>
      </c>
      <c r="BA346" s="197"/>
      <c r="BB346" s="197" t="s">
        <v>904</v>
      </c>
      <c r="BC346" s="197"/>
      <c r="BD346" s="197" t="s">
        <v>4004</v>
      </c>
      <c r="BE346" s="197"/>
      <c r="BF346" s="197"/>
      <c r="BG346" s="197"/>
      <c r="BH346" s="197"/>
      <c r="BI346" s="197"/>
    </row>
    <row r="347" spans="1:61" ht="15" hidden="1" customHeight="1" x14ac:dyDescent="0.2">
      <c r="A347" s="349" t="str">
        <f t="shared" si="18"/>
        <v>59xx-50540003794-96</v>
      </c>
      <c r="B347" s="198">
        <v>46045</v>
      </c>
      <c r="C347" s="351" t="s">
        <v>337</v>
      </c>
      <c r="D347" s="351" t="s">
        <v>353</v>
      </c>
      <c r="E347" s="260">
        <v>50540003794</v>
      </c>
      <c r="F347" s="161" t="s">
        <v>339</v>
      </c>
      <c r="G347" s="199">
        <v>96</v>
      </c>
      <c r="H347" s="199" t="s">
        <v>3365</v>
      </c>
      <c r="I347" s="199">
        <v>96</v>
      </c>
      <c r="J347" s="198">
        <v>43564</v>
      </c>
      <c r="K347" s="198">
        <v>43567</v>
      </c>
      <c r="L347" s="198">
        <v>44098</v>
      </c>
      <c r="M347" s="198">
        <v>44102</v>
      </c>
      <c r="N347" s="161"/>
      <c r="O347" s="161" t="s">
        <v>82</v>
      </c>
      <c r="P347" s="161"/>
      <c r="Q347" s="161"/>
      <c r="R347" s="198">
        <v>41640</v>
      </c>
      <c r="S347" s="198">
        <v>43465</v>
      </c>
      <c r="T347" s="161" t="s">
        <v>340</v>
      </c>
      <c r="U347" s="161" t="s">
        <v>152</v>
      </c>
      <c r="V347" s="161"/>
      <c r="W347" s="161"/>
      <c r="X347" s="161" t="s">
        <v>36</v>
      </c>
      <c r="Y347" s="161"/>
      <c r="Z347" s="198"/>
      <c r="AA347" s="161"/>
      <c r="AB347" s="161"/>
      <c r="AC347" s="161"/>
      <c r="AD347" s="197">
        <v>23902168605</v>
      </c>
      <c r="AE347" s="197">
        <v>9</v>
      </c>
      <c r="AF347" s="197" t="s">
        <v>4003</v>
      </c>
      <c r="AG347" s="199">
        <v>101111</v>
      </c>
      <c r="AH347" s="197">
        <f t="shared" si="16"/>
        <v>459386025</v>
      </c>
      <c r="AI347" s="197">
        <v>382236308</v>
      </c>
      <c r="AJ347" s="197">
        <v>77149717</v>
      </c>
      <c r="AK347" s="197">
        <v>0</v>
      </c>
      <c r="AL347" s="197">
        <v>0</v>
      </c>
      <c r="AM347" s="197">
        <f t="shared" si="17"/>
        <v>1262556</v>
      </c>
      <c r="AN347" s="197">
        <v>914672</v>
      </c>
      <c r="AO347" s="197">
        <v>0</v>
      </c>
      <c r="AP347" s="197">
        <v>347884</v>
      </c>
      <c r="AQ347" s="197">
        <v>0</v>
      </c>
      <c r="AR347" s="197">
        <v>0</v>
      </c>
      <c r="AS347" s="197" t="e">
        <v>#N/A</v>
      </c>
      <c r="AT347" s="197" t="s">
        <v>904</v>
      </c>
      <c r="AU347" s="197" t="s">
        <v>118</v>
      </c>
      <c r="AV347" s="197" t="s">
        <v>4007</v>
      </c>
      <c r="AW347" s="197" t="s">
        <v>4004</v>
      </c>
      <c r="AX347" s="197" t="s">
        <v>904</v>
      </c>
      <c r="AY347" s="197"/>
      <c r="AZ347" s="197" t="s">
        <v>904</v>
      </c>
      <c r="BA347" s="197"/>
      <c r="BB347" s="197"/>
      <c r="BC347" s="197"/>
      <c r="BD347" s="197" t="s">
        <v>4004</v>
      </c>
      <c r="BE347" s="197"/>
      <c r="BF347" s="197">
        <v>43703839</v>
      </c>
      <c r="BG347" s="197" t="e">
        <v>#N/A</v>
      </c>
      <c r="BH347" s="197" t="e">
        <v>#N/A</v>
      </c>
      <c r="BI347" s="197"/>
    </row>
    <row r="348" spans="1:61" ht="15" hidden="1" customHeight="1" x14ac:dyDescent="0.2">
      <c r="A348" s="349" t="str">
        <f t="shared" si="18"/>
        <v>15xx-940925351663-150120250917TAC0016</v>
      </c>
      <c r="B348" s="198">
        <v>46045</v>
      </c>
      <c r="C348" s="351" t="s">
        <v>290</v>
      </c>
      <c r="D348" s="351" t="s">
        <v>291</v>
      </c>
      <c r="E348" s="260">
        <v>940925351663</v>
      </c>
      <c r="F348" s="161" t="s">
        <v>1203</v>
      </c>
      <c r="G348" s="199" t="s">
        <v>1430</v>
      </c>
      <c r="H348" s="199" t="s">
        <v>3363</v>
      </c>
      <c r="I348" s="199" t="s">
        <v>1430</v>
      </c>
      <c r="J348" s="198">
        <v>45917</v>
      </c>
      <c r="K348" s="198">
        <v>45940</v>
      </c>
      <c r="L348" s="198">
        <v>45993</v>
      </c>
      <c r="M348" s="198">
        <v>45995</v>
      </c>
      <c r="N348" s="161" t="s">
        <v>82</v>
      </c>
      <c r="O348" s="161" t="s">
        <v>479</v>
      </c>
      <c r="P348" s="161"/>
      <c r="Q348" s="161"/>
      <c r="R348" s="198">
        <v>44743</v>
      </c>
      <c r="S348" s="198">
        <v>45898</v>
      </c>
      <c r="T348" s="161" t="s">
        <v>502</v>
      </c>
      <c r="U348" s="161" t="s">
        <v>297</v>
      </c>
      <c r="V348" s="161"/>
      <c r="W348" s="161" t="s">
        <v>303</v>
      </c>
      <c r="X348" s="161" t="s">
        <v>132</v>
      </c>
      <c r="Y348" s="161"/>
      <c r="Z348" s="198"/>
      <c r="AA348" s="161"/>
      <c r="AB348" s="161"/>
      <c r="AC348" s="161"/>
      <c r="AD348" s="197"/>
      <c r="AE348" s="197"/>
      <c r="AF348" s="197" t="s">
        <v>4005</v>
      </c>
      <c r="AG348" s="199">
        <v>105101</v>
      </c>
      <c r="AH348" s="197">
        <f t="shared" si="16"/>
        <v>1260195.308887</v>
      </c>
      <c r="AI348" s="197">
        <v>1260195.308887</v>
      </c>
      <c r="AJ348" s="197">
        <v>0</v>
      </c>
      <c r="AK348" s="197">
        <v>0</v>
      </c>
      <c r="AL348" s="197">
        <v>0</v>
      </c>
      <c r="AM348" s="197">
        <f t="shared" si="17"/>
        <v>1260196</v>
      </c>
      <c r="AN348" s="197">
        <v>1028571</v>
      </c>
      <c r="AO348" s="197">
        <v>231625</v>
      </c>
      <c r="AP348" s="197">
        <v>0</v>
      </c>
      <c r="AQ348" s="197">
        <v>0</v>
      </c>
      <c r="AR348" s="197">
        <v>0</v>
      </c>
      <c r="AS348" s="197" t="e">
        <v>#N/A</v>
      </c>
      <c r="AT348" s="197" t="s">
        <v>904</v>
      </c>
      <c r="AU348" s="197">
        <v>0</v>
      </c>
      <c r="AV348" s="197" t="s">
        <v>4007</v>
      </c>
      <c r="AW348" s="197" t="s">
        <v>4004</v>
      </c>
      <c r="AX348" s="197" t="s">
        <v>904</v>
      </c>
      <c r="AY348" s="197" t="s">
        <v>904</v>
      </c>
      <c r="AZ348" s="197"/>
      <c r="BA348" s="197"/>
      <c r="BB348" s="197"/>
      <c r="BC348" s="197"/>
      <c r="BD348" s="197" t="s">
        <v>4004</v>
      </c>
      <c r="BE348" s="197"/>
      <c r="BF348" s="197">
        <v>102857</v>
      </c>
      <c r="BG348" s="197"/>
      <c r="BH348" s="197"/>
      <c r="BI348" s="197"/>
    </row>
    <row r="349" spans="1:61" ht="15" hidden="1" customHeight="1" x14ac:dyDescent="0.2">
      <c r="A349" s="349" t="str">
        <f t="shared" si="18"/>
        <v>06xx-206550861-060120251203TAC0001</v>
      </c>
      <c r="B349" s="198">
        <v>46107</v>
      </c>
      <c r="C349" s="351" t="s">
        <v>348</v>
      </c>
      <c r="D349" s="351" t="s">
        <v>49</v>
      </c>
      <c r="E349" s="260">
        <v>206550861</v>
      </c>
      <c r="F349" s="161" t="s">
        <v>1966</v>
      </c>
      <c r="G349" s="199" t="s">
        <v>1965</v>
      </c>
      <c r="H349" s="199" t="s">
        <v>3363</v>
      </c>
      <c r="I349" s="199" t="s">
        <v>1965</v>
      </c>
      <c r="J349" s="198">
        <v>45994</v>
      </c>
      <c r="K349" s="198">
        <v>46010</v>
      </c>
      <c r="L349" s="198">
        <v>46059</v>
      </c>
      <c r="M349" s="198">
        <v>46059</v>
      </c>
      <c r="N349" s="161" t="s">
        <v>82</v>
      </c>
      <c r="O349" s="161" t="s">
        <v>479</v>
      </c>
      <c r="P349" s="161"/>
      <c r="Q349" s="161"/>
      <c r="R349" s="198">
        <v>44809</v>
      </c>
      <c r="S349" s="198">
        <v>45986</v>
      </c>
      <c r="T349" s="161" t="s">
        <v>70</v>
      </c>
      <c r="U349" s="161" t="s">
        <v>152</v>
      </c>
      <c r="V349" s="161" t="s">
        <v>57</v>
      </c>
      <c r="W349" s="161" t="s">
        <v>1140</v>
      </c>
      <c r="X349" s="161" t="s">
        <v>36</v>
      </c>
      <c r="Y349" s="161" t="s">
        <v>57</v>
      </c>
      <c r="Z349" s="198" t="s">
        <v>57</v>
      </c>
      <c r="AA349" s="161" t="s">
        <v>57</v>
      </c>
      <c r="AB349" s="161" t="s">
        <v>57</v>
      </c>
      <c r="AC349" s="161" t="s">
        <v>57</v>
      </c>
      <c r="AD349" s="197">
        <v>43183666</v>
      </c>
      <c r="AE349" s="197">
        <v>0</v>
      </c>
      <c r="AF349" s="197" t="s">
        <v>4005</v>
      </c>
      <c r="AG349" s="199">
        <v>105101</v>
      </c>
      <c r="AH349" s="197">
        <f t="shared" si="16"/>
        <v>1261017</v>
      </c>
      <c r="AI349" s="197">
        <v>1133521</v>
      </c>
      <c r="AJ349" s="197">
        <v>127496</v>
      </c>
      <c r="AK349" s="197">
        <v>0</v>
      </c>
      <c r="AL349" s="197">
        <v>113352</v>
      </c>
      <c r="AM349" s="197">
        <f t="shared" si="17"/>
        <v>1246873</v>
      </c>
      <c r="AN349" s="197">
        <v>1133521</v>
      </c>
      <c r="AO349" s="197">
        <v>0</v>
      </c>
      <c r="AP349" s="197">
        <v>0</v>
      </c>
      <c r="AQ349" s="197">
        <v>0</v>
      </c>
      <c r="AR349" s="197">
        <v>113352</v>
      </c>
      <c r="AS349" s="197" t="s">
        <v>564</v>
      </c>
      <c r="AT349" s="197" t="s">
        <v>904</v>
      </c>
      <c r="AU349" s="197" t="s">
        <v>904</v>
      </c>
      <c r="AV349" s="197" t="s">
        <v>3366</v>
      </c>
      <c r="AW349" s="197" t="s">
        <v>4004</v>
      </c>
      <c r="AX349" s="197" t="s">
        <v>904</v>
      </c>
      <c r="AY349" s="197"/>
      <c r="AZ349" s="197"/>
      <c r="BA349" s="197"/>
      <c r="BB349" s="197" t="s">
        <v>904</v>
      </c>
      <c r="BC349" s="197"/>
      <c r="BD349" s="197" t="s">
        <v>4004</v>
      </c>
      <c r="BE349" s="197"/>
      <c r="BF349" s="197"/>
      <c r="BG349" s="197"/>
      <c r="BH349" s="197"/>
      <c r="BI349" s="197">
        <v>1133521</v>
      </c>
    </row>
    <row r="350" spans="1:61" ht="15" hidden="1" customHeight="1" x14ac:dyDescent="0.2">
      <c r="A350" s="349" t="str">
        <f t="shared" si="18"/>
        <v>43xx-220440000376-430120251016TAC0003</v>
      </c>
      <c r="B350" s="198">
        <v>46071</v>
      </c>
      <c r="C350" s="351" t="s">
        <v>328</v>
      </c>
      <c r="D350" s="351" t="s">
        <v>329</v>
      </c>
      <c r="E350" s="260">
        <v>220440000376</v>
      </c>
      <c r="F350" s="161" t="s">
        <v>3426</v>
      </c>
      <c r="G350" s="199" t="s">
        <v>3320</v>
      </c>
      <c r="H350" s="199" t="s">
        <v>3363</v>
      </c>
      <c r="I350" s="199" t="s">
        <v>3427</v>
      </c>
      <c r="J350" s="198">
        <v>45946</v>
      </c>
      <c r="K350" s="198">
        <v>45952</v>
      </c>
      <c r="L350" s="198">
        <v>45994</v>
      </c>
      <c r="M350" s="198">
        <v>45995</v>
      </c>
      <c r="N350" s="161" t="s">
        <v>82</v>
      </c>
      <c r="O350" s="161" t="s">
        <v>479</v>
      </c>
      <c r="P350" s="161"/>
      <c r="Q350" s="161"/>
      <c r="R350" s="198">
        <v>45292</v>
      </c>
      <c r="S350" s="198">
        <v>45657</v>
      </c>
      <c r="T350" s="161" t="s">
        <v>1281</v>
      </c>
      <c r="U350" s="161"/>
      <c r="V350" s="161"/>
      <c r="W350" s="161" t="s">
        <v>3428</v>
      </c>
      <c r="X350" s="161" t="s">
        <v>131</v>
      </c>
      <c r="Y350" s="161"/>
      <c r="Z350" s="198"/>
      <c r="AA350" s="161"/>
      <c r="AB350" s="161"/>
      <c r="AC350" s="161"/>
      <c r="AD350" s="197"/>
      <c r="AE350" s="197"/>
      <c r="AF350" s="197" t="s">
        <v>4003</v>
      </c>
      <c r="AG350" s="199">
        <v>101111</v>
      </c>
      <c r="AH350" s="197">
        <f t="shared" si="16"/>
        <v>999630</v>
      </c>
      <c r="AI350" s="197">
        <v>896000</v>
      </c>
      <c r="AJ350" s="197">
        <v>103630</v>
      </c>
      <c r="AK350" s="197">
        <v>0</v>
      </c>
      <c r="AL350" s="197">
        <v>224000</v>
      </c>
      <c r="AM350" s="197">
        <f t="shared" si="17"/>
        <v>1223630</v>
      </c>
      <c r="AN350" s="197">
        <v>896000</v>
      </c>
      <c r="AO350" s="197">
        <v>0</v>
      </c>
      <c r="AP350" s="197">
        <v>103630</v>
      </c>
      <c r="AQ350" s="197">
        <v>0</v>
      </c>
      <c r="AR350" s="197">
        <v>224000</v>
      </c>
      <c r="AS350" s="197" t="e">
        <v>#N/A</v>
      </c>
      <c r="AT350" s="197" t="s">
        <v>904</v>
      </c>
      <c r="AU350" s="197" t="s">
        <v>118</v>
      </c>
      <c r="AV350" s="197"/>
      <c r="AW350" s="197" t="s">
        <v>4004</v>
      </c>
      <c r="AX350" s="197" t="s">
        <v>904</v>
      </c>
      <c r="AY350" s="197"/>
      <c r="AZ350" s="197" t="s">
        <v>904</v>
      </c>
      <c r="BA350" s="197"/>
      <c r="BB350" s="197" t="s">
        <v>904</v>
      </c>
      <c r="BC350" s="197"/>
      <c r="BD350" s="197" t="s">
        <v>4004</v>
      </c>
      <c r="BE350" s="197"/>
      <c r="BF350" s="197">
        <v>0</v>
      </c>
      <c r="BG350" s="197"/>
      <c r="BH350" s="197"/>
      <c r="BI350" s="197"/>
    </row>
    <row r="351" spans="1:61" ht="15" hidden="1" customHeight="1" x14ac:dyDescent="0.2">
      <c r="A351" s="349" t="str">
        <f t="shared" si="18"/>
        <v>60xx-130740007117-600120251229TAC0110</v>
      </c>
      <c r="B351" s="198">
        <v>46085</v>
      </c>
      <c r="C351" s="351" t="s">
        <v>363</v>
      </c>
      <c r="D351" s="351" t="s">
        <v>364</v>
      </c>
      <c r="E351" s="260">
        <v>130740007117</v>
      </c>
      <c r="F351" s="161" t="s">
        <v>2704</v>
      </c>
      <c r="G351" s="199" t="s">
        <v>2705</v>
      </c>
      <c r="H351" s="199" t="s">
        <v>3363</v>
      </c>
      <c r="I351" s="199" t="s">
        <v>3411</v>
      </c>
      <c r="J351" s="198">
        <v>46020</v>
      </c>
      <c r="K351" s="198">
        <v>46028</v>
      </c>
      <c r="L351" s="198">
        <v>46071</v>
      </c>
      <c r="M351" s="198">
        <v>46072</v>
      </c>
      <c r="N351" s="161" t="s">
        <v>78</v>
      </c>
      <c r="O351" s="161" t="s">
        <v>487</v>
      </c>
      <c r="P351" s="161"/>
      <c r="Q351" s="161"/>
      <c r="R351" s="198">
        <v>44562</v>
      </c>
      <c r="S351" s="198" t="s">
        <v>39</v>
      </c>
      <c r="T351" s="161" t="s">
        <v>789</v>
      </c>
      <c r="U351" s="161" t="s">
        <v>149</v>
      </c>
      <c r="V351" s="161"/>
      <c r="W351" s="161"/>
      <c r="X351" s="161" t="s">
        <v>28</v>
      </c>
      <c r="Y351" s="161">
        <v>1381</v>
      </c>
      <c r="Z351" s="198">
        <v>46014</v>
      </c>
      <c r="AA351" s="161"/>
      <c r="AB351" s="161"/>
      <c r="AC351" s="161"/>
      <c r="AD351" s="197">
        <v>3576591277</v>
      </c>
      <c r="AE351" s="197">
        <v>4.2</v>
      </c>
      <c r="AF351" s="197" t="s">
        <v>4003</v>
      </c>
      <c r="AG351" s="199">
        <v>101111</v>
      </c>
      <c r="AH351" s="197">
        <f t="shared" si="16"/>
        <v>4990238</v>
      </c>
      <c r="AI351" s="197">
        <v>4886333</v>
      </c>
      <c r="AJ351" s="197">
        <v>103905</v>
      </c>
      <c r="AK351" s="197">
        <v>0</v>
      </c>
      <c r="AL351" s="197">
        <v>1247559.5</v>
      </c>
      <c r="AM351" s="197">
        <f t="shared" si="17"/>
        <v>1221683</v>
      </c>
      <c r="AN351" s="197">
        <v>0</v>
      </c>
      <c r="AO351" s="197">
        <v>0</v>
      </c>
      <c r="AP351" s="197">
        <v>0</v>
      </c>
      <c r="AQ351" s="197">
        <v>0</v>
      </c>
      <c r="AR351" s="197">
        <v>1221683</v>
      </c>
      <c r="AS351" s="197" t="s">
        <v>564</v>
      </c>
      <c r="AT351" s="197" t="s">
        <v>904</v>
      </c>
      <c r="AU351" s="197" t="s">
        <v>118</v>
      </c>
      <c r="AV351" s="197" t="s">
        <v>1133</v>
      </c>
      <c r="AW351" s="197" t="s">
        <v>4004</v>
      </c>
      <c r="AX351" s="197"/>
      <c r="AY351" s="197"/>
      <c r="AZ351" s="197"/>
      <c r="BA351" s="197"/>
      <c r="BB351" s="197" t="s">
        <v>904</v>
      </c>
      <c r="BC351" s="197"/>
      <c r="BD351" s="197" t="s">
        <v>4004</v>
      </c>
      <c r="BE351" s="197"/>
      <c r="BF351" s="197"/>
      <c r="BG351" s="197"/>
      <c r="BH351" s="197"/>
      <c r="BI351" s="197"/>
    </row>
    <row r="352" spans="1:61" ht="15" hidden="1" customHeight="1" x14ac:dyDescent="0.2">
      <c r="A352" s="349" t="str">
        <f t="shared" si="18"/>
        <v>33xx-961008400309-330120251008TAC0004</v>
      </c>
      <c r="B352" s="198">
        <v>46099</v>
      </c>
      <c r="C352" s="351" t="s">
        <v>304</v>
      </c>
      <c r="D352" s="351" t="s">
        <v>305</v>
      </c>
      <c r="E352" s="260">
        <v>961008400309</v>
      </c>
      <c r="F352" s="161" t="s">
        <v>1263</v>
      </c>
      <c r="G352" s="199" t="s">
        <v>1264</v>
      </c>
      <c r="H352" s="199" t="s">
        <v>3363</v>
      </c>
      <c r="I352" s="199" t="s">
        <v>4124</v>
      </c>
      <c r="J352" s="198">
        <v>45938</v>
      </c>
      <c r="K352" s="198">
        <v>45943</v>
      </c>
      <c r="L352" s="198">
        <v>46094</v>
      </c>
      <c r="M352" s="198">
        <v>46094</v>
      </c>
      <c r="N352" s="161" t="s">
        <v>78</v>
      </c>
      <c r="O352" s="161" t="s">
        <v>487</v>
      </c>
      <c r="P352" s="161"/>
      <c r="Q352" s="161"/>
      <c r="R352" s="198">
        <v>44562</v>
      </c>
      <c r="S352" s="198">
        <v>45838</v>
      </c>
      <c r="T352" s="161" t="s">
        <v>318</v>
      </c>
      <c r="U352" s="161" t="s">
        <v>149</v>
      </c>
      <c r="V352" s="161"/>
      <c r="W352" s="161" t="s">
        <v>1265</v>
      </c>
      <c r="X352" s="161" t="s">
        <v>4125</v>
      </c>
      <c r="Y352" s="161"/>
      <c r="Z352" s="198"/>
      <c r="AA352" s="161" t="s">
        <v>1162</v>
      </c>
      <c r="AB352" s="161" t="s">
        <v>4126</v>
      </c>
      <c r="AC352" s="161" t="s">
        <v>4127</v>
      </c>
      <c r="AD352" s="197">
        <v>16214467</v>
      </c>
      <c r="AE352" s="197">
        <v>1.95</v>
      </c>
      <c r="AF352" s="197" t="s">
        <v>4003</v>
      </c>
      <c r="AG352" s="199">
        <v>103101</v>
      </c>
      <c r="AH352" s="197">
        <f t="shared" si="16"/>
        <v>1084909.81</v>
      </c>
      <c r="AI352" s="197">
        <v>1036307.75</v>
      </c>
      <c r="AJ352" s="197">
        <v>48602.06</v>
      </c>
      <c r="AK352" s="197">
        <v>0</v>
      </c>
      <c r="AL352" s="197">
        <v>103631</v>
      </c>
      <c r="AM352" s="197">
        <f t="shared" si="17"/>
        <v>1188540.81</v>
      </c>
      <c r="AN352" s="197">
        <v>1036307.75</v>
      </c>
      <c r="AO352" s="197">
        <v>0</v>
      </c>
      <c r="AP352" s="197">
        <v>48602.06</v>
      </c>
      <c r="AQ352" s="197">
        <v>0</v>
      </c>
      <c r="AR352" s="197">
        <v>103631</v>
      </c>
      <c r="AS352" s="197" t="s">
        <v>564</v>
      </c>
      <c r="AT352" s="197" t="s">
        <v>904</v>
      </c>
      <c r="AU352" s="197" t="s">
        <v>118</v>
      </c>
      <c r="AV352" s="197" t="s">
        <v>3366</v>
      </c>
      <c r="AW352" s="197" t="s">
        <v>4004</v>
      </c>
      <c r="AX352" s="197" t="s">
        <v>904</v>
      </c>
      <c r="AY352" s="197"/>
      <c r="AZ352" s="197" t="s">
        <v>904</v>
      </c>
      <c r="BA352" s="197"/>
      <c r="BB352" s="197" t="s">
        <v>904</v>
      </c>
      <c r="BC352" s="197"/>
      <c r="BD352" s="197" t="s">
        <v>4004</v>
      </c>
      <c r="BE352" s="197"/>
      <c r="BF352" s="197"/>
      <c r="BG352" s="197"/>
      <c r="BH352" s="197"/>
      <c r="BI352" s="197"/>
    </row>
    <row r="353" spans="1:61" ht="15" hidden="1" customHeight="1" x14ac:dyDescent="0.2">
      <c r="A353" s="349" t="str">
        <f t="shared" si="18"/>
        <v>58xx-940517300778-580120250929TAC0006</v>
      </c>
      <c r="B353" s="198">
        <v>46058</v>
      </c>
      <c r="C353" s="351" t="s">
        <v>282</v>
      </c>
      <c r="D353" s="351" t="s">
        <v>283</v>
      </c>
      <c r="E353" s="260">
        <v>940517300778</v>
      </c>
      <c r="F353" s="161" t="s">
        <v>1496</v>
      </c>
      <c r="G353" s="199" t="s">
        <v>1495</v>
      </c>
      <c r="H353" s="199" t="s">
        <v>3363</v>
      </c>
      <c r="I353" s="199" t="s">
        <v>1495</v>
      </c>
      <c r="J353" s="198">
        <v>45929</v>
      </c>
      <c r="K353" s="198">
        <v>45968</v>
      </c>
      <c r="L353" s="198">
        <v>46037</v>
      </c>
      <c r="M353" s="198">
        <v>46041</v>
      </c>
      <c r="N353" s="161" t="s">
        <v>82</v>
      </c>
      <c r="O353" s="161" t="s">
        <v>479</v>
      </c>
      <c r="P353" s="161"/>
      <c r="Q353" s="161"/>
      <c r="R353" s="198">
        <v>45195</v>
      </c>
      <c r="S353" s="198">
        <v>45910</v>
      </c>
      <c r="T353" s="161" t="s">
        <v>1487</v>
      </c>
      <c r="U353" s="161" t="s">
        <v>149</v>
      </c>
      <c r="V353" s="161"/>
      <c r="W353" s="161" t="s">
        <v>54</v>
      </c>
      <c r="X353" s="161" t="s">
        <v>131</v>
      </c>
      <c r="Y353" s="161"/>
      <c r="Z353" s="198"/>
      <c r="AA353" s="161"/>
      <c r="AB353" s="161"/>
      <c r="AC353" s="161"/>
      <c r="AD353" s="197">
        <v>130320740</v>
      </c>
      <c r="AE353" s="197">
        <v>1</v>
      </c>
      <c r="AF353" s="197" t="s">
        <v>4005</v>
      </c>
      <c r="AG353" s="199">
        <v>105101</v>
      </c>
      <c r="AH353" s="197">
        <f t="shared" si="16"/>
        <v>1160368.1499999999</v>
      </c>
      <c r="AI353" s="197">
        <v>1125000</v>
      </c>
      <c r="AJ353" s="197">
        <v>35368.15</v>
      </c>
      <c r="AK353" s="197">
        <v>0</v>
      </c>
      <c r="AL353" s="197">
        <v>11037</v>
      </c>
      <c r="AM353" s="197">
        <f t="shared" si="17"/>
        <v>1171405.1499999999</v>
      </c>
      <c r="AN353" s="197">
        <v>1125000</v>
      </c>
      <c r="AO353" s="197">
        <v>0</v>
      </c>
      <c r="AP353" s="197">
        <v>35368.15</v>
      </c>
      <c r="AQ353" s="197">
        <v>0</v>
      </c>
      <c r="AR353" s="197">
        <v>11037</v>
      </c>
      <c r="AS353" s="197" t="s">
        <v>564</v>
      </c>
      <c r="AT353" s="197" t="s">
        <v>904</v>
      </c>
      <c r="AU353" s="197">
        <v>0</v>
      </c>
      <c r="AV353" s="197" t="s">
        <v>3366</v>
      </c>
      <c r="AW353" s="197" t="s">
        <v>4004</v>
      </c>
      <c r="AX353" s="197" t="s">
        <v>904</v>
      </c>
      <c r="AY353" s="197"/>
      <c r="AZ353" s="197" t="s">
        <v>904</v>
      </c>
      <c r="BA353" s="197"/>
      <c r="BB353" s="197" t="s">
        <v>904</v>
      </c>
      <c r="BC353" s="197"/>
      <c r="BD353" s="197" t="s">
        <v>4004</v>
      </c>
      <c r="BE353" s="197"/>
      <c r="BF353" s="197"/>
      <c r="BG353" s="197"/>
      <c r="BH353" s="197"/>
      <c r="BI353" s="197"/>
    </row>
    <row r="354" spans="1:61" ht="15" customHeight="1" x14ac:dyDescent="0.2">
      <c r="A354" s="349" t="str">
        <f t="shared" si="18"/>
        <v>30xx-200240016440-441</v>
      </c>
      <c r="B354" s="198">
        <v>46057</v>
      </c>
      <c r="C354" s="351" t="s">
        <v>217</v>
      </c>
      <c r="D354" s="351" t="s">
        <v>360</v>
      </c>
      <c r="E354" s="260">
        <v>200240016440</v>
      </c>
      <c r="F354" s="161" t="s">
        <v>2346</v>
      </c>
      <c r="G354" s="199">
        <v>441</v>
      </c>
      <c r="H354" s="199" t="s">
        <v>3365</v>
      </c>
      <c r="I354" s="199">
        <v>441</v>
      </c>
      <c r="J354" s="198">
        <v>45174</v>
      </c>
      <c r="K354" s="198">
        <v>45184</v>
      </c>
      <c r="L354" s="198">
        <v>45477</v>
      </c>
      <c r="M354" s="198"/>
      <c r="N354" s="161"/>
      <c r="O354" s="161" t="s">
        <v>24</v>
      </c>
      <c r="P354" s="161"/>
      <c r="Q354" s="161"/>
      <c r="R354" s="198">
        <v>44197</v>
      </c>
      <c r="S354" s="198">
        <v>44561</v>
      </c>
      <c r="T354" s="161" t="s">
        <v>223</v>
      </c>
      <c r="U354" s="161" t="s">
        <v>23</v>
      </c>
      <c r="V354" s="161"/>
      <c r="W354" s="161" t="s">
        <v>472</v>
      </c>
      <c r="X354" s="161" t="s">
        <v>11</v>
      </c>
      <c r="Y354" s="161">
        <v>388</v>
      </c>
      <c r="Z354" s="198">
        <v>45173</v>
      </c>
      <c r="AA354" s="161"/>
      <c r="AB354" s="161"/>
      <c r="AC354" s="161"/>
      <c r="AD354" s="197"/>
      <c r="AE354" s="197"/>
      <c r="AF354" s="197" t="s">
        <v>4003</v>
      </c>
      <c r="AG354" s="199">
        <v>101111</v>
      </c>
      <c r="AH354" s="197">
        <f t="shared" si="16"/>
        <v>76778004.879999995</v>
      </c>
      <c r="AI354" s="197">
        <v>76778004.879999995</v>
      </c>
      <c r="AJ354" s="197">
        <v>0</v>
      </c>
      <c r="AK354" s="197">
        <v>0</v>
      </c>
      <c r="AL354" s="197">
        <v>0</v>
      </c>
      <c r="AM354" s="197">
        <f t="shared" si="17"/>
        <v>1164267</v>
      </c>
      <c r="AN354" s="197">
        <v>996218</v>
      </c>
      <c r="AO354" s="197">
        <v>0</v>
      </c>
      <c r="AP354" s="197">
        <v>168049</v>
      </c>
      <c r="AQ354" s="197">
        <v>0</v>
      </c>
      <c r="AR354" s="197">
        <v>0</v>
      </c>
      <c r="AS354" s="197" t="e">
        <v>#N/A</v>
      </c>
      <c r="AT354" s="197" t="s">
        <v>904</v>
      </c>
      <c r="AU354" s="197" t="s">
        <v>118</v>
      </c>
      <c r="AV354" s="197"/>
      <c r="AW354" s="197" t="s">
        <v>4004</v>
      </c>
      <c r="AX354" s="197" t="s">
        <v>904</v>
      </c>
      <c r="AY354" s="197"/>
      <c r="AZ354" s="197" t="s">
        <v>904</v>
      </c>
      <c r="BA354" s="197"/>
      <c r="BB354" s="197"/>
      <c r="BC354" s="197"/>
      <c r="BD354" s="197" t="s">
        <v>4004</v>
      </c>
      <c r="BE354" s="197"/>
      <c r="BF354" s="197">
        <v>0</v>
      </c>
      <c r="BG354" s="197">
        <v>0</v>
      </c>
      <c r="BH354" s="197">
        <v>0</v>
      </c>
      <c r="BI354" s="197"/>
    </row>
    <row r="355" spans="1:61" ht="15" hidden="1" customHeight="1" x14ac:dyDescent="0.2">
      <c r="A355" s="349" t="str">
        <f t="shared" si="18"/>
        <v>03xx-190240003246-030120250926TAC0001</v>
      </c>
      <c r="B355" s="198">
        <v>46057</v>
      </c>
      <c r="C355" s="351" t="s">
        <v>365</v>
      </c>
      <c r="D355" s="351" t="s">
        <v>20</v>
      </c>
      <c r="E355" s="260">
        <v>190240003246</v>
      </c>
      <c r="F355" s="161" t="s">
        <v>1175</v>
      </c>
      <c r="G355" s="199" t="s">
        <v>1176</v>
      </c>
      <c r="H355" s="199" t="s">
        <v>3363</v>
      </c>
      <c r="I355" s="199" t="s">
        <v>1176</v>
      </c>
      <c r="J355" s="198">
        <v>45926</v>
      </c>
      <c r="K355" s="198">
        <v>45951</v>
      </c>
      <c r="L355" s="198">
        <v>46031</v>
      </c>
      <c r="M355" s="198">
        <v>46037</v>
      </c>
      <c r="N355" s="161" t="s">
        <v>78</v>
      </c>
      <c r="O355" s="161" t="s">
        <v>487</v>
      </c>
      <c r="P355" s="161"/>
      <c r="Q355" s="161"/>
      <c r="R355" s="198">
        <v>44562</v>
      </c>
      <c r="S355" s="198">
        <v>45291</v>
      </c>
      <c r="T355" s="161" t="s">
        <v>944</v>
      </c>
      <c r="U355" s="161" t="s">
        <v>268</v>
      </c>
      <c r="V355" s="161"/>
      <c r="W355" s="161" t="s">
        <v>54</v>
      </c>
      <c r="X355" s="161" t="s">
        <v>28</v>
      </c>
      <c r="Y355" s="161">
        <v>951</v>
      </c>
      <c r="Z355" s="198">
        <v>45923</v>
      </c>
      <c r="AA355" s="161"/>
      <c r="AB355" s="161"/>
      <c r="AC355" s="161"/>
      <c r="AD355" s="197">
        <v>2550290930</v>
      </c>
      <c r="AE355" s="197">
        <v>3</v>
      </c>
      <c r="AF355" s="197" t="s">
        <v>4003</v>
      </c>
      <c r="AG355" s="199">
        <v>101111</v>
      </c>
      <c r="AH355" s="197">
        <f t="shared" si="16"/>
        <v>1395430</v>
      </c>
      <c r="AI355" s="197">
        <v>1050000</v>
      </c>
      <c r="AJ355" s="197">
        <v>345430</v>
      </c>
      <c r="AK355" s="197">
        <v>0</v>
      </c>
      <c r="AL355" s="197">
        <v>105000</v>
      </c>
      <c r="AM355" s="197">
        <f t="shared" si="17"/>
        <v>1155000</v>
      </c>
      <c r="AN355" s="197">
        <v>1050000</v>
      </c>
      <c r="AO355" s="197">
        <v>0</v>
      </c>
      <c r="AP355" s="197">
        <v>0</v>
      </c>
      <c r="AQ355" s="197">
        <v>0</v>
      </c>
      <c r="AR355" s="197">
        <v>105000</v>
      </c>
      <c r="AS355" s="197" t="s">
        <v>564</v>
      </c>
      <c r="AT355" s="197" t="s">
        <v>904</v>
      </c>
      <c r="AU355" s="197" t="s">
        <v>118</v>
      </c>
      <c r="AV355" s="197" t="s">
        <v>3366</v>
      </c>
      <c r="AW355" s="197" t="s">
        <v>4004</v>
      </c>
      <c r="AX355" s="197" t="s">
        <v>904</v>
      </c>
      <c r="AY355" s="197"/>
      <c r="AZ355" s="197"/>
      <c r="BA355" s="197"/>
      <c r="BB355" s="197" t="s">
        <v>904</v>
      </c>
      <c r="BC355" s="197"/>
      <c r="BD355" s="197" t="s">
        <v>4004</v>
      </c>
      <c r="BE355" s="197"/>
      <c r="BF355" s="197"/>
      <c r="BG355" s="197"/>
      <c r="BH355" s="197"/>
      <c r="BI355" s="197"/>
    </row>
    <row r="356" spans="1:61" ht="15" hidden="1" customHeight="1" x14ac:dyDescent="0.2">
      <c r="A356" s="349" t="str">
        <f t="shared" si="18"/>
        <v>18xx-50440011484-1916</v>
      </c>
      <c r="B356" s="198">
        <v>46112</v>
      </c>
      <c r="C356" s="351" t="s">
        <v>355</v>
      </c>
      <c r="D356" s="351" t="s">
        <v>148</v>
      </c>
      <c r="E356" s="260">
        <v>50440011484</v>
      </c>
      <c r="F356" s="161" t="s">
        <v>3457</v>
      </c>
      <c r="G356" s="199">
        <v>1916</v>
      </c>
      <c r="H356" s="199" t="s">
        <v>3365</v>
      </c>
      <c r="I356" s="199">
        <v>1916</v>
      </c>
      <c r="J356" s="198">
        <v>42664</v>
      </c>
      <c r="K356" s="198">
        <v>42670</v>
      </c>
      <c r="L356" s="198">
        <v>42782</v>
      </c>
      <c r="M356" s="198">
        <v>42786</v>
      </c>
      <c r="N356" s="161" t="s">
        <v>78</v>
      </c>
      <c r="O356" s="161" t="e">
        <v>#N/A</v>
      </c>
      <c r="P356" s="161"/>
      <c r="Q356" s="161"/>
      <c r="R356" s="198">
        <v>41275</v>
      </c>
      <c r="S356" s="198">
        <v>42369</v>
      </c>
      <c r="T356" s="161" t="s">
        <v>4160</v>
      </c>
      <c r="U356" s="161" t="s">
        <v>149</v>
      </c>
      <c r="V356" s="161"/>
      <c r="W356" s="161" t="s">
        <v>3459</v>
      </c>
      <c r="X356" s="161" t="s">
        <v>3460</v>
      </c>
      <c r="Y356" s="161"/>
      <c r="Z356" s="198"/>
      <c r="AA356" s="161"/>
      <c r="AB356" s="161"/>
      <c r="AC356" s="161"/>
      <c r="AD356" s="197">
        <v>103310726</v>
      </c>
      <c r="AE356" s="197">
        <v>1.85</v>
      </c>
      <c r="AF356" s="197" t="s">
        <v>4005</v>
      </c>
      <c r="AG356" s="199">
        <v>105101</v>
      </c>
      <c r="AH356" s="197">
        <f t="shared" si="16"/>
        <v>1152883</v>
      </c>
      <c r="AI356" s="197">
        <v>0</v>
      </c>
      <c r="AJ356" s="197">
        <v>1152883</v>
      </c>
      <c r="AK356" s="197">
        <v>0</v>
      </c>
      <c r="AL356" s="197">
        <v>0</v>
      </c>
      <c r="AM356" s="197">
        <f t="shared" si="17"/>
        <v>1152882.94</v>
      </c>
      <c r="AN356" s="197">
        <v>0</v>
      </c>
      <c r="AO356" s="197">
        <v>0</v>
      </c>
      <c r="AP356" s="197">
        <v>1152882.94</v>
      </c>
      <c r="AQ356" s="197">
        <v>0</v>
      </c>
      <c r="AR356" s="197">
        <v>0</v>
      </c>
      <c r="AS356" s="197" t="e">
        <v>#N/A</v>
      </c>
      <c r="AT356" s="197" t="s">
        <v>904</v>
      </c>
      <c r="AU356" s="197" t="s">
        <v>904</v>
      </c>
      <c r="AV356" s="197"/>
      <c r="AW356" s="197" t="s">
        <v>4004</v>
      </c>
      <c r="AX356" s="197"/>
      <c r="AY356" s="197"/>
      <c r="AZ356" s="197" t="s">
        <v>904</v>
      </c>
      <c r="BA356" s="197"/>
      <c r="BB356" s="197"/>
      <c r="BC356" s="197"/>
      <c r="BD356" s="197" t="s">
        <v>4004</v>
      </c>
      <c r="BE356" s="197"/>
      <c r="BF356" s="197">
        <v>0</v>
      </c>
      <c r="BG356" s="197">
        <v>0</v>
      </c>
      <c r="BH356" s="197">
        <v>0</v>
      </c>
      <c r="BI356" s="197">
        <v>111084.93999999994</v>
      </c>
    </row>
    <row r="357" spans="1:61" ht="15" hidden="1" customHeight="1" x14ac:dyDescent="0.2">
      <c r="A357" s="349" t="str">
        <f t="shared" si="18"/>
        <v>60xx-151040013935-791</v>
      </c>
      <c r="B357" s="198">
        <v>46112</v>
      </c>
      <c r="C357" s="351" t="s">
        <v>363</v>
      </c>
      <c r="D357" s="351" t="s">
        <v>364</v>
      </c>
      <c r="E357" s="260">
        <v>151040013935</v>
      </c>
      <c r="F357" s="161" t="s">
        <v>4119</v>
      </c>
      <c r="G357" s="199">
        <v>791</v>
      </c>
      <c r="H357" s="199" t="s">
        <v>3365</v>
      </c>
      <c r="I357" s="199">
        <v>791</v>
      </c>
      <c r="J357" s="198">
        <v>45429</v>
      </c>
      <c r="K357" s="198">
        <v>45429</v>
      </c>
      <c r="L357" s="198">
        <v>45828</v>
      </c>
      <c r="M357" s="198"/>
      <c r="N357" s="161"/>
      <c r="O357" s="161" t="s">
        <v>82</v>
      </c>
      <c r="P357" s="161"/>
      <c r="Q357" s="161"/>
      <c r="R357" s="198">
        <v>44197</v>
      </c>
      <c r="S357" s="198">
        <v>45291</v>
      </c>
      <c r="T357" s="161" t="s">
        <v>4120</v>
      </c>
      <c r="U357" s="161" t="s">
        <v>1320</v>
      </c>
      <c r="V357" s="161" t="s">
        <v>86</v>
      </c>
      <c r="W357" s="161" t="s">
        <v>575</v>
      </c>
      <c r="X357" s="161" t="s">
        <v>130</v>
      </c>
      <c r="Y357" s="161"/>
      <c r="Z357" s="198"/>
      <c r="AA357" s="161"/>
      <c r="AB357" s="161"/>
      <c r="AC357" s="161"/>
      <c r="AD357" s="197"/>
      <c r="AE357" s="197"/>
      <c r="AF357" s="197" t="s">
        <v>4005</v>
      </c>
      <c r="AG357" s="199">
        <v>105101</v>
      </c>
      <c r="AH357" s="197">
        <f t="shared" si="16"/>
        <v>2551511</v>
      </c>
      <c r="AI357" s="197">
        <v>2002584</v>
      </c>
      <c r="AJ357" s="197">
        <v>548927</v>
      </c>
      <c r="AK357" s="197">
        <v>0</v>
      </c>
      <c r="AL357" s="197">
        <v>0</v>
      </c>
      <c r="AM357" s="197">
        <f t="shared" si="17"/>
        <v>1149600</v>
      </c>
      <c r="AN357" s="197">
        <v>1149600</v>
      </c>
      <c r="AO357" s="197">
        <v>0</v>
      </c>
      <c r="AP357" s="197">
        <v>0</v>
      </c>
      <c r="AQ357" s="197">
        <v>0</v>
      </c>
      <c r="AR357" s="197">
        <v>0</v>
      </c>
      <c r="AS357" s="197" t="e">
        <v>#N/A</v>
      </c>
      <c r="AT357" s="197" t="s">
        <v>904</v>
      </c>
      <c r="AU357" s="197" t="s">
        <v>904</v>
      </c>
      <c r="AV357" s="197"/>
      <c r="AW357" s="197" t="s">
        <v>4004</v>
      </c>
      <c r="AX357" s="197" t="s">
        <v>904</v>
      </c>
      <c r="AY357" s="197"/>
      <c r="AZ357" s="197"/>
      <c r="BA357" s="197"/>
      <c r="BB357" s="197"/>
      <c r="BC357" s="197"/>
      <c r="BD357" s="197" t="s">
        <v>4004</v>
      </c>
      <c r="BE357" s="197"/>
      <c r="BF357" s="197">
        <v>0</v>
      </c>
      <c r="BG357" s="197">
        <v>0</v>
      </c>
      <c r="BH357" s="197">
        <v>0</v>
      </c>
      <c r="BI357" s="197">
        <v>1149600</v>
      </c>
    </row>
    <row r="358" spans="1:61" ht="15" hidden="1" customHeight="1" x14ac:dyDescent="0.2">
      <c r="A358" s="349" t="str">
        <f t="shared" si="18"/>
        <v>30xx-130140009161-162</v>
      </c>
      <c r="B358" s="198">
        <v>46092</v>
      </c>
      <c r="C358" s="351" t="s">
        <v>217</v>
      </c>
      <c r="D358" s="351" t="s">
        <v>360</v>
      </c>
      <c r="E358" s="260">
        <v>130140009161</v>
      </c>
      <c r="F358" s="161" t="s">
        <v>3455</v>
      </c>
      <c r="G358" s="199">
        <v>162</v>
      </c>
      <c r="H358" s="199" t="s">
        <v>3365</v>
      </c>
      <c r="I358" s="199">
        <v>162</v>
      </c>
      <c r="J358" s="198">
        <v>45800</v>
      </c>
      <c r="K358" s="198">
        <v>45831</v>
      </c>
      <c r="L358" s="198">
        <v>45968</v>
      </c>
      <c r="M358" s="198"/>
      <c r="N358" s="161"/>
      <c r="O358" s="161" t="s">
        <v>78</v>
      </c>
      <c r="P358" s="161"/>
      <c r="Q358" s="161"/>
      <c r="R358" s="198">
        <v>44562</v>
      </c>
      <c r="S358" s="198">
        <v>44926</v>
      </c>
      <c r="T358" s="161" t="s">
        <v>224</v>
      </c>
      <c r="U358" s="161" t="s">
        <v>23</v>
      </c>
      <c r="V358" s="161"/>
      <c r="W358" s="161" t="s">
        <v>226</v>
      </c>
      <c r="X358" s="161" t="s">
        <v>11</v>
      </c>
      <c r="Y358" s="161">
        <v>328</v>
      </c>
      <c r="Z358" s="198">
        <v>45797</v>
      </c>
      <c r="AA358" s="161"/>
      <c r="AB358" s="161"/>
      <c r="AC358" s="161"/>
      <c r="AD358" s="197"/>
      <c r="AE358" s="197"/>
      <c r="AF358" s="197" t="s">
        <v>4003</v>
      </c>
      <c r="AG358" s="199">
        <v>101111</v>
      </c>
      <c r="AH358" s="197">
        <f t="shared" si="16"/>
        <v>1719070.6600000001</v>
      </c>
      <c r="AI358" s="197">
        <v>1719070.6600000001</v>
      </c>
      <c r="AJ358" s="197">
        <v>0</v>
      </c>
      <c r="AK358" s="197">
        <v>0</v>
      </c>
      <c r="AL358" s="197">
        <v>0</v>
      </c>
      <c r="AM358" s="197">
        <f t="shared" si="17"/>
        <v>1141200</v>
      </c>
      <c r="AN358" s="197">
        <v>1141200</v>
      </c>
      <c r="AO358" s="197">
        <v>0</v>
      </c>
      <c r="AP358" s="197">
        <v>0</v>
      </c>
      <c r="AQ358" s="197">
        <v>0</v>
      </c>
      <c r="AR358" s="197">
        <v>0</v>
      </c>
      <c r="AS358" s="197" t="e">
        <v>#N/A</v>
      </c>
      <c r="AT358" s="197" t="s">
        <v>904</v>
      </c>
      <c r="AU358" s="197" t="s">
        <v>118</v>
      </c>
      <c r="AV358" s="197" t="s">
        <v>4007</v>
      </c>
      <c r="AW358" s="197" t="s">
        <v>4004</v>
      </c>
      <c r="AX358" s="197" t="s">
        <v>904</v>
      </c>
      <c r="AY358" s="197"/>
      <c r="AZ358" s="197"/>
      <c r="BA358" s="197"/>
      <c r="BB358" s="197"/>
      <c r="BC358" s="197"/>
      <c r="BD358" s="197" t="s">
        <v>4004</v>
      </c>
      <c r="BE358" s="197"/>
      <c r="BF358" s="197">
        <v>114120</v>
      </c>
      <c r="BG358" s="197">
        <v>0</v>
      </c>
      <c r="BH358" s="197">
        <v>0</v>
      </c>
      <c r="BI358" s="197"/>
    </row>
    <row r="359" spans="1:61" ht="15" hidden="1" customHeight="1" x14ac:dyDescent="0.2">
      <c r="A359" s="349" t="str">
        <f t="shared" si="18"/>
        <v>03xx-70340024139-188</v>
      </c>
      <c r="B359" s="198">
        <v>46064</v>
      </c>
      <c r="C359" s="351" t="s">
        <v>365</v>
      </c>
      <c r="D359" s="351" t="s">
        <v>20</v>
      </c>
      <c r="E359" s="260">
        <v>70340024139</v>
      </c>
      <c r="F359" s="161" t="s">
        <v>3480</v>
      </c>
      <c r="G359" s="199">
        <v>188</v>
      </c>
      <c r="H359" s="199" t="s">
        <v>3365</v>
      </c>
      <c r="I359" s="199">
        <v>188</v>
      </c>
      <c r="J359" s="198">
        <v>45846</v>
      </c>
      <c r="K359" s="198">
        <v>45852</v>
      </c>
      <c r="L359" s="198">
        <v>46002</v>
      </c>
      <c r="M359" s="198">
        <v>46002</v>
      </c>
      <c r="N359" s="161"/>
      <c r="O359" s="161" t="s">
        <v>78</v>
      </c>
      <c r="P359" s="161"/>
      <c r="Q359" s="161"/>
      <c r="R359" s="198">
        <v>44562</v>
      </c>
      <c r="S359" s="198">
        <v>45657</v>
      </c>
      <c r="T359" s="161" t="s">
        <v>1748</v>
      </c>
      <c r="U359" s="161" t="s">
        <v>268</v>
      </c>
      <c r="V359" s="161"/>
      <c r="W359" s="161" t="s">
        <v>77</v>
      </c>
      <c r="X359" s="161" t="s">
        <v>28</v>
      </c>
      <c r="Y359" s="161">
        <v>582</v>
      </c>
      <c r="Z359" s="198">
        <v>45842</v>
      </c>
      <c r="AA359" s="161"/>
      <c r="AB359" s="161"/>
      <c r="AC359" s="161"/>
      <c r="AD359" s="197">
        <v>2424795546</v>
      </c>
      <c r="AE359" s="197">
        <v>6</v>
      </c>
      <c r="AF359" s="197" t="s">
        <v>4003</v>
      </c>
      <c r="AG359" s="199">
        <v>101111</v>
      </c>
      <c r="AH359" s="197">
        <f t="shared" si="16"/>
        <v>15975683</v>
      </c>
      <c r="AI359" s="197">
        <v>11360929</v>
      </c>
      <c r="AJ359" s="197">
        <v>4614754</v>
      </c>
      <c r="AK359" s="197">
        <v>0</v>
      </c>
      <c r="AL359" s="197">
        <v>1139093</v>
      </c>
      <c r="AM359" s="197">
        <f t="shared" si="17"/>
        <v>1139093</v>
      </c>
      <c r="AN359" s="197">
        <v>0</v>
      </c>
      <c r="AO359" s="197">
        <v>0</v>
      </c>
      <c r="AP359" s="197">
        <v>0</v>
      </c>
      <c r="AQ359" s="197">
        <v>0</v>
      </c>
      <c r="AR359" s="197">
        <v>1139093</v>
      </c>
      <c r="AS359" s="197" t="e">
        <v>#N/A</v>
      </c>
      <c r="AT359" s="197" t="s">
        <v>904</v>
      </c>
      <c r="AU359" s="197" t="s">
        <v>118</v>
      </c>
      <c r="AV359" s="197" t="s">
        <v>1133</v>
      </c>
      <c r="AW359" s="197" t="s">
        <v>4004</v>
      </c>
      <c r="AX359" s="197"/>
      <c r="AY359" s="197"/>
      <c r="AZ359" s="197"/>
      <c r="BA359" s="197"/>
      <c r="BB359" s="197" t="s">
        <v>904</v>
      </c>
      <c r="BC359" s="197"/>
      <c r="BD359" s="197" t="s">
        <v>4004</v>
      </c>
      <c r="BE359" s="197"/>
      <c r="BF359" s="197"/>
      <c r="BG359" s="197"/>
      <c r="BH359" s="197"/>
      <c r="BI359" s="197"/>
    </row>
    <row r="360" spans="1:61" ht="15" hidden="1" customHeight="1" x14ac:dyDescent="0.2">
      <c r="A360" s="349" t="str">
        <f t="shared" si="18"/>
        <v>45xx-200140000044-450120251112TAC0001</v>
      </c>
      <c r="B360" s="198">
        <v>46064</v>
      </c>
      <c r="C360" s="351" t="s">
        <v>359</v>
      </c>
      <c r="D360" s="351" t="s">
        <v>259</v>
      </c>
      <c r="E360" s="260">
        <v>200140000044</v>
      </c>
      <c r="F360" s="161" t="s">
        <v>1682</v>
      </c>
      <c r="G360" s="199" t="s">
        <v>1585</v>
      </c>
      <c r="H360" s="199" t="s">
        <v>3363</v>
      </c>
      <c r="I360" s="199" t="s">
        <v>2365</v>
      </c>
      <c r="J360" s="198">
        <v>45973</v>
      </c>
      <c r="K360" s="198">
        <v>45980</v>
      </c>
      <c r="L360" s="198">
        <v>46022</v>
      </c>
      <c r="M360" s="198">
        <v>46022</v>
      </c>
      <c r="N360" s="161" t="s">
        <v>78</v>
      </c>
      <c r="O360" s="161" t="s">
        <v>487</v>
      </c>
      <c r="P360" s="161"/>
      <c r="Q360" s="161"/>
      <c r="R360" s="198">
        <v>44562</v>
      </c>
      <c r="S360" s="198">
        <v>45657</v>
      </c>
      <c r="T360" s="161" t="s">
        <v>1089</v>
      </c>
      <c r="U360" s="161" t="s">
        <v>268</v>
      </c>
      <c r="V360" s="161"/>
      <c r="W360" s="161"/>
      <c r="X360" s="161" t="s">
        <v>28</v>
      </c>
      <c r="Y360" s="161">
        <v>1139</v>
      </c>
      <c r="Z360" s="198">
        <v>45971</v>
      </c>
      <c r="AA360" s="161"/>
      <c r="AB360" s="161"/>
      <c r="AC360" s="161"/>
      <c r="AD360" s="197">
        <v>411665584</v>
      </c>
      <c r="AE360" s="197"/>
      <c r="AF360" s="197" t="s">
        <v>4003</v>
      </c>
      <c r="AG360" s="199">
        <v>101111</v>
      </c>
      <c r="AH360" s="197">
        <f t="shared" si="16"/>
        <v>1589880</v>
      </c>
      <c r="AI360" s="197">
        <v>1032086</v>
      </c>
      <c r="AJ360" s="197">
        <v>557794</v>
      </c>
      <c r="AK360" s="197">
        <v>0</v>
      </c>
      <c r="AL360" s="197">
        <v>103208</v>
      </c>
      <c r="AM360" s="197">
        <f t="shared" si="17"/>
        <v>1135294</v>
      </c>
      <c r="AN360" s="197">
        <v>1032086</v>
      </c>
      <c r="AO360" s="197">
        <v>0</v>
      </c>
      <c r="AP360" s="197">
        <v>0</v>
      </c>
      <c r="AQ360" s="197">
        <v>0</v>
      </c>
      <c r="AR360" s="197">
        <v>103208</v>
      </c>
      <c r="AS360" s="197" t="e">
        <v>#N/A</v>
      </c>
      <c r="AT360" s="197" t="s">
        <v>904</v>
      </c>
      <c r="AU360" s="197" t="s">
        <v>118</v>
      </c>
      <c r="AV360" s="197"/>
      <c r="AW360" s="197" t="s">
        <v>4004</v>
      </c>
      <c r="AX360" s="197" t="s">
        <v>904</v>
      </c>
      <c r="AY360" s="197"/>
      <c r="AZ360" s="197"/>
      <c r="BA360" s="197"/>
      <c r="BB360" s="197" t="s">
        <v>904</v>
      </c>
      <c r="BC360" s="197"/>
      <c r="BD360" s="197" t="s">
        <v>4004</v>
      </c>
      <c r="BE360" s="197"/>
      <c r="BF360" s="197">
        <v>0</v>
      </c>
      <c r="BG360" s="197"/>
      <c r="BH360" s="197"/>
      <c r="BI360" s="197"/>
    </row>
    <row r="361" spans="1:61" ht="15" hidden="1" customHeight="1" x14ac:dyDescent="0.2">
      <c r="A361" s="349" t="str">
        <f t="shared" si="18"/>
        <v>06xx-91140007940-270</v>
      </c>
      <c r="B361" s="198">
        <v>46099</v>
      </c>
      <c r="C361" s="351" t="s">
        <v>348</v>
      </c>
      <c r="D361" s="351" t="s">
        <v>49</v>
      </c>
      <c r="E361" s="260">
        <v>91140007940</v>
      </c>
      <c r="F361" s="161" t="s">
        <v>4133</v>
      </c>
      <c r="G361" s="199">
        <v>270</v>
      </c>
      <c r="H361" s="199" t="s">
        <v>3365</v>
      </c>
      <c r="I361" s="199">
        <v>270</v>
      </c>
      <c r="J361" s="198">
        <v>45604</v>
      </c>
      <c r="K361" s="198">
        <v>45903</v>
      </c>
      <c r="L361" s="198">
        <v>45992</v>
      </c>
      <c r="M361" s="198">
        <v>45993</v>
      </c>
      <c r="N361" s="161"/>
      <c r="O361" s="161" t="s">
        <v>78</v>
      </c>
      <c r="P361" s="161"/>
      <c r="Q361" s="161"/>
      <c r="R361" s="198">
        <v>44197</v>
      </c>
      <c r="S361" s="198">
        <v>44926</v>
      </c>
      <c r="T361" s="161" t="s">
        <v>53</v>
      </c>
      <c r="U361" s="161" t="s">
        <v>149</v>
      </c>
      <c r="V361" s="161" t="s">
        <v>57</v>
      </c>
      <c r="W361" s="161" t="s">
        <v>903</v>
      </c>
      <c r="X361" s="161" t="s">
        <v>28</v>
      </c>
      <c r="Y361" s="161">
        <v>476</v>
      </c>
      <c r="Z361" s="198">
        <v>45604</v>
      </c>
      <c r="AA361" s="161" t="s">
        <v>57</v>
      </c>
      <c r="AB361" s="161" t="s">
        <v>57</v>
      </c>
      <c r="AC361" s="161" t="s">
        <v>57</v>
      </c>
      <c r="AD361" s="197">
        <v>187629840</v>
      </c>
      <c r="AE361" s="197">
        <v>2.06</v>
      </c>
      <c r="AF361" s="197" t="s">
        <v>4003</v>
      </c>
      <c r="AG361" s="199">
        <v>101111</v>
      </c>
      <c r="AH361" s="197">
        <f t="shared" si="16"/>
        <v>27492285</v>
      </c>
      <c r="AI361" s="197">
        <v>18115672</v>
      </c>
      <c r="AJ361" s="197">
        <v>9376613</v>
      </c>
      <c r="AK361" s="197">
        <v>71633386</v>
      </c>
      <c r="AL361" s="197">
        <v>1811567</v>
      </c>
      <c r="AM361" s="197">
        <f t="shared" si="17"/>
        <v>1134861</v>
      </c>
      <c r="AN361" s="197">
        <v>0</v>
      </c>
      <c r="AO361" s="197">
        <v>1134861</v>
      </c>
      <c r="AP361" s="197">
        <v>0</v>
      </c>
      <c r="AQ361" s="197">
        <v>0</v>
      </c>
      <c r="AR361" s="197">
        <v>0</v>
      </c>
      <c r="AS361" s="197" t="e">
        <v>#N/A</v>
      </c>
      <c r="AT361" s="197" t="s">
        <v>904</v>
      </c>
      <c r="AU361" s="197" t="s">
        <v>118</v>
      </c>
      <c r="AV361" s="197" t="s">
        <v>4007</v>
      </c>
      <c r="AW361" s="197" t="s">
        <v>4004</v>
      </c>
      <c r="AX361" s="197"/>
      <c r="AY361" s="197" t="s">
        <v>904</v>
      </c>
      <c r="AZ361" s="197"/>
      <c r="BA361" s="197"/>
      <c r="BB361" s="197"/>
      <c r="BC361" s="197"/>
      <c r="BD361" s="197" t="s">
        <v>4004</v>
      </c>
      <c r="BE361" s="197"/>
      <c r="BF361" s="197">
        <v>1134861</v>
      </c>
      <c r="BG361" s="197">
        <v>0</v>
      </c>
      <c r="BH361" s="197">
        <v>0</v>
      </c>
      <c r="BI361" s="197"/>
    </row>
    <row r="362" spans="1:61" ht="15" hidden="1" customHeight="1" x14ac:dyDescent="0.2">
      <c r="A362" s="349" t="str">
        <f t="shared" si="18"/>
        <v>60xx-140540015707-1229</v>
      </c>
      <c r="B362" s="198">
        <v>46030</v>
      </c>
      <c r="C362" s="351" t="s">
        <v>363</v>
      </c>
      <c r="D362" s="351" t="s">
        <v>364</v>
      </c>
      <c r="E362" s="260">
        <v>140540015707</v>
      </c>
      <c r="F362" s="161" t="s">
        <v>111</v>
      </c>
      <c r="G362" s="199">
        <v>1229</v>
      </c>
      <c r="H362" s="199" t="s">
        <v>3365</v>
      </c>
      <c r="I362" s="199">
        <v>1229</v>
      </c>
      <c r="J362" s="198">
        <v>45462</v>
      </c>
      <c r="K362" s="198">
        <v>45462</v>
      </c>
      <c r="L362" s="198">
        <v>46010</v>
      </c>
      <c r="M362" s="198">
        <v>46013</v>
      </c>
      <c r="N362" s="161"/>
      <c r="O362" s="161" t="s">
        <v>78</v>
      </c>
      <c r="P362" s="161"/>
      <c r="Q362" s="161"/>
      <c r="R362" s="198">
        <v>44197</v>
      </c>
      <c r="S362" s="198">
        <v>44926</v>
      </c>
      <c r="T362" s="161" t="s">
        <v>108</v>
      </c>
      <c r="U362" s="161" t="s">
        <v>169</v>
      </c>
      <c r="V362" s="161" t="s">
        <v>86</v>
      </c>
      <c r="W362" s="161" t="s">
        <v>611</v>
      </c>
      <c r="X362" s="161" t="s">
        <v>28</v>
      </c>
      <c r="Y362" s="161"/>
      <c r="Z362" s="198"/>
      <c r="AA362" s="161"/>
      <c r="AB362" s="161"/>
      <c r="AC362" s="161"/>
      <c r="AD362" s="197"/>
      <c r="AE362" s="197"/>
      <c r="AF362" s="197" t="s">
        <v>4005</v>
      </c>
      <c r="AG362" s="199">
        <v>101110</v>
      </c>
      <c r="AH362" s="197">
        <f t="shared" si="16"/>
        <v>1111115</v>
      </c>
      <c r="AI362" s="197">
        <v>1111115</v>
      </c>
      <c r="AJ362" s="197">
        <v>0</v>
      </c>
      <c r="AK362" s="197">
        <v>0</v>
      </c>
      <c r="AL362" s="197">
        <v>0</v>
      </c>
      <c r="AM362" s="197">
        <f t="shared" si="17"/>
        <v>1111115</v>
      </c>
      <c r="AN362" s="197">
        <v>1111115</v>
      </c>
      <c r="AO362" s="197">
        <v>0</v>
      </c>
      <c r="AP362" s="197">
        <v>0</v>
      </c>
      <c r="AQ362" s="197">
        <v>0</v>
      </c>
      <c r="AR362" s="197">
        <v>0</v>
      </c>
      <c r="AS362" s="197" t="e">
        <v>#N/A</v>
      </c>
      <c r="AT362" s="197" t="s">
        <v>904</v>
      </c>
      <c r="AU362" s="197">
        <v>0</v>
      </c>
      <c r="AV362" s="197"/>
      <c r="AW362" s="197" t="s">
        <v>4004</v>
      </c>
      <c r="AX362" s="197" t="s">
        <v>904</v>
      </c>
      <c r="AY362" s="197"/>
      <c r="AZ362" s="197"/>
      <c r="BA362" s="197"/>
      <c r="BB362" s="197"/>
      <c r="BC362" s="197"/>
      <c r="BD362" s="197" t="s">
        <v>4004</v>
      </c>
      <c r="BE362" s="197"/>
      <c r="BF362" s="197">
        <v>0</v>
      </c>
      <c r="BG362" s="197">
        <v>0</v>
      </c>
      <c r="BH362" s="197">
        <v>0</v>
      </c>
      <c r="BI362" s="197"/>
    </row>
    <row r="363" spans="1:61" ht="15" hidden="1" customHeight="1" x14ac:dyDescent="0.2">
      <c r="A363" s="349" t="str">
        <f t="shared" si="18"/>
        <v>33xx-60740005175-330120251113TAC0003</v>
      </c>
      <c r="B363" s="198">
        <v>46057</v>
      </c>
      <c r="C363" s="351" t="s">
        <v>304</v>
      </c>
      <c r="D363" s="351" t="s">
        <v>305</v>
      </c>
      <c r="E363" s="260">
        <v>60740005175</v>
      </c>
      <c r="F363" s="161" t="s">
        <v>1566</v>
      </c>
      <c r="G363" s="199" t="s">
        <v>1565</v>
      </c>
      <c r="H363" s="199" t="s">
        <v>3363</v>
      </c>
      <c r="I363" s="199" t="s">
        <v>4077</v>
      </c>
      <c r="J363" s="198">
        <v>45974</v>
      </c>
      <c r="K363" s="198">
        <v>45979</v>
      </c>
      <c r="L363" s="198">
        <v>45994</v>
      </c>
      <c r="M363" s="198">
        <v>45994</v>
      </c>
      <c r="N363" s="161" t="s">
        <v>78</v>
      </c>
      <c r="O363" s="161" t="s">
        <v>487</v>
      </c>
      <c r="P363" s="161"/>
      <c r="Q363" s="161"/>
      <c r="R363" s="198">
        <v>44562</v>
      </c>
      <c r="S363" s="198">
        <v>45657</v>
      </c>
      <c r="T363" s="161" t="s">
        <v>314</v>
      </c>
      <c r="U363" s="161" t="s">
        <v>149</v>
      </c>
      <c r="V363" s="161"/>
      <c r="W363" s="161"/>
      <c r="X363" s="161" t="s">
        <v>11</v>
      </c>
      <c r="Y363" s="161">
        <v>1105</v>
      </c>
      <c r="Z363" s="198">
        <v>45971</v>
      </c>
      <c r="AA363" s="161"/>
      <c r="AB363" s="161"/>
      <c r="AC363" s="161"/>
      <c r="AD363" s="197"/>
      <c r="AE363" s="197"/>
      <c r="AF363" s="197" t="s">
        <v>4005</v>
      </c>
      <c r="AG363" s="199">
        <v>105101</v>
      </c>
      <c r="AH363" s="197">
        <f t="shared" si="16"/>
        <v>1107379.401507</v>
      </c>
      <c r="AI363" s="197">
        <v>1107379.401507</v>
      </c>
      <c r="AJ363" s="197">
        <v>0</v>
      </c>
      <c r="AK363" s="197">
        <v>0</v>
      </c>
      <c r="AL363" s="197">
        <v>0</v>
      </c>
      <c r="AM363" s="197">
        <f t="shared" si="17"/>
        <v>1107379</v>
      </c>
      <c r="AN363" s="197">
        <v>830753</v>
      </c>
      <c r="AO363" s="197">
        <v>0</v>
      </c>
      <c r="AP363" s="197">
        <v>0</v>
      </c>
      <c r="AQ363" s="197">
        <v>276626</v>
      </c>
      <c r="AR363" s="197">
        <v>0</v>
      </c>
      <c r="AS363" s="197" t="e">
        <v>#N/A</v>
      </c>
      <c r="AT363" s="197" t="s">
        <v>904</v>
      </c>
      <c r="AU363" s="197">
        <v>0</v>
      </c>
      <c r="AV363" s="197" t="s">
        <v>4007</v>
      </c>
      <c r="AW363" s="197" t="s">
        <v>4004</v>
      </c>
      <c r="AX363" s="197" t="s">
        <v>904</v>
      </c>
      <c r="AY363" s="197"/>
      <c r="AZ363" s="197"/>
      <c r="BA363" s="197" t="s">
        <v>904</v>
      </c>
      <c r="BB363" s="197"/>
      <c r="BC363" s="197"/>
      <c r="BD363" s="197" t="s">
        <v>4004</v>
      </c>
      <c r="BE363" s="197"/>
      <c r="BF363" s="197">
        <v>83075</v>
      </c>
      <c r="BG363" s="197"/>
      <c r="BH363" s="197"/>
      <c r="BI363" s="197"/>
    </row>
    <row r="364" spans="1:61" ht="15" hidden="1" customHeight="1" x14ac:dyDescent="0.2">
      <c r="A364" s="349" t="str">
        <f t="shared" si="18"/>
        <v>33xx-961008400309-330120251008TAC0004</v>
      </c>
      <c r="B364" s="198">
        <v>46099</v>
      </c>
      <c r="C364" s="351" t="s">
        <v>304</v>
      </c>
      <c r="D364" s="351" t="s">
        <v>305</v>
      </c>
      <c r="E364" s="260">
        <v>961008400309</v>
      </c>
      <c r="F364" s="161" t="s">
        <v>1263</v>
      </c>
      <c r="G364" s="199" t="s">
        <v>1264</v>
      </c>
      <c r="H364" s="199" t="s">
        <v>3363</v>
      </c>
      <c r="I364" s="199" t="s">
        <v>4124</v>
      </c>
      <c r="J364" s="198">
        <v>45938</v>
      </c>
      <c r="K364" s="198">
        <v>45943</v>
      </c>
      <c r="L364" s="198">
        <v>46094</v>
      </c>
      <c r="M364" s="198">
        <v>46094</v>
      </c>
      <c r="N364" s="161" t="s">
        <v>78</v>
      </c>
      <c r="O364" s="161" t="s">
        <v>487</v>
      </c>
      <c r="P364" s="161"/>
      <c r="Q364" s="161"/>
      <c r="R364" s="198">
        <v>44562</v>
      </c>
      <c r="S364" s="198">
        <v>45838</v>
      </c>
      <c r="T364" s="161" t="s">
        <v>318</v>
      </c>
      <c r="U364" s="161" t="s">
        <v>149</v>
      </c>
      <c r="V364" s="161"/>
      <c r="W364" s="161" t="s">
        <v>1265</v>
      </c>
      <c r="X364" s="161" t="s">
        <v>4125</v>
      </c>
      <c r="Y364" s="161"/>
      <c r="Z364" s="198"/>
      <c r="AA364" s="161" t="s">
        <v>1162</v>
      </c>
      <c r="AB364" s="161" t="s">
        <v>4126</v>
      </c>
      <c r="AC364" s="161" t="s">
        <v>4127</v>
      </c>
      <c r="AD364" s="197">
        <v>16214467</v>
      </c>
      <c r="AE364" s="197">
        <v>1.95</v>
      </c>
      <c r="AF364" s="197" t="s">
        <v>4003</v>
      </c>
      <c r="AG364" s="199">
        <v>101202</v>
      </c>
      <c r="AH364" s="197">
        <f t="shared" si="16"/>
        <v>962923.92</v>
      </c>
      <c r="AI364" s="197">
        <v>926210.75</v>
      </c>
      <c r="AJ364" s="197">
        <v>36713.17</v>
      </c>
      <c r="AK364" s="197">
        <v>0</v>
      </c>
      <c r="AL364" s="197">
        <v>92621</v>
      </c>
      <c r="AM364" s="197">
        <f t="shared" si="17"/>
        <v>1055544.92</v>
      </c>
      <c r="AN364" s="197">
        <v>926210.75</v>
      </c>
      <c r="AO364" s="197">
        <v>0</v>
      </c>
      <c r="AP364" s="197">
        <v>36713.17</v>
      </c>
      <c r="AQ364" s="197">
        <v>0</v>
      </c>
      <c r="AR364" s="197">
        <v>92621</v>
      </c>
      <c r="AS364" s="197" t="s">
        <v>564</v>
      </c>
      <c r="AT364" s="197" t="s">
        <v>904</v>
      </c>
      <c r="AU364" s="197" t="s">
        <v>118</v>
      </c>
      <c r="AV364" s="197" t="s">
        <v>3366</v>
      </c>
      <c r="AW364" s="197" t="s">
        <v>4004</v>
      </c>
      <c r="AX364" s="197" t="s">
        <v>904</v>
      </c>
      <c r="AY364" s="197"/>
      <c r="AZ364" s="197" t="s">
        <v>904</v>
      </c>
      <c r="BA364" s="197"/>
      <c r="BB364" s="197" t="s">
        <v>904</v>
      </c>
      <c r="BC364" s="197"/>
      <c r="BD364" s="197" t="s">
        <v>4004</v>
      </c>
      <c r="BE364" s="197"/>
      <c r="BF364" s="197"/>
      <c r="BG364" s="197"/>
      <c r="BH364" s="197"/>
      <c r="BI364" s="197"/>
    </row>
    <row r="365" spans="1:61" ht="15" hidden="1" customHeight="1" x14ac:dyDescent="0.2">
      <c r="A365" s="349" t="str">
        <f t="shared" si="18"/>
        <v>62xx-170840009382-531</v>
      </c>
      <c r="B365" s="198">
        <v>46099</v>
      </c>
      <c r="C365" s="351" t="s">
        <v>361</v>
      </c>
      <c r="D365" s="351" t="s">
        <v>362</v>
      </c>
      <c r="E365" s="260">
        <v>170840009382</v>
      </c>
      <c r="F365" s="161" t="s">
        <v>4134</v>
      </c>
      <c r="G365" s="199">
        <v>531</v>
      </c>
      <c r="H365" s="199" t="s">
        <v>3365</v>
      </c>
      <c r="I365" s="199">
        <v>531</v>
      </c>
      <c r="J365" s="198">
        <v>45454</v>
      </c>
      <c r="K365" s="198"/>
      <c r="L365" s="198">
        <v>45653</v>
      </c>
      <c r="M365" s="198"/>
      <c r="N365" s="161"/>
      <c r="O365" s="161" t="s">
        <v>21</v>
      </c>
      <c r="P365" s="161"/>
      <c r="Q365" s="161"/>
      <c r="R365" s="198">
        <v>44197</v>
      </c>
      <c r="S365" s="198">
        <v>45291</v>
      </c>
      <c r="T365" s="161" t="s">
        <v>4135</v>
      </c>
      <c r="U365" s="161"/>
      <c r="V365" s="161"/>
      <c r="W365" s="161"/>
      <c r="X365" s="161" t="s">
        <v>130</v>
      </c>
      <c r="Y365" s="161"/>
      <c r="Z365" s="198"/>
      <c r="AA365" s="161"/>
      <c r="AB365" s="161"/>
      <c r="AC365" s="161"/>
      <c r="AD365" s="197"/>
      <c r="AE365" s="197"/>
      <c r="AF365" s="197" t="s">
        <v>4003</v>
      </c>
      <c r="AG365" s="199">
        <v>101111</v>
      </c>
      <c r="AH365" s="197">
        <f t="shared" si="16"/>
        <v>163754687</v>
      </c>
      <c r="AI365" s="197">
        <v>125841161</v>
      </c>
      <c r="AJ365" s="197">
        <v>37913526</v>
      </c>
      <c r="AK365" s="197">
        <v>0</v>
      </c>
      <c r="AL365" s="197">
        <v>0</v>
      </c>
      <c r="AM365" s="197">
        <f t="shared" si="17"/>
        <v>1050909</v>
      </c>
      <c r="AN365" s="197">
        <v>1050909</v>
      </c>
      <c r="AO365" s="197">
        <v>0</v>
      </c>
      <c r="AP365" s="197">
        <v>0</v>
      </c>
      <c r="AQ365" s="197">
        <v>0</v>
      </c>
      <c r="AR365" s="197">
        <v>0</v>
      </c>
      <c r="AS365" s="197" t="e">
        <v>#N/A</v>
      </c>
      <c r="AT365" s="197" t="s">
        <v>904</v>
      </c>
      <c r="AU365" s="197" t="s">
        <v>118</v>
      </c>
      <c r="AV365" s="197"/>
      <c r="AW365" s="197" t="s">
        <v>4004</v>
      </c>
      <c r="AX365" s="197" t="s">
        <v>904</v>
      </c>
      <c r="AY365" s="197"/>
      <c r="AZ365" s="197"/>
      <c r="BA365" s="197"/>
      <c r="BB365" s="197"/>
      <c r="BC365" s="197"/>
      <c r="BD365" s="197" t="s">
        <v>4004</v>
      </c>
      <c r="BE365" s="197"/>
      <c r="BF365" s="197">
        <v>0</v>
      </c>
      <c r="BG365" s="197">
        <v>0</v>
      </c>
      <c r="BH365" s="197">
        <v>0</v>
      </c>
      <c r="BI365" s="197"/>
    </row>
    <row r="366" spans="1:61" ht="15" hidden="1" customHeight="1" x14ac:dyDescent="0.2">
      <c r="A366" s="349" t="str">
        <f t="shared" si="18"/>
        <v>39xx-990440001274-239</v>
      </c>
      <c r="B366" s="198">
        <v>46112</v>
      </c>
      <c r="C366" s="351" t="s">
        <v>358</v>
      </c>
      <c r="D366" s="351" t="s">
        <v>245</v>
      </c>
      <c r="E366" s="260">
        <v>990440001274</v>
      </c>
      <c r="F366" s="161" t="s">
        <v>3443</v>
      </c>
      <c r="G366" s="199">
        <v>239</v>
      </c>
      <c r="H366" s="199" t="s">
        <v>3365</v>
      </c>
      <c r="I366" s="199">
        <v>239</v>
      </c>
      <c r="J366" s="198">
        <v>43657</v>
      </c>
      <c r="K366" s="198">
        <v>43668</v>
      </c>
      <c r="L366" s="198">
        <v>44012</v>
      </c>
      <c r="M366" s="198">
        <v>44013</v>
      </c>
      <c r="N366" s="161" t="s">
        <v>78</v>
      </c>
      <c r="O366" s="161" t="e">
        <v>#N/A</v>
      </c>
      <c r="P366" s="161"/>
      <c r="Q366" s="161"/>
      <c r="R366" s="198">
        <v>42736</v>
      </c>
      <c r="S366" s="198">
        <v>43615</v>
      </c>
      <c r="T366" s="161" t="s">
        <v>3444</v>
      </c>
      <c r="U366" s="161" t="s">
        <v>149</v>
      </c>
      <c r="V366" s="161"/>
      <c r="W366" s="161" t="s">
        <v>3445</v>
      </c>
      <c r="X366" s="161" t="s">
        <v>165</v>
      </c>
      <c r="Y366" s="161"/>
      <c r="Z366" s="198"/>
      <c r="AA366" s="161" t="s">
        <v>3446</v>
      </c>
      <c r="AB366" s="161" t="s">
        <v>166</v>
      </c>
      <c r="AC366" s="161">
        <v>43633</v>
      </c>
      <c r="AD366" s="197">
        <v>1125626403</v>
      </c>
      <c r="AE366" s="197">
        <v>2.4470000000000001</v>
      </c>
      <c r="AF366" s="197" t="s">
        <v>4005</v>
      </c>
      <c r="AG366" s="199">
        <v>105101</v>
      </c>
      <c r="AH366" s="197">
        <f t="shared" si="16"/>
        <v>1243742.98</v>
      </c>
      <c r="AI366" s="197">
        <v>1046094</v>
      </c>
      <c r="AJ366" s="197">
        <v>197648.98</v>
      </c>
      <c r="AK366" s="197">
        <v>0</v>
      </c>
      <c r="AL366" s="197">
        <v>0</v>
      </c>
      <c r="AM366" s="197">
        <f t="shared" si="17"/>
        <v>1046094</v>
      </c>
      <c r="AN366" s="197">
        <v>1046094</v>
      </c>
      <c r="AO366" s="197">
        <v>0</v>
      </c>
      <c r="AP366" s="197">
        <v>0</v>
      </c>
      <c r="AQ366" s="197">
        <v>0</v>
      </c>
      <c r="AR366" s="197">
        <v>0</v>
      </c>
      <c r="AS366" s="197" t="e">
        <v>#N/A</v>
      </c>
      <c r="AT366" s="197" t="s">
        <v>904</v>
      </c>
      <c r="AU366" s="197">
        <v>0</v>
      </c>
      <c r="AV366" s="197"/>
      <c r="AW366" s="197" t="s">
        <v>4004</v>
      </c>
      <c r="AX366" s="197" t="s">
        <v>904</v>
      </c>
      <c r="AY366" s="197"/>
      <c r="AZ366" s="197"/>
      <c r="BA366" s="197"/>
      <c r="BB366" s="197"/>
      <c r="BC366" s="197"/>
      <c r="BD366" s="197" t="s">
        <v>4004</v>
      </c>
      <c r="BE366" s="197"/>
      <c r="BF366" s="197">
        <v>0</v>
      </c>
      <c r="BG366" s="197">
        <v>0</v>
      </c>
      <c r="BH366" s="197">
        <v>0</v>
      </c>
      <c r="BI366" s="197"/>
    </row>
    <row r="367" spans="1:61" ht="15" hidden="1" customHeight="1" x14ac:dyDescent="0.2">
      <c r="A367" s="349" t="str">
        <f t="shared" si="18"/>
        <v>15xx-160140003356-50</v>
      </c>
      <c r="B367" s="198">
        <v>46085</v>
      </c>
      <c r="C367" s="351" t="s">
        <v>290</v>
      </c>
      <c r="D367" s="351" t="s">
        <v>291</v>
      </c>
      <c r="E367" s="260">
        <v>160140003356</v>
      </c>
      <c r="F367" s="161" t="s">
        <v>301</v>
      </c>
      <c r="G367" s="199">
        <v>50</v>
      </c>
      <c r="H367" s="199" t="s">
        <v>3365</v>
      </c>
      <c r="I367" s="199">
        <v>50</v>
      </c>
      <c r="J367" s="198">
        <v>45756</v>
      </c>
      <c r="K367" s="198">
        <v>45758</v>
      </c>
      <c r="L367" s="198">
        <v>45929</v>
      </c>
      <c r="M367" s="198">
        <v>45929</v>
      </c>
      <c r="N367" s="161"/>
      <c r="O367" s="161" t="s">
        <v>82</v>
      </c>
      <c r="P367" s="161"/>
      <c r="Q367" s="161"/>
      <c r="R367" s="198">
        <v>44562</v>
      </c>
      <c r="S367" s="198">
        <v>45657</v>
      </c>
      <c r="T367" s="161" t="s">
        <v>295</v>
      </c>
      <c r="U367" s="161" t="s">
        <v>293</v>
      </c>
      <c r="V367" s="161"/>
      <c r="W367" s="161" t="s">
        <v>279</v>
      </c>
      <c r="X367" s="161" t="s">
        <v>132</v>
      </c>
      <c r="Y367" s="161"/>
      <c r="Z367" s="198"/>
      <c r="AA367" s="161"/>
      <c r="AB367" s="161"/>
      <c r="AC367" s="161"/>
      <c r="AD367" s="197"/>
      <c r="AE367" s="197"/>
      <c r="AF367" s="197" t="s">
        <v>4003</v>
      </c>
      <c r="AG367" s="199">
        <v>101201</v>
      </c>
      <c r="AH367" s="197">
        <f t="shared" si="16"/>
        <v>3684442.14</v>
      </c>
      <c r="AI367" s="197">
        <v>3684442.14</v>
      </c>
      <c r="AJ367" s="197">
        <v>0</v>
      </c>
      <c r="AK367" s="197">
        <v>0</v>
      </c>
      <c r="AL367" s="197">
        <v>0</v>
      </c>
      <c r="AM367" s="197">
        <f t="shared" si="17"/>
        <v>1022260</v>
      </c>
      <c r="AN367" s="197">
        <v>0</v>
      </c>
      <c r="AO367" s="197">
        <v>0</v>
      </c>
      <c r="AP367" s="197">
        <v>0</v>
      </c>
      <c r="AQ367" s="197">
        <v>0</v>
      </c>
      <c r="AR367" s="197">
        <v>1022260</v>
      </c>
      <c r="AS367" s="197" t="e">
        <v>#N/A</v>
      </c>
      <c r="AT367" s="197" t="s">
        <v>904</v>
      </c>
      <c r="AU367" s="197" t="s">
        <v>118</v>
      </c>
      <c r="AV367" s="197" t="s">
        <v>1133</v>
      </c>
      <c r="AW367" s="197" t="s">
        <v>4004</v>
      </c>
      <c r="AX367" s="197"/>
      <c r="AY367" s="197"/>
      <c r="AZ367" s="197"/>
      <c r="BA367" s="197"/>
      <c r="BB367" s="197" t="s">
        <v>904</v>
      </c>
      <c r="BC367" s="197"/>
      <c r="BD367" s="197" t="s">
        <v>4004</v>
      </c>
      <c r="BE367" s="197"/>
      <c r="BF367" s="197"/>
      <c r="BG367" s="197"/>
      <c r="BH367" s="197"/>
      <c r="BI367" s="197"/>
    </row>
    <row r="368" spans="1:61" ht="15" hidden="1" customHeight="1" x14ac:dyDescent="0.2">
      <c r="A368" s="349" t="str">
        <f t="shared" si="18"/>
        <v>06xx-180340037094-060120250820TAC0001</v>
      </c>
      <c r="B368" s="198">
        <v>46071</v>
      </c>
      <c r="C368" s="351" t="s">
        <v>348</v>
      </c>
      <c r="D368" s="351" t="s">
        <v>49</v>
      </c>
      <c r="E368" s="260">
        <v>180340037094</v>
      </c>
      <c r="F368" s="161" t="s">
        <v>3350</v>
      </c>
      <c r="G368" s="199" t="s">
        <v>3349</v>
      </c>
      <c r="H368" s="199" t="s">
        <v>3363</v>
      </c>
      <c r="I368" s="199" t="s">
        <v>3349</v>
      </c>
      <c r="J368" s="198">
        <v>45889</v>
      </c>
      <c r="K368" s="198">
        <v>45911</v>
      </c>
      <c r="L368" s="198">
        <v>46021</v>
      </c>
      <c r="M368" s="198">
        <v>46021</v>
      </c>
      <c r="N368" s="161" t="s">
        <v>78</v>
      </c>
      <c r="O368" s="161" t="s">
        <v>487</v>
      </c>
      <c r="P368" s="161"/>
      <c r="Q368" s="161"/>
      <c r="R368" s="198">
        <v>44927</v>
      </c>
      <c r="S368" s="198">
        <v>45657</v>
      </c>
      <c r="T368" s="161" t="s">
        <v>51</v>
      </c>
      <c r="U368" s="161" t="s">
        <v>149</v>
      </c>
      <c r="V368" s="161" t="s">
        <v>57</v>
      </c>
      <c r="W368" s="161" t="s">
        <v>1140</v>
      </c>
      <c r="X368" s="161" t="s">
        <v>28</v>
      </c>
      <c r="Y368" s="161">
        <v>815</v>
      </c>
      <c r="Z368" s="198">
        <v>45884</v>
      </c>
      <c r="AA368" s="161" t="s">
        <v>57</v>
      </c>
      <c r="AB368" s="161" t="s">
        <v>57</v>
      </c>
      <c r="AC368" s="161" t="s">
        <v>57</v>
      </c>
      <c r="AD368" s="197">
        <v>1812934467</v>
      </c>
      <c r="AE368" s="197">
        <v>0.43</v>
      </c>
      <c r="AF368" s="197" t="s">
        <v>4003</v>
      </c>
      <c r="AG368" s="199">
        <v>101111</v>
      </c>
      <c r="AH368" s="197">
        <f t="shared" si="16"/>
        <v>1016618</v>
      </c>
      <c r="AI368" s="197">
        <v>870000</v>
      </c>
      <c r="AJ368" s="197">
        <v>146618</v>
      </c>
      <c r="AK368" s="197">
        <v>0</v>
      </c>
      <c r="AL368" s="197">
        <v>0</v>
      </c>
      <c r="AM368" s="197">
        <f t="shared" si="17"/>
        <v>1016618</v>
      </c>
      <c r="AN368" s="197">
        <v>870000</v>
      </c>
      <c r="AO368" s="197">
        <v>0</v>
      </c>
      <c r="AP368" s="197">
        <v>146618</v>
      </c>
      <c r="AQ368" s="197">
        <v>0</v>
      </c>
      <c r="AR368" s="197">
        <v>0</v>
      </c>
      <c r="AS368" s="197" t="e">
        <v>#N/A</v>
      </c>
      <c r="AT368" s="197" t="s">
        <v>904</v>
      </c>
      <c r="AU368" s="197" t="s">
        <v>118</v>
      </c>
      <c r="AV368" s="197"/>
      <c r="AW368" s="197" t="s">
        <v>4004</v>
      </c>
      <c r="AX368" s="197" t="s">
        <v>904</v>
      </c>
      <c r="AY368" s="197"/>
      <c r="AZ368" s="197" t="s">
        <v>904</v>
      </c>
      <c r="BA368" s="197"/>
      <c r="BB368" s="197"/>
      <c r="BC368" s="197"/>
      <c r="BD368" s="197" t="s">
        <v>4004</v>
      </c>
      <c r="BE368" s="197"/>
      <c r="BF368" s="197">
        <v>0</v>
      </c>
      <c r="BG368" s="197"/>
      <c r="BH368" s="197"/>
      <c r="BI368" s="197"/>
    </row>
    <row r="369" spans="1:61" ht="15" hidden="1" customHeight="1" x14ac:dyDescent="0.2">
      <c r="A369" s="349" t="str">
        <f t="shared" si="18"/>
        <v>06xx-206550861-060120251203TAC0001</v>
      </c>
      <c r="B369" s="198">
        <v>46107</v>
      </c>
      <c r="C369" s="351" t="s">
        <v>348</v>
      </c>
      <c r="D369" s="351" t="s">
        <v>49</v>
      </c>
      <c r="E369" s="260">
        <v>206550861</v>
      </c>
      <c r="F369" s="161" t="s">
        <v>1966</v>
      </c>
      <c r="G369" s="199" t="s">
        <v>1965</v>
      </c>
      <c r="H369" s="199" t="s">
        <v>3363</v>
      </c>
      <c r="I369" s="199" t="s">
        <v>1965</v>
      </c>
      <c r="J369" s="198">
        <v>45994</v>
      </c>
      <c r="K369" s="198">
        <v>46010</v>
      </c>
      <c r="L369" s="198">
        <v>46059</v>
      </c>
      <c r="M369" s="198">
        <v>46059</v>
      </c>
      <c r="N369" s="161" t="s">
        <v>82</v>
      </c>
      <c r="O369" s="161" t="s">
        <v>479</v>
      </c>
      <c r="P369" s="161"/>
      <c r="Q369" s="161"/>
      <c r="R369" s="198">
        <v>44809</v>
      </c>
      <c r="S369" s="198">
        <v>45986</v>
      </c>
      <c r="T369" s="161" t="s">
        <v>70</v>
      </c>
      <c r="U369" s="161" t="s">
        <v>152</v>
      </c>
      <c r="V369" s="161" t="s">
        <v>57</v>
      </c>
      <c r="W369" s="161" t="s">
        <v>1140</v>
      </c>
      <c r="X369" s="161" t="s">
        <v>36</v>
      </c>
      <c r="Y369" s="161" t="s">
        <v>57</v>
      </c>
      <c r="Z369" s="198" t="s">
        <v>57</v>
      </c>
      <c r="AA369" s="161" t="s">
        <v>57</v>
      </c>
      <c r="AB369" s="161" t="s">
        <v>57</v>
      </c>
      <c r="AC369" s="161" t="s">
        <v>57</v>
      </c>
      <c r="AD369" s="197">
        <v>43183666</v>
      </c>
      <c r="AE369" s="197">
        <v>0</v>
      </c>
      <c r="AF369" s="197" t="s">
        <v>4003</v>
      </c>
      <c r="AG369" s="199">
        <v>101202</v>
      </c>
      <c r="AH369" s="197">
        <f t="shared" si="16"/>
        <v>1041944</v>
      </c>
      <c r="AI369" s="197">
        <v>923026</v>
      </c>
      <c r="AJ369" s="197">
        <v>118918</v>
      </c>
      <c r="AK369" s="197">
        <v>0</v>
      </c>
      <c r="AL369" s="197">
        <v>92302</v>
      </c>
      <c r="AM369" s="197">
        <f t="shared" si="17"/>
        <v>1015328</v>
      </c>
      <c r="AN369" s="197">
        <v>923026</v>
      </c>
      <c r="AO369" s="197">
        <v>0</v>
      </c>
      <c r="AP369" s="197">
        <v>0</v>
      </c>
      <c r="AQ369" s="197">
        <v>0</v>
      </c>
      <c r="AR369" s="197">
        <v>92302</v>
      </c>
      <c r="AS369" s="197" t="s">
        <v>564</v>
      </c>
      <c r="AT369" s="197" t="s">
        <v>904</v>
      </c>
      <c r="AU369" s="197" t="s">
        <v>118</v>
      </c>
      <c r="AV369" s="197" t="s">
        <v>3366</v>
      </c>
      <c r="AW369" s="197" t="s">
        <v>4004</v>
      </c>
      <c r="AX369" s="197" t="s">
        <v>904</v>
      </c>
      <c r="AY369" s="197"/>
      <c r="AZ369" s="197"/>
      <c r="BA369" s="197"/>
      <c r="BB369" s="197" t="s">
        <v>904</v>
      </c>
      <c r="BC369" s="197"/>
      <c r="BD369" s="197" t="s">
        <v>4004</v>
      </c>
      <c r="BE369" s="197"/>
      <c r="BF369" s="197"/>
      <c r="BG369" s="197"/>
      <c r="BH369" s="197"/>
      <c r="BI369" s="197"/>
    </row>
    <row r="370" spans="1:61" ht="15" hidden="1" customHeight="1" x14ac:dyDescent="0.2">
      <c r="A370" s="349" t="str">
        <f t="shared" si="18"/>
        <v>60xx-120440010104-600120250915TAC0010</v>
      </c>
      <c r="B370" s="198">
        <v>46085</v>
      </c>
      <c r="C370" s="351" t="s">
        <v>363</v>
      </c>
      <c r="D370" s="351" t="s">
        <v>364</v>
      </c>
      <c r="E370" s="260">
        <v>120440010104</v>
      </c>
      <c r="F370" s="161" t="s">
        <v>3297</v>
      </c>
      <c r="G370" s="199" t="s">
        <v>3296</v>
      </c>
      <c r="H370" s="199" t="s">
        <v>3363</v>
      </c>
      <c r="I370" s="199" t="s">
        <v>3509</v>
      </c>
      <c r="J370" s="198">
        <v>45915</v>
      </c>
      <c r="K370" s="198">
        <v>45929</v>
      </c>
      <c r="L370" s="198">
        <v>46013</v>
      </c>
      <c r="M370" s="198"/>
      <c r="N370" s="161" t="s">
        <v>82</v>
      </c>
      <c r="O370" s="161" t="s">
        <v>479</v>
      </c>
      <c r="P370" s="161"/>
      <c r="Q370" s="161"/>
      <c r="R370" s="198">
        <v>44197</v>
      </c>
      <c r="S370" s="198">
        <v>45903</v>
      </c>
      <c r="T370" s="161" t="s">
        <v>770</v>
      </c>
      <c r="U370" s="161" t="s">
        <v>149</v>
      </c>
      <c r="V370" s="161"/>
      <c r="W370" s="161" t="s">
        <v>2635</v>
      </c>
      <c r="X370" s="161" t="s">
        <v>132</v>
      </c>
      <c r="Y370" s="161"/>
      <c r="Z370" s="198"/>
      <c r="AA370" s="161"/>
      <c r="AB370" s="161"/>
      <c r="AC370" s="161"/>
      <c r="AD370" s="197">
        <v>14820155357</v>
      </c>
      <c r="AE370" s="197">
        <v>78.5</v>
      </c>
      <c r="AF370" s="197" t="s">
        <v>4003</v>
      </c>
      <c r="AG370" s="199">
        <v>101111</v>
      </c>
      <c r="AH370" s="197">
        <f t="shared" si="16"/>
        <v>5755451</v>
      </c>
      <c r="AI370" s="197">
        <v>5273160</v>
      </c>
      <c r="AJ370" s="197">
        <v>482291</v>
      </c>
      <c r="AK370" s="197">
        <v>0</v>
      </c>
      <c r="AL370" s="197">
        <v>527316</v>
      </c>
      <c r="AM370" s="197">
        <f t="shared" si="17"/>
        <v>1009607</v>
      </c>
      <c r="AN370" s="197">
        <v>0</v>
      </c>
      <c r="AO370" s="197">
        <v>0</v>
      </c>
      <c r="AP370" s="197">
        <v>482291</v>
      </c>
      <c r="AQ370" s="197">
        <v>0</v>
      </c>
      <c r="AR370" s="197">
        <v>527316</v>
      </c>
      <c r="AS370" s="197" t="e">
        <v>#N/A</v>
      </c>
      <c r="AT370" s="197" t="s">
        <v>904</v>
      </c>
      <c r="AU370" s="197" t="s">
        <v>118</v>
      </c>
      <c r="AV370" s="197" t="s">
        <v>4007</v>
      </c>
      <c r="AW370" s="197" t="s">
        <v>4004</v>
      </c>
      <c r="AX370" s="197" t="s">
        <v>904</v>
      </c>
      <c r="AY370" s="197"/>
      <c r="AZ370" s="197" t="s">
        <v>904</v>
      </c>
      <c r="BA370" s="197"/>
      <c r="BB370" s="197" t="s">
        <v>904</v>
      </c>
      <c r="BC370" s="197" t="s">
        <v>4136</v>
      </c>
      <c r="BD370" s="197" t="s">
        <v>4004</v>
      </c>
      <c r="BE370" s="197"/>
      <c r="BF370" s="197">
        <v>5755451.3099999996</v>
      </c>
      <c r="BG370" s="197"/>
      <c r="BH370" s="197"/>
      <c r="BI370" s="197"/>
    </row>
    <row r="371" spans="1:61" ht="15" hidden="1" customHeight="1" x14ac:dyDescent="0.2">
      <c r="A371" s="349" t="str">
        <f t="shared" si="18"/>
        <v>60xx-30540002594-600120251031TAC0040</v>
      </c>
      <c r="B371" s="198">
        <v>46078</v>
      </c>
      <c r="C371" s="351" t="s">
        <v>363</v>
      </c>
      <c r="D371" s="351" t="s">
        <v>364</v>
      </c>
      <c r="E371" s="260">
        <v>30540002594</v>
      </c>
      <c r="F371" s="161" t="s">
        <v>3291</v>
      </c>
      <c r="G371" s="199" t="s">
        <v>3290</v>
      </c>
      <c r="H371" s="199" t="s">
        <v>3363</v>
      </c>
      <c r="I371" s="199" t="s">
        <v>4093</v>
      </c>
      <c r="J371" s="198">
        <v>45961</v>
      </c>
      <c r="K371" s="198">
        <v>45975</v>
      </c>
      <c r="L371" s="198">
        <v>46017</v>
      </c>
      <c r="M371" s="198"/>
      <c r="N371" s="161" t="s">
        <v>24</v>
      </c>
      <c r="O371" s="161" t="s">
        <v>487</v>
      </c>
      <c r="P371" s="161"/>
      <c r="Q371" s="161"/>
      <c r="R371" s="198">
        <v>44927</v>
      </c>
      <c r="S371" s="198">
        <v>45657</v>
      </c>
      <c r="T371" s="161" t="s">
        <v>787</v>
      </c>
      <c r="U371" s="161"/>
      <c r="V371" s="161"/>
      <c r="W371" s="161"/>
      <c r="X371" s="161" t="s">
        <v>442</v>
      </c>
      <c r="Y371" s="161"/>
      <c r="Z371" s="198"/>
      <c r="AA371" s="161"/>
      <c r="AB371" s="161"/>
      <c r="AC371" s="161"/>
      <c r="AD371" s="197"/>
      <c r="AE371" s="197">
        <v>11</v>
      </c>
      <c r="AF371" s="197" t="s">
        <v>4005</v>
      </c>
      <c r="AG371" s="199">
        <v>105101</v>
      </c>
      <c r="AH371" s="197">
        <f t="shared" si="16"/>
        <v>4264798.5199999996</v>
      </c>
      <c r="AI371" s="197">
        <v>3910139</v>
      </c>
      <c r="AJ371" s="197">
        <v>354659.52</v>
      </c>
      <c r="AK371" s="197">
        <v>0</v>
      </c>
      <c r="AL371" s="197">
        <v>0</v>
      </c>
      <c r="AM371" s="197">
        <f t="shared" si="17"/>
        <v>1000000</v>
      </c>
      <c r="AN371" s="197">
        <v>1000000</v>
      </c>
      <c r="AO371" s="197">
        <v>0</v>
      </c>
      <c r="AP371" s="197">
        <v>0</v>
      </c>
      <c r="AQ371" s="197">
        <v>0</v>
      </c>
      <c r="AR371" s="197">
        <v>0</v>
      </c>
      <c r="AS371" s="197" t="e">
        <v>#N/A</v>
      </c>
      <c r="AT371" s="197" t="s">
        <v>904</v>
      </c>
      <c r="AU371" s="197" t="s">
        <v>904</v>
      </c>
      <c r="AV371" s="197"/>
      <c r="AW371" s="197" t="s">
        <v>4004</v>
      </c>
      <c r="AX371" s="197" t="s">
        <v>904</v>
      </c>
      <c r="AY371" s="197"/>
      <c r="AZ371" s="197"/>
      <c r="BA371" s="197"/>
      <c r="BB371" s="197"/>
      <c r="BC371" s="197"/>
      <c r="BD371" s="197" t="s">
        <v>4004</v>
      </c>
      <c r="BE371" s="197"/>
      <c r="BF371" s="197">
        <v>0</v>
      </c>
      <c r="BG371" s="197"/>
      <c r="BH371" s="197"/>
      <c r="BI371" s="197">
        <v>1000000</v>
      </c>
    </row>
    <row r="372" spans="1:61" ht="15" hidden="1" customHeight="1" x14ac:dyDescent="0.2">
      <c r="A372" s="349" t="str">
        <f t="shared" si="18"/>
        <v>33xx-211064033240-330120251120TAC0008</v>
      </c>
      <c r="B372" s="198">
        <v>46099</v>
      </c>
      <c r="C372" s="351" t="s">
        <v>304</v>
      </c>
      <c r="D372" s="351" t="s">
        <v>305</v>
      </c>
      <c r="E372" s="260">
        <v>211064033240</v>
      </c>
      <c r="F372" s="161" t="s">
        <v>1395</v>
      </c>
      <c r="G372" s="199" t="s">
        <v>1853</v>
      </c>
      <c r="H372" s="199" t="s">
        <v>3363</v>
      </c>
      <c r="I372" s="199" t="s">
        <v>4137</v>
      </c>
      <c r="J372" s="198">
        <v>45981</v>
      </c>
      <c r="K372" s="198">
        <v>45992</v>
      </c>
      <c r="L372" s="198">
        <v>46094</v>
      </c>
      <c r="M372" s="198">
        <v>46094</v>
      </c>
      <c r="N372" s="161" t="s">
        <v>82</v>
      </c>
      <c r="O372" s="161" t="s">
        <v>479</v>
      </c>
      <c r="P372" s="161"/>
      <c r="Q372" s="161"/>
      <c r="R372" s="198">
        <v>45292</v>
      </c>
      <c r="S372" s="198">
        <v>45930</v>
      </c>
      <c r="T372" s="161" t="s">
        <v>1850</v>
      </c>
      <c r="U372" s="161" t="s">
        <v>149</v>
      </c>
      <c r="V372" s="161"/>
      <c r="W372" s="161" t="s">
        <v>326</v>
      </c>
      <c r="X372" s="161" t="s">
        <v>165</v>
      </c>
      <c r="Y372" s="161"/>
      <c r="Z372" s="198"/>
      <c r="AA372" s="161" t="s">
        <v>1141</v>
      </c>
      <c r="AB372" s="161" t="s">
        <v>1852</v>
      </c>
      <c r="AC372" s="161">
        <v>45978</v>
      </c>
      <c r="AD372" s="197">
        <v>205096700</v>
      </c>
      <c r="AE372" s="197">
        <v>0.1</v>
      </c>
      <c r="AF372" s="197" t="s">
        <v>4003</v>
      </c>
      <c r="AG372" s="199">
        <v>101202</v>
      </c>
      <c r="AH372" s="197">
        <f t="shared" si="16"/>
        <v>5173334.63</v>
      </c>
      <c r="AI372" s="197">
        <v>4710691.5999999996</v>
      </c>
      <c r="AJ372" s="197">
        <v>462643.03</v>
      </c>
      <c r="AK372" s="197">
        <v>0</v>
      </c>
      <c r="AL372" s="197">
        <v>471069</v>
      </c>
      <c r="AM372" s="197">
        <f t="shared" si="17"/>
        <v>933712.03</v>
      </c>
      <c r="AN372" s="197">
        <v>0</v>
      </c>
      <c r="AO372" s="197">
        <v>0</v>
      </c>
      <c r="AP372" s="197">
        <v>462643.03</v>
      </c>
      <c r="AQ372" s="197">
        <v>0</v>
      </c>
      <c r="AR372" s="197">
        <v>471069</v>
      </c>
      <c r="AS372" s="197" t="s">
        <v>564</v>
      </c>
      <c r="AT372" s="197" t="s">
        <v>904</v>
      </c>
      <c r="AU372" s="197" t="s">
        <v>118</v>
      </c>
      <c r="AV372" s="197" t="s">
        <v>3366</v>
      </c>
      <c r="AW372" s="197" t="s">
        <v>4004</v>
      </c>
      <c r="AX372" s="197"/>
      <c r="AY372" s="197"/>
      <c r="AZ372" s="197" t="s">
        <v>904</v>
      </c>
      <c r="BA372" s="197"/>
      <c r="BB372" s="197" t="s">
        <v>904</v>
      </c>
      <c r="BC372" s="197"/>
      <c r="BD372" s="197" t="s">
        <v>4004</v>
      </c>
      <c r="BE372" s="197"/>
      <c r="BF372" s="197"/>
      <c r="BG372" s="197"/>
      <c r="BH372" s="197"/>
      <c r="BI372" s="197"/>
    </row>
    <row r="373" spans="1:61" ht="15" hidden="1" customHeight="1" x14ac:dyDescent="0.2">
      <c r="A373" s="349" t="str">
        <f t="shared" si="18"/>
        <v>33xx-60540008995-21</v>
      </c>
      <c r="B373" s="198">
        <v>46112</v>
      </c>
      <c r="C373" s="351" t="s">
        <v>304</v>
      </c>
      <c r="D373" s="351" t="s">
        <v>305</v>
      </c>
      <c r="E373" s="260">
        <v>60540008995</v>
      </c>
      <c r="F373" s="161" t="s">
        <v>4122</v>
      </c>
      <c r="G373" s="199">
        <v>21</v>
      </c>
      <c r="H373" s="199" t="s">
        <v>3365</v>
      </c>
      <c r="I373" s="199">
        <v>21</v>
      </c>
      <c r="J373" s="198">
        <v>45085</v>
      </c>
      <c r="K373" s="198">
        <v>45091</v>
      </c>
      <c r="L373" s="198">
        <v>45254</v>
      </c>
      <c r="M373" s="198">
        <v>45254</v>
      </c>
      <c r="N373" s="161"/>
      <c r="O373" s="161" t="s">
        <v>78</v>
      </c>
      <c r="P373" s="161"/>
      <c r="Q373" s="161"/>
      <c r="R373" s="198">
        <v>43466</v>
      </c>
      <c r="S373" s="198">
        <v>44561</v>
      </c>
      <c r="T373" s="161" t="s">
        <v>308</v>
      </c>
      <c r="U373" s="161" t="s">
        <v>149</v>
      </c>
      <c r="V373" s="161"/>
      <c r="W373" s="161"/>
      <c r="X373" s="161" t="s">
        <v>11</v>
      </c>
      <c r="Y373" s="161"/>
      <c r="Z373" s="198"/>
      <c r="AA373" s="161"/>
      <c r="AB373" s="161"/>
      <c r="AC373" s="161"/>
      <c r="AD373" s="197"/>
      <c r="AE373" s="197"/>
      <c r="AF373" s="197" t="s">
        <v>4005</v>
      </c>
      <c r="AG373" s="199">
        <v>105101</v>
      </c>
      <c r="AH373" s="197">
        <f t="shared" si="16"/>
        <v>1029503.28</v>
      </c>
      <c r="AI373" s="197">
        <v>1029503.28</v>
      </c>
      <c r="AJ373" s="197">
        <v>0</v>
      </c>
      <c r="AK373" s="197">
        <v>0</v>
      </c>
      <c r="AL373" s="197">
        <v>0</v>
      </c>
      <c r="AM373" s="197">
        <f t="shared" si="17"/>
        <v>836764</v>
      </c>
      <c r="AN373" s="197">
        <v>836764</v>
      </c>
      <c r="AO373" s="197">
        <v>0</v>
      </c>
      <c r="AP373" s="197">
        <v>0</v>
      </c>
      <c r="AQ373" s="197">
        <v>0</v>
      </c>
      <c r="AR373" s="197">
        <v>0</v>
      </c>
      <c r="AS373" s="197" t="e">
        <v>#N/A</v>
      </c>
      <c r="AT373" s="197" t="s">
        <v>904</v>
      </c>
      <c r="AU373" s="197" t="s">
        <v>904</v>
      </c>
      <c r="AV373" s="197"/>
      <c r="AW373" s="197" t="s">
        <v>4004</v>
      </c>
      <c r="AX373" s="197" t="s">
        <v>904</v>
      </c>
      <c r="AY373" s="197"/>
      <c r="AZ373" s="197"/>
      <c r="BA373" s="197"/>
      <c r="BB373" s="197"/>
      <c r="BC373" s="197"/>
      <c r="BD373" s="197" t="s">
        <v>4004</v>
      </c>
      <c r="BE373" s="197"/>
      <c r="BF373" s="197">
        <v>0</v>
      </c>
      <c r="BG373" s="197">
        <v>0</v>
      </c>
      <c r="BH373" s="197" t="e">
        <v>#N/A</v>
      </c>
      <c r="BI373" s="197">
        <v>836764</v>
      </c>
    </row>
    <row r="374" spans="1:61" ht="15" hidden="1" customHeight="1" x14ac:dyDescent="0.2">
      <c r="A374" s="349" t="str">
        <f t="shared" si="18"/>
        <v>06xx-80540011809-060120251119TAC0001</v>
      </c>
      <c r="B374" s="198">
        <v>46107</v>
      </c>
      <c r="C374" s="351" t="s">
        <v>348</v>
      </c>
      <c r="D374" s="351" t="s">
        <v>49</v>
      </c>
      <c r="E374" s="260">
        <v>80540011809</v>
      </c>
      <c r="F374" s="161" t="s">
        <v>1756</v>
      </c>
      <c r="G374" s="199" t="s">
        <v>1757</v>
      </c>
      <c r="H374" s="199" t="s">
        <v>3363</v>
      </c>
      <c r="I374" s="199" t="s">
        <v>1757</v>
      </c>
      <c r="J374" s="198">
        <v>45980</v>
      </c>
      <c r="K374" s="198">
        <v>46000</v>
      </c>
      <c r="L374" s="198">
        <v>46107</v>
      </c>
      <c r="M374" s="198">
        <v>46107</v>
      </c>
      <c r="N374" s="161" t="s">
        <v>82</v>
      </c>
      <c r="O374" s="161" t="s">
        <v>479</v>
      </c>
      <c r="P374" s="161"/>
      <c r="Q374" s="161"/>
      <c r="R374" s="198">
        <v>44562</v>
      </c>
      <c r="S374" s="198">
        <v>45978</v>
      </c>
      <c r="T374" s="161" t="s">
        <v>74</v>
      </c>
      <c r="U374" s="161" t="s">
        <v>149</v>
      </c>
      <c r="V374" s="161" t="s">
        <v>57</v>
      </c>
      <c r="W374" s="161" t="s">
        <v>1140</v>
      </c>
      <c r="X374" s="161" t="s">
        <v>36</v>
      </c>
      <c r="Y374" s="161" t="s">
        <v>57</v>
      </c>
      <c r="Z374" s="198" t="s">
        <v>57</v>
      </c>
      <c r="AA374" s="161" t="s">
        <v>57</v>
      </c>
      <c r="AB374" s="161" t="s">
        <v>57</v>
      </c>
      <c r="AC374" s="161" t="s">
        <v>57</v>
      </c>
      <c r="AD374" s="197">
        <v>0</v>
      </c>
      <c r="AE374" s="197">
        <v>0</v>
      </c>
      <c r="AF374" s="197" t="s">
        <v>4003</v>
      </c>
      <c r="AG374" s="199">
        <v>101111</v>
      </c>
      <c r="AH374" s="197">
        <f t="shared" si="16"/>
        <v>754806</v>
      </c>
      <c r="AI374" s="197">
        <v>702011</v>
      </c>
      <c r="AJ374" s="197">
        <v>52795</v>
      </c>
      <c r="AK374" s="197">
        <v>0</v>
      </c>
      <c r="AL374" s="197">
        <v>70201</v>
      </c>
      <c r="AM374" s="197">
        <f t="shared" si="17"/>
        <v>825007</v>
      </c>
      <c r="AN374" s="197">
        <v>702011</v>
      </c>
      <c r="AO374" s="197">
        <v>0</v>
      </c>
      <c r="AP374" s="197">
        <v>52795</v>
      </c>
      <c r="AQ374" s="197">
        <v>0</v>
      </c>
      <c r="AR374" s="197">
        <v>70201</v>
      </c>
      <c r="AS374" s="197" t="s">
        <v>564</v>
      </c>
      <c r="AT374" s="197" t="s">
        <v>904</v>
      </c>
      <c r="AU374" s="197" t="s">
        <v>118</v>
      </c>
      <c r="AV374" s="197" t="s">
        <v>3366</v>
      </c>
      <c r="AW374" s="197" t="s">
        <v>4004</v>
      </c>
      <c r="AX374" s="197" t="s">
        <v>904</v>
      </c>
      <c r="AY374" s="197"/>
      <c r="AZ374" s="197" t="s">
        <v>904</v>
      </c>
      <c r="BA374" s="197"/>
      <c r="BB374" s="197" t="s">
        <v>904</v>
      </c>
      <c r="BC374" s="197"/>
      <c r="BD374" s="197" t="s">
        <v>4004</v>
      </c>
      <c r="BE374" s="197"/>
      <c r="BF374" s="197"/>
      <c r="BG374" s="197"/>
      <c r="BH374" s="197"/>
      <c r="BI374" s="197"/>
    </row>
    <row r="375" spans="1:61" ht="15" hidden="1" customHeight="1" x14ac:dyDescent="0.2">
      <c r="A375" s="349" t="str">
        <f t="shared" si="18"/>
        <v>58xx-30440005009-580120251222TAC0006</v>
      </c>
      <c r="B375" s="198">
        <v>46107</v>
      </c>
      <c r="C375" s="351" t="s">
        <v>282</v>
      </c>
      <c r="D375" s="351" t="s">
        <v>283</v>
      </c>
      <c r="E375" s="260">
        <v>30440005009</v>
      </c>
      <c r="F375" s="161" t="s">
        <v>979</v>
      </c>
      <c r="G375" s="199" t="s">
        <v>2731</v>
      </c>
      <c r="H375" s="199" t="s">
        <v>3363</v>
      </c>
      <c r="I375" s="199" t="s">
        <v>2731</v>
      </c>
      <c r="J375" s="198">
        <v>46013</v>
      </c>
      <c r="K375" s="198">
        <v>46028</v>
      </c>
      <c r="L375" s="198">
        <v>46101</v>
      </c>
      <c r="M375" s="198">
        <v>46107</v>
      </c>
      <c r="N375" s="161" t="s">
        <v>78</v>
      </c>
      <c r="O375" s="161" t="s">
        <v>487</v>
      </c>
      <c r="P375" s="161"/>
      <c r="Q375" s="161"/>
      <c r="R375" s="198">
        <v>44562</v>
      </c>
      <c r="S375" s="198">
        <v>45657</v>
      </c>
      <c r="T375" s="161" t="s">
        <v>1548</v>
      </c>
      <c r="U375" s="161" t="s">
        <v>152</v>
      </c>
      <c r="V375" s="161"/>
      <c r="W375" s="161" t="s">
        <v>428</v>
      </c>
      <c r="X375" s="161" t="s">
        <v>28</v>
      </c>
      <c r="Y375" s="161">
        <v>1338</v>
      </c>
      <c r="Z375" s="198">
        <v>46008</v>
      </c>
      <c r="AA375" s="161"/>
      <c r="AB375" s="161"/>
      <c r="AC375" s="161"/>
      <c r="AD375" s="197">
        <v>4289188276</v>
      </c>
      <c r="AE375" s="197">
        <v>7</v>
      </c>
      <c r="AF375" s="197" t="s">
        <v>4005</v>
      </c>
      <c r="AG375" s="199">
        <v>105101</v>
      </c>
      <c r="AH375" s="197">
        <f t="shared" si="16"/>
        <v>679655.27</v>
      </c>
      <c r="AI375" s="197">
        <v>542035</v>
      </c>
      <c r="AJ375" s="197">
        <v>137620.26999999999</v>
      </c>
      <c r="AK375" s="197">
        <v>0</v>
      </c>
      <c r="AL375" s="197">
        <v>135508.75</v>
      </c>
      <c r="AM375" s="197">
        <f t="shared" si="17"/>
        <v>815164.02</v>
      </c>
      <c r="AN375" s="197">
        <v>542035</v>
      </c>
      <c r="AO375" s="197">
        <v>0</v>
      </c>
      <c r="AP375" s="197">
        <v>137620.26999999999</v>
      </c>
      <c r="AQ375" s="197">
        <v>0</v>
      </c>
      <c r="AR375" s="197">
        <v>135508.75</v>
      </c>
      <c r="AS375" s="197" t="s">
        <v>564</v>
      </c>
      <c r="AT375" s="197" t="s">
        <v>904</v>
      </c>
      <c r="AU375" s="197" t="s">
        <v>904</v>
      </c>
      <c r="AV375" s="197" t="s">
        <v>3366</v>
      </c>
      <c r="AW375" s="197" t="s">
        <v>4004</v>
      </c>
      <c r="AX375" s="197" t="s">
        <v>904</v>
      </c>
      <c r="AY375" s="197"/>
      <c r="AZ375" s="197" t="s">
        <v>904</v>
      </c>
      <c r="BA375" s="197"/>
      <c r="BB375" s="197" t="s">
        <v>904</v>
      </c>
      <c r="BC375" s="197"/>
      <c r="BD375" s="197" t="s">
        <v>4004</v>
      </c>
      <c r="BE375" s="197"/>
      <c r="BF375" s="197"/>
      <c r="BG375" s="197"/>
      <c r="BH375" s="197"/>
      <c r="BI375" s="197">
        <v>815164.02</v>
      </c>
    </row>
    <row r="376" spans="1:61" ht="15" hidden="1" customHeight="1" x14ac:dyDescent="0.2">
      <c r="A376" s="349" t="str">
        <f t="shared" si="18"/>
        <v>06xx-200540017450-119</v>
      </c>
      <c r="B376" s="198">
        <v>46092</v>
      </c>
      <c r="C376" s="351" t="s">
        <v>348</v>
      </c>
      <c r="D376" s="351" t="s">
        <v>49</v>
      </c>
      <c r="E376" s="260">
        <v>200540017450</v>
      </c>
      <c r="F376" s="161" t="s">
        <v>4138</v>
      </c>
      <c r="G376" s="199">
        <v>119</v>
      </c>
      <c r="H376" s="199" t="s">
        <v>3365</v>
      </c>
      <c r="I376" s="199">
        <v>119</v>
      </c>
      <c r="J376" s="198">
        <v>45810</v>
      </c>
      <c r="K376" s="198">
        <v>45840</v>
      </c>
      <c r="L376" s="198">
        <v>46003</v>
      </c>
      <c r="M376" s="198">
        <v>46008</v>
      </c>
      <c r="N376" s="161"/>
      <c r="O376" s="161" t="s">
        <v>78</v>
      </c>
      <c r="P376" s="161"/>
      <c r="Q376" s="161"/>
      <c r="R376" s="198">
        <v>44562</v>
      </c>
      <c r="S376" s="198">
        <v>45291</v>
      </c>
      <c r="T376" s="161" t="s">
        <v>3727</v>
      </c>
      <c r="U376" s="161" t="s">
        <v>149</v>
      </c>
      <c r="V376" s="161" t="s">
        <v>57</v>
      </c>
      <c r="W376" s="161" t="s">
        <v>903</v>
      </c>
      <c r="X376" s="161" t="s">
        <v>28</v>
      </c>
      <c r="Y376" s="161">
        <v>386</v>
      </c>
      <c r="Z376" s="198">
        <v>45806</v>
      </c>
      <c r="AA376" s="161" t="s">
        <v>57</v>
      </c>
      <c r="AB376" s="161" t="s">
        <v>57</v>
      </c>
      <c r="AC376" s="161" t="s">
        <v>57</v>
      </c>
      <c r="AD376" s="197">
        <v>1541481619</v>
      </c>
      <c r="AE376" s="197">
        <v>1.782</v>
      </c>
      <c r="AF376" s="197" t="s">
        <v>4003</v>
      </c>
      <c r="AG376" s="199">
        <v>101111</v>
      </c>
      <c r="AH376" s="197">
        <f t="shared" si="16"/>
        <v>153603320</v>
      </c>
      <c r="AI376" s="197">
        <v>105715413</v>
      </c>
      <c r="AJ376" s="197">
        <v>47887907</v>
      </c>
      <c r="AK376" s="197">
        <v>0</v>
      </c>
      <c r="AL376" s="197">
        <v>0</v>
      </c>
      <c r="AM376" s="197">
        <f t="shared" si="17"/>
        <v>783679</v>
      </c>
      <c r="AN376" s="197">
        <v>0</v>
      </c>
      <c r="AO376" s="197">
        <v>0</v>
      </c>
      <c r="AP376" s="197">
        <v>783679</v>
      </c>
      <c r="AQ376" s="197">
        <v>0</v>
      </c>
      <c r="AR376" s="197">
        <v>0</v>
      </c>
      <c r="AS376" s="197" t="e">
        <v>#N/A</v>
      </c>
      <c r="AT376" s="197" t="s">
        <v>904</v>
      </c>
      <c r="AU376" s="197" t="s">
        <v>118</v>
      </c>
      <c r="AV376" s="197"/>
      <c r="AW376" s="197" t="s">
        <v>4004</v>
      </c>
      <c r="AX376" s="197"/>
      <c r="AY376" s="197"/>
      <c r="AZ376" s="197" t="s">
        <v>904</v>
      </c>
      <c r="BA376" s="197"/>
      <c r="BB376" s="197"/>
      <c r="BC376" s="197"/>
      <c r="BD376" s="197" t="s">
        <v>4004</v>
      </c>
      <c r="BE376" s="197"/>
      <c r="BF376" s="197">
        <v>0</v>
      </c>
      <c r="BG376" s="197">
        <v>0</v>
      </c>
      <c r="BH376" s="197">
        <v>0</v>
      </c>
      <c r="BI376" s="197"/>
    </row>
    <row r="377" spans="1:61" ht="15" hidden="1" customHeight="1" x14ac:dyDescent="0.2">
      <c r="A377" s="349" t="str">
        <f t="shared" si="18"/>
        <v>58xx-11040005321-580120251205TAC0001</v>
      </c>
      <c r="B377" s="198">
        <v>46071</v>
      </c>
      <c r="C377" s="351" t="s">
        <v>282</v>
      </c>
      <c r="D377" s="351" t="s">
        <v>283</v>
      </c>
      <c r="E377" s="260">
        <v>11040005321</v>
      </c>
      <c r="F377" s="161" t="s">
        <v>2113</v>
      </c>
      <c r="G377" s="199" t="s">
        <v>2114</v>
      </c>
      <c r="H377" s="199" t="s">
        <v>3363</v>
      </c>
      <c r="I377" s="199" t="s">
        <v>2114</v>
      </c>
      <c r="J377" s="198">
        <v>45996</v>
      </c>
      <c r="K377" s="198">
        <v>46014</v>
      </c>
      <c r="L377" s="198">
        <v>46059</v>
      </c>
      <c r="M377" s="198">
        <v>46059</v>
      </c>
      <c r="N377" s="161" t="s">
        <v>78</v>
      </c>
      <c r="O377" s="161" t="s">
        <v>487</v>
      </c>
      <c r="P377" s="161"/>
      <c r="Q377" s="161"/>
      <c r="R377" s="198">
        <v>44562</v>
      </c>
      <c r="S377" s="198">
        <v>45657</v>
      </c>
      <c r="T377" s="161" t="s">
        <v>1717</v>
      </c>
      <c r="U377" s="161" t="s">
        <v>152</v>
      </c>
      <c r="V377" s="161"/>
      <c r="W377" s="161" t="s">
        <v>153</v>
      </c>
      <c r="X377" s="161" t="s">
        <v>28</v>
      </c>
      <c r="Y377" s="161">
        <v>1246</v>
      </c>
      <c r="Z377" s="198">
        <v>45989</v>
      </c>
      <c r="AA377" s="161"/>
      <c r="AB377" s="161"/>
      <c r="AC377" s="161"/>
      <c r="AD377" s="197">
        <v>5795150401</v>
      </c>
      <c r="AE377" s="197">
        <v>5.9</v>
      </c>
      <c r="AF377" s="197" t="s">
        <v>4005</v>
      </c>
      <c r="AG377" s="199">
        <v>105101</v>
      </c>
      <c r="AH377" s="197">
        <f t="shared" si="16"/>
        <v>625572.29</v>
      </c>
      <c r="AI377" s="197">
        <v>607766</v>
      </c>
      <c r="AJ377" s="197">
        <v>17806.29</v>
      </c>
      <c r="AK377" s="197">
        <v>0</v>
      </c>
      <c r="AL377" s="197">
        <v>151941</v>
      </c>
      <c r="AM377" s="197">
        <f t="shared" si="17"/>
        <v>777513.29</v>
      </c>
      <c r="AN377" s="197">
        <v>0</v>
      </c>
      <c r="AO377" s="197">
        <v>607766</v>
      </c>
      <c r="AP377" s="197">
        <v>0</v>
      </c>
      <c r="AQ377" s="197">
        <v>17806.29</v>
      </c>
      <c r="AR377" s="197">
        <v>151941</v>
      </c>
      <c r="AS377" s="197" t="s">
        <v>564</v>
      </c>
      <c r="AT377" s="197" t="s">
        <v>904</v>
      </c>
      <c r="AU377" s="197" t="s">
        <v>118</v>
      </c>
      <c r="AV377" s="197" t="s">
        <v>3366</v>
      </c>
      <c r="AW377" s="197" t="s">
        <v>4004</v>
      </c>
      <c r="AX377" s="197"/>
      <c r="AY377" s="197" t="s">
        <v>904</v>
      </c>
      <c r="AZ377" s="197"/>
      <c r="BA377" s="197" t="s">
        <v>904</v>
      </c>
      <c r="BB377" s="197" t="s">
        <v>904</v>
      </c>
      <c r="BC377" s="197"/>
      <c r="BD377" s="197" t="s">
        <v>4004</v>
      </c>
      <c r="BE377" s="197"/>
      <c r="BF377" s="197"/>
      <c r="BG377" s="197"/>
      <c r="BH377" s="197"/>
      <c r="BI377" s="197"/>
    </row>
    <row r="378" spans="1:61" ht="15" hidden="1" customHeight="1" x14ac:dyDescent="0.2">
      <c r="A378" s="349" t="str">
        <f t="shared" si="18"/>
        <v>43xx-90140006028-164</v>
      </c>
      <c r="B378" s="198">
        <v>46112</v>
      </c>
      <c r="C378" s="351" t="s">
        <v>328</v>
      </c>
      <c r="D378" s="351" t="s">
        <v>329</v>
      </c>
      <c r="E378" s="260">
        <v>90140006028</v>
      </c>
      <c r="F378" s="161" t="s">
        <v>4128</v>
      </c>
      <c r="G378" s="199">
        <v>164</v>
      </c>
      <c r="H378" s="199" t="s">
        <v>3365</v>
      </c>
      <c r="I378" s="199">
        <v>164</v>
      </c>
      <c r="J378" s="198">
        <v>45555</v>
      </c>
      <c r="K378" s="198">
        <v>45572</v>
      </c>
      <c r="L378" s="198">
        <v>45657</v>
      </c>
      <c r="M378" s="198">
        <v>45665</v>
      </c>
      <c r="N378" s="161"/>
      <c r="O378" s="161" t="s">
        <v>82</v>
      </c>
      <c r="P378" s="161"/>
      <c r="Q378" s="161"/>
      <c r="R378" s="198">
        <v>44197</v>
      </c>
      <c r="S378" s="198">
        <v>45291</v>
      </c>
      <c r="T378" s="161" t="s">
        <v>524</v>
      </c>
      <c r="U378" s="161"/>
      <c r="V378" s="161" t="s">
        <v>118</v>
      </c>
      <c r="W378" s="161" t="s">
        <v>2561</v>
      </c>
      <c r="X378" s="161" t="s">
        <v>4129</v>
      </c>
      <c r="Y378" s="161"/>
      <c r="Z378" s="198"/>
      <c r="AA378" s="161"/>
      <c r="AB378" s="161"/>
      <c r="AC378" s="161"/>
      <c r="AD378" s="197"/>
      <c r="AE378" s="197"/>
      <c r="AF378" s="197" t="s">
        <v>4005</v>
      </c>
      <c r="AG378" s="199">
        <v>105101</v>
      </c>
      <c r="AH378" s="197">
        <f t="shared" si="16"/>
        <v>6441065</v>
      </c>
      <c r="AI378" s="197">
        <v>4770102</v>
      </c>
      <c r="AJ378" s="197">
        <v>1670963</v>
      </c>
      <c r="AK378" s="197">
        <v>0</v>
      </c>
      <c r="AL378" s="197">
        <v>0</v>
      </c>
      <c r="AM378" s="197">
        <f t="shared" si="17"/>
        <v>754300</v>
      </c>
      <c r="AN378" s="197">
        <v>467294</v>
      </c>
      <c r="AO378" s="197">
        <v>0</v>
      </c>
      <c r="AP378" s="197">
        <v>287006</v>
      </c>
      <c r="AQ378" s="197">
        <v>0</v>
      </c>
      <c r="AR378" s="197">
        <v>0</v>
      </c>
      <c r="AS378" s="197" t="e">
        <v>#N/A</v>
      </c>
      <c r="AT378" s="197" t="s">
        <v>904</v>
      </c>
      <c r="AU378" s="197" t="s">
        <v>904</v>
      </c>
      <c r="AV378" s="197" t="s">
        <v>4007</v>
      </c>
      <c r="AW378" s="197" t="s">
        <v>4004</v>
      </c>
      <c r="AX378" s="197" t="s">
        <v>904</v>
      </c>
      <c r="AY378" s="197"/>
      <c r="AZ378" s="197" t="s">
        <v>904</v>
      </c>
      <c r="BA378" s="197"/>
      <c r="BB378" s="197"/>
      <c r="BC378" s="197"/>
      <c r="BD378" s="197" t="s">
        <v>4004</v>
      </c>
      <c r="BE378" s="197"/>
      <c r="BF378" s="197">
        <v>5088016</v>
      </c>
      <c r="BG378" s="197">
        <v>0</v>
      </c>
      <c r="BH378" s="197">
        <v>0</v>
      </c>
      <c r="BI378" s="197">
        <v>754300</v>
      </c>
    </row>
    <row r="379" spans="1:61" ht="15" hidden="1" customHeight="1" x14ac:dyDescent="0.2">
      <c r="A379" s="349" t="str">
        <f t="shared" si="18"/>
        <v>62xx-130340016875-388</v>
      </c>
      <c r="B379" s="198">
        <v>46057</v>
      </c>
      <c r="C379" s="351" t="s">
        <v>361</v>
      </c>
      <c r="D379" s="351" t="s">
        <v>362</v>
      </c>
      <c r="E379" s="260">
        <v>130340016875</v>
      </c>
      <c r="F379" s="161" t="s">
        <v>448</v>
      </c>
      <c r="G379" s="199">
        <v>388</v>
      </c>
      <c r="H379" s="199" t="s">
        <v>3365</v>
      </c>
      <c r="I379" s="199">
        <v>388</v>
      </c>
      <c r="J379" s="198">
        <v>45771</v>
      </c>
      <c r="K379" s="198">
        <v>45838</v>
      </c>
      <c r="L379" s="198">
        <v>45923</v>
      </c>
      <c r="M379" s="198">
        <v>45925</v>
      </c>
      <c r="N379" s="161"/>
      <c r="O379" s="161" t="s">
        <v>82</v>
      </c>
      <c r="P379" s="161"/>
      <c r="Q379" s="161"/>
      <c r="R379" s="198">
        <v>44197</v>
      </c>
      <c r="S379" s="198">
        <v>45657</v>
      </c>
      <c r="T379" s="161" t="s">
        <v>140</v>
      </c>
      <c r="U379" s="161" t="s">
        <v>1726</v>
      </c>
      <c r="V379" s="161"/>
      <c r="W379" s="161" t="s">
        <v>1158</v>
      </c>
      <c r="X379" s="161" t="s">
        <v>130</v>
      </c>
      <c r="Y379" s="161"/>
      <c r="Z379" s="198"/>
      <c r="AA379" s="161"/>
      <c r="AB379" s="161"/>
      <c r="AC379" s="161"/>
      <c r="AD379" s="197">
        <v>15192699447</v>
      </c>
      <c r="AE379" s="197"/>
      <c r="AF379" s="197" t="s">
        <v>4005</v>
      </c>
      <c r="AG379" s="199">
        <v>105101</v>
      </c>
      <c r="AH379" s="197">
        <f t="shared" si="16"/>
        <v>738321</v>
      </c>
      <c r="AI379" s="197">
        <v>738321</v>
      </c>
      <c r="AJ379" s="197">
        <v>0</v>
      </c>
      <c r="AK379" s="197">
        <v>0</v>
      </c>
      <c r="AL379" s="197">
        <v>0</v>
      </c>
      <c r="AM379" s="197">
        <f t="shared" si="17"/>
        <v>738321</v>
      </c>
      <c r="AN379" s="197">
        <v>738321</v>
      </c>
      <c r="AO379" s="197">
        <v>0</v>
      </c>
      <c r="AP379" s="197">
        <v>0</v>
      </c>
      <c r="AQ379" s="197">
        <v>0</v>
      </c>
      <c r="AR379" s="197">
        <v>0</v>
      </c>
      <c r="AS379" s="197" t="e">
        <v>#N/A</v>
      </c>
      <c r="AT379" s="197" t="s">
        <v>904</v>
      </c>
      <c r="AU379" s="197">
        <v>0</v>
      </c>
      <c r="AV379" s="197" t="s">
        <v>4007</v>
      </c>
      <c r="AW379" s="197" t="s">
        <v>4004</v>
      </c>
      <c r="AX379" s="197" t="s">
        <v>904</v>
      </c>
      <c r="AY379" s="197"/>
      <c r="AZ379" s="197"/>
      <c r="BA379" s="197"/>
      <c r="BB379" s="197"/>
      <c r="BC379" s="197"/>
      <c r="BD379" s="197" t="s">
        <v>4004</v>
      </c>
      <c r="BE379" s="197"/>
      <c r="BF379" s="197">
        <v>207833</v>
      </c>
      <c r="BG379" s="197">
        <v>0</v>
      </c>
      <c r="BH379" s="197">
        <v>0</v>
      </c>
      <c r="BI379" s="197"/>
    </row>
    <row r="380" spans="1:61" ht="15" hidden="1" customHeight="1" x14ac:dyDescent="0.2">
      <c r="A380" s="349" t="str">
        <f t="shared" si="18"/>
        <v>45xx-671126400062-450120260312TAC0009</v>
      </c>
      <c r="B380" s="198">
        <v>46113</v>
      </c>
      <c r="C380" s="351" t="s">
        <v>359</v>
      </c>
      <c r="D380" s="351" t="s">
        <v>259</v>
      </c>
      <c r="E380" s="260">
        <v>671126400062</v>
      </c>
      <c r="F380" s="161" t="s">
        <v>4139</v>
      </c>
      <c r="G380" s="199" t="s">
        <v>4140</v>
      </c>
      <c r="H380" s="199" t="s">
        <v>3363</v>
      </c>
      <c r="I380" s="199" t="s">
        <v>4141</v>
      </c>
      <c r="J380" s="198">
        <v>46093</v>
      </c>
      <c r="K380" s="198">
        <v>46094</v>
      </c>
      <c r="L380" s="198">
        <v>46111</v>
      </c>
      <c r="M380" s="198">
        <v>46111</v>
      </c>
      <c r="N380" s="161" t="s">
        <v>82</v>
      </c>
      <c r="O380" s="161" t="s">
        <v>479</v>
      </c>
      <c r="P380" s="161"/>
      <c r="Q380" s="161"/>
      <c r="R380" s="198">
        <v>44927</v>
      </c>
      <c r="S380" s="198">
        <v>46092</v>
      </c>
      <c r="T380" s="161" t="s">
        <v>263</v>
      </c>
      <c r="U380" s="161" t="s">
        <v>273</v>
      </c>
      <c r="V380" s="161"/>
      <c r="W380" s="161"/>
      <c r="X380" s="161" t="s">
        <v>132</v>
      </c>
      <c r="Y380" s="161"/>
      <c r="Z380" s="198"/>
      <c r="AA380" s="161"/>
      <c r="AB380" s="161"/>
      <c r="AC380" s="161"/>
      <c r="AD380" s="197">
        <v>216058651</v>
      </c>
      <c r="AE380" s="197"/>
      <c r="AF380" s="197" t="s">
        <v>4003</v>
      </c>
      <c r="AG380" s="199">
        <v>103101</v>
      </c>
      <c r="AH380" s="197">
        <f t="shared" si="16"/>
        <v>733230</v>
      </c>
      <c r="AI380" s="197">
        <v>733230</v>
      </c>
      <c r="AJ380" s="197">
        <v>0</v>
      </c>
      <c r="AK380" s="197">
        <v>-65782875</v>
      </c>
      <c r="AL380" s="197">
        <v>0</v>
      </c>
      <c r="AM380" s="197">
        <f t="shared" si="17"/>
        <v>733230</v>
      </c>
      <c r="AN380" s="197">
        <v>0</v>
      </c>
      <c r="AO380" s="197">
        <v>733230</v>
      </c>
      <c r="AP380" s="197">
        <v>0</v>
      </c>
      <c r="AQ380" s="197">
        <v>0</v>
      </c>
      <c r="AR380" s="197">
        <v>0</v>
      </c>
      <c r="AS380" s="197" t="s">
        <v>564</v>
      </c>
      <c r="AT380" s="197" t="s">
        <v>904</v>
      </c>
      <c r="AU380" s="197" t="s">
        <v>118</v>
      </c>
      <c r="AV380" s="197" t="s">
        <v>3366</v>
      </c>
      <c r="AW380" s="197" t="s">
        <v>4004</v>
      </c>
      <c r="AX380" s="197"/>
      <c r="AY380" s="197" t="s">
        <v>904</v>
      </c>
      <c r="AZ380" s="197"/>
      <c r="BA380" s="197"/>
      <c r="BB380" s="197"/>
      <c r="BC380" s="197"/>
      <c r="BD380" s="197" t="s">
        <v>4004</v>
      </c>
      <c r="BE380" s="197"/>
      <c r="BF380" s="197"/>
      <c r="BG380" s="197"/>
      <c r="BH380" s="197"/>
      <c r="BI380" s="197"/>
    </row>
    <row r="381" spans="1:61" ht="15" hidden="1" customHeight="1" x14ac:dyDescent="0.2">
      <c r="A381" s="349" t="str">
        <f t="shared" si="18"/>
        <v>06xx-220640049673-10</v>
      </c>
      <c r="B381" s="198">
        <v>46112</v>
      </c>
      <c r="C381" s="351" t="s">
        <v>348</v>
      </c>
      <c r="D381" s="351" t="s">
        <v>49</v>
      </c>
      <c r="E381" s="260">
        <v>220640049673</v>
      </c>
      <c r="F381" s="161" t="s">
        <v>4130</v>
      </c>
      <c r="G381" s="199">
        <v>10</v>
      </c>
      <c r="H381" s="199" t="s">
        <v>3365</v>
      </c>
      <c r="I381" s="199">
        <v>10</v>
      </c>
      <c r="J381" s="198">
        <v>45701</v>
      </c>
      <c r="K381" s="198">
        <v>45712</v>
      </c>
      <c r="L381" s="198">
        <v>45775</v>
      </c>
      <c r="M381" s="198">
        <v>45777</v>
      </c>
      <c r="N381" s="161"/>
      <c r="O381" s="161" t="s">
        <v>82</v>
      </c>
      <c r="P381" s="161"/>
      <c r="Q381" s="161"/>
      <c r="R381" s="198">
        <v>44741</v>
      </c>
      <c r="S381" s="198">
        <v>45695</v>
      </c>
      <c r="T381" s="161" t="s">
        <v>4131</v>
      </c>
      <c r="U381" s="161" t="s">
        <v>149</v>
      </c>
      <c r="V381" s="161" t="s">
        <v>57</v>
      </c>
      <c r="W381" s="161" t="s">
        <v>4132</v>
      </c>
      <c r="X381" s="161" t="s">
        <v>36</v>
      </c>
      <c r="Y381" s="161" t="s">
        <v>57</v>
      </c>
      <c r="Z381" s="198" t="s">
        <v>57</v>
      </c>
      <c r="AA381" s="161" t="s">
        <v>57</v>
      </c>
      <c r="AB381" s="161" t="s">
        <v>57</v>
      </c>
      <c r="AC381" s="161" t="s">
        <v>57</v>
      </c>
      <c r="AD381" s="197">
        <v>71610619</v>
      </c>
      <c r="AE381" s="197">
        <v>0.43</v>
      </c>
      <c r="AF381" s="197" t="s">
        <v>4005</v>
      </c>
      <c r="AG381" s="199">
        <v>105101</v>
      </c>
      <c r="AH381" s="197">
        <f t="shared" si="16"/>
        <v>879550</v>
      </c>
      <c r="AI381" s="197">
        <v>722740</v>
      </c>
      <c r="AJ381" s="197">
        <v>156810</v>
      </c>
      <c r="AK381" s="197">
        <v>0</v>
      </c>
      <c r="AL381" s="197">
        <v>93385</v>
      </c>
      <c r="AM381" s="197">
        <f t="shared" si="17"/>
        <v>722740</v>
      </c>
      <c r="AN381" s="197">
        <v>722740</v>
      </c>
      <c r="AO381" s="197">
        <v>0</v>
      </c>
      <c r="AP381" s="197">
        <v>0</v>
      </c>
      <c r="AQ381" s="197">
        <v>0</v>
      </c>
      <c r="AR381" s="197">
        <v>0</v>
      </c>
      <c r="AS381" s="197" t="e">
        <v>#N/A</v>
      </c>
      <c r="AT381" s="197" t="s">
        <v>904</v>
      </c>
      <c r="AU381" s="197" t="s">
        <v>904</v>
      </c>
      <c r="AV381" s="197" t="s">
        <v>4007</v>
      </c>
      <c r="AW381" s="197" t="s">
        <v>4004</v>
      </c>
      <c r="AX381" s="197" t="s">
        <v>904</v>
      </c>
      <c r="AY381" s="197"/>
      <c r="AZ381" s="197"/>
      <c r="BA381" s="197"/>
      <c r="BB381" s="197"/>
      <c r="BC381" s="197"/>
      <c r="BD381" s="197" t="s">
        <v>4004</v>
      </c>
      <c r="BE381" s="197"/>
      <c r="BF381" s="197">
        <v>93385</v>
      </c>
      <c r="BG381" s="197">
        <v>0</v>
      </c>
      <c r="BH381" s="197">
        <v>0</v>
      </c>
      <c r="BI381" s="197">
        <v>722740</v>
      </c>
    </row>
    <row r="382" spans="1:61" ht="15" hidden="1" customHeight="1" x14ac:dyDescent="0.2">
      <c r="A382" s="349" t="str">
        <f t="shared" si="18"/>
        <v>06xx-990340009365-113</v>
      </c>
      <c r="B382" s="198">
        <v>46085</v>
      </c>
      <c r="C382" s="351" t="s">
        <v>348</v>
      </c>
      <c r="D382" s="351" t="s">
        <v>49</v>
      </c>
      <c r="E382" s="260">
        <v>990340009365</v>
      </c>
      <c r="F382" s="161" t="s">
        <v>3378</v>
      </c>
      <c r="G382" s="199">
        <v>113</v>
      </c>
      <c r="H382" s="199" t="s">
        <v>3365</v>
      </c>
      <c r="I382" s="199">
        <v>113</v>
      </c>
      <c r="J382" s="198">
        <v>45800</v>
      </c>
      <c r="K382" s="198">
        <v>45805</v>
      </c>
      <c r="L382" s="198">
        <v>45993</v>
      </c>
      <c r="M382" s="198">
        <v>45993</v>
      </c>
      <c r="N382" s="161"/>
      <c r="O382" s="161" t="s">
        <v>78</v>
      </c>
      <c r="P382" s="161"/>
      <c r="Q382" s="161"/>
      <c r="R382" s="198">
        <v>44562</v>
      </c>
      <c r="S382" s="198">
        <v>45291</v>
      </c>
      <c r="T382" s="161" t="s">
        <v>68</v>
      </c>
      <c r="U382" s="161" t="s">
        <v>152</v>
      </c>
      <c r="V382" s="161" t="s">
        <v>57</v>
      </c>
      <c r="W382" s="161" t="s">
        <v>903</v>
      </c>
      <c r="X382" s="161" t="s">
        <v>28</v>
      </c>
      <c r="Y382" s="161">
        <v>333</v>
      </c>
      <c r="Z382" s="198">
        <v>45797</v>
      </c>
      <c r="AA382" s="161" t="s">
        <v>57</v>
      </c>
      <c r="AB382" s="161" t="s">
        <v>57</v>
      </c>
      <c r="AC382" s="161" t="s">
        <v>57</v>
      </c>
      <c r="AD382" s="197">
        <v>6711200106</v>
      </c>
      <c r="AE382" s="197">
        <v>4.0357000000000003</v>
      </c>
      <c r="AF382" s="197" t="s">
        <v>4005</v>
      </c>
      <c r="AG382" s="199">
        <v>105101</v>
      </c>
      <c r="AH382" s="197">
        <f t="shared" si="16"/>
        <v>726261</v>
      </c>
      <c r="AI382" s="197">
        <v>604800</v>
      </c>
      <c r="AJ382" s="197">
        <v>121461</v>
      </c>
      <c r="AK382" s="197">
        <v>0</v>
      </c>
      <c r="AL382" s="197">
        <v>0</v>
      </c>
      <c r="AM382" s="197">
        <f t="shared" si="17"/>
        <v>716189</v>
      </c>
      <c r="AN382" s="197">
        <v>0</v>
      </c>
      <c r="AO382" s="197">
        <v>604800</v>
      </c>
      <c r="AP382" s="197">
        <v>0</v>
      </c>
      <c r="AQ382" s="197">
        <v>0</v>
      </c>
      <c r="AR382" s="197">
        <v>111389</v>
      </c>
      <c r="AS382" s="197" t="e">
        <v>#N/A</v>
      </c>
      <c r="AT382" s="197" t="s">
        <v>904</v>
      </c>
      <c r="AU382" s="197" t="s">
        <v>118</v>
      </c>
      <c r="AV382" s="197" t="s">
        <v>4007</v>
      </c>
      <c r="AW382" s="197" t="s">
        <v>4004</v>
      </c>
      <c r="AX382" s="197"/>
      <c r="AY382" s="197" t="s">
        <v>904</v>
      </c>
      <c r="AZ382" s="197"/>
      <c r="BA382" s="197"/>
      <c r="BB382" s="197" t="s">
        <v>904</v>
      </c>
      <c r="BC382" s="197"/>
      <c r="BD382" s="197" t="s">
        <v>4004</v>
      </c>
      <c r="BE382" s="197"/>
      <c r="BF382" s="197">
        <v>604800</v>
      </c>
      <c r="BG382" s="197">
        <v>0</v>
      </c>
      <c r="BH382" s="197">
        <v>0</v>
      </c>
      <c r="BI382" s="197"/>
    </row>
    <row r="383" spans="1:61" ht="15" hidden="1" customHeight="1" x14ac:dyDescent="0.2">
      <c r="A383" s="349" t="str">
        <f t="shared" si="18"/>
        <v>60xx-150740006410-422</v>
      </c>
      <c r="B383" s="198">
        <v>46085</v>
      </c>
      <c r="C383" s="351" t="s">
        <v>363</v>
      </c>
      <c r="D383" s="351" t="s">
        <v>364</v>
      </c>
      <c r="E383" s="260">
        <v>150740006410</v>
      </c>
      <c r="F383" s="161" t="s">
        <v>2781</v>
      </c>
      <c r="G383" s="199">
        <v>422</v>
      </c>
      <c r="H383" s="199" t="s">
        <v>3365</v>
      </c>
      <c r="I383" s="199">
        <v>422</v>
      </c>
      <c r="J383" s="198">
        <v>45748</v>
      </c>
      <c r="K383" s="198">
        <v>45768</v>
      </c>
      <c r="L383" s="198">
        <v>46084</v>
      </c>
      <c r="M383" s="198">
        <v>46085</v>
      </c>
      <c r="N383" s="161"/>
      <c r="O383" s="161" t="s">
        <v>24</v>
      </c>
      <c r="P383" s="161"/>
      <c r="Q383" s="161"/>
      <c r="R383" s="198">
        <v>44197</v>
      </c>
      <c r="S383" s="198">
        <v>45291</v>
      </c>
      <c r="T383" s="161" t="s">
        <v>90</v>
      </c>
      <c r="U383" s="161" t="s">
        <v>176</v>
      </c>
      <c r="V383" s="161"/>
      <c r="W383" s="161" t="s">
        <v>3643</v>
      </c>
      <c r="X383" s="161" t="s">
        <v>11</v>
      </c>
      <c r="Y383" s="161">
        <v>464</v>
      </c>
      <c r="Z383" s="198">
        <v>45601</v>
      </c>
      <c r="AA383" s="161"/>
      <c r="AB383" s="161"/>
      <c r="AC383" s="161"/>
      <c r="AD383" s="197">
        <v>96378899228</v>
      </c>
      <c r="AE383" s="197">
        <v>3.6</v>
      </c>
      <c r="AF383" s="197" t="s">
        <v>4005</v>
      </c>
      <c r="AG383" s="199">
        <v>105101</v>
      </c>
      <c r="AH383" s="197">
        <f t="shared" si="16"/>
        <v>660984</v>
      </c>
      <c r="AI383" s="197">
        <v>651224</v>
      </c>
      <c r="AJ383" s="197">
        <v>9760</v>
      </c>
      <c r="AK383" s="197">
        <v>0</v>
      </c>
      <c r="AL383" s="197">
        <v>0</v>
      </c>
      <c r="AM383" s="197">
        <f t="shared" si="17"/>
        <v>660984</v>
      </c>
      <c r="AN383" s="197">
        <v>651224</v>
      </c>
      <c r="AO383" s="197">
        <v>0</v>
      </c>
      <c r="AP383" s="197">
        <v>9760</v>
      </c>
      <c r="AQ383" s="197">
        <v>0</v>
      </c>
      <c r="AR383" s="197">
        <v>0</v>
      </c>
      <c r="AS383" s="197" t="s">
        <v>564</v>
      </c>
      <c r="AT383" s="197" t="s">
        <v>904</v>
      </c>
      <c r="AU383" s="197" t="s">
        <v>904</v>
      </c>
      <c r="AV383" s="197" t="s">
        <v>3366</v>
      </c>
      <c r="AW383" s="197" t="s">
        <v>4004</v>
      </c>
      <c r="AX383" s="197" t="s">
        <v>904</v>
      </c>
      <c r="AY383" s="197"/>
      <c r="AZ383" s="197" t="s">
        <v>904</v>
      </c>
      <c r="BA383" s="197"/>
      <c r="BB383" s="197"/>
      <c r="BC383" s="197"/>
      <c r="BD383" s="197" t="s">
        <v>4004</v>
      </c>
      <c r="BE383" s="197"/>
      <c r="BF383" s="197"/>
      <c r="BG383" s="197"/>
      <c r="BH383" s="197"/>
      <c r="BI383" s="197">
        <v>660984</v>
      </c>
    </row>
    <row r="384" spans="1:61" ht="15" hidden="1" customHeight="1" x14ac:dyDescent="0.2">
      <c r="A384" s="349" t="str">
        <f t="shared" si="18"/>
        <v>06xx-220740007413-060120251016TAC0002</v>
      </c>
      <c r="B384" s="198">
        <v>46036</v>
      </c>
      <c r="C384" s="351" t="s">
        <v>348</v>
      </c>
      <c r="D384" s="351" t="s">
        <v>49</v>
      </c>
      <c r="E384" s="260">
        <v>220740007413</v>
      </c>
      <c r="F384" s="161" t="s">
        <v>1494</v>
      </c>
      <c r="G384" s="199" t="s">
        <v>1493</v>
      </c>
      <c r="H384" s="199" t="s">
        <v>3363</v>
      </c>
      <c r="I384" s="199" t="s">
        <v>1493</v>
      </c>
      <c r="J384" s="198">
        <v>45946</v>
      </c>
      <c r="K384" s="198">
        <v>45968</v>
      </c>
      <c r="L384" s="198">
        <v>46031</v>
      </c>
      <c r="M384" s="198">
        <v>46031</v>
      </c>
      <c r="N384" s="161" t="s">
        <v>82</v>
      </c>
      <c r="O384" s="161" t="s">
        <v>479</v>
      </c>
      <c r="P384" s="161"/>
      <c r="Q384" s="161"/>
      <c r="R384" s="198">
        <v>44743</v>
      </c>
      <c r="S384" s="198">
        <v>45944</v>
      </c>
      <c r="T384" s="161" t="s">
        <v>76</v>
      </c>
      <c r="U384" s="161" t="s">
        <v>149</v>
      </c>
      <c r="V384" s="161" t="s">
        <v>57</v>
      </c>
      <c r="W384" s="161" t="s">
        <v>1140</v>
      </c>
      <c r="X384" s="161" t="s">
        <v>36</v>
      </c>
      <c r="Y384" s="161" t="s">
        <v>57</v>
      </c>
      <c r="Z384" s="198" t="s">
        <v>57</v>
      </c>
      <c r="AA384" s="161" t="s">
        <v>57</v>
      </c>
      <c r="AB384" s="161" t="s">
        <v>57</v>
      </c>
      <c r="AC384" s="161" t="s">
        <v>57</v>
      </c>
      <c r="AD384" s="197">
        <v>137654116</v>
      </c>
      <c r="AE384" s="197">
        <v>0.18</v>
      </c>
      <c r="AF384" s="197" t="s">
        <v>4003</v>
      </c>
      <c r="AG384" s="199">
        <v>101201</v>
      </c>
      <c r="AH384" s="197">
        <f t="shared" si="16"/>
        <v>631369</v>
      </c>
      <c r="AI384" s="197">
        <v>579607</v>
      </c>
      <c r="AJ384" s="197">
        <v>51762</v>
      </c>
      <c r="AK384" s="197">
        <v>0</v>
      </c>
      <c r="AL384" s="197">
        <v>57961</v>
      </c>
      <c r="AM384" s="197">
        <f t="shared" si="17"/>
        <v>651568</v>
      </c>
      <c r="AN384" s="197">
        <v>0</v>
      </c>
      <c r="AO384" s="197">
        <v>579607</v>
      </c>
      <c r="AP384" s="197">
        <v>0</v>
      </c>
      <c r="AQ384" s="197">
        <v>14000</v>
      </c>
      <c r="AR384" s="197">
        <v>57961</v>
      </c>
      <c r="AS384" s="197" t="s">
        <v>564</v>
      </c>
      <c r="AT384" s="197" t="s">
        <v>904</v>
      </c>
      <c r="AU384" s="197" t="s">
        <v>118</v>
      </c>
      <c r="AV384" s="197" t="s">
        <v>3366</v>
      </c>
      <c r="AW384" s="197" t="s">
        <v>4004</v>
      </c>
      <c r="AX384" s="197"/>
      <c r="AY384" s="197" t="s">
        <v>904</v>
      </c>
      <c r="AZ384" s="197"/>
      <c r="BA384" s="197" t="s">
        <v>904</v>
      </c>
      <c r="BB384" s="197" t="s">
        <v>904</v>
      </c>
      <c r="BC384" s="197"/>
      <c r="BD384" s="197" t="s">
        <v>4004</v>
      </c>
      <c r="BE384" s="197"/>
      <c r="BF384" s="197"/>
      <c r="BG384" s="197"/>
      <c r="BH384" s="197"/>
      <c r="BI384" s="197"/>
    </row>
    <row r="385" spans="1:61" ht="15" hidden="1" customHeight="1" x14ac:dyDescent="0.2">
      <c r="A385" s="349" t="str">
        <f t="shared" si="18"/>
        <v>06xx-151240023424-128</v>
      </c>
      <c r="B385" s="198">
        <v>46057</v>
      </c>
      <c r="C385" s="351" t="s">
        <v>348</v>
      </c>
      <c r="D385" s="351" t="s">
        <v>49</v>
      </c>
      <c r="E385" s="260">
        <v>151240023424</v>
      </c>
      <c r="F385" s="161" t="s">
        <v>426</v>
      </c>
      <c r="G385" s="199">
        <v>128</v>
      </c>
      <c r="H385" s="199" t="s">
        <v>3365</v>
      </c>
      <c r="I385" s="199">
        <v>128</v>
      </c>
      <c r="J385" s="198">
        <v>45824</v>
      </c>
      <c r="K385" s="198">
        <v>45862</v>
      </c>
      <c r="L385" s="198">
        <v>46001</v>
      </c>
      <c r="M385" s="198">
        <v>45996</v>
      </c>
      <c r="N385" s="161"/>
      <c r="O385" s="161" t="s">
        <v>78</v>
      </c>
      <c r="P385" s="161"/>
      <c r="Q385" s="161"/>
      <c r="R385" s="198">
        <v>44927</v>
      </c>
      <c r="S385" s="198">
        <v>45291</v>
      </c>
      <c r="T385" s="161" t="s">
        <v>51</v>
      </c>
      <c r="U385" s="161" t="s">
        <v>149</v>
      </c>
      <c r="V385" s="161" t="s">
        <v>57</v>
      </c>
      <c r="W385" s="161" t="s">
        <v>903</v>
      </c>
      <c r="X385" s="161" t="s">
        <v>28</v>
      </c>
      <c r="Y385" s="161">
        <v>443</v>
      </c>
      <c r="Z385" s="198">
        <v>45819</v>
      </c>
      <c r="AA385" s="161" t="s">
        <v>57</v>
      </c>
      <c r="AB385" s="161" t="s">
        <v>57</v>
      </c>
      <c r="AC385" s="161" t="s">
        <v>57</v>
      </c>
      <c r="AD385" s="197">
        <v>688779773</v>
      </c>
      <c r="AE385" s="197">
        <v>0.13</v>
      </c>
      <c r="AF385" s="197" t="s">
        <v>4003</v>
      </c>
      <c r="AG385" s="199">
        <v>101111</v>
      </c>
      <c r="AH385" s="197">
        <f t="shared" si="16"/>
        <v>24365489</v>
      </c>
      <c r="AI385" s="197">
        <v>18499600</v>
      </c>
      <c r="AJ385" s="197">
        <v>5865889</v>
      </c>
      <c r="AK385" s="197">
        <v>0</v>
      </c>
      <c r="AL385" s="197">
        <v>1849960</v>
      </c>
      <c r="AM385" s="197">
        <f t="shared" si="17"/>
        <v>641423</v>
      </c>
      <c r="AN385" s="197">
        <v>0</v>
      </c>
      <c r="AO385" s="197">
        <v>639907</v>
      </c>
      <c r="AP385" s="197">
        <v>0</v>
      </c>
      <c r="AQ385" s="197">
        <v>1516</v>
      </c>
      <c r="AR385" s="197">
        <v>0</v>
      </c>
      <c r="AS385" s="197" t="e">
        <v>#N/A</v>
      </c>
      <c r="AT385" s="197" t="s">
        <v>904</v>
      </c>
      <c r="AU385" s="197" t="s">
        <v>118</v>
      </c>
      <c r="AV385" s="197" t="s">
        <v>4007</v>
      </c>
      <c r="AW385" s="197" t="s">
        <v>4004</v>
      </c>
      <c r="AX385" s="197"/>
      <c r="AY385" s="197" t="s">
        <v>904</v>
      </c>
      <c r="AZ385" s="197"/>
      <c r="BA385" s="197" t="s">
        <v>904</v>
      </c>
      <c r="BB385" s="197"/>
      <c r="BC385" s="197"/>
      <c r="BD385" s="197" t="s">
        <v>4004</v>
      </c>
      <c r="BE385" s="197"/>
      <c r="BF385" s="197">
        <v>1849960</v>
      </c>
      <c r="BG385" s="197">
        <v>0</v>
      </c>
      <c r="BH385" s="197">
        <v>0</v>
      </c>
      <c r="BI385" s="197"/>
    </row>
    <row r="386" spans="1:61" ht="15" hidden="1" customHeight="1" x14ac:dyDescent="0.2">
      <c r="A386" s="349" t="str">
        <f t="shared" si="18"/>
        <v>06xx-80540011809-060120251119TAC0001</v>
      </c>
      <c r="B386" s="198">
        <v>46107</v>
      </c>
      <c r="C386" s="351" t="s">
        <v>348</v>
      </c>
      <c r="D386" s="351" t="s">
        <v>49</v>
      </c>
      <c r="E386" s="260">
        <v>80540011809</v>
      </c>
      <c r="F386" s="161" t="s">
        <v>1756</v>
      </c>
      <c r="G386" s="199" t="s">
        <v>1757</v>
      </c>
      <c r="H386" s="199" t="s">
        <v>3363</v>
      </c>
      <c r="I386" s="199" t="s">
        <v>1757</v>
      </c>
      <c r="J386" s="198">
        <v>45980</v>
      </c>
      <c r="K386" s="198">
        <v>46000</v>
      </c>
      <c r="L386" s="198">
        <v>46107</v>
      </c>
      <c r="M386" s="198">
        <v>46107</v>
      </c>
      <c r="N386" s="161" t="s">
        <v>82</v>
      </c>
      <c r="O386" s="161" t="s">
        <v>479</v>
      </c>
      <c r="P386" s="161"/>
      <c r="Q386" s="161"/>
      <c r="R386" s="198">
        <v>44562</v>
      </c>
      <c r="S386" s="198">
        <v>45978</v>
      </c>
      <c r="T386" s="161" t="s">
        <v>74</v>
      </c>
      <c r="U386" s="161" t="s">
        <v>149</v>
      </c>
      <c r="V386" s="161" t="s">
        <v>57</v>
      </c>
      <c r="W386" s="161" t="s">
        <v>1140</v>
      </c>
      <c r="X386" s="161" t="s">
        <v>36</v>
      </c>
      <c r="Y386" s="161" t="s">
        <v>57</v>
      </c>
      <c r="Z386" s="198" t="s">
        <v>57</v>
      </c>
      <c r="AA386" s="161" t="s">
        <v>57</v>
      </c>
      <c r="AB386" s="161" t="s">
        <v>57</v>
      </c>
      <c r="AC386" s="161" t="s">
        <v>57</v>
      </c>
      <c r="AD386" s="197">
        <v>0</v>
      </c>
      <c r="AE386" s="197">
        <v>0</v>
      </c>
      <c r="AF386" s="197" t="s">
        <v>4005</v>
      </c>
      <c r="AG386" s="199">
        <v>105101</v>
      </c>
      <c r="AH386" s="197">
        <f t="shared" si="16"/>
        <v>552242</v>
      </c>
      <c r="AI386" s="197">
        <v>549415</v>
      </c>
      <c r="AJ386" s="197">
        <v>2827</v>
      </c>
      <c r="AK386" s="197">
        <v>0</v>
      </c>
      <c r="AL386" s="197">
        <v>54942</v>
      </c>
      <c r="AM386" s="197">
        <f t="shared" si="17"/>
        <v>607184</v>
      </c>
      <c r="AN386" s="197">
        <v>549415</v>
      </c>
      <c r="AO386" s="197">
        <v>0</v>
      </c>
      <c r="AP386" s="197">
        <v>2827</v>
      </c>
      <c r="AQ386" s="197">
        <v>0</v>
      </c>
      <c r="AR386" s="197">
        <v>54942</v>
      </c>
      <c r="AS386" s="197" t="s">
        <v>564</v>
      </c>
      <c r="AT386" s="197" t="s">
        <v>904</v>
      </c>
      <c r="AU386" s="197" t="s">
        <v>904</v>
      </c>
      <c r="AV386" s="197" t="s">
        <v>3366</v>
      </c>
      <c r="AW386" s="197" t="s">
        <v>4004</v>
      </c>
      <c r="AX386" s="197" t="s">
        <v>904</v>
      </c>
      <c r="AY386" s="197"/>
      <c r="AZ386" s="197" t="s">
        <v>904</v>
      </c>
      <c r="BA386" s="197"/>
      <c r="BB386" s="197" t="s">
        <v>904</v>
      </c>
      <c r="BC386" s="197"/>
      <c r="BD386" s="197" t="s">
        <v>4004</v>
      </c>
      <c r="BE386" s="197"/>
      <c r="BF386" s="197"/>
      <c r="BG386" s="197"/>
      <c r="BH386" s="197"/>
      <c r="BI386" s="197">
        <v>607184</v>
      </c>
    </row>
    <row r="387" spans="1:61" ht="15" hidden="1" customHeight="1" x14ac:dyDescent="0.2">
      <c r="A387" s="349" t="str">
        <f t="shared" si="18"/>
        <v>30xx-111040012543-142</v>
      </c>
      <c r="B387" s="198">
        <v>46036</v>
      </c>
      <c r="C387" s="351" t="s">
        <v>217</v>
      </c>
      <c r="D387" s="351" t="s">
        <v>360</v>
      </c>
      <c r="E387" s="260">
        <v>111040012543</v>
      </c>
      <c r="F387" s="161" t="s">
        <v>2344</v>
      </c>
      <c r="G387" s="199">
        <v>142</v>
      </c>
      <c r="H387" s="199" t="s">
        <v>3365</v>
      </c>
      <c r="I387" s="199">
        <v>142</v>
      </c>
      <c r="J387" s="198">
        <v>45776</v>
      </c>
      <c r="K387" s="198">
        <v>45811</v>
      </c>
      <c r="L387" s="198">
        <v>46017</v>
      </c>
      <c r="M387" s="198"/>
      <c r="N387" s="161"/>
      <c r="O387" s="161" t="s">
        <v>78</v>
      </c>
      <c r="P387" s="161"/>
      <c r="Q387" s="161"/>
      <c r="R387" s="198">
        <v>44562</v>
      </c>
      <c r="S387" s="198">
        <v>45565</v>
      </c>
      <c r="T387" s="161" t="s">
        <v>228</v>
      </c>
      <c r="U387" s="161" t="s">
        <v>23</v>
      </c>
      <c r="V387" s="161"/>
      <c r="W387" s="161" t="s">
        <v>230</v>
      </c>
      <c r="X387" s="161" t="s">
        <v>11</v>
      </c>
      <c r="Y387" s="161">
        <v>229</v>
      </c>
      <c r="Z387" s="198">
        <v>45772</v>
      </c>
      <c r="AA387" s="161"/>
      <c r="AB387" s="161"/>
      <c r="AC387" s="161"/>
      <c r="AD387" s="197"/>
      <c r="AE387" s="197"/>
      <c r="AF387" s="197" t="s">
        <v>4005</v>
      </c>
      <c r="AG387" s="199">
        <v>105101</v>
      </c>
      <c r="AH387" s="197">
        <f t="shared" si="16"/>
        <v>6302944.5</v>
      </c>
      <c r="AI387" s="197">
        <v>6302944.5</v>
      </c>
      <c r="AJ387" s="197">
        <v>0</v>
      </c>
      <c r="AK387" s="197">
        <v>0</v>
      </c>
      <c r="AL387" s="197">
        <v>0</v>
      </c>
      <c r="AM387" s="197">
        <f t="shared" si="17"/>
        <v>605543</v>
      </c>
      <c r="AN387" s="197">
        <v>0</v>
      </c>
      <c r="AO387" s="197">
        <v>0</v>
      </c>
      <c r="AP387" s="197">
        <v>0</v>
      </c>
      <c r="AQ387" s="197">
        <v>0</v>
      </c>
      <c r="AR387" s="197">
        <v>605543</v>
      </c>
      <c r="AS387" s="197" t="e">
        <v>#N/A</v>
      </c>
      <c r="AT387" s="197" t="s">
        <v>904</v>
      </c>
      <c r="AU387" s="197" t="s">
        <v>118</v>
      </c>
      <c r="AV387" s="197" t="s">
        <v>1133</v>
      </c>
      <c r="AW387" s="197" t="s">
        <v>4004</v>
      </c>
      <c r="AX387" s="197"/>
      <c r="AY387" s="197"/>
      <c r="AZ387" s="197"/>
      <c r="BA387" s="197"/>
      <c r="BB387" s="197" t="s">
        <v>904</v>
      </c>
      <c r="BC387" s="197"/>
      <c r="BD387" s="197" t="s">
        <v>4004</v>
      </c>
      <c r="BE387" s="197"/>
      <c r="BF387" s="197"/>
      <c r="BG387" s="197"/>
      <c r="BH387" s="197"/>
      <c r="BI387" s="197"/>
    </row>
    <row r="388" spans="1:61" ht="15" hidden="1" customHeight="1" x14ac:dyDescent="0.2">
      <c r="A388" s="349" t="str">
        <f t="shared" si="18"/>
        <v>59xx-220240023813-590120250903TAC0010</v>
      </c>
      <c r="B388" s="198">
        <v>46045</v>
      </c>
      <c r="C388" s="351" t="s">
        <v>337</v>
      </c>
      <c r="D388" s="351" t="s">
        <v>353</v>
      </c>
      <c r="E388" s="260">
        <v>220240023813</v>
      </c>
      <c r="F388" s="161" t="s">
        <v>1104</v>
      </c>
      <c r="G388" s="199" t="s">
        <v>1103</v>
      </c>
      <c r="H388" s="199" t="s">
        <v>3363</v>
      </c>
      <c r="I388" s="199" t="s">
        <v>2348</v>
      </c>
      <c r="J388" s="198">
        <v>45903</v>
      </c>
      <c r="K388" s="198">
        <v>45925</v>
      </c>
      <c r="L388" s="198">
        <v>46020</v>
      </c>
      <c r="M388" s="198">
        <v>46022</v>
      </c>
      <c r="N388" s="161" t="s">
        <v>82</v>
      </c>
      <c r="O388" s="161" t="s">
        <v>479</v>
      </c>
      <c r="P388" s="161"/>
      <c r="Q388" s="161"/>
      <c r="R388" s="198">
        <v>44562</v>
      </c>
      <c r="S388" s="198">
        <v>45880</v>
      </c>
      <c r="T388" s="161" t="s">
        <v>3442</v>
      </c>
      <c r="U388" s="161" t="s">
        <v>149</v>
      </c>
      <c r="V388" s="161"/>
      <c r="W388" s="161"/>
      <c r="X388" s="161" t="s">
        <v>1221</v>
      </c>
      <c r="Y388" s="161"/>
      <c r="Z388" s="198"/>
      <c r="AA388" s="161"/>
      <c r="AB388" s="161"/>
      <c r="AC388" s="161"/>
      <c r="AD388" s="197"/>
      <c r="AE388" s="197"/>
      <c r="AF388" s="197" t="s">
        <v>4003</v>
      </c>
      <c r="AG388" s="199">
        <v>101111</v>
      </c>
      <c r="AH388" s="197">
        <f t="shared" si="16"/>
        <v>576443.84</v>
      </c>
      <c r="AI388" s="197">
        <v>480000</v>
      </c>
      <c r="AJ388" s="197">
        <v>96443.839999999997</v>
      </c>
      <c r="AK388" s="197">
        <v>0</v>
      </c>
      <c r="AL388" s="197">
        <v>0</v>
      </c>
      <c r="AM388" s="197">
        <f t="shared" si="17"/>
        <v>576443.84</v>
      </c>
      <c r="AN388" s="197">
        <v>480000</v>
      </c>
      <c r="AO388" s="197">
        <v>0</v>
      </c>
      <c r="AP388" s="197">
        <v>96443.839999999997</v>
      </c>
      <c r="AQ388" s="197">
        <v>0</v>
      </c>
      <c r="AR388" s="197">
        <v>0</v>
      </c>
      <c r="AS388" s="197" t="e">
        <v>#N/A</v>
      </c>
      <c r="AT388" s="197" t="s">
        <v>904</v>
      </c>
      <c r="AU388" s="197" t="s">
        <v>118</v>
      </c>
      <c r="AV388" s="197"/>
      <c r="AW388" s="197" t="s">
        <v>4004</v>
      </c>
      <c r="AX388" s="197" t="s">
        <v>904</v>
      </c>
      <c r="AY388" s="197"/>
      <c r="AZ388" s="197" t="s">
        <v>904</v>
      </c>
      <c r="BA388" s="197"/>
      <c r="BB388" s="197"/>
      <c r="BC388" s="197"/>
      <c r="BD388" s="197" t="s">
        <v>4004</v>
      </c>
      <c r="BE388" s="197"/>
      <c r="BF388" s="197">
        <v>0</v>
      </c>
      <c r="BG388" s="197"/>
      <c r="BH388" s="197"/>
      <c r="BI388" s="197"/>
    </row>
    <row r="389" spans="1:61" ht="15" hidden="1" customHeight="1" x14ac:dyDescent="0.2">
      <c r="A389" s="349" t="str">
        <f t="shared" si="18"/>
        <v>18xx-190940006731-73</v>
      </c>
      <c r="B389" s="198">
        <v>46071</v>
      </c>
      <c r="C389" s="351" t="s">
        <v>355</v>
      </c>
      <c r="D389" s="351" t="s">
        <v>148</v>
      </c>
      <c r="E389" s="260">
        <v>190940006731</v>
      </c>
      <c r="F389" s="161" t="s">
        <v>3534</v>
      </c>
      <c r="G389" s="199">
        <v>73</v>
      </c>
      <c r="H389" s="199" t="s">
        <v>3365</v>
      </c>
      <c r="I389" s="199">
        <v>73</v>
      </c>
      <c r="J389" s="198">
        <v>45432</v>
      </c>
      <c r="K389" s="198">
        <v>45442</v>
      </c>
      <c r="L389" s="198">
        <v>45565</v>
      </c>
      <c r="M389" s="198">
        <v>45565</v>
      </c>
      <c r="N389" s="161"/>
      <c r="O389" s="161" t="s">
        <v>82</v>
      </c>
      <c r="P389" s="161"/>
      <c r="Q389" s="161"/>
      <c r="R389" s="198">
        <v>44197</v>
      </c>
      <c r="S389" s="198">
        <v>45291</v>
      </c>
      <c r="T389" s="161" t="s">
        <v>3535</v>
      </c>
      <c r="U389" s="161" t="s">
        <v>152</v>
      </c>
      <c r="V389" s="161"/>
      <c r="W389" s="161" t="s">
        <v>3536</v>
      </c>
      <c r="X389" s="161" t="s">
        <v>133</v>
      </c>
      <c r="Y389" s="161"/>
      <c r="Z389" s="198"/>
      <c r="AA389" s="161"/>
      <c r="AB389" s="161"/>
      <c r="AC389" s="161"/>
      <c r="AD389" s="197">
        <v>3246231138</v>
      </c>
      <c r="AE389" s="197">
        <v>3.5</v>
      </c>
      <c r="AF389" s="197" t="s">
        <v>4003</v>
      </c>
      <c r="AG389" s="199">
        <v>101201</v>
      </c>
      <c r="AH389" s="197">
        <f t="shared" si="16"/>
        <v>1743230</v>
      </c>
      <c r="AI389" s="197">
        <v>1385648</v>
      </c>
      <c r="AJ389" s="197">
        <v>357582</v>
      </c>
      <c r="AK389" s="197">
        <v>0</v>
      </c>
      <c r="AL389" s="197">
        <v>0</v>
      </c>
      <c r="AM389" s="197">
        <f t="shared" si="17"/>
        <v>569968</v>
      </c>
      <c r="AN389" s="197">
        <v>569968</v>
      </c>
      <c r="AO389" s="197">
        <v>0</v>
      </c>
      <c r="AP389" s="197">
        <v>0</v>
      </c>
      <c r="AQ389" s="197">
        <v>0</v>
      </c>
      <c r="AR389" s="197">
        <v>0</v>
      </c>
      <c r="AS389" s="197" t="e">
        <v>#N/A</v>
      </c>
      <c r="AT389" s="197" t="s">
        <v>904</v>
      </c>
      <c r="AU389" s="197" t="s">
        <v>118</v>
      </c>
      <c r="AV389" s="197" t="s">
        <v>4007</v>
      </c>
      <c r="AW389" s="197" t="s">
        <v>4004</v>
      </c>
      <c r="AX389" s="197" t="s">
        <v>904</v>
      </c>
      <c r="AY389" s="197"/>
      <c r="AZ389" s="197"/>
      <c r="BA389" s="197"/>
      <c r="BB389" s="197"/>
      <c r="BC389" s="197"/>
      <c r="BD389" s="197" t="s">
        <v>4004</v>
      </c>
      <c r="BE389" s="197"/>
      <c r="BF389" s="197">
        <v>0</v>
      </c>
      <c r="BG389" s="197" t="e">
        <v>#N/A</v>
      </c>
      <c r="BH389" s="197">
        <v>0</v>
      </c>
      <c r="BI389" s="197"/>
    </row>
    <row r="390" spans="1:61" ht="15" hidden="1" customHeight="1" x14ac:dyDescent="0.2">
      <c r="A390" s="349" t="str">
        <f t="shared" si="18"/>
        <v>60xx-230340038718-600120251210TAC0061</v>
      </c>
      <c r="B390" s="198">
        <v>46085</v>
      </c>
      <c r="C390" s="351" t="s">
        <v>363</v>
      </c>
      <c r="D390" s="351" t="s">
        <v>364</v>
      </c>
      <c r="E390" s="260">
        <v>230340038718</v>
      </c>
      <c r="F390" s="161" t="s">
        <v>2180</v>
      </c>
      <c r="G390" s="199" t="s">
        <v>2181</v>
      </c>
      <c r="H390" s="199" t="s">
        <v>3363</v>
      </c>
      <c r="I390" s="199" t="s">
        <v>4142</v>
      </c>
      <c r="J390" s="198">
        <v>46014</v>
      </c>
      <c r="K390" s="198">
        <v>46014</v>
      </c>
      <c r="L390" s="198">
        <v>46069</v>
      </c>
      <c r="M390" s="198"/>
      <c r="N390" s="161" t="s">
        <v>82</v>
      </c>
      <c r="O390" s="161" t="s">
        <v>479</v>
      </c>
      <c r="P390" s="161"/>
      <c r="Q390" s="161"/>
      <c r="R390" s="198">
        <v>45014</v>
      </c>
      <c r="S390" s="198">
        <v>45999</v>
      </c>
      <c r="T390" s="161" t="s">
        <v>3537</v>
      </c>
      <c r="U390" s="161" t="s">
        <v>3538</v>
      </c>
      <c r="V390" s="161"/>
      <c r="W390" s="161"/>
      <c r="X390" s="161" t="s">
        <v>3470</v>
      </c>
      <c r="Y390" s="161">
        <v>46069</v>
      </c>
      <c r="Z390" s="198"/>
      <c r="AA390" s="161"/>
      <c r="AB390" s="161"/>
      <c r="AC390" s="161"/>
      <c r="AD390" s="197">
        <v>137530</v>
      </c>
      <c r="AE390" s="197">
        <v>12.1</v>
      </c>
      <c r="AF390" s="197" t="s">
        <v>4003</v>
      </c>
      <c r="AG390" s="199">
        <v>101111</v>
      </c>
      <c r="AH390" s="197">
        <f t="shared" si="16"/>
        <v>508994.95</v>
      </c>
      <c r="AI390" s="197">
        <v>487940</v>
      </c>
      <c r="AJ390" s="197">
        <v>21054.95</v>
      </c>
      <c r="AK390" s="197">
        <v>0</v>
      </c>
      <c r="AL390" s="197">
        <v>21054</v>
      </c>
      <c r="AM390" s="197">
        <f t="shared" si="17"/>
        <v>557788</v>
      </c>
      <c r="AN390" s="197">
        <v>487940</v>
      </c>
      <c r="AO390" s="197">
        <v>0</v>
      </c>
      <c r="AP390" s="197">
        <v>21054</v>
      </c>
      <c r="AQ390" s="197">
        <v>0</v>
      </c>
      <c r="AR390" s="197">
        <v>48794</v>
      </c>
      <c r="AS390" s="197" t="s">
        <v>564</v>
      </c>
      <c r="AT390" s="197" t="s">
        <v>904</v>
      </c>
      <c r="AU390" s="197" t="s">
        <v>118</v>
      </c>
      <c r="AV390" s="197" t="s">
        <v>3366</v>
      </c>
      <c r="AW390" s="197" t="s">
        <v>4004</v>
      </c>
      <c r="AX390" s="197" t="s">
        <v>904</v>
      </c>
      <c r="AY390" s="197"/>
      <c r="AZ390" s="197" t="s">
        <v>904</v>
      </c>
      <c r="BA390" s="197"/>
      <c r="BB390" s="197" t="s">
        <v>904</v>
      </c>
      <c r="BC390" s="197"/>
      <c r="BD390" s="197" t="s">
        <v>4004</v>
      </c>
      <c r="BE390" s="197"/>
      <c r="BF390" s="197"/>
      <c r="BG390" s="197"/>
      <c r="BH390" s="197"/>
      <c r="BI390" s="197"/>
    </row>
    <row r="391" spans="1:61" ht="15" hidden="1" customHeight="1" x14ac:dyDescent="0.2">
      <c r="A391" s="349" t="str">
        <f t="shared" si="18"/>
        <v>18xx-50440011484-677</v>
      </c>
      <c r="B391" s="198">
        <v>46085</v>
      </c>
      <c r="C391" s="351" t="s">
        <v>355</v>
      </c>
      <c r="D391" s="351" t="s">
        <v>148</v>
      </c>
      <c r="E391" s="260">
        <v>50440011484</v>
      </c>
      <c r="F391" s="161" t="s">
        <v>3457</v>
      </c>
      <c r="G391" s="199">
        <v>677</v>
      </c>
      <c r="H391" s="199" t="s">
        <v>3365</v>
      </c>
      <c r="I391" s="199">
        <v>677</v>
      </c>
      <c r="J391" s="198">
        <v>41600</v>
      </c>
      <c r="K391" s="198">
        <v>41611</v>
      </c>
      <c r="L391" s="198">
        <v>41730</v>
      </c>
      <c r="M391" s="198">
        <v>41730</v>
      </c>
      <c r="N391" s="161"/>
      <c r="O391" s="161" t="s">
        <v>78</v>
      </c>
      <c r="P391" s="161"/>
      <c r="Q391" s="161"/>
      <c r="R391" s="198">
        <v>39448</v>
      </c>
      <c r="S391" s="198">
        <v>41274</v>
      </c>
      <c r="T391" s="161" t="s">
        <v>3458</v>
      </c>
      <c r="U391" s="161" t="s">
        <v>149</v>
      </c>
      <c r="V391" s="161"/>
      <c r="W391" s="161" t="s">
        <v>3459</v>
      </c>
      <c r="X391" s="161" t="s">
        <v>3460</v>
      </c>
      <c r="Y391" s="161"/>
      <c r="Z391" s="198"/>
      <c r="AA391" s="161"/>
      <c r="AB391" s="161"/>
      <c r="AC391" s="161"/>
      <c r="AD391" s="197">
        <v>878050318</v>
      </c>
      <c r="AE391" s="197">
        <v>2.17</v>
      </c>
      <c r="AF391" s="197" t="s">
        <v>4005</v>
      </c>
      <c r="AG391" s="199">
        <v>105101</v>
      </c>
      <c r="AH391" s="197">
        <f t="shared" ref="AH391:AH454" si="19">AI391+AJ391</f>
        <v>13256917</v>
      </c>
      <c r="AI391" s="197">
        <v>3266715</v>
      </c>
      <c r="AJ391" s="197">
        <v>9990202</v>
      </c>
      <c r="AK391" s="197">
        <v>0</v>
      </c>
      <c r="AL391" s="197">
        <v>0</v>
      </c>
      <c r="AM391" s="197">
        <f t="shared" ref="AM391:AM454" si="20">AN391+AO391+AP391+AQ391+AR391</f>
        <v>534202</v>
      </c>
      <c r="AN391" s="197">
        <v>0</v>
      </c>
      <c r="AO391" s="197">
        <v>0</v>
      </c>
      <c r="AP391" s="197">
        <v>534202</v>
      </c>
      <c r="AQ391" s="197">
        <v>0</v>
      </c>
      <c r="AR391" s="197">
        <v>0</v>
      </c>
      <c r="AS391" s="197" t="e">
        <v>#N/A</v>
      </c>
      <c r="AT391" s="197" t="s">
        <v>904</v>
      </c>
      <c r="AU391" s="197" t="s">
        <v>904</v>
      </c>
      <c r="AV391" s="197" t="s">
        <v>4007</v>
      </c>
      <c r="AW391" s="197" t="s">
        <v>4004</v>
      </c>
      <c r="AX391" s="197"/>
      <c r="AY391" s="197"/>
      <c r="AZ391" s="197" t="s">
        <v>904</v>
      </c>
      <c r="BA391" s="197"/>
      <c r="BB391" s="197"/>
      <c r="BC391" s="197"/>
      <c r="BD391" s="197" t="s">
        <v>4004</v>
      </c>
      <c r="BE391" s="197"/>
      <c r="BF391" s="197">
        <v>12722715</v>
      </c>
      <c r="BG391" s="197" t="e">
        <v>#N/A</v>
      </c>
      <c r="BH391" s="197" t="e">
        <v>#N/A</v>
      </c>
      <c r="BI391" s="197">
        <v>534202</v>
      </c>
    </row>
    <row r="392" spans="1:61" ht="15" hidden="1" customHeight="1" x14ac:dyDescent="0.2">
      <c r="A392" s="349" t="str">
        <f t="shared" ref="A392:A455" si="21">CONCATENATE(C392,"-",E392,"-",G392)</f>
        <v>60xx-151140021860-1272</v>
      </c>
      <c r="B392" s="198">
        <v>46030</v>
      </c>
      <c r="C392" s="351" t="s">
        <v>363</v>
      </c>
      <c r="D392" s="351" t="s">
        <v>364</v>
      </c>
      <c r="E392" s="260">
        <v>151140021860</v>
      </c>
      <c r="F392" s="161" t="s">
        <v>109</v>
      </c>
      <c r="G392" s="199">
        <v>1272</v>
      </c>
      <c r="H392" s="199" t="s">
        <v>3365</v>
      </c>
      <c r="I392" s="199">
        <v>1272</v>
      </c>
      <c r="J392" s="198">
        <v>45471</v>
      </c>
      <c r="K392" s="198">
        <v>45471</v>
      </c>
      <c r="L392" s="198">
        <v>46021</v>
      </c>
      <c r="M392" s="198"/>
      <c r="N392" s="161"/>
      <c r="O392" s="161" t="s">
        <v>82</v>
      </c>
      <c r="P392" s="161"/>
      <c r="Q392" s="161"/>
      <c r="R392" s="198">
        <v>44197</v>
      </c>
      <c r="S392" s="198">
        <v>45455</v>
      </c>
      <c r="T392" s="161" t="s">
        <v>99</v>
      </c>
      <c r="U392" s="161" t="s">
        <v>1320</v>
      </c>
      <c r="V392" s="161" t="s">
        <v>86</v>
      </c>
      <c r="W392" s="161" t="s">
        <v>586</v>
      </c>
      <c r="X392" s="161" t="s">
        <v>132</v>
      </c>
      <c r="Y392" s="161"/>
      <c r="Z392" s="198"/>
      <c r="AA392" s="161"/>
      <c r="AB392" s="161"/>
      <c r="AC392" s="161"/>
      <c r="AD392" s="197"/>
      <c r="AE392" s="197"/>
      <c r="AF392" s="197" t="s">
        <v>4005</v>
      </c>
      <c r="AG392" s="199">
        <v>101110</v>
      </c>
      <c r="AH392" s="197">
        <f t="shared" si="19"/>
        <v>5289518</v>
      </c>
      <c r="AI392" s="197">
        <v>5289518</v>
      </c>
      <c r="AJ392" s="197">
        <v>0</v>
      </c>
      <c r="AK392" s="197">
        <v>0</v>
      </c>
      <c r="AL392" s="197">
        <v>0</v>
      </c>
      <c r="AM392" s="197">
        <f t="shared" si="20"/>
        <v>528952</v>
      </c>
      <c r="AN392" s="197">
        <v>0</v>
      </c>
      <c r="AO392" s="197">
        <v>0</v>
      </c>
      <c r="AP392" s="197">
        <v>0</v>
      </c>
      <c r="AQ392" s="197">
        <v>0</v>
      </c>
      <c r="AR392" s="197">
        <v>528952</v>
      </c>
      <c r="AS392" s="197" t="e">
        <v>#N/A</v>
      </c>
      <c r="AT392" s="197" t="s">
        <v>904</v>
      </c>
      <c r="AU392" s="197" t="s">
        <v>118</v>
      </c>
      <c r="AV392" s="197" t="s">
        <v>1133</v>
      </c>
      <c r="AW392" s="197" t="s">
        <v>4004</v>
      </c>
      <c r="AX392" s="197"/>
      <c r="AY392" s="197"/>
      <c r="AZ392" s="197"/>
      <c r="BA392" s="197"/>
      <c r="BB392" s="197" t="s">
        <v>904</v>
      </c>
      <c r="BC392" s="197"/>
      <c r="BD392" s="197" t="s">
        <v>4004</v>
      </c>
      <c r="BE392" s="197"/>
      <c r="BF392" s="197"/>
      <c r="BG392" s="197"/>
      <c r="BH392" s="197"/>
      <c r="BI392" s="197"/>
    </row>
    <row r="393" spans="1:61" ht="15" hidden="1" customHeight="1" x14ac:dyDescent="0.2">
      <c r="A393" s="349" t="str">
        <f t="shared" si="21"/>
        <v>18xx-60240014255-172</v>
      </c>
      <c r="B393" s="198">
        <v>46057</v>
      </c>
      <c r="C393" s="351" t="s">
        <v>355</v>
      </c>
      <c r="D393" s="351" t="s">
        <v>148</v>
      </c>
      <c r="E393" s="260">
        <v>60240014255</v>
      </c>
      <c r="F393" s="161" t="s">
        <v>160</v>
      </c>
      <c r="G393" s="199">
        <v>172</v>
      </c>
      <c r="H393" s="199" t="s">
        <v>3365</v>
      </c>
      <c r="I393" s="199">
        <v>172</v>
      </c>
      <c r="J393" s="198">
        <v>43224</v>
      </c>
      <c r="K393" s="198">
        <v>43231</v>
      </c>
      <c r="L393" s="198">
        <v>43419</v>
      </c>
      <c r="M393" s="198">
        <v>43419</v>
      </c>
      <c r="N393" s="161"/>
      <c r="O393" s="161" t="s">
        <v>82</v>
      </c>
      <c r="P393" s="161"/>
      <c r="Q393" s="161"/>
      <c r="R393" s="198">
        <v>41275</v>
      </c>
      <c r="S393" s="198">
        <v>43100</v>
      </c>
      <c r="T393" s="161" t="s">
        <v>161</v>
      </c>
      <c r="U393" s="161" t="s">
        <v>152</v>
      </c>
      <c r="V393" s="161"/>
      <c r="W393" s="161" t="s">
        <v>162</v>
      </c>
      <c r="X393" s="161" t="s">
        <v>91</v>
      </c>
      <c r="Y393" s="161"/>
      <c r="Z393" s="198"/>
      <c r="AA393" s="161"/>
      <c r="AB393" s="161"/>
      <c r="AC393" s="161"/>
      <c r="AD393" s="197">
        <v>5952769682</v>
      </c>
      <c r="AE393" s="197">
        <v>6.08</v>
      </c>
      <c r="AF393" s="197" t="s">
        <v>4003</v>
      </c>
      <c r="AG393" s="199">
        <v>101111</v>
      </c>
      <c r="AH393" s="197">
        <f t="shared" si="19"/>
        <v>3860046</v>
      </c>
      <c r="AI393" s="197">
        <v>494662</v>
      </c>
      <c r="AJ393" s="197">
        <v>3365384</v>
      </c>
      <c r="AK393" s="197">
        <v>0</v>
      </c>
      <c r="AL393" s="197">
        <v>0</v>
      </c>
      <c r="AM393" s="197">
        <f t="shared" si="20"/>
        <v>494662</v>
      </c>
      <c r="AN393" s="197">
        <v>494662</v>
      </c>
      <c r="AO393" s="197">
        <v>0</v>
      </c>
      <c r="AP393" s="197">
        <v>0</v>
      </c>
      <c r="AQ393" s="197">
        <v>0</v>
      </c>
      <c r="AR393" s="197">
        <v>0</v>
      </c>
      <c r="AS393" s="197" t="e">
        <v>#N/A</v>
      </c>
      <c r="AT393" s="197" t="s">
        <v>904</v>
      </c>
      <c r="AU393" s="197" t="s">
        <v>118</v>
      </c>
      <c r="AV393" s="197" t="s">
        <v>4007</v>
      </c>
      <c r="AW393" s="197" t="s">
        <v>4004</v>
      </c>
      <c r="AX393" s="197" t="s">
        <v>904</v>
      </c>
      <c r="AY393" s="197"/>
      <c r="AZ393" s="197"/>
      <c r="BA393" s="197"/>
      <c r="BB393" s="197"/>
      <c r="BC393" s="197"/>
      <c r="BD393" s="197" t="s">
        <v>4004</v>
      </c>
      <c r="BE393" s="197"/>
      <c r="BF393" s="197">
        <v>28000000</v>
      </c>
      <c r="BG393" s="197" t="e">
        <v>#N/A</v>
      </c>
      <c r="BH393" s="197" t="e">
        <v>#N/A</v>
      </c>
      <c r="BI393" s="197"/>
    </row>
    <row r="394" spans="1:61" ht="15" hidden="1" customHeight="1" x14ac:dyDescent="0.2">
      <c r="A394" s="349" t="str">
        <f t="shared" si="21"/>
        <v>30xx-130140009161-162</v>
      </c>
      <c r="B394" s="198">
        <v>46092</v>
      </c>
      <c r="C394" s="351" t="s">
        <v>217</v>
      </c>
      <c r="D394" s="351" t="s">
        <v>360</v>
      </c>
      <c r="E394" s="260">
        <v>130140009161</v>
      </c>
      <c r="F394" s="161" t="s">
        <v>3455</v>
      </c>
      <c r="G394" s="199">
        <v>162</v>
      </c>
      <c r="H394" s="199" t="s">
        <v>3365</v>
      </c>
      <c r="I394" s="199">
        <v>162</v>
      </c>
      <c r="J394" s="198">
        <v>45800</v>
      </c>
      <c r="K394" s="198">
        <v>45831</v>
      </c>
      <c r="L394" s="198">
        <v>45968</v>
      </c>
      <c r="M394" s="198"/>
      <c r="N394" s="161"/>
      <c r="O394" s="161" t="s">
        <v>78</v>
      </c>
      <c r="P394" s="161"/>
      <c r="Q394" s="161"/>
      <c r="R394" s="198">
        <v>44562</v>
      </c>
      <c r="S394" s="198">
        <v>44926</v>
      </c>
      <c r="T394" s="161" t="s">
        <v>224</v>
      </c>
      <c r="U394" s="161" t="s">
        <v>23</v>
      </c>
      <c r="V394" s="161"/>
      <c r="W394" s="161" t="s">
        <v>226</v>
      </c>
      <c r="X394" s="161" t="s">
        <v>11</v>
      </c>
      <c r="Y394" s="161">
        <v>328</v>
      </c>
      <c r="Z394" s="198">
        <v>45797</v>
      </c>
      <c r="AA394" s="161"/>
      <c r="AB394" s="161"/>
      <c r="AC394" s="161"/>
      <c r="AD394" s="197"/>
      <c r="AE394" s="197"/>
      <c r="AF394" s="197" t="s">
        <v>4005</v>
      </c>
      <c r="AG394" s="199">
        <v>105101</v>
      </c>
      <c r="AH394" s="197">
        <f t="shared" si="19"/>
        <v>808763.21</v>
      </c>
      <c r="AI394" s="197">
        <v>808763.21</v>
      </c>
      <c r="AJ394" s="197">
        <v>0</v>
      </c>
      <c r="AK394" s="197">
        <v>0</v>
      </c>
      <c r="AL394" s="197">
        <v>0</v>
      </c>
      <c r="AM394" s="197">
        <f t="shared" si="20"/>
        <v>485755</v>
      </c>
      <c r="AN394" s="197">
        <v>474033</v>
      </c>
      <c r="AO394" s="197">
        <v>0</v>
      </c>
      <c r="AP394" s="197">
        <v>11722</v>
      </c>
      <c r="AQ394" s="197">
        <v>0</v>
      </c>
      <c r="AR394" s="197">
        <v>0</v>
      </c>
      <c r="AS394" s="197" t="e">
        <v>#N/A</v>
      </c>
      <c r="AT394" s="197" t="s">
        <v>904</v>
      </c>
      <c r="AU394" s="197" t="s">
        <v>904</v>
      </c>
      <c r="AV394" s="197" t="s">
        <v>4007</v>
      </c>
      <c r="AW394" s="197" t="s">
        <v>4004</v>
      </c>
      <c r="AX394" s="197" t="s">
        <v>904</v>
      </c>
      <c r="AY394" s="197"/>
      <c r="AZ394" s="197" t="s">
        <v>904</v>
      </c>
      <c r="BA394" s="197"/>
      <c r="BB394" s="197"/>
      <c r="BC394" s="197"/>
      <c r="BD394" s="197" t="s">
        <v>4004</v>
      </c>
      <c r="BE394" s="197"/>
      <c r="BF394" s="197">
        <v>54107</v>
      </c>
      <c r="BG394" s="197">
        <v>0</v>
      </c>
      <c r="BH394" s="197">
        <v>0</v>
      </c>
      <c r="BI394" s="197">
        <v>11722</v>
      </c>
    </row>
    <row r="395" spans="1:61" ht="15" hidden="1" customHeight="1" x14ac:dyDescent="0.2">
      <c r="A395" s="349" t="str">
        <f t="shared" si="21"/>
        <v>60xx-130740007117-600120251229TAC0110</v>
      </c>
      <c r="B395" s="198">
        <v>46085</v>
      </c>
      <c r="C395" s="351" t="s">
        <v>363</v>
      </c>
      <c r="D395" s="351" t="s">
        <v>364</v>
      </c>
      <c r="E395" s="260">
        <v>130740007117</v>
      </c>
      <c r="F395" s="161" t="s">
        <v>2704</v>
      </c>
      <c r="G395" s="199" t="s">
        <v>2705</v>
      </c>
      <c r="H395" s="199" t="s">
        <v>3363</v>
      </c>
      <c r="I395" s="199" t="s">
        <v>3411</v>
      </c>
      <c r="J395" s="198">
        <v>46020</v>
      </c>
      <c r="K395" s="198">
        <v>46028</v>
      </c>
      <c r="L395" s="198">
        <v>46071</v>
      </c>
      <c r="M395" s="198">
        <v>46072</v>
      </c>
      <c r="N395" s="161" t="s">
        <v>78</v>
      </c>
      <c r="O395" s="161" t="s">
        <v>487</v>
      </c>
      <c r="P395" s="161"/>
      <c r="Q395" s="161"/>
      <c r="R395" s="198">
        <v>44562</v>
      </c>
      <c r="S395" s="198" t="s">
        <v>39</v>
      </c>
      <c r="T395" s="161" t="s">
        <v>789</v>
      </c>
      <c r="U395" s="161" t="s">
        <v>149</v>
      </c>
      <c r="V395" s="161"/>
      <c r="W395" s="161"/>
      <c r="X395" s="161" t="s">
        <v>28</v>
      </c>
      <c r="Y395" s="161">
        <v>1381</v>
      </c>
      <c r="Z395" s="198">
        <v>46014</v>
      </c>
      <c r="AA395" s="161"/>
      <c r="AB395" s="161"/>
      <c r="AC395" s="161"/>
      <c r="AD395" s="197">
        <v>3576591277</v>
      </c>
      <c r="AE395" s="197">
        <v>4.2</v>
      </c>
      <c r="AF395" s="197" t="s">
        <v>4005</v>
      </c>
      <c r="AG395" s="199">
        <v>105101</v>
      </c>
      <c r="AH395" s="197">
        <f t="shared" si="19"/>
        <v>379637</v>
      </c>
      <c r="AI395" s="197">
        <v>349640</v>
      </c>
      <c r="AJ395" s="197">
        <v>29997</v>
      </c>
      <c r="AK395" s="197">
        <v>0</v>
      </c>
      <c r="AL395" s="197">
        <v>94909.25</v>
      </c>
      <c r="AM395" s="197">
        <f t="shared" si="20"/>
        <v>474546.25</v>
      </c>
      <c r="AN395" s="197">
        <v>349640</v>
      </c>
      <c r="AO395" s="197">
        <v>0</v>
      </c>
      <c r="AP395" s="197">
        <v>29997</v>
      </c>
      <c r="AQ395" s="197">
        <v>0</v>
      </c>
      <c r="AR395" s="197">
        <v>94909.25</v>
      </c>
      <c r="AS395" s="197" t="s">
        <v>564</v>
      </c>
      <c r="AT395" s="197" t="s">
        <v>904</v>
      </c>
      <c r="AU395" s="197" t="s">
        <v>904</v>
      </c>
      <c r="AV395" s="197" t="s">
        <v>3366</v>
      </c>
      <c r="AW395" s="197" t="s">
        <v>4004</v>
      </c>
      <c r="AX395" s="197" t="s">
        <v>904</v>
      </c>
      <c r="AY395" s="197"/>
      <c r="AZ395" s="197" t="s">
        <v>904</v>
      </c>
      <c r="BA395" s="197"/>
      <c r="BB395" s="197" t="s">
        <v>904</v>
      </c>
      <c r="BC395" s="197"/>
      <c r="BD395" s="197" t="s">
        <v>4004</v>
      </c>
      <c r="BE395" s="197"/>
      <c r="BF395" s="197"/>
      <c r="BG395" s="197"/>
      <c r="BH395" s="197"/>
      <c r="BI395" s="197">
        <v>379637</v>
      </c>
    </row>
    <row r="396" spans="1:61" ht="15" hidden="1" customHeight="1" x14ac:dyDescent="0.2">
      <c r="A396" s="349" t="str">
        <f t="shared" si="21"/>
        <v>03xx-40440030363-030120250918TAC0002</v>
      </c>
      <c r="B396" s="198">
        <v>46078</v>
      </c>
      <c r="C396" s="351" t="s">
        <v>365</v>
      </c>
      <c r="D396" s="351" t="s">
        <v>20</v>
      </c>
      <c r="E396" s="260">
        <v>40440030363</v>
      </c>
      <c r="F396" s="161" t="s">
        <v>1177</v>
      </c>
      <c r="G396" s="199" t="s">
        <v>1178</v>
      </c>
      <c r="H396" s="199" t="s">
        <v>3363</v>
      </c>
      <c r="I396" s="199" t="s">
        <v>3466</v>
      </c>
      <c r="J396" s="198">
        <v>45918</v>
      </c>
      <c r="K396" s="198">
        <v>45953</v>
      </c>
      <c r="L396" s="198">
        <v>46071</v>
      </c>
      <c r="M396" s="198">
        <v>46076</v>
      </c>
      <c r="N396" s="161" t="s">
        <v>78</v>
      </c>
      <c r="O396" s="161" t="s">
        <v>487</v>
      </c>
      <c r="P396" s="161"/>
      <c r="Q396" s="161"/>
      <c r="R396" s="198">
        <v>44927</v>
      </c>
      <c r="S396" s="198">
        <v>45291</v>
      </c>
      <c r="T396" s="161" t="s">
        <v>26</v>
      </c>
      <c r="U396" s="161" t="s">
        <v>293</v>
      </c>
      <c r="V396" s="161"/>
      <c r="W396" s="161" t="s">
        <v>85</v>
      </c>
      <c r="X396" s="161" t="s">
        <v>28</v>
      </c>
      <c r="Y396" s="161">
        <v>901</v>
      </c>
      <c r="Z396" s="198">
        <v>45916</v>
      </c>
      <c r="AA396" s="161"/>
      <c r="AB396" s="161"/>
      <c r="AC396" s="161"/>
      <c r="AD396" s="197">
        <v>5814678333</v>
      </c>
      <c r="AE396" s="197">
        <v>0</v>
      </c>
      <c r="AF396" s="197" t="s">
        <v>4003</v>
      </c>
      <c r="AG396" s="199">
        <v>101111</v>
      </c>
      <c r="AH396" s="197">
        <f t="shared" si="19"/>
        <v>469905</v>
      </c>
      <c r="AI396" s="197">
        <v>400000</v>
      </c>
      <c r="AJ396" s="197">
        <v>69905</v>
      </c>
      <c r="AK396" s="197">
        <v>0</v>
      </c>
      <c r="AL396" s="197">
        <v>0</v>
      </c>
      <c r="AM396" s="197">
        <f t="shared" si="20"/>
        <v>469905</v>
      </c>
      <c r="AN396" s="197">
        <v>400000</v>
      </c>
      <c r="AO396" s="197">
        <v>0</v>
      </c>
      <c r="AP396" s="197">
        <v>69905</v>
      </c>
      <c r="AQ396" s="197">
        <v>0</v>
      </c>
      <c r="AR396" s="197">
        <v>0</v>
      </c>
      <c r="AS396" s="197" t="s">
        <v>564</v>
      </c>
      <c r="AT396" s="197" t="s">
        <v>904</v>
      </c>
      <c r="AU396" s="197" t="s">
        <v>118</v>
      </c>
      <c r="AV396" s="197" t="s">
        <v>3366</v>
      </c>
      <c r="AW396" s="197" t="s">
        <v>4004</v>
      </c>
      <c r="AX396" s="197" t="s">
        <v>904</v>
      </c>
      <c r="AY396" s="197"/>
      <c r="AZ396" s="197" t="s">
        <v>904</v>
      </c>
      <c r="BA396" s="197"/>
      <c r="BB396" s="197"/>
      <c r="BC396" s="197"/>
      <c r="BD396" s="197" t="s">
        <v>4004</v>
      </c>
      <c r="BE396" s="197"/>
      <c r="BF396" s="197"/>
      <c r="BG396" s="197"/>
      <c r="BH396" s="197"/>
      <c r="BI396" s="197"/>
    </row>
    <row r="397" spans="1:61" ht="15" hidden="1" customHeight="1" x14ac:dyDescent="0.2">
      <c r="A397" s="349" t="str">
        <f t="shared" si="21"/>
        <v>18xx-110740017408-180120250717TAC0002</v>
      </c>
      <c r="B397" s="198">
        <v>46043</v>
      </c>
      <c r="C397" s="351" t="s">
        <v>355</v>
      </c>
      <c r="D397" s="351" t="s">
        <v>148</v>
      </c>
      <c r="E397" s="260">
        <v>110740017408</v>
      </c>
      <c r="F397" s="161" t="s">
        <v>1727</v>
      </c>
      <c r="G397" s="199" t="s">
        <v>1720</v>
      </c>
      <c r="H397" s="199" t="s">
        <v>3363</v>
      </c>
      <c r="I397" s="199" t="s">
        <v>1728</v>
      </c>
      <c r="J397" s="198">
        <v>45855</v>
      </c>
      <c r="K397" s="198">
        <v>45873</v>
      </c>
      <c r="L397" s="198">
        <v>45968</v>
      </c>
      <c r="M397" s="198">
        <v>45972</v>
      </c>
      <c r="N397" s="161" t="s">
        <v>78</v>
      </c>
      <c r="O397" s="161" t="s">
        <v>487</v>
      </c>
      <c r="P397" s="161"/>
      <c r="Q397" s="161"/>
      <c r="R397" s="198">
        <v>44562</v>
      </c>
      <c r="S397" s="198">
        <v>45657</v>
      </c>
      <c r="T397" s="161" t="s">
        <v>1155</v>
      </c>
      <c r="U397" s="161" t="s">
        <v>152</v>
      </c>
      <c r="V397" s="161"/>
      <c r="W397" s="161" t="s">
        <v>1729</v>
      </c>
      <c r="X397" s="161" t="s">
        <v>11</v>
      </c>
      <c r="Y397" s="161">
        <v>578</v>
      </c>
      <c r="Z397" s="198">
        <v>45842</v>
      </c>
      <c r="AA397" s="161"/>
      <c r="AB397" s="161"/>
      <c r="AC397" s="161"/>
      <c r="AD397" s="197">
        <v>26078441767</v>
      </c>
      <c r="AE397" s="197">
        <v>12.8</v>
      </c>
      <c r="AF397" s="197" t="s">
        <v>4003</v>
      </c>
      <c r="AG397" s="199">
        <v>101111</v>
      </c>
      <c r="AH397" s="197">
        <f t="shared" si="19"/>
        <v>40531478.739999995</v>
      </c>
      <c r="AI397" s="197">
        <v>34645343.799999997</v>
      </c>
      <c r="AJ397" s="197">
        <v>5886134.9400000004</v>
      </c>
      <c r="AK397" s="197">
        <v>0</v>
      </c>
      <c r="AL397" s="197">
        <v>0</v>
      </c>
      <c r="AM397" s="197">
        <f t="shared" si="20"/>
        <v>454635</v>
      </c>
      <c r="AN397" s="197">
        <v>0</v>
      </c>
      <c r="AO397" s="197">
        <v>0</v>
      </c>
      <c r="AP397" s="197">
        <v>454635</v>
      </c>
      <c r="AQ397" s="197">
        <v>0</v>
      </c>
      <c r="AR397" s="197">
        <v>0</v>
      </c>
      <c r="AS397" s="197" t="e">
        <v>#N/A</v>
      </c>
      <c r="AT397" s="197" t="s">
        <v>904</v>
      </c>
      <c r="AU397" s="197" t="s">
        <v>118</v>
      </c>
      <c r="AV397" s="197" t="s">
        <v>4007</v>
      </c>
      <c r="AW397" s="197" t="s">
        <v>4004</v>
      </c>
      <c r="AX397" s="197"/>
      <c r="AY397" s="197"/>
      <c r="AZ397" s="197" t="s">
        <v>904</v>
      </c>
      <c r="BA397" s="197"/>
      <c r="BB397" s="197"/>
      <c r="BC397" s="197"/>
      <c r="BD397" s="197" t="s">
        <v>4004</v>
      </c>
      <c r="BE397" s="197"/>
      <c r="BF397" s="197">
        <v>48738179.640000001</v>
      </c>
      <c r="BG397" s="197"/>
      <c r="BH397" s="197"/>
      <c r="BI397" s="197"/>
    </row>
    <row r="398" spans="1:61" ht="15" hidden="1" customHeight="1" x14ac:dyDescent="0.2">
      <c r="A398" s="349" t="str">
        <f t="shared" si="21"/>
        <v>43xx-60140013633-430120251113TAC0016</v>
      </c>
      <c r="B398" s="198">
        <v>45699</v>
      </c>
      <c r="C398" s="351" t="s">
        <v>328</v>
      </c>
      <c r="D398" s="351" t="s">
        <v>329</v>
      </c>
      <c r="E398" s="260">
        <v>60140013633</v>
      </c>
      <c r="F398" s="161" t="s">
        <v>3440</v>
      </c>
      <c r="G398" s="199" t="s">
        <v>3318</v>
      </c>
      <c r="H398" s="199" t="s">
        <v>3363</v>
      </c>
      <c r="I398" s="199" t="s">
        <v>3441</v>
      </c>
      <c r="J398" s="198">
        <v>45974</v>
      </c>
      <c r="K398" s="198">
        <v>45979</v>
      </c>
      <c r="L398" s="198">
        <v>46003</v>
      </c>
      <c r="M398" s="198">
        <v>46006</v>
      </c>
      <c r="N398" s="161" t="s">
        <v>78</v>
      </c>
      <c r="O398" s="161" t="s">
        <v>487</v>
      </c>
      <c r="P398" s="161"/>
      <c r="Q398" s="161"/>
      <c r="R398" s="198">
        <v>44927</v>
      </c>
      <c r="S398" s="198">
        <v>45657</v>
      </c>
      <c r="T398" s="161" t="s">
        <v>1099</v>
      </c>
      <c r="U398" s="161" t="s">
        <v>286</v>
      </c>
      <c r="V398" s="161" t="s">
        <v>118</v>
      </c>
      <c r="W398" s="161" t="s">
        <v>41</v>
      </c>
      <c r="X398" s="161" t="s">
        <v>131</v>
      </c>
      <c r="Y398" s="161"/>
      <c r="Z398" s="198"/>
      <c r="AA398" s="161"/>
      <c r="AB398" s="161"/>
      <c r="AC398" s="161"/>
      <c r="AD398" s="197"/>
      <c r="AE398" s="197"/>
      <c r="AF398" s="197" t="s">
        <v>4005</v>
      </c>
      <c r="AG398" s="199">
        <v>105101</v>
      </c>
      <c r="AH398" s="197">
        <f t="shared" si="19"/>
        <v>365440</v>
      </c>
      <c r="AI398" s="197">
        <v>302772</v>
      </c>
      <c r="AJ398" s="197">
        <v>62668</v>
      </c>
      <c r="AK398" s="197">
        <v>0</v>
      </c>
      <c r="AL398" s="197">
        <v>75693</v>
      </c>
      <c r="AM398" s="197">
        <f t="shared" si="20"/>
        <v>441133</v>
      </c>
      <c r="AN398" s="197">
        <v>302772</v>
      </c>
      <c r="AO398" s="197">
        <v>0</v>
      </c>
      <c r="AP398" s="197">
        <v>62668</v>
      </c>
      <c r="AQ398" s="197">
        <v>0</v>
      </c>
      <c r="AR398" s="197">
        <v>75693</v>
      </c>
      <c r="AS398" s="197" t="e">
        <v>#N/A</v>
      </c>
      <c r="AT398" s="197" t="s">
        <v>904</v>
      </c>
      <c r="AU398" s="197">
        <v>0</v>
      </c>
      <c r="AV398" s="197"/>
      <c r="AW398" s="197" t="s">
        <v>4004</v>
      </c>
      <c r="AX398" s="197" t="s">
        <v>904</v>
      </c>
      <c r="AY398" s="197"/>
      <c r="AZ398" s="197" t="s">
        <v>904</v>
      </c>
      <c r="BA398" s="197"/>
      <c r="BB398" s="197" t="s">
        <v>904</v>
      </c>
      <c r="BC398" s="197"/>
      <c r="BD398" s="197" t="s">
        <v>4004</v>
      </c>
      <c r="BE398" s="197"/>
      <c r="BF398" s="197">
        <v>0</v>
      </c>
      <c r="BG398" s="197"/>
      <c r="BH398" s="197"/>
      <c r="BI398" s="197"/>
    </row>
    <row r="399" spans="1:61" ht="15" hidden="1" customHeight="1" x14ac:dyDescent="0.2">
      <c r="A399" s="349" t="str">
        <f t="shared" si="21"/>
        <v>18xx-140240031163-180120251202TAC0001</v>
      </c>
      <c r="B399" s="198">
        <v>46078</v>
      </c>
      <c r="C399" s="351" t="s">
        <v>355</v>
      </c>
      <c r="D399" s="351" t="s">
        <v>148</v>
      </c>
      <c r="E399" s="260">
        <v>140240031163</v>
      </c>
      <c r="F399" s="161" t="s">
        <v>966</v>
      </c>
      <c r="G399" s="199" t="s">
        <v>1806</v>
      </c>
      <c r="H399" s="199" t="s">
        <v>3363</v>
      </c>
      <c r="I399" s="199" t="s">
        <v>3386</v>
      </c>
      <c r="J399" s="198">
        <v>45993</v>
      </c>
      <c r="K399" s="198">
        <v>45999</v>
      </c>
      <c r="L399" s="198">
        <v>46073</v>
      </c>
      <c r="M399" s="198">
        <v>46077</v>
      </c>
      <c r="N399" s="161" t="s">
        <v>82</v>
      </c>
      <c r="O399" s="161" t="s">
        <v>479</v>
      </c>
      <c r="P399" s="161"/>
      <c r="Q399" s="161"/>
      <c r="R399" s="198">
        <v>44562</v>
      </c>
      <c r="S399" s="198">
        <v>45968</v>
      </c>
      <c r="T399" s="161" t="s">
        <v>154</v>
      </c>
      <c r="U399" s="161" t="s">
        <v>149</v>
      </c>
      <c r="V399" s="161"/>
      <c r="W399" s="161" t="s">
        <v>1140</v>
      </c>
      <c r="X399" s="161" t="s">
        <v>132</v>
      </c>
      <c r="Y399" s="161"/>
      <c r="Z399" s="198"/>
      <c r="AA399" s="161"/>
      <c r="AB399" s="161"/>
      <c r="AC399" s="161"/>
      <c r="AD399" s="197">
        <v>3293289975</v>
      </c>
      <c r="AE399" s="197">
        <v>0.8</v>
      </c>
      <c r="AF399" s="197" t="s">
        <v>4003</v>
      </c>
      <c r="AG399" s="199">
        <v>101111</v>
      </c>
      <c r="AH399" s="197">
        <f t="shared" si="19"/>
        <v>400434.36</v>
      </c>
      <c r="AI399" s="197">
        <v>399505</v>
      </c>
      <c r="AJ399" s="197">
        <v>929.36</v>
      </c>
      <c r="AK399" s="197">
        <v>0</v>
      </c>
      <c r="AL399" s="197">
        <v>39951</v>
      </c>
      <c r="AM399" s="197">
        <f t="shared" si="20"/>
        <v>440385.36</v>
      </c>
      <c r="AN399" s="197">
        <v>0</v>
      </c>
      <c r="AO399" s="197">
        <v>399505</v>
      </c>
      <c r="AP399" s="197">
        <v>929.36</v>
      </c>
      <c r="AQ399" s="197">
        <v>0</v>
      </c>
      <c r="AR399" s="197">
        <v>39951</v>
      </c>
      <c r="AS399" s="197" t="s">
        <v>564</v>
      </c>
      <c r="AT399" s="197" t="s">
        <v>904</v>
      </c>
      <c r="AU399" s="197" t="s">
        <v>118</v>
      </c>
      <c r="AV399" s="197" t="s">
        <v>3366</v>
      </c>
      <c r="AW399" s="197" t="s">
        <v>4004</v>
      </c>
      <c r="AX399" s="197"/>
      <c r="AY399" s="197" t="s">
        <v>904</v>
      </c>
      <c r="AZ399" s="197" t="s">
        <v>904</v>
      </c>
      <c r="BA399" s="197"/>
      <c r="BB399" s="197" t="s">
        <v>904</v>
      </c>
      <c r="BC399" s="197"/>
      <c r="BD399" s="197" t="s">
        <v>4004</v>
      </c>
      <c r="BE399" s="197"/>
      <c r="BF399" s="197"/>
      <c r="BG399" s="197"/>
      <c r="BH399" s="197"/>
      <c r="BI399" s="197"/>
    </row>
    <row r="400" spans="1:61" ht="15" hidden="1" customHeight="1" x14ac:dyDescent="0.2">
      <c r="A400" s="349" t="str">
        <f t="shared" si="21"/>
        <v>43xx-80740001700-151</v>
      </c>
      <c r="B400" s="198">
        <v>46014</v>
      </c>
      <c r="C400" s="351" t="s">
        <v>328</v>
      </c>
      <c r="D400" s="351" t="s">
        <v>329</v>
      </c>
      <c r="E400" s="260">
        <v>80740001700</v>
      </c>
      <c r="F400" s="161" t="s">
        <v>2066</v>
      </c>
      <c r="G400" s="199">
        <v>151</v>
      </c>
      <c r="H400" s="199" t="s">
        <v>3365</v>
      </c>
      <c r="I400" s="199">
        <v>151</v>
      </c>
      <c r="J400" s="198">
        <v>45839</v>
      </c>
      <c r="K400" s="198">
        <v>45986</v>
      </c>
      <c r="L400" s="198">
        <v>46010</v>
      </c>
      <c r="M400" s="198">
        <v>46013</v>
      </c>
      <c r="N400" s="161"/>
      <c r="O400" s="161" t="s">
        <v>78</v>
      </c>
      <c r="P400" s="161"/>
      <c r="Q400" s="161"/>
      <c r="R400" s="198">
        <v>44562</v>
      </c>
      <c r="S400" s="198">
        <v>45657</v>
      </c>
      <c r="T400" s="161" t="s">
        <v>334</v>
      </c>
      <c r="U400" s="161"/>
      <c r="V400" s="161" t="s">
        <v>118</v>
      </c>
      <c r="W400" s="161" t="s">
        <v>2070</v>
      </c>
      <c r="X400" s="161" t="s">
        <v>28</v>
      </c>
      <c r="Y400" s="161"/>
      <c r="Z400" s="198"/>
      <c r="AA400" s="161"/>
      <c r="AB400" s="161"/>
      <c r="AC400" s="161"/>
      <c r="AD400" s="197"/>
      <c r="AE400" s="197"/>
      <c r="AF400" s="197" t="s">
        <v>4005</v>
      </c>
      <c r="AG400" s="199">
        <v>105101</v>
      </c>
      <c r="AH400" s="197">
        <f t="shared" si="19"/>
        <v>597230</v>
      </c>
      <c r="AI400" s="197">
        <v>390863</v>
      </c>
      <c r="AJ400" s="197">
        <v>206367</v>
      </c>
      <c r="AK400" s="197">
        <v>0</v>
      </c>
      <c r="AL400" s="197">
        <v>39086</v>
      </c>
      <c r="AM400" s="197">
        <f t="shared" si="20"/>
        <v>429949</v>
      </c>
      <c r="AN400" s="197">
        <v>0</v>
      </c>
      <c r="AO400" s="197">
        <v>390863</v>
      </c>
      <c r="AP400" s="197">
        <v>0</v>
      </c>
      <c r="AQ400" s="197">
        <v>0</v>
      </c>
      <c r="AR400" s="197">
        <v>39086</v>
      </c>
      <c r="AS400" s="197" t="e">
        <v>#N/A</v>
      </c>
      <c r="AT400" s="197" t="s">
        <v>904</v>
      </c>
      <c r="AU400" s="197" t="s">
        <v>118</v>
      </c>
      <c r="AV400" s="197"/>
      <c r="AW400" s="197" t="s">
        <v>4004</v>
      </c>
      <c r="AX400" s="197"/>
      <c r="AY400" s="197" t="s">
        <v>904</v>
      </c>
      <c r="AZ400" s="197"/>
      <c r="BA400" s="197"/>
      <c r="BB400" s="197" t="s">
        <v>904</v>
      </c>
      <c r="BC400" s="197"/>
      <c r="BD400" s="197" t="s">
        <v>4004</v>
      </c>
      <c r="BE400" s="197"/>
      <c r="BF400" s="197">
        <v>0</v>
      </c>
      <c r="BG400" s="197">
        <v>0</v>
      </c>
      <c r="BH400" s="197">
        <v>0</v>
      </c>
      <c r="BI400" s="197"/>
    </row>
    <row r="401" spans="1:61" ht="15" hidden="1" customHeight="1" x14ac:dyDescent="0.2">
      <c r="A401" s="349" t="str">
        <f t="shared" si="21"/>
        <v>15xx-860808301514-57</v>
      </c>
      <c r="B401" s="198">
        <v>46064</v>
      </c>
      <c r="C401" s="351" t="s">
        <v>290</v>
      </c>
      <c r="D401" s="351" t="s">
        <v>291</v>
      </c>
      <c r="E401" s="260">
        <v>860808301514</v>
      </c>
      <c r="F401" s="161" t="s">
        <v>3540</v>
      </c>
      <c r="G401" s="199">
        <v>57</v>
      </c>
      <c r="H401" s="199" t="s">
        <v>3365</v>
      </c>
      <c r="I401" s="199">
        <v>57</v>
      </c>
      <c r="J401" s="198">
        <v>45768</v>
      </c>
      <c r="K401" s="198">
        <v>45799</v>
      </c>
      <c r="L401" s="198">
        <v>45888</v>
      </c>
      <c r="M401" s="198">
        <v>46009</v>
      </c>
      <c r="N401" s="161"/>
      <c r="O401" s="161" t="s">
        <v>82</v>
      </c>
      <c r="P401" s="161"/>
      <c r="Q401" s="161"/>
      <c r="R401" s="198">
        <v>44967</v>
      </c>
      <c r="S401" s="198">
        <v>45741</v>
      </c>
      <c r="T401" s="161" t="s">
        <v>302</v>
      </c>
      <c r="U401" s="161" t="s">
        <v>264</v>
      </c>
      <c r="V401" s="161"/>
      <c r="W401" s="161" t="s">
        <v>393</v>
      </c>
      <c r="X401" s="161" t="s">
        <v>132</v>
      </c>
      <c r="Y401" s="161"/>
      <c r="Z401" s="198"/>
      <c r="AA401" s="161"/>
      <c r="AB401" s="161"/>
      <c r="AC401" s="161"/>
      <c r="AD401" s="197" t="s">
        <v>3541</v>
      </c>
      <c r="AE401" s="197" t="s">
        <v>3542</v>
      </c>
      <c r="AF401" s="197" t="s">
        <v>4003</v>
      </c>
      <c r="AG401" s="199">
        <v>103101</v>
      </c>
      <c r="AH401" s="197">
        <f t="shared" si="19"/>
        <v>418741.84</v>
      </c>
      <c r="AI401" s="197">
        <v>418741.84</v>
      </c>
      <c r="AJ401" s="197">
        <v>0</v>
      </c>
      <c r="AK401" s="197">
        <v>0</v>
      </c>
      <c r="AL401" s="197">
        <v>0</v>
      </c>
      <c r="AM401" s="197">
        <f t="shared" si="20"/>
        <v>418743</v>
      </c>
      <c r="AN401" s="197">
        <v>407925</v>
      </c>
      <c r="AO401" s="197">
        <v>0</v>
      </c>
      <c r="AP401" s="197">
        <v>10818</v>
      </c>
      <c r="AQ401" s="197">
        <v>0</v>
      </c>
      <c r="AR401" s="197">
        <v>0</v>
      </c>
      <c r="AS401" s="197" t="e">
        <v>#N/A</v>
      </c>
      <c r="AT401" s="197" t="s">
        <v>904</v>
      </c>
      <c r="AU401" s="197" t="s">
        <v>118</v>
      </c>
      <c r="AV401" s="197"/>
      <c r="AW401" s="197" t="s">
        <v>4004</v>
      </c>
      <c r="AX401" s="197" t="s">
        <v>904</v>
      </c>
      <c r="AY401" s="197"/>
      <c r="AZ401" s="197" t="s">
        <v>904</v>
      </c>
      <c r="BA401" s="197"/>
      <c r="BB401" s="197"/>
      <c r="BC401" s="197"/>
      <c r="BD401" s="197" t="s">
        <v>4004</v>
      </c>
      <c r="BE401" s="197"/>
      <c r="BF401" s="197">
        <v>0</v>
      </c>
      <c r="BG401" s="197">
        <v>0</v>
      </c>
      <c r="BH401" s="197">
        <v>0</v>
      </c>
      <c r="BI401" s="197"/>
    </row>
    <row r="402" spans="1:61" ht="15" hidden="1" customHeight="1" x14ac:dyDescent="0.2">
      <c r="A402" s="349" t="str">
        <f t="shared" si="21"/>
        <v>06xx-40540006757-120</v>
      </c>
      <c r="B402" s="198">
        <v>46050</v>
      </c>
      <c r="C402" s="351" t="s">
        <v>348</v>
      </c>
      <c r="D402" s="351" t="s">
        <v>49</v>
      </c>
      <c r="E402" s="260">
        <v>40540006757</v>
      </c>
      <c r="F402" s="161" t="s">
        <v>475</v>
      </c>
      <c r="G402" s="199">
        <v>120</v>
      </c>
      <c r="H402" s="199" t="s">
        <v>3365</v>
      </c>
      <c r="I402" s="199">
        <v>120</v>
      </c>
      <c r="J402" s="198">
        <v>45810</v>
      </c>
      <c r="K402" s="198">
        <v>45818</v>
      </c>
      <c r="L402" s="198">
        <v>46048</v>
      </c>
      <c r="M402" s="198">
        <v>46048</v>
      </c>
      <c r="N402" s="161"/>
      <c r="O402" s="161" t="s">
        <v>24</v>
      </c>
      <c r="P402" s="161"/>
      <c r="Q402" s="161"/>
      <c r="R402" s="198">
        <v>44562</v>
      </c>
      <c r="S402" s="198">
        <v>45657</v>
      </c>
      <c r="T402" s="161" t="s">
        <v>58</v>
      </c>
      <c r="U402" s="161" t="s">
        <v>152</v>
      </c>
      <c r="V402" s="161" t="s">
        <v>57</v>
      </c>
      <c r="W402" s="161" t="s">
        <v>903</v>
      </c>
      <c r="X402" s="161" t="s">
        <v>28</v>
      </c>
      <c r="Y402" s="161" t="s">
        <v>57</v>
      </c>
      <c r="Z402" s="198" t="s">
        <v>57</v>
      </c>
      <c r="AA402" s="161" t="s">
        <v>57</v>
      </c>
      <c r="AB402" s="161" t="s">
        <v>57</v>
      </c>
      <c r="AC402" s="161" t="s">
        <v>57</v>
      </c>
      <c r="AD402" s="197">
        <v>9147359571</v>
      </c>
      <c r="AE402" s="197">
        <v>7.05</v>
      </c>
      <c r="AF402" s="197" t="s">
        <v>4005</v>
      </c>
      <c r="AG402" s="199">
        <v>101110</v>
      </c>
      <c r="AH402" s="197">
        <f t="shared" si="19"/>
        <v>418141</v>
      </c>
      <c r="AI402" s="197">
        <v>324294</v>
      </c>
      <c r="AJ402" s="197">
        <v>93847</v>
      </c>
      <c r="AK402" s="197">
        <v>0</v>
      </c>
      <c r="AL402" s="197">
        <v>0</v>
      </c>
      <c r="AM402" s="197">
        <f t="shared" si="20"/>
        <v>418141</v>
      </c>
      <c r="AN402" s="197">
        <v>324294</v>
      </c>
      <c r="AO402" s="197">
        <v>0</v>
      </c>
      <c r="AP402" s="197">
        <v>93847</v>
      </c>
      <c r="AQ402" s="197">
        <v>0</v>
      </c>
      <c r="AR402" s="197">
        <v>0</v>
      </c>
      <c r="AS402" s="197" t="s">
        <v>564</v>
      </c>
      <c r="AT402" s="197" t="s">
        <v>904</v>
      </c>
      <c r="AU402" s="197">
        <v>0</v>
      </c>
      <c r="AV402" s="197" t="s">
        <v>3366</v>
      </c>
      <c r="AW402" s="197" t="s">
        <v>4004</v>
      </c>
      <c r="AX402" s="197" t="s">
        <v>904</v>
      </c>
      <c r="AY402" s="197"/>
      <c r="AZ402" s="197" t="s">
        <v>904</v>
      </c>
      <c r="BA402" s="197"/>
      <c r="BB402" s="197"/>
      <c r="BC402" s="197"/>
      <c r="BD402" s="197" t="s">
        <v>4004</v>
      </c>
      <c r="BE402" s="197"/>
      <c r="BF402" s="197"/>
      <c r="BG402" s="197"/>
      <c r="BH402" s="197"/>
      <c r="BI402" s="197"/>
    </row>
    <row r="403" spans="1:61" ht="15" hidden="1" customHeight="1" x14ac:dyDescent="0.2">
      <c r="A403" s="349" t="str">
        <f t="shared" si="21"/>
        <v>15xx-860808301514-57</v>
      </c>
      <c r="B403" s="198">
        <v>46064</v>
      </c>
      <c r="C403" s="351" t="s">
        <v>290</v>
      </c>
      <c r="D403" s="351" t="s">
        <v>291</v>
      </c>
      <c r="E403" s="260">
        <v>860808301514</v>
      </c>
      <c r="F403" s="161" t="s">
        <v>3540</v>
      </c>
      <c r="G403" s="199">
        <v>57</v>
      </c>
      <c r="H403" s="199" t="s">
        <v>3365</v>
      </c>
      <c r="I403" s="199">
        <v>57</v>
      </c>
      <c r="J403" s="198">
        <v>45768</v>
      </c>
      <c r="K403" s="198">
        <v>45799</v>
      </c>
      <c r="L403" s="198">
        <v>45888</v>
      </c>
      <c r="M403" s="198">
        <v>46009</v>
      </c>
      <c r="N403" s="161"/>
      <c r="O403" s="161" t="s">
        <v>82</v>
      </c>
      <c r="P403" s="161"/>
      <c r="Q403" s="161"/>
      <c r="R403" s="198">
        <v>44967</v>
      </c>
      <c r="S403" s="198">
        <v>45741</v>
      </c>
      <c r="T403" s="161" t="s">
        <v>302</v>
      </c>
      <c r="U403" s="161" t="s">
        <v>264</v>
      </c>
      <c r="V403" s="161"/>
      <c r="W403" s="161" t="s">
        <v>393</v>
      </c>
      <c r="X403" s="161" t="s">
        <v>132</v>
      </c>
      <c r="Y403" s="161"/>
      <c r="Z403" s="198"/>
      <c r="AA403" s="161"/>
      <c r="AB403" s="161"/>
      <c r="AC403" s="161"/>
      <c r="AD403" s="197" t="s">
        <v>3543</v>
      </c>
      <c r="AE403" s="197" t="s">
        <v>3542</v>
      </c>
      <c r="AF403" s="197" t="s">
        <v>4003</v>
      </c>
      <c r="AG403" s="199">
        <v>101202</v>
      </c>
      <c r="AH403" s="197">
        <f t="shared" si="19"/>
        <v>417476.36</v>
      </c>
      <c r="AI403" s="197">
        <v>417476.36</v>
      </c>
      <c r="AJ403" s="197">
        <v>0</v>
      </c>
      <c r="AK403" s="197">
        <v>0</v>
      </c>
      <c r="AL403" s="197">
        <v>0</v>
      </c>
      <c r="AM403" s="197">
        <f t="shared" si="20"/>
        <v>417476</v>
      </c>
      <c r="AN403" s="197">
        <v>407925</v>
      </c>
      <c r="AO403" s="197">
        <v>0</v>
      </c>
      <c r="AP403" s="197">
        <v>9551</v>
      </c>
      <c r="AQ403" s="197">
        <v>0</v>
      </c>
      <c r="AR403" s="197">
        <v>0</v>
      </c>
      <c r="AS403" s="197" t="e">
        <v>#N/A</v>
      </c>
      <c r="AT403" s="197" t="s">
        <v>904</v>
      </c>
      <c r="AU403" s="197" t="s">
        <v>118</v>
      </c>
      <c r="AV403" s="197"/>
      <c r="AW403" s="197" t="s">
        <v>4004</v>
      </c>
      <c r="AX403" s="197" t="s">
        <v>904</v>
      </c>
      <c r="AY403" s="197"/>
      <c r="AZ403" s="197" t="s">
        <v>904</v>
      </c>
      <c r="BA403" s="197"/>
      <c r="BB403" s="197"/>
      <c r="BC403" s="197"/>
      <c r="BD403" s="197" t="s">
        <v>4004</v>
      </c>
      <c r="BE403" s="197"/>
      <c r="BF403" s="197">
        <v>0</v>
      </c>
      <c r="BG403" s="197">
        <v>0</v>
      </c>
      <c r="BH403" s="197">
        <v>0</v>
      </c>
      <c r="BI403" s="197"/>
    </row>
    <row r="404" spans="1:61" ht="15" hidden="1" customHeight="1" x14ac:dyDescent="0.2">
      <c r="A404" s="349" t="str">
        <f t="shared" si="21"/>
        <v>06xx-131140021916-060120250806TAC0004</v>
      </c>
      <c r="B404" s="198">
        <v>46099</v>
      </c>
      <c r="C404" s="351" t="s">
        <v>348</v>
      </c>
      <c r="D404" s="351" t="s">
        <v>49</v>
      </c>
      <c r="E404" s="260">
        <v>131140021916</v>
      </c>
      <c r="F404" s="161" t="s">
        <v>1182</v>
      </c>
      <c r="G404" s="199" t="s">
        <v>855</v>
      </c>
      <c r="H404" s="199" t="s">
        <v>3363</v>
      </c>
      <c r="I404" s="199" t="s">
        <v>855</v>
      </c>
      <c r="J404" s="198">
        <v>45875</v>
      </c>
      <c r="K404" s="198">
        <v>45884</v>
      </c>
      <c r="L404" s="198">
        <v>46021</v>
      </c>
      <c r="M404" s="198">
        <v>46021</v>
      </c>
      <c r="N404" s="161" t="s">
        <v>82</v>
      </c>
      <c r="O404" s="161" t="s">
        <v>487</v>
      </c>
      <c r="P404" s="161"/>
      <c r="Q404" s="161"/>
      <c r="R404" s="198">
        <v>44562</v>
      </c>
      <c r="S404" s="198">
        <v>45657</v>
      </c>
      <c r="T404" s="161" t="s">
        <v>58</v>
      </c>
      <c r="U404" s="161" t="s">
        <v>149</v>
      </c>
      <c r="V404" s="161" t="s">
        <v>57</v>
      </c>
      <c r="W404" s="161" t="s">
        <v>903</v>
      </c>
      <c r="X404" s="161" t="s">
        <v>28</v>
      </c>
      <c r="Y404" s="161">
        <v>707</v>
      </c>
      <c r="Z404" s="198">
        <v>45873</v>
      </c>
      <c r="AA404" s="161" t="s">
        <v>57</v>
      </c>
      <c r="AB404" s="161" t="s">
        <v>57</v>
      </c>
      <c r="AC404" s="161" t="s">
        <v>57</v>
      </c>
      <c r="AD404" s="197">
        <v>2965605992</v>
      </c>
      <c r="AE404" s="197">
        <v>4.2</v>
      </c>
      <c r="AF404" s="197" t="s">
        <v>4003</v>
      </c>
      <c r="AG404" s="199">
        <v>101111</v>
      </c>
      <c r="AH404" s="197">
        <f t="shared" si="19"/>
        <v>3562955</v>
      </c>
      <c r="AI404" s="197">
        <v>3301056</v>
      </c>
      <c r="AJ404" s="197">
        <v>261899</v>
      </c>
      <c r="AK404" s="197">
        <v>470530</v>
      </c>
      <c r="AL404" s="197">
        <v>330105</v>
      </c>
      <c r="AM404" s="197">
        <f t="shared" si="20"/>
        <v>409922</v>
      </c>
      <c r="AN404" s="197">
        <v>79817</v>
      </c>
      <c r="AO404" s="197">
        <v>0</v>
      </c>
      <c r="AP404" s="197">
        <v>0</v>
      </c>
      <c r="AQ404" s="197">
        <v>0</v>
      </c>
      <c r="AR404" s="197">
        <v>330105</v>
      </c>
      <c r="AS404" s="197" t="e">
        <v>#N/A</v>
      </c>
      <c r="AT404" s="197" t="s">
        <v>904</v>
      </c>
      <c r="AU404" s="197" t="s">
        <v>118</v>
      </c>
      <c r="AV404" s="197"/>
      <c r="AW404" s="197" t="s">
        <v>4004</v>
      </c>
      <c r="AX404" s="197" t="s">
        <v>904</v>
      </c>
      <c r="AY404" s="197"/>
      <c r="AZ404" s="197"/>
      <c r="BA404" s="197"/>
      <c r="BB404" s="197" t="s">
        <v>904</v>
      </c>
      <c r="BC404" s="197"/>
      <c r="BD404" s="197" t="s">
        <v>4004</v>
      </c>
      <c r="BE404" s="197"/>
      <c r="BF404" s="197">
        <v>0</v>
      </c>
      <c r="BG404" s="197"/>
      <c r="BH404" s="197"/>
      <c r="BI404" s="197"/>
    </row>
    <row r="405" spans="1:61" ht="15" hidden="1" customHeight="1" x14ac:dyDescent="0.2">
      <c r="A405" s="349" t="str">
        <f t="shared" si="21"/>
        <v>30xx-941140002384-391</v>
      </c>
      <c r="B405" s="198">
        <v>46085</v>
      </c>
      <c r="C405" s="351" t="s">
        <v>217</v>
      </c>
      <c r="D405" s="351" t="s">
        <v>360</v>
      </c>
      <c r="E405" s="260">
        <v>941140002384</v>
      </c>
      <c r="F405" s="161" t="s">
        <v>3453</v>
      </c>
      <c r="G405" s="199">
        <v>391</v>
      </c>
      <c r="H405" s="199" t="s">
        <v>3365</v>
      </c>
      <c r="I405" s="199">
        <v>391</v>
      </c>
      <c r="J405" s="198">
        <v>45581</v>
      </c>
      <c r="K405" s="198">
        <v>45589</v>
      </c>
      <c r="L405" s="198">
        <v>45677</v>
      </c>
      <c r="M405" s="198"/>
      <c r="N405" s="161"/>
      <c r="O405" s="161" t="s">
        <v>82</v>
      </c>
      <c r="P405" s="161"/>
      <c r="Q405" s="161"/>
      <c r="R405" s="198">
        <v>44197</v>
      </c>
      <c r="S405" s="198">
        <v>45291</v>
      </c>
      <c r="T405" s="161" t="s">
        <v>223</v>
      </c>
      <c r="U405" s="161" t="s">
        <v>47</v>
      </c>
      <c r="V405" s="161"/>
      <c r="W405" s="161" t="s">
        <v>3454</v>
      </c>
      <c r="X405" s="161" t="s">
        <v>219</v>
      </c>
      <c r="Y405" s="161"/>
      <c r="Z405" s="198"/>
      <c r="AA405" s="161"/>
      <c r="AB405" s="161"/>
      <c r="AC405" s="161"/>
      <c r="AD405" s="197">
        <v>3212140485</v>
      </c>
      <c r="AE405" s="197">
        <v>2.2999999999999998</v>
      </c>
      <c r="AF405" s="197" t="s">
        <v>4003</v>
      </c>
      <c r="AG405" s="199">
        <v>101111</v>
      </c>
      <c r="AH405" s="197">
        <f t="shared" si="19"/>
        <v>172724706.82999998</v>
      </c>
      <c r="AI405" s="197">
        <v>172724706.82999998</v>
      </c>
      <c r="AJ405" s="197">
        <v>0</v>
      </c>
      <c r="AK405" s="197">
        <v>0</v>
      </c>
      <c r="AL405" s="197">
        <v>0</v>
      </c>
      <c r="AM405" s="197">
        <f t="shared" si="20"/>
        <v>396907</v>
      </c>
      <c r="AN405" s="197">
        <v>396907</v>
      </c>
      <c r="AO405" s="197">
        <v>0</v>
      </c>
      <c r="AP405" s="197">
        <v>0</v>
      </c>
      <c r="AQ405" s="197">
        <v>0</v>
      </c>
      <c r="AR405" s="197">
        <v>0</v>
      </c>
      <c r="AS405" s="197" t="e">
        <v>#N/A</v>
      </c>
      <c r="AT405" s="197" t="s">
        <v>904</v>
      </c>
      <c r="AU405" s="197" t="s">
        <v>118</v>
      </c>
      <c r="AV405" s="197" t="s">
        <v>4007</v>
      </c>
      <c r="AW405" s="197" t="s">
        <v>4004</v>
      </c>
      <c r="AX405" s="197" t="s">
        <v>904</v>
      </c>
      <c r="AY405" s="197"/>
      <c r="AZ405" s="197"/>
      <c r="BA405" s="197"/>
      <c r="BB405" s="197"/>
      <c r="BC405" s="197"/>
      <c r="BD405" s="197" t="s">
        <v>4004</v>
      </c>
      <c r="BE405" s="197"/>
      <c r="BF405" s="197">
        <v>13738200</v>
      </c>
      <c r="BG405" s="197">
        <v>0</v>
      </c>
      <c r="BH405" s="197">
        <v>0</v>
      </c>
      <c r="BI405" s="197"/>
    </row>
    <row r="406" spans="1:61" ht="15" hidden="1" customHeight="1" x14ac:dyDescent="0.2">
      <c r="A406" s="349" t="str">
        <f t="shared" si="21"/>
        <v>06xx-50340012845-170</v>
      </c>
      <c r="B406" s="198">
        <v>46057</v>
      </c>
      <c r="C406" s="351" t="s">
        <v>348</v>
      </c>
      <c r="D406" s="351" t="s">
        <v>49</v>
      </c>
      <c r="E406" s="260">
        <v>50340012845</v>
      </c>
      <c r="F406" s="161" t="s">
        <v>425</v>
      </c>
      <c r="G406" s="199">
        <v>170</v>
      </c>
      <c r="H406" s="199" t="s">
        <v>3365</v>
      </c>
      <c r="I406" s="199">
        <v>170</v>
      </c>
      <c r="J406" s="198">
        <v>45835</v>
      </c>
      <c r="K406" s="198">
        <v>45856</v>
      </c>
      <c r="L406" s="198">
        <v>46017</v>
      </c>
      <c r="M406" s="198">
        <v>46017</v>
      </c>
      <c r="N406" s="161"/>
      <c r="O406" s="161" t="s">
        <v>78</v>
      </c>
      <c r="P406" s="161"/>
      <c r="Q406" s="161"/>
      <c r="R406" s="198">
        <v>44562</v>
      </c>
      <c r="S406" s="198">
        <v>45657</v>
      </c>
      <c r="T406" s="161" t="s">
        <v>72</v>
      </c>
      <c r="U406" s="161" t="s">
        <v>149</v>
      </c>
      <c r="V406" s="161" t="s">
        <v>57</v>
      </c>
      <c r="W406" s="161" t="s">
        <v>1184</v>
      </c>
      <c r="X406" s="161" t="s">
        <v>28</v>
      </c>
      <c r="Y406" s="161">
        <v>514</v>
      </c>
      <c r="Z406" s="198">
        <v>45831</v>
      </c>
      <c r="AA406" s="161" t="s">
        <v>57</v>
      </c>
      <c r="AB406" s="161" t="s">
        <v>57</v>
      </c>
      <c r="AC406" s="161" t="s">
        <v>57</v>
      </c>
      <c r="AD406" s="197">
        <v>417742396</v>
      </c>
      <c r="AE406" s="197">
        <v>0.39889999999999998</v>
      </c>
      <c r="AF406" s="197" t="s">
        <v>4003</v>
      </c>
      <c r="AG406" s="199">
        <v>101111</v>
      </c>
      <c r="AH406" s="197">
        <f t="shared" si="19"/>
        <v>3106864</v>
      </c>
      <c r="AI406" s="197">
        <v>2448268</v>
      </c>
      <c r="AJ406" s="197">
        <v>658596</v>
      </c>
      <c r="AK406" s="197">
        <v>0</v>
      </c>
      <c r="AL406" s="197">
        <v>0</v>
      </c>
      <c r="AM406" s="197">
        <f t="shared" si="20"/>
        <v>389051</v>
      </c>
      <c r="AN406" s="197">
        <v>244826</v>
      </c>
      <c r="AO406" s="197">
        <v>0</v>
      </c>
      <c r="AP406" s="197">
        <v>143859</v>
      </c>
      <c r="AQ406" s="197">
        <v>366</v>
      </c>
      <c r="AR406" s="197">
        <v>0</v>
      </c>
      <c r="AS406" s="197" t="e">
        <v>#N/A</v>
      </c>
      <c r="AT406" s="197" t="s">
        <v>904</v>
      </c>
      <c r="AU406" s="197" t="s">
        <v>118</v>
      </c>
      <c r="AV406" s="197"/>
      <c r="AW406" s="197" t="s">
        <v>4004</v>
      </c>
      <c r="AX406" s="197" t="s">
        <v>904</v>
      </c>
      <c r="AY406" s="197"/>
      <c r="AZ406" s="197" t="s">
        <v>904</v>
      </c>
      <c r="BA406" s="197" t="s">
        <v>904</v>
      </c>
      <c r="BB406" s="197"/>
      <c r="BC406" s="197"/>
      <c r="BD406" s="197" t="s">
        <v>4004</v>
      </c>
      <c r="BE406" s="197"/>
      <c r="BF406" s="197">
        <v>0</v>
      </c>
      <c r="BG406" s="197">
        <v>0</v>
      </c>
      <c r="BH406" s="197">
        <v>0</v>
      </c>
      <c r="BI406" s="197"/>
    </row>
    <row r="407" spans="1:61" ht="15" hidden="1" customHeight="1" x14ac:dyDescent="0.2">
      <c r="A407" s="349" t="str">
        <f t="shared" si="21"/>
        <v>27xx-21140004953-103</v>
      </c>
      <c r="B407" s="198">
        <v>46071</v>
      </c>
      <c r="C407" s="351" t="s">
        <v>193</v>
      </c>
      <c r="D407" s="351" t="s">
        <v>194</v>
      </c>
      <c r="E407" s="260">
        <v>21140004953</v>
      </c>
      <c r="F407" s="161" t="s">
        <v>3544</v>
      </c>
      <c r="G407" s="199">
        <v>103</v>
      </c>
      <c r="H407" s="199" t="s">
        <v>3365</v>
      </c>
      <c r="I407" s="199">
        <v>103</v>
      </c>
      <c r="J407" s="198">
        <v>45817</v>
      </c>
      <c r="K407" s="198">
        <v>45820</v>
      </c>
      <c r="L407" s="198">
        <v>46017</v>
      </c>
      <c r="M407" s="198">
        <v>46020</v>
      </c>
      <c r="N407" s="161"/>
      <c r="O407" s="161" t="s">
        <v>78</v>
      </c>
      <c r="P407" s="161"/>
      <c r="Q407" s="161"/>
      <c r="R407" s="198">
        <v>44835</v>
      </c>
      <c r="S407" s="198">
        <v>44926</v>
      </c>
      <c r="T407" s="161" t="s">
        <v>195</v>
      </c>
      <c r="U407" s="161" t="s">
        <v>47</v>
      </c>
      <c r="V407" s="161"/>
      <c r="W407" s="161" t="s">
        <v>212</v>
      </c>
      <c r="X407" s="161" t="s">
        <v>213</v>
      </c>
      <c r="Y407" s="161">
        <v>430</v>
      </c>
      <c r="Z407" s="198">
        <v>45812</v>
      </c>
      <c r="AA407" s="161"/>
      <c r="AB407" s="161"/>
      <c r="AC407" s="161"/>
      <c r="AD407" s="197">
        <v>3171621920</v>
      </c>
      <c r="AE407" s="197">
        <v>6.2</v>
      </c>
      <c r="AF407" s="197" t="s">
        <v>4005</v>
      </c>
      <c r="AG407" s="199">
        <v>105101</v>
      </c>
      <c r="AH407" s="197">
        <f t="shared" si="19"/>
        <v>372303</v>
      </c>
      <c r="AI407" s="197">
        <v>274020</v>
      </c>
      <c r="AJ407" s="197">
        <v>98283</v>
      </c>
      <c r="AK407" s="197">
        <v>0</v>
      </c>
      <c r="AL407" s="197">
        <v>0</v>
      </c>
      <c r="AM407" s="197">
        <f t="shared" si="20"/>
        <v>372303</v>
      </c>
      <c r="AN407" s="197">
        <v>274020</v>
      </c>
      <c r="AO407" s="197">
        <v>0</v>
      </c>
      <c r="AP407" s="197">
        <v>98283</v>
      </c>
      <c r="AQ407" s="197">
        <v>0</v>
      </c>
      <c r="AR407" s="197">
        <v>0</v>
      </c>
      <c r="AS407" s="197" t="e">
        <v>#N/A</v>
      </c>
      <c r="AT407" s="197" t="s">
        <v>904</v>
      </c>
      <c r="AU407" s="197">
        <v>0</v>
      </c>
      <c r="AV407" s="197"/>
      <c r="AW407" s="197" t="s">
        <v>4004</v>
      </c>
      <c r="AX407" s="197" t="s">
        <v>904</v>
      </c>
      <c r="AY407" s="197"/>
      <c r="AZ407" s="197" t="s">
        <v>904</v>
      </c>
      <c r="BA407" s="197"/>
      <c r="BB407" s="197"/>
      <c r="BC407" s="197"/>
      <c r="BD407" s="197" t="s">
        <v>4004</v>
      </c>
      <c r="BE407" s="197"/>
      <c r="BF407" s="197">
        <v>0</v>
      </c>
      <c r="BG407" s="197">
        <v>0</v>
      </c>
      <c r="BH407" s="197">
        <v>0</v>
      </c>
      <c r="BI407" s="197"/>
    </row>
    <row r="408" spans="1:61" ht="15" hidden="1" customHeight="1" x14ac:dyDescent="0.2">
      <c r="A408" s="349" t="str">
        <f t="shared" si="21"/>
        <v>60xx-171140003529-600120250721TAC0019</v>
      </c>
      <c r="B408" s="198">
        <v>46078</v>
      </c>
      <c r="C408" s="351" t="s">
        <v>363</v>
      </c>
      <c r="D408" s="351" t="s">
        <v>364</v>
      </c>
      <c r="E408" s="260">
        <v>171140003529</v>
      </c>
      <c r="F408" s="161" t="s">
        <v>798</v>
      </c>
      <c r="G408" s="199" t="s">
        <v>797</v>
      </c>
      <c r="H408" s="199" t="s">
        <v>3363</v>
      </c>
      <c r="I408" s="199" t="s">
        <v>3473</v>
      </c>
      <c r="J408" s="198">
        <v>45859</v>
      </c>
      <c r="K408" s="198">
        <v>45881</v>
      </c>
      <c r="L408" s="198">
        <v>46070</v>
      </c>
      <c r="M408" s="198"/>
      <c r="N408" s="161" t="s">
        <v>78</v>
      </c>
      <c r="O408" s="161" t="s">
        <v>487</v>
      </c>
      <c r="P408" s="161"/>
      <c r="Q408" s="161"/>
      <c r="R408" s="198">
        <v>44562</v>
      </c>
      <c r="S408" s="198">
        <v>45291</v>
      </c>
      <c r="T408" s="161" t="s">
        <v>98</v>
      </c>
      <c r="U408" s="161" t="s">
        <v>264</v>
      </c>
      <c r="V408" s="161"/>
      <c r="W408" s="161" t="s">
        <v>3474</v>
      </c>
      <c r="X408" s="161" t="s">
        <v>28</v>
      </c>
      <c r="Y408" s="161">
        <v>532</v>
      </c>
      <c r="Z408" s="198">
        <v>45831</v>
      </c>
      <c r="AA408" s="161"/>
      <c r="AB408" s="161"/>
      <c r="AC408" s="161"/>
      <c r="AD408" s="197">
        <v>247454585</v>
      </c>
      <c r="AE408" s="197">
        <v>2.5</v>
      </c>
      <c r="AF408" s="197" t="s">
        <v>4005</v>
      </c>
      <c r="AG408" s="199">
        <v>105101</v>
      </c>
      <c r="AH408" s="197">
        <f t="shared" si="19"/>
        <v>335196</v>
      </c>
      <c r="AI408" s="197">
        <v>290871</v>
      </c>
      <c r="AJ408" s="197">
        <v>44325</v>
      </c>
      <c r="AK408" s="197">
        <v>733611</v>
      </c>
      <c r="AL408" s="197">
        <v>29087</v>
      </c>
      <c r="AM408" s="197">
        <f t="shared" si="20"/>
        <v>364283</v>
      </c>
      <c r="AN408" s="197">
        <v>290871</v>
      </c>
      <c r="AO408" s="197">
        <v>0</v>
      </c>
      <c r="AP408" s="197">
        <v>44325</v>
      </c>
      <c r="AQ408" s="197">
        <v>0</v>
      </c>
      <c r="AR408" s="197">
        <v>29087</v>
      </c>
      <c r="AS408" s="197" t="s">
        <v>564</v>
      </c>
      <c r="AT408" s="197" t="s">
        <v>904</v>
      </c>
      <c r="AU408" s="197">
        <v>0</v>
      </c>
      <c r="AV408" s="197" t="s">
        <v>3366</v>
      </c>
      <c r="AW408" s="197" t="s">
        <v>4004</v>
      </c>
      <c r="AX408" s="197" t="s">
        <v>904</v>
      </c>
      <c r="AY408" s="197"/>
      <c r="AZ408" s="197" t="s">
        <v>904</v>
      </c>
      <c r="BA408" s="197"/>
      <c r="BB408" s="197" t="s">
        <v>904</v>
      </c>
      <c r="BC408" s="197"/>
      <c r="BD408" s="197" t="s">
        <v>4004</v>
      </c>
      <c r="BE408" s="197"/>
      <c r="BF408" s="197"/>
      <c r="BG408" s="197"/>
      <c r="BH408" s="197"/>
      <c r="BI408" s="197"/>
    </row>
    <row r="409" spans="1:61" ht="15" hidden="1" customHeight="1" x14ac:dyDescent="0.2">
      <c r="A409" s="349" t="str">
        <f t="shared" si="21"/>
        <v>03xx-70140006331-030120250925TAC0003</v>
      </c>
      <c r="B409" s="198">
        <v>46092</v>
      </c>
      <c r="C409" s="351" t="s">
        <v>365</v>
      </c>
      <c r="D409" s="351" t="s">
        <v>20</v>
      </c>
      <c r="E409" s="260">
        <v>70140006331</v>
      </c>
      <c r="F409" s="161" t="s">
        <v>1179</v>
      </c>
      <c r="G409" s="199" t="s">
        <v>1180</v>
      </c>
      <c r="H409" s="199" t="s">
        <v>3363</v>
      </c>
      <c r="I409" s="199" t="s">
        <v>3642</v>
      </c>
      <c r="J409" s="198">
        <v>45925</v>
      </c>
      <c r="K409" s="198">
        <v>45960</v>
      </c>
      <c r="L409" s="198">
        <v>46059</v>
      </c>
      <c r="M409" s="198">
        <v>46059</v>
      </c>
      <c r="N409" s="161" t="s">
        <v>78</v>
      </c>
      <c r="O409" s="161" t="s">
        <v>487</v>
      </c>
      <c r="P409" s="161"/>
      <c r="Q409" s="161"/>
      <c r="R409" s="198">
        <v>44562</v>
      </c>
      <c r="S409" s="198" t="s">
        <v>39</v>
      </c>
      <c r="T409" s="161" t="s">
        <v>29</v>
      </c>
      <c r="U409" s="161" t="s">
        <v>293</v>
      </c>
      <c r="V409" s="161"/>
      <c r="W409" s="161" t="s">
        <v>85</v>
      </c>
      <c r="X409" s="161" t="s">
        <v>28</v>
      </c>
      <c r="Y409" s="161">
        <v>944</v>
      </c>
      <c r="Z409" s="198">
        <v>45923</v>
      </c>
      <c r="AA409" s="161"/>
      <c r="AB409" s="161"/>
      <c r="AC409" s="161"/>
      <c r="AD409" s="197">
        <v>4395056859</v>
      </c>
      <c r="AE409" s="197">
        <v>1</v>
      </c>
      <c r="AF409" s="197" t="s">
        <v>4003</v>
      </c>
      <c r="AG409" s="199">
        <v>101111</v>
      </c>
      <c r="AH409" s="197">
        <f t="shared" si="19"/>
        <v>1532638</v>
      </c>
      <c r="AI409" s="197">
        <v>1369760</v>
      </c>
      <c r="AJ409" s="197">
        <v>162878</v>
      </c>
      <c r="AK409" s="197">
        <v>0</v>
      </c>
      <c r="AL409" s="197">
        <v>342440</v>
      </c>
      <c r="AM409" s="197">
        <f t="shared" si="20"/>
        <v>342440</v>
      </c>
      <c r="AN409" s="197">
        <v>0</v>
      </c>
      <c r="AO409" s="197">
        <v>0</v>
      </c>
      <c r="AP409" s="197">
        <v>0</v>
      </c>
      <c r="AQ409" s="197">
        <v>0</v>
      </c>
      <c r="AR409" s="197">
        <v>342440</v>
      </c>
      <c r="AS409" s="197" t="s">
        <v>564</v>
      </c>
      <c r="AT409" s="197" t="s">
        <v>904</v>
      </c>
      <c r="AU409" s="197" t="s">
        <v>118</v>
      </c>
      <c r="AV409" s="197" t="s">
        <v>1133</v>
      </c>
      <c r="AW409" s="197" t="s">
        <v>4004</v>
      </c>
      <c r="AX409" s="197"/>
      <c r="AY409" s="197"/>
      <c r="AZ409" s="197"/>
      <c r="BA409" s="197"/>
      <c r="BB409" s="197" t="s">
        <v>904</v>
      </c>
      <c r="BC409" s="197"/>
      <c r="BD409" s="197" t="s">
        <v>4004</v>
      </c>
      <c r="BE409" s="197"/>
      <c r="BF409" s="197"/>
      <c r="BG409" s="197"/>
      <c r="BH409" s="197"/>
      <c r="BI409" s="197"/>
    </row>
    <row r="410" spans="1:61" ht="15" hidden="1" customHeight="1" x14ac:dyDescent="0.2">
      <c r="A410" s="349" t="str">
        <f t="shared" si="21"/>
        <v>33xx-20540005814-40</v>
      </c>
      <c r="B410" s="198">
        <v>46057</v>
      </c>
      <c r="C410" s="351" t="s">
        <v>304</v>
      </c>
      <c r="D410" s="351" t="s">
        <v>305</v>
      </c>
      <c r="E410" s="260">
        <v>20540005814</v>
      </c>
      <c r="F410" s="161" t="s">
        <v>324</v>
      </c>
      <c r="G410" s="199">
        <v>40</v>
      </c>
      <c r="H410" s="199" t="s">
        <v>3365</v>
      </c>
      <c r="I410" s="199">
        <v>40</v>
      </c>
      <c r="J410" s="198">
        <v>45748</v>
      </c>
      <c r="K410" s="198">
        <v>45750</v>
      </c>
      <c r="L410" s="198">
        <v>45842</v>
      </c>
      <c r="M410" s="198">
        <v>45842</v>
      </c>
      <c r="N410" s="161"/>
      <c r="O410" s="161" t="s">
        <v>82</v>
      </c>
      <c r="P410" s="161"/>
      <c r="Q410" s="161"/>
      <c r="R410" s="198">
        <v>44562</v>
      </c>
      <c r="S410" s="198">
        <v>45657</v>
      </c>
      <c r="T410" s="161" t="s">
        <v>308</v>
      </c>
      <c r="U410" s="161" t="s">
        <v>149</v>
      </c>
      <c r="V410" s="161"/>
      <c r="W410" s="161" t="s">
        <v>309</v>
      </c>
      <c r="X410" s="161" t="s">
        <v>91</v>
      </c>
      <c r="Y410" s="161"/>
      <c r="Z410" s="198"/>
      <c r="AA410" s="161"/>
      <c r="AB410" s="161"/>
      <c r="AC410" s="161"/>
      <c r="AD410" s="197">
        <v>1654442500</v>
      </c>
      <c r="AE410" s="197">
        <v>17.100000000000001</v>
      </c>
      <c r="AF410" s="197" t="s">
        <v>4003</v>
      </c>
      <c r="AG410" s="199">
        <v>101111</v>
      </c>
      <c r="AH410" s="197">
        <f t="shared" si="19"/>
        <v>11215978.859999999</v>
      </c>
      <c r="AI410" s="197">
        <v>11215978.859999999</v>
      </c>
      <c r="AJ410" s="197">
        <v>0</v>
      </c>
      <c r="AK410" s="197">
        <v>0</v>
      </c>
      <c r="AL410" s="197">
        <v>0</v>
      </c>
      <c r="AM410" s="197">
        <f t="shared" si="20"/>
        <v>332371.90999999997</v>
      </c>
      <c r="AN410" s="197">
        <v>332371.90999999997</v>
      </c>
      <c r="AO410" s="197">
        <v>0</v>
      </c>
      <c r="AP410" s="197">
        <v>0</v>
      </c>
      <c r="AQ410" s="197">
        <v>0</v>
      </c>
      <c r="AR410" s="197">
        <v>0</v>
      </c>
      <c r="AS410" s="197" t="e">
        <v>#N/A</v>
      </c>
      <c r="AT410" s="197" t="s">
        <v>904</v>
      </c>
      <c r="AU410" s="197" t="s">
        <v>118</v>
      </c>
      <c r="AV410" s="197" t="s">
        <v>4007</v>
      </c>
      <c r="AW410" s="197" t="s">
        <v>4004</v>
      </c>
      <c r="AX410" s="197" t="s">
        <v>904</v>
      </c>
      <c r="AY410" s="197"/>
      <c r="AZ410" s="197"/>
      <c r="BA410" s="197"/>
      <c r="BB410" s="197"/>
      <c r="BC410" s="197"/>
      <c r="BD410" s="197" t="s">
        <v>4004</v>
      </c>
      <c r="BE410" s="197"/>
      <c r="BF410" s="197">
        <v>997115.82</v>
      </c>
      <c r="BG410" s="197">
        <v>0</v>
      </c>
      <c r="BH410" s="197">
        <v>0</v>
      </c>
      <c r="BI410" s="197"/>
    </row>
    <row r="411" spans="1:61" ht="15" hidden="1" customHeight="1" x14ac:dyDescent="0.2">
      <c r="A411" s="349" t="str">
        <f t="shared" si="21"/>
        <v>60xx-920504401492-600120251023TAC0031</v>
      </c>
      <c r="B411" s="198">
        <v>46085</v>
      </c>
      <c r="C411" s="351" t="s">
        <v>363</v>
      </c>
      <c r="D411" s="351" t="s">
        <v>364</v>
      </c>
      <c r="E411" s="260">
        <v>920504401492</v>
      </c>
      <c r="F411" s="161" t="s">
        <v>3294</v>
      </c>
      <c r="G411" s="199" t="s">
        <v>3293</v>
      </c>
      <c r="H411" s="199" t="s">
        <v>3363</v>
      </c>
      <c r="I411" s="199" t="s">
        <v>4143</v>
      </c>
      <c r="J411" s="198">
        <v>45953</v>
      </c>
      <c r="K411" s="198">
        <v>45966</v>
      </c>
      <c r="L411" s="198">
        <v>46015</v>
      </c>
      <c r="M411" s="198">
        <v>46015</v>
      </c>
      <c r="N411" s="161" t="s">
        <v>82</v>
      </c>
      <c r="O411" s="161" t="s">
        <v>479</v>
      </c>
      <c r="P411" s="161"/>
      <c r="Q411" s="161"/>
      <c r="R411" s="198">
        <v>44562</v>
      </c>
      <c r="S411" s="198">
        <v>45950</v>
      </c>
      <c r="T411" s="161" t="s">
        <v>3448</v>
      </c>
      <c r="U411" s="161" t="s">
        <v>149</v>
      </c>
      <c r="V411" s="161"/>
      <c r="W411" s="161"/>
      <c r="X411" s="161" t="s">
        <v>1061</v>
      </c>
      <c r="Y411" s="161"/>
      <c r="Z411" s="198"/>
      <c r="AA411" s="161"/>
      <c r="AB411" s="161"/>
      <c r="AC411" s="161"/>
      <c r="AD411" s="197">
        <v>1398021649</v>
      </c>
      <c r="AE411" s="197">
        <v>4.46</v>
      </c>
      <c r="AF411" s="197" t="s">
        <v>4005</v>
      </c>
      <c r="AG411" s="199">
        <v>105101</v>
      </c>
      <c r="AH411" s="197">
        <f t="shared" si="19"/>
        <v>331308</v>
      </c>
      <c r="AI411" s="197">
        <v>232845</v>
      </c>
      <c r="AJ411" s="197">
        <v>98463</v>
      </c>
      <c r="AK411" s="197">
        <v>0</v>
      </c>
      <c r="AL411" s="197">
        <v>0</v>
      </c>
      <c r="AM411" s="197">
        <f t="shared" si="20"/>
        <v>331308</v>
      </c>
      <c r="AN411" s="197">
        <v>0</v>
      </c>
      <c r="AO411" s="197">
        <v>232845</v>
      </c>
      <c r="AP411" s="197">
        <v>0</v>
      </c>
      <c r="AQ411" s="197">
        <v>98463</v>
      </c>
      <c r="AR411" s="197">
        <v>0</v>
      </c>
      <c r="AS411" s="197" t="e">
        <v>#N/A</v>
      </c>
      <c r="AT411" s="197" t="s">
        <v>904</v>
      </c>
      <c r="AU411" s="197" t="s">
        <v>118</v>
      </c>
      <c r="AV411" s="197" t="s">
        <v>4007</v>
      </c>
      <c r="AW411" s="197" t="s">
        <v>4004</v>
      </c>
      <c r="AX411" s="197"/>
      <c r="AY411" s="197" t="s">
        <v>904</v>
      </c>
      <c r="AZ411" s="197"/>
      <c r="BA411" s="197" t="s">
        <v>904</v>
      </c>
      <c r="BB411" s="197"/>
      <c r="BC411" s="197"/>
      <c r="BD411" s="197" t="s">
        <v>4004</v>
      </c>
      <c r="BE411" s="197"/>
      <c r="BF411" s="197">
        <v>331307.73</v>
      </c>
      <c r="BG411" s="197"/>
      <c r="BH411" s="197"/>
      <c r="BI411" s="197"/>
    </row>
    <row r="412" spans="1:61" ht="15" hidden="1" customHeight="1" x14ac:dyDescent="0.2">
      <c r="A412" s="349" t="str">
        <f t="shared" si="21"/>
        <v>18xx-80240004717-180120250822TAC0011</v>
      </c>
      <c r="B412" s="198">
        <v>46099</v>
      </c>
      <c r="C412" s="351" t="s">
        <v>355</v>
      </c>
      <c r="D412" s="351" t="s">
        <v>148</v>
      </c>
      <c r="E412" s="260">
        <v>80240004717</v>
      </c>
      <c r="F412" s="161" t="s">
        <v>887</v>
      </c>
      <c r="G412" s="199" t="s">
        <v>825</v>
      </c>
      <c r="H412" s="199" t="s">
        <v>3363</v>
      </c>
      <c r="I412" s="199" t="s">
        <v>3559</v>
      </c>
      <c r="J412" s="198">
        <v>45891</v>
      </c>
      <c r="K412" s="198">
        <v>45895</v>
      </c>
      <c r="L412" s="198">
        <v>46072</v>
      </c>
      <c r="M412" s="198">
        <v>46073</v>
      </c>
      <c r="N412" s="161" t="s">
        <v>78</v>
      </c>
      <c r="O412" s="161" t="s">
        <v>487</v>
      </c>
      <c r="P412" s="161"/>
      <c r="Q412" s="161"/>
      <c r="R412" s="198">
        <v>44562</v>
      </c>
      <c r="S412" s="198">
        <v>45657</v>
      </c>
      <c r="T412" s="161" t="s">
        <v>1212</v>
      </c>
      <c r="U412" s="161" t="s">
        <v>150</v>
      </c>
      <c r="V412" s="161"/>
      <c r="W412" s="161" t="s">
        <v>54</v>
      </c>
      <c r="X412" s="161" t="s">
        <v>28</v>
      </c>
      <c r="Y412" s="161">
        <v>716</v>
      </c>
      <c r="Z412" s="198">
        <v>45873</v>
      </c>
      <c r="AA412" s="161"/>
      <c r="AB412" s="161"/>
      <c r="AC412" s="161"/>
      <c r="AD412" s="197">
        <v>55891182231</v>
      </c>
      <c r="AE412" s="197">
        <v>6.8</v>
      </c>
      <c r="AF412" s="197" t="s">
        <v>4005</v>
      </c>
      <c r="AG412" s="199">
        <v>105101</v>
      </c>
      <c r="AH412" s="197">
        <f t="shared" si="19"/>
        <v>330252.74</v>
      </c>
      <c r="AI412" s="197">
        <v>240000</v>
      </c>
      <c r="AJ412" s="197">
        <v>90252.74</v>
      </c>
      <c r="AK412" s="197">
        <v>0</v>
      </c>
      <c r="AL412" s="197">
        <v>0</v>
      </c>
      <c r="AM412" s="197">
        <f t="shared" si="20"/>
        <v>330252.74</v>
      </c>
      <c r="AN412" s="197">
        <v>240000</v>
      </c>
      <c r="AO412" s="197">
        <v>0</v>
      </c>
      <c r="AP412" s="197">
        <v>90252.74</v>
      </c>
      <c r="AQ412" s="197">
        <v>0</v>
      </c>
      <c r="AR412" s="197">
        <v>0</v>
      </c>
      <c r="AS412" s="197" t="s">
        <v>564</v>
      </c>
      <c r="AT412" s="197" t="s">
        <v>904</v>
      </c>
      <c r="AU412" s="197" t="s">
        <v>904</v>
      </c>
      <c r="AV412" s="197" t="s">
        <v>3366</v>
      </c>
      <c r="AW412" s="197" t="s">
        <v>4004</v>
      </c>
      <c r="AX412" s="197" t="s">
        <v>904</v>
      </c>
      <c r="AY412" s="197"/>
      <c r="AZ412" s="197" t="s">
        <v>904</v>
      </c>
      <c r="BA412" s="197"/>
      <c r="BB412" s="197"/>
      <c r="BC412" s="197"/>
      <c r="BD412" s="197" t="s">
        <v>4004</v>
      </c>
      <c r="BE412" s="197"/>
      <c r="BF412" s="197"/>
      <c r="BG412" s="197"/>
      <c r="BH412" s="197"/>
      <c r="BI412" s="197">
        <v>330252.74</v>
      </c>
    </row>
    <row r="413" spans="1:61" ht="15" hidden="1" customHeight="1" x14ac:dyDescent="0.2">
      <c r="A413" s="349" t="str">
        <f t="shared" si="21"/>
        <v>33xx-121040015074-330120251112TAC0004</v>
      </c>
      <c r="B413" s="198">
        <v>46057</v>
      </c>
      <c r="C413" s="351" t="s">
        <v>304</v>
      </c>
      <c r="D413" s="351" t="s">
        <v>305</v>
      </c>
      <c r="E413" s="260">
        <v>121040015074</v>
      </c>
      <c r="F413" s="161" t="s">
        <v>1529</v>
      </c>
      <c r="G413" s="199" t="s">
        <v>1528</v>
      </c>
      <c r="H413" s="199" t="s">
        <v>3363</v>
      </c>
      <c r="I413" s="199" t="s">
        <v>1841</v>
      </c>
      <c r="J413" s="198">
        <v>45973</v>
      </c>
      <c r="K413" s="198">
        <v>45974</v>
      </c>
      <c r="L413" s="198">
        <v>46000</v>
      </c>
      <c r="M413" s="198">
        <v>46000</v>
      </c>
      <c r="N413" s="161" t="s">
        <v>78</v>
      </c>
      <c r="O413" s="161" t="s">
        <v>487</v>
      </c>
      <c r="P413" s="161"/>
      <c r="Q413" s="161"/>
      <c r="R413" s="198">
        <v>44197</v>
      </c>
      <c r="S413" s="198">
        <v>45657</v>
      </c>
      <c r="T413" s="161" t="s">
        <v>306</v>
      </c>
      <c r="U413" s="161" t="s">
        <v>149</v>
      </c>
      <c r="V413" s="161"/>
      <c r="W413" s="161" t="s">
        <v>321</v>
      </c>
      <c r="X413" s="161" t="s">
        <v>11</v>
      </c>
      <c r="Y413" s="161">
        <v>1117</v>
      </c>
      <c r="Z413" s="198">
        <v>45971</v>
      </c>
      <c r="AA413" s="161"/>
      <c r="AB413" s="161"/>
      <c r="AC413" s="161"/>
      <c r="AD413" s="197">
        <v>2063709800</v>
      </c>
      <c r="AE413" s="197">
        <v>3.6</v>
      </c>
      <c r="AF413" s="197" t="s">
        <v>4005</v>
      </c>
      <c r="AG413" s="199">
        <v>105101</v>
      </c>
      <c r="AH413" s="197">
        <f t="shared" si="19"/>
        <v>18093759.023628999</v>
      </c>
      <c r="AI413" s="197">
        <v>18093759.023628999</v>
      </c>
      <c r="AJ413" s="197">
        <v>0</v>
      </c>
      <c r="AK413" s="197">
        <v>0</v>
      </c>
      <c r="AL413" s="197">
        <v>0</v>
      </c>
      <c r="AM413" s="197">
        <f t="shared" si="20"/>
        <v>314152.12</v>
      </c>
      <c r="AN413" s="197">
        <v>314152.12</v>
      </c>
      <c r="AO413" s="197">
        <v>0</v>
      </c>
      <c r="AP413" s="197">
        <v>0</v>
      </c>
      <c r="AQ413" s="197">
        <v>0</v>
      </c>
      <c r="AR413" s="197">
        <v>0</v>
      </c>
      <c r="AS413" s="197" t="e">
        <v>#N/A</v>
      </c>
      <c r="AT413" s="197" t="s">
        <v>904</v>
      </c>
      <c r="AU413" s="197" t="s">
        <v>904</v>
      </c>
      <c r="AV413" s="197"/>
      <c r="AW413" s="197" t="s">
        <v>4004</v>
      </c>
      <c r="AX413" s="197" t="s">
        <v>904</v>
      </c>
      <c r="AY413" s="197"/>
      <c r="AZ413" s="197"/>
      <c r="BA413" s="197"/>
      <c r="BB413" s="197"/>
      <c r="BC413" s="197"/>
      <c r="BD413" s="197" t="s">
        <v>4004</v>
      </c>
      <c r="BE413" s="197"/>
      <c r="BF413" s="197">
        <v>0</v>
      </c>
      <c r="BG413" s="197"/>
      <c r="BH413" s="197"/>
      <c r="BI413" s="197">
        <v>314152.12</v>
      </c>
    </row>
    <row r="414" spans="1:61" ht="15" hidden="1" customHeight="1" x14ac:dyDescent="0.2">
      <c r="A414" s="349" t="str">
        <f t="shared" si="21"/>
        <v>71xx-660927302181-710120260310TAC0005</v>
      </c>
      <c r="B414" s="198">
        <v>46107</v>
      </c>
      <c r="C414" s="351" t="s">
        <v>256</v>
      </c>
      <c r="D414" s="351" t="s">
        <v>1143</v>
      </c>
      <c r="E414" s="260">
        <v>660927302181</v>
      </c>
      <c r="F414" s="161" t="s">
        <v>4144</v>
      </c>
      <c r="G414" s="199" t="s">
        <v>4145</v>
      </c>
      <c r="H414" s="199" t="s">
        <v>3363</v>
      </c>
      <c r="I414" s="199" t="s">
        <v>4146</v>
      </c>
      <c r="J414" s="198">
        <v>46091</v>
      </c>
      <c r="K414" s="198">
        <v>46094</v>
      </c>
      <c r="L414" s="198">
        <v>46107</v>
      </c>
      <c r="M414" s="198">
        <v>46107</v>
      </c>
      <c r="N414" s="161" t="s">
        <v>82</v>
      </c>
      <c r="O414" s="161" t="s">
        <v>479</v>
      </c>
      <c r="P414" s="161"/>
      <c r="Q414" s="161"/>
      <c r="R414" s="198">
        <v>45537</v>
      </c>
      <c r="S414" s="198">
        <v>46085</v>
      </c>
      <c r="T414" s="161" t="s">
        <v>3514</v>
      </c>
      <c r="U414" s="161" t="s">
        <v>149</v>
      </c>
      <c r="V414" s="161"/>
      <c r="W414" s="161" t="s">
        <v>4147</v>
      </c>
      <c r="X414" s="161" t="s">
        <v>1897</v>
      </c>
      <c r="Y414" s="161"/>
      <c r="Z414" s="198"/>
      <c r="AA414" s="161"/>
      <c r="AB414" s="161"/>
      <c r="AC414" s="161"/>
      <c r="AD414" s="197">
        <v>35603474</v>
      </c>
      <c r="AE414" s="197">
        <v>3</v>
      </c>
      <c r="AF414" s="197" t="s">
        <v>4005</v>
      </c>
      <c r="AG414" s="199">
        <v>105101</v>
      </c>
      <c r="AH414" s="197">
        <f t="shared" si="19"/>
        <v>308875</v>
      </c>
      <c r="AI414" s="197">
        <v>287217</v>
      </c>
      <c r="AJ414" s="197">
        <v>21658</v>
      </c>
      <c r="AK414" s="197">
        <v>0</v>
      </c>
      <c r="AL414" s="197">
        <v>0</v>
      </c>
      <c r="AM414" s="197">
        <f t="shared" si="20"/>
        <v>308875</v>
      </c>
      <c r="AN414" s="197">
        <v>308875</v>
      </c>
      <c r="AO414" s="197">
        <v>0</v>
      </c>
      <c r="AP414" s="197">
        <v>0</v>
      </c>
      <c r="AQ414" s="197">
        <v>0</v>
      </c>
      <c r="AR414" s="197">
        <v>0</v>
      </c>
      <c r="AS414" s="197" t="s">
        <v>564</v>
      </c>
      <c r="AT414" s="197" t="s">
        <v>904</v>
      </c>
      <c r="AU414" s="197" t="s">
        <v>904</v>
      </c>
      <c r="AV414" s="197" t="s">
        <v>3366</v>
      </c>
      <c r="AW414" s="197" t="s">
        <v>4004</v>
      </c>
      <c r="AX414" s="197" t="s">
        <v>904</v>
      </c>
      <c r="AY414" s="197"/>
      <c r="AZ414" s="197"/>
      <c r="BA414" s="197"/>
      <c r="BB414" s="197"/>
      <c r="BC414" s="197"/>
      <c r="BD414" s="197" t="s">
        <v>4004</v>
      </c>
      <c r="BE414" s="197"/>
      <c r="BF414" s="197"/>
      <c r="BG414" s="197"/>
      <c r="BH414" s="197"/>
      <c r="BI414" s="197">
        <v>308875</v>
      </c>
    </row>
    <row r="415" spans="1:61" ht="15" hidden="1" customHeight="1" x14ac:dyDescent="0.2">
      <c r="A415" s="349" t="str">
        <f t="shared" si="21"/>
        <v>30xx-120840012294-300120250926TAC0002</v>
      </c>
      <c r="B415" s="198">
        <v>46043</v>
      </c>
      <c r="C415" s="351" t="s">
        <v>217</v>
      </c>
      <c r="D415" s="351" t="s">
        <v>360</v>
      </c>
      <c r="E415" s="260">
        <v>120840012294</v>
      </c>
      <c r="F415" s="161" t="s">
        <v>1231</v>
      </c>
      <c r="G415" s="199" t="s">
        <v>1232</v>
      </c>
      <c r="H415" s="199" t="s">
        <v>3363</v>
      </c>
      <c r="I415" s="199" t="s">
        <v>2373</v>
      </c>
      <c r="J415" s="198">
        <v>45926</v>
      </c>
      <c r="K415" s="198">
        <v>45938</v>
      </c>
      <c r="L415" s="198">
        <v>46021</v>
      </c>
      <c r="M415" s="198"/>
      <c r="N415" s="161" t="s">
        <v>78</v>
      </c>
      <c r="O415" s="161" t="s">
        <v>487</v>
      </c>
      <c r="P415" s="161"/>
      <c r="Q415" s="161"/>
      <c r="R415" s="198">
        <v>44562</v>
      </c>
      <c r="S415" s="198">
        <v>45657</v>
      </c>
      <c r="T415" s="161" t="s">
        <v>224</v>
      </c>
      <c r="U415" s="161" t="s">
        <v>23</v>
      </c>
      <c r="V415" s="161"/>
      <c r="W415" s="161" t="s">
        <v>1233</v>
      </c>
      <c r="X415" s="161" t="s">
        <v>11</v>
      </c>
      <c r="Y415" s="161">
        <v>937</v>
      </c>
      <c r="Z415" s="198">
        <v>45923</v>
      </c>
      <c r="AA415" s="161"/>
      <c r="AB415" s="161"/>
      <c r="AC415" s="161"/>
      <c r="AD415" s="197"/>
      <c r="AE415" s="197"/>
      <c r="AF415" s="197" t="s">
        <v>4003</v>
      </c>
      <c r="AG415" s="199">
        <v>101111</v>
      </c>
      <c r="AH415" s="197">
        <f t="shared" si="19"/>
        <v>283488.23062599998</v>
      </c>
      <c r="AI415" s="197">
        <v>283488.23062599998</v>
      </c>
      <c r="AJ415" s="197">
        <v>0</v>
      </c>
      <c r="AK415" s="197">
        <v>0</v>
      </c>
      <c r="AL415" s="197">
        <v>0</v>
      </c>
      <c r="AM415" s="197">
        <f t="shared" si="20"/>
        <v>307104</v>
      </c>
      <c r="AN415" s="197">
        <v>236158</v>
      </c>
      <c r="AO415" s="197">
        <v>0</v>
      </c>
      <c r="AP415" s="197">
        <v>47330</v>
      </c>
      <c r="AQ415" s="197">
        <v>0</v>
      </c>
      <c r="AR415" s="197">
        <v>23616</v>
      </c>
      <c r="AS415" s="197" t="e">
        <v>#N/A</v>
      </c>
      <c r="AT415" s="197" t="s">
        <v>904</v>
      </c>
      <c r="AU415" s="197" t="s">
        <v>118</v>
      </c>
      <c r="AV415" s="197"/>
      <c r="AW415" s="197" t="s">
        <v>4004</v>
      </c>
      <c r="AX415" s="197" t="s">
        <v>904</v>
      </c>
      <c r="AY415" s="197"/>
      <c r="AZ415" s="197" t="s">
        <v>904</v>
      </c>
      <c r="BA415" s="197"/>
      <c r="BB415" s="197" t="s">
        <v>904</v>
      </c>
      <c r="BC415" s="197"/>
      <c r="BD415" s="197" t="s">
        <v>4004</v>
      </c>
      <c r="BE415" s="197"/>
      <c r="BF415" s="197">
        <v>0</v>
      </c>
      <c r="BG415" s="197"/>
      <c r="BH415" s="197"/>
      <c r="BI415" s="197"/>
    </row>
    <row r="416" spans="1:61" ht="15" hidden="1" customHeight="1" x14ac:dyDescent="0.2">
      <c r="A416" s="349" t="str">
        <f t="shared" si="21"/>
        <v>18xx-70540013577-60</v>
      </c>
      <c r="B416" s="198">
        <v>46112</v>
      </c>
      <c r="C416" s="351" t="s">
        <v>355</v>
      </c>
      <c r="D416" s="351" t="s">
        <v>148</v>
      </c>
      <c r="E416" s="260">
        <v>70540013577</v>
      </c>
      <c r="F416" s="161" t="s">
        <v>3351</v>
      </c>
      <c r="G416" s="199">
        <v>60</v>
      </c>
      <c r="H416" s="199" t="s">
        <v>3365</v>
      </c>
      <c r="I416" s="199">
        <v>60</v>
      </c>
      <c r="J416" s="198">
        <v>45775</v>
      </c>
      <c r="K416" s="198">
        <v>45782</v>
      </c>
      <c r="L416" s="198">
        <v>45841</v>
      </c>
      <c r="M416" s="198">
        <v>45842</v>
      </c>
      <c r="N416" s="161"/>
      <c r="O416" s="161" t="s">
        <v>82</v>
      </c>
      <c r="P416" s="161"/>
      <c r="Q416" s="161"/>
      <c r="R416" s="198">
        <v>44197</v>
      </c>
      <c r="S416" s="198">
        <v>45657</v>
      </c>
      <c r="T416" s="161" t="s">
        <v>4152</v>
      </c>
      <c r="U416" s="161" t="s">
        <v>149</v>
      </c>
      <c r="V416" s="161"/>
      <c r="W416" s="161" t="s">
        <v>180</v>
      </c>
      <c r="X416" s="161" t="s">
        <v>1148</v>
      </c>
      <c r="Y416" s="161"/>
      <c r="Z416" s="198"/>
      <c r="AA416" s="161"/>
      <c r="AB416" s="161"/>
      <c r="AC416" s="161"/>
      <c r="AD416" s="197">
        <v>2392236315</v>
      </c>
      <c r="AE416" s="197">
        <v>5</v>
      </c>
      <c r="AF416" s="197" t="s">
        <v>4003</v>
      </c>
      <c r="AG416" s="199">
        <v>101111</v>
      </c>
      <c r="AH416" s="197">
        <f t="shared" si="19"/>
        <v>78988703</v>
      </c>
      <c r="AI416" s="197">
        <v>61369286</v>
      </c>
      <c r="AJ416" s="197">
        <v>17619417</v>
      </c>
      <c r="AK416" s="197">
        <v>0</v>
      </c>
      <c r="AL416" s="197">
        <v>0</v>
      </c>
      <c r="AM416" s="197">
        <f t="shared" si="20"/>
        <v>303103.03999999998</v>
      </c>
      <c r="AN416" s="197">
        <v>0</v>
      </c>
      <c r="AO416" s="197">
        <v>153214.71</v>
      </c>
      <c r="AP416" s="197">
        <v>0</v>
      </c>
      <c r="AQ416" s="197">
        <v>149888.32999999999</v>
      </c>
      <c r="AR416" s="197">
        <v>0</v>
      </c>
      <c r="AS416" s="197" t="e">
        <v>#N/A</v>
      </c>
      <c r="AT416" s="197" t="s">
        <v>904</v>
      </c>
      <c r="AU416" s="197" t="s">
        <v>118</v>
      </c>
      <c r="AV416" s="197"/>
      <c r="AW416" s="197" t="s">
        <v>4004</v>
      </c>
      <c r="AX416" s="197"/>
      <c r="AY416" s="197" t="s">
        <v>904</v>
      </c>
      <c r="AZ416" s="197"/>
      <c r="BA416" s="197" t="s">
        <v>904</v>
      </c>
      <c r="BB416" s="197"/>
      <c r="BC416" s="197"/>
      <c r="BD416" s="197" t="s">
        <v>4004</v>
      </c>
      <c r="BE416" s="197"/>
      <c r="BF416" s="197">
        <v>0</v>
      </c>
      <c r="BG416" s="197">
        <v>0</v>
      </c>
      <c r="BH416" s="197">
        <v>0</v>
      </c>
      <c r="BI416" s="197"/>
    </row>
    <row r="417" spans="1:61" ht="15" hidden="1" customHeight="1" x14ac:dyDescent="0.2">
      <c r="A417" s="349" t="str">
        <f t="shared" si="21"/>
        <v>59xx-220240023813-590120250903TAC0010</v>
      </c>
      <c r="B417" s="198">
        <v>46045</v>
      </c>
      <c r="C417" s="351" t="s">
        <v>337</v>
      </c>
      <c r="D417" s="351" t="s">
        <v>353</v>
      </c>
      <c r="E417" s="260">
        <v>220240023813</v>
      </c>
      <c r="F417" s="161" t="s">
        <v>1104</v>
      </c>
      <c r="G417" s="199" t="s">
        <v>1103</v>
      </c>
      <c r="H417" s="199" t="s">
        <v>3363</v>
      </c>
      <c r="I417" s="199" t="s">
        <v>2348</v>
      </c>
      <c r="J417" s="198">
        <v>45903</v>
      </c>
      <c r="K417" s="198">
        <v>45925</v>
      </c>
      <c r="L417" s="198">
        <v>46020</v>
      </c>
      <c r="M417" s="198">
        <v>46022</v>
      </c>
      <c r="N417" s="161" t="s">
        <v>82</v>
      </c>
      <c r="O417" s="161" t="s">
        <v>479</v>
      </c>
      <c r="P417" s="161"/>
      <c r="Q417" s="161"/>
      <c r="R417" s="198">
        <v>44562</v>
      </c>
      <c r="S417" s="198">
        <v>45880</v>
      </c>
      <c r="T417" s="161" t="s">
        <v>1105</v>
      </c>
      <c r="U417" s="161" t="s">
        <v>149</v>
      </c>
      <c r="V417" s="161"/>
      <c r="W417" s="161"/>
      <c r="X417" s="161" t="s">
        <v>1221</v>
      </c>
      <c r="Y417" s="161"/>
      <c r="Z417" s="198"/>
      <c r="AA417" s="161"/>
      <c r="AB417" s="161"/>
      <c r="AC417" s="161"/>
      <c r="AD417" s="197"/>
      <c r="AE417" s="197"/>
      <c r="AF417" s="197" t="s">
        <v>4005</v>
      </c>
      <c r="AG417" s="199">
        <v>105101</v>
      </c>
      <c r="AH417" s="197">
        <f t="shared" si="19"/>
        <v>302372.88</v>
      </c>
      <c r="AI417" s="197">
        <v>288000</v>
      </c>
      <c r="AJ417" s="197">
        <v>14372.88</v>
      </c>
      <c r="AK417" s="197">
        <v>0</v>
      </c>
      <c r="AL417" s="197">
        <v>0</v>
      </c>
      <c r="AM417" s="197">
        <f t="shared" si="20"/>
        <v>302372.88</v>
      </c>
      <c r="AN417" s="197">
        <v>288000</v>
      </c>
      <c r="AO417" s="197">
        <v>0</v>
      </c>
      <c r="AP417" s="197">
        <v>14372.88</v>
      </c>
      <c r="AQ417" s="197">
        <v>0</v>
      </c>
      <c r="AR417" s="197">
        <v>0</v>
      </c>
      <c r="AS417" s="197" t="e">
        <v>#N/A</v>
      </c>
      <c r="AT417" s="197" t="s">
        <v>904</v>
      </c>
      <c r="AU417" s="197">
        <v>0</v>
      </c>
      <c r="AV417" s="197"/>
      <c r="AW417" s="197" t="s">
        <v>4004</v>
      </c>
      <c r="AX417" s="197" t="s">
        <v>904</v>
      </c>
      <c r="AY417" s="197"/>
      <c r="AZ417" s="197" t="s">
        <v>904</v>
      </c>
      <c r="BA417" s="197"/>
      <c r="BB417" s="197"/>
      <c r="BC417" s="197"/>
      <c r="BD417" s="197" t="s">
        <v>4004</v>
      </c>
      <c r="BE417" s="197"/>
      <c r="BF417" s="197">
        <v>0</v>
      </c>
      <c r="BG417" s="197"/>
      <c r="BH417" s="197"/>
      <c r="BI417" s="197"/>
    </row>
    <row r="418" spans="1:61" ht="15" hidden="1" customHeight="1" x14ac:dyDescent="0.2">
      <c r="A418" s="349" t="str">
        <f t="shared" si="21"/>
        <v>15xx-190440007226-167</v>
      </c>
      <c r="B418" s="198">
        <v>46057</v>
      </c>
      <c r="C418" s="351" t="s">
        <v>290</v>
      </c>
      <c r="D418" s="351" t="s">
        <v>291</v>
      </c>
      <c r="E418" s="260">
        <v>190440007226</v>
      </c>
      <c r="F418" s="161" t="s">
        <v>2349</v>
      </c>
      <c r="G418" s="199">
        <v>167</v>
      </c>
      <c r="H418" s="199" t="s">
        <v>3365</v>
      </c>
      <c r="I418" s="199">
        <v>167</v>
      </c>
      <c r="J418" s="198">
        <v>45211</v>
      </c>
      <c r="K418" s="198">
        <v>45240</v>
      </c>
      <c r="L418" s="198">
        <v>45637</v>
      </c>
      <c r="M418" s="198">
        <v>45638</v>
      </c>
      <c r="N418" s="161"/>
      <c r="O418" s="161" t="s">
        <v>21</v>
      </c>
      <c r="P418" s="161"/>
      <c r="Q418" s="161"/>
      <c r="R418" s="198">
        <v>44013</v>
      </c>
      <c r="S418" s="198">
        <v>44743</v>
      </c>
      <c r="T418" s="161" t="s">
        <v>292</v>
      </c>
      <c r="U418" s="161" t="s">
        <v>293</v>
      </c>
      <c r="V418" s="161"/>
      <c r="W418" s="161" t="s">
        <v>2350</v>
      </c>
      <c r="X418" s="161" t="s">
        <v>145</v>
      </c>
      <c r="Y418" s="161"/>
      <c r="Z418" s="198"/>
      <c r="AA418" s="161"/>
      <c r="AB418" s="161"/>
      <c r="AC418" s="161"/>
      <c r="AD418" s="197"/>
      <c r="AE418" s="197"/>
      <c r="AF418" s="197" t="s">
        <v>4003</v>
      </c>
      <c r="AG418" s="199">
        <v>101111</v>
      </c>
      <c r="AH418" s="197">
        <f t="shared" si="19"/>
        <v>17633322.68</v>
      </c>
      <c r="AI418" s="197">
        <v>17633322.68</v>
      </c>
      <c r="AJ418" s="197">
        <v>0</v>
      </c>
      <c r="AK418" s="197">
        <v>0</v>
      </c>
      <c r="AL418" s="197">
        <v>0</v>
      </c>
      <c r="AM418" s="197">
        <f t="shared" si="20"/>
        <v>300000</v>
      </c>
      <c r="AN418" s="197">
        <v>300000</v>
      </c>
      <c r="AO418" s="197">
        <v>0</v>
      </c>
      <c r="AP418" s="197">
        <v>0</v>
      </c>
      <c r="AQ418" s="197">
        <v>0</v>
      </c>
      <c r="AR418" s="197">
        <v>0</v>
      </c>
      <c r="AS418" s="197" t="e">
        <v>#N/A</v>
      </c>
      <c r="AT418" s="197" t="s">
        <v>904</v>
      </c>
      <c r="AU418" s="197" t="s">
        <v>118</v>
      </c>
      <c r="AV418" s="197"/>
      <c r="AW418" s="197" t="s">
        <v>4004</v>
      </c>
      <c r="AX418" s="197" t="s">
        <v>904</v>
      </c>
      <c r="AY418" s="197"/>
      <c r="AZ418" s="197"/>
      <c r="BA418" s="197"/>
      <c r="BB418" s="197"/>
      <c r="BC418" s="197"/>
      <c r="BD418" s="197" t="s">
        <v>4004</v>
      </c>
      <c r="BE418" s="197"/>
      <c r="BF418" s="197">
        <v>0</v>
      </c>
      <c r="BG418" s="197">
        <v>0</v>
      </c>
      <c r="BH418" s="197">
        <v>0</v>
      </c>
      <c r="BI418" s="197"/>
    </row>
    <row r="419" spans="1:61" ht="15" hidden="1" customHeight="1" x14ac:dyDescent="0.2">
      <c r="A419" s="349" t="str">
        <f t="shared" si="21"/>
        <v>70xx-900302400988-700120260316TAC0001</v>
      </c>
      <c r="B419" s="198">
        <v>46112</v>
      </c>
      <c r="C419" s="351" t="s">
        <v>354</v>
      </c>
      <c r="D419" s="351" t="s">
        <v>4021</v>
      </c>
      <c r="E419" s="260">
        <v>900302400988</v>
      </c>
      <c r="F419" s="161" t="s">
        <v>4153</v>
      </c>
      <c r="G419" s="199" t="s">
        <v>4154</v>
      </c>
      <c r="H419" s="199" t="s">
        <v>3363</v>
      </c>
      <c r="I419" s="199" t="s">
        <v>4154</v>
      </c>
      <c r="J419" s="198">
        <v>46097</v>
      </c>
      <c r="K419" s="198">
        <v>46100</v>
      </c>
      <c r="L419" s="198">
        <v>46112</v>
      </c>
      <c r="M419" s="198">
        <v>46112</v>
      </c>
      <c r="N419" s="161" t="s">
        <v>82</v>
      </c>
      <c r="O419" s="161" t="s">
        <v>479</v>
      </c>
      <c r="P419" s="161"/>
      <c r="Q419" s="161"/>
      <c r="R419" s="198">
        <v>44927</v>
      </c>
      <c r="S419" s="198">
        <v>46093</v>
      </c>
      <c r="T419" s="161" t="s">
        <v>449</v>
      </c>
      <c r="U419" s="161" t="s">
        <v>264</v>
      </c>
      <c r="V419" s="161"/>
      <c r="W419" s="161" t="s">
        <v>4155</v>
      </c>
      <c r="X419" s="161" t="s">
        <v>3470</v>
      </c>
      <c r="Y419" s="161"/>
      <c r="Z419" s="198"/>
      <c r="AA419" s="161"/>
      <c r="AB419" s="161"/>
      <c r="AC419" s="161"/>
      <c r="AD419" s="197"/>
      <c r="AE419" s="197"/>
      <c r="AF419" s="197" t="s">
        <v>4005</v>
      </c>
      <c r="AG419" s="199">
        <v>105101</v>
      </c>
      <c r="AH419" s="197">
        <f t="shared" si="19"/>
        <v>297130</v>
      </c>
      <c r="AI419" s="197">
        <v>297130</v>
      </c>
      <c r="AJ419" s="197">
        <v>0</v>
      </c>
      <c r="AK419" s="197">
        <v>0</v>
      </c>
      <c r="AL419" s="197">
        <v>0</v>
      </c>
      <c r="AM419" s="197">
        <f t="shared" si="20"/>
        <v>297130</v>
      </c>
      <c r="AN419" s="197">
        <v>0</v>
      </c>
      <c r="AO419" s="197">
        <v>297130</v>
      </c>
      <c r="AP419" s="197">
        <v>0</v>
      </c>
      <c r="AQ419" s="197">
        <v>0</v>
      </c>
      <c r="AR419" s="197">
        <v>0</v>
      </c>
      <c r="AS419" s="197" t="s">
        <v>564</v>
      </c>
      <c r="AT419" s="197" t="s">
        <v>904</v>
      </c>
      <c r="AU419" s="197" t="s">
        <v>118</v>
      </c>
      <c r="AV419" s="197" t="s">
        <v>3366</v>
      </c>
      <c r="AW419" s="197" t="s">
        <v>4004</v>
      </c>
      <c r="AX419" s="197"/>
      <c r="AY419" s="197" t="s">
        <v>904</v>
      </c>
      <c r="AZ419" s="197"/>
      <c r="BA419" s="197"/>
      <c r="BB419" s="197"/>
      <c r="BC419" s="197"/>
      <c r="BD419" s="197" t="s">
        <v>4004</v>
      </c>
      <c r="BE419" s="197"/>
      <c r="BF419" s="197"/>
      <c r="BG419" s="197"/>
      <c r="BH419" s="197"/>
      <c r="BI419" s="197"/>
    </row>
    <row r="420" spans="1:61" ht="15" hidden="1" customHeight="1" x14ac:dyDescent="0.2">
      <c r="A420" s="349" t="str">
        <f t="shared" si="21"/>
        <v>62xx-140740028314-620120251111TAC0081</v>
      </c>
      <c r="B420" s="198">
        <v>46091</v>
      </c>
      <c r="C420" s="351" t="s">
        <v>361</v>
      </c>
      <c r="D420" s="351" t="s">
        <v>362</v>
      </c>
      <c r="E420" s="260">
        <v>140740028314</v>
      </c>
      <c r="F420" s="161" t="s">
        <v>4156</v>
      </c>
      <c r="G420" s="199" t="s">
        <v>1578</v>
      </c>
      <c r="H420" s="199" t="s">
        <v>3363</v>
      </c>
      <c r="I420" s="199" t="s">
        <v>4157</v>
      </c>
      <c r="J420" s="198">
        <v>45972</v>
      </c>
      <c r="K420" s="198">
        <v>45980</v>
      </c>
      <c r="L420" s="198">
        <v>46086</v>
      </c>
      <c r="M420" s="198"/>
      <c r="N420" s="161" t="s">
        <v>82</v>
      </c>
      <c r="O420" s="161" t="s">
        <v>479</v>
      </c>
      <c r="P420" s="161"/>
      <c r="Q420" s="161"/>
      <c r="R420" s="198">
        <v>44562</v>
      </c>
      <c r="S420" s="198" t="s">
        <v>1700</v>
      </c>
      <c r="T420" s="161" t="s">
        <v>1580</v>
      </c>
      <c r="U420" s="161" t="s">
        <v>149</v>
      </c>
      <c r="V420" s="161"/>
      <c r="W420" s="161" t="s">
        <v>66</v>
      </c>
      <c r="X420" s="161" t="s">
        <v>132</v>
      </c>
      <c r="Y420" s="161"/>
      <c r="Z420" s="198"/>
      <c r="AA420" s="161"/>
      <c r="AB420" s="161"/>
      <c r="AC420" s="161"/>
      <c r="AD420" s="197">
        <v>19489302934</v>
      </c>
      <c r="AE420" s="197"/>
      <c r="AF420" s="197" t="s">
        <v>4003</v>
      </c>
      <c r="AG420" s="199">
        <v>101111</v>
      </c>
      <c r="AH420" s="197">
        <f t="shared" si="19"/>
        <v>3790618</v>
      </c>
      <c r="AI420" s="197">
        <v>2899025</v>
      </c>
      <c r="AJ420" s="197">
        <v>891593</v>
      </c>
      <c r="AK420" s="197">
        <v>2887824</v>
      </c>
      <c r="AL420" s="197">
        <v>0</v>
      </c>
      <c r="AM420" s="197">
        <f t="shared" si="20"/>
        <v>289903</v>
      </c>
      <c r="AN420" s="197">
        <v>0</v>
      </c>
      <c r="AO420" s="197">
        <v>0</v>
      </c>
      <c r="AP420" s="197">
        <v>0</v>
      </c>
      <c r="AQ420" s="197">
        <v>0</v>
      </c>
      <c r="AR420" s="197">
        <v>289903</v>
      </c>
      <c r="AS420" s="197" t="s">
        <v>564</v>
      </c>
      <c r="AT420" s="197" t="s">
        <v>904</v>
      </c>
      <c r="AU420" s="197" t="s">
        <v>118</v>
      </c>
      <c r="AV420" s="197" t="s">
        <v>1133</v>
      </c>
      <c r="AW420" s="197" t="s">
        <v>4004</v>
      </c>
      <c r="AX420" s="197"/>
      <c r="AY420" s="197"/>
      <c r="AZ420" s="197"/>
      <c r="BA420" s="197"/>
      <c r="BB420" s="197" t="s">
        <v>904</v>
      </c>
      <c r="BC420" s="197"/>
      <c r="BD420" s="197" t="s">
        <v>4004</v>
      </c>
      <c r="BE420" s="197"/>
      <c r="BF420" s="197"/>
      <c r="BG420" s="197"/>
      <c r="BH420" s="197"/>
      <c r="BI420" s="197"/>
    </row>
    <row r="421" spans="1:61" ht="15" hidden="1" customHeight="1" x14ac:dyDescent="0.2">
      <c r="A421" s="349" t="str">
        <f t="shared" si="21"/>
        <v>43xx-70140000977-430120250714TAC0004</v>
      </c>
      <c r="B421" s="198">
        <v>46022</v>
      </c>
      <c r="C421" s="351" t="s">
        <v>328</v>
      </c>
      <c r="D421" s="351" t="s">
        <v>329</v>
      </c>
      <c r="E421" s="260">
        <v>70140000977</v>
      </c>
      <c r="F421" s="161" t="s">
        <v>525</v>
      </c>
      <c r="G421" s="199" t="s">
        <v>526</v>
      </c>
      <c r="H421" s="199" t="s">
        <v>3363</v>
      </c>
      <c r="I421" s="199" t="s">
        <v>2064</v>
      </c>
      <c r="J421" s="198">
        <v>45852</v>
      </c>
      <c r="K421" s="198">
        <v>45870</v>
      </c>
      <c r="L421" s="198">
        <v>46022</v>
      </c>
      <c r="M421" s="198"/>
      <c r="N421" s="161" t="s">
        <v>78</v>
      </c>
      <c r="O421" s="161" t="s">
        <v>487</v>
      </c>
      <c r="P421" s="161"/>
      <c r="Q421" s="161"/>
      <c r="R421" s="198">
        <v>44562</v>
      </c>
      <c r="S421" s="198">
        <v>45657</v>
      </c>
      <c r="T421" s="161" t="s">
        <v>333</v>
      </c>
      <c r="U421" s="161" t="s">
        <v>264</v>
      </c>
      <c r="V421" s="161" t="s">
        <v>118</v>
      </c>
      <c r="W421" s="161" t="s">
        <v>1705</v>
      </c>
      <c r="X421" s="161" t="s">
        <v>28</v>
      </c>
      <c r="Y421" s="161">
        <v>371</v>
      </c>
      <c r="Z421" s="198">
        <v>45806</v>
      </c>
      <c r="AA421" s="161"/>
      <c r="AB421" s="161"/>
      <c r="AC421" s="161"/>
      <c r="AD421" s="197"/>
      <c r="AE421" s="197"/>
      <c r="AF421" s="197" t="s">
        <v>4003</v>
      </c>
      <c r="AG421" s="199">
        <v>101111</v>
      </c>
      <c r="AH421" s="197">
        <f t="shared" si="19"/>
        <v>3320926</v>
      </c>
      <c r="AI421" s="197">
        <v>2854000</v>
      </c>
      <c r="AJ421" s="197">
        <v>466926</v>
      </c>
      <c r="AK421" s="197">
        <v>0</v>
      </c>
      <c r="AL421" s="197">
        <v>285000</v>
      </c>
      <c r="AM421" s="197">
        <f t="shared" si="20"/>
        <v>285000</v>
      </c>
      <c r="AN421" s="197">
        <v>0</v>
      </c>
      <c r="AO421" s="197">
        <v>0</v>
      </c>
      <c r="AP421" s="197">
        <v>0</v>
      </c>
      <c r="AQ421" s="197">
        <v>0</v>
      </c>
      <c r="AR421" s="197">
        <v>285000</v>
      </c>
      <c r="AS421" s="197" t="e">
        <v>#N/A</v>
      </c>
      <c r="AT421" s="197" t="s">
        <v>904</v>
      </c>
      <c r="AU421" s="197" t="s">
        <v>118</v>
      </c>
      <c r="AV421" s="197" t="s">
        <v>1133</v>
      </c>
      <c r="AW421" s="197" t="s">
        <v>4004</v>
      </c>
      <c r="AX421" s="197"/>
      <c r="AY421" s="197"/>
      <c r="AZ421" s="197"/>
      <c r="BA421" s="197"/>
      <c r="BB421" s="197" t="s">
        <v>904</v>
      </c>
      <c r="BC421" s="197"/>
      <c r="BD421" s="197" t="s">
        <v>4004</v>
      </c>
      <c r="BE421" s="197"/>
      <c r="BF421" s="197"/>
      <c r="BG421" s="197"/>
      <c r="BH421" s="197"/>
      <c r="BI421" s="197"/>
    </row>
    <row r="422" spans="1:61" ht="15" hidden="1" customHeight="1" x14ac:dyDescent="0.2">
      <c r="A422" s="349" t="str">
        <f t="shared" si="21"/>
        <v>09xx-860924301604-090120251104TAC0040</v>
      </c>
      <c r="B422" s="198">
        <v>46092</v>
      </c>
      <c r="C422" s="351" t="s">
        <v>356</v>
      </c>
      <c r="D422" s="351" t="s">
        <v>357</v>
      </c>
      <c r="E422" s="260">
        <v>860924301604</v>
      </c>
      <c r="F422" s="161" t="s">
        <v>1615</v>
      </c>
      <c r="G422" s="199" t="s">
        <v>1614</v>
      </c>
      <c r="H422" s="199" t="s">
        <v>3363</v>
      </c>
      <c r="I422" s="199"/>
      <c r="J422" s="198">
        <v>45965</v>
      </c>
      <c r="K422" s="198">
        <v>45982</v>
      </c>
      <c r="L422" s="198">
        <v>46071</v>
      </c>
      <c r="M422" s="198">
        <v>46071</v>
      </c>
      <c r="N422" s="161" t="s">
        <v>82</v>
      </c>
      <c r="O422" s="161" t="s">
        <v>479</v>
      </c>
      <c r="P422" s="161"/>
      <c r="Q422" s="161"/>
      <c r="R422" s="198" t="s">
        <v>1193</v>
      </c>
      <c r="S422" s="198" t="s">
        <v>2129</v>
      </c>
      <c r="T422" s="161" t="s">
        <v>1455</v>
      </c>
      <c r="U422" s="161" t="s">
        <v>149</v>
      </c>
      <c r="V422" s="161"/>
      <c r="W422" s="161" t="s">
        <v>1376</v>
      </c>
      <c r="X422" s="161" t="s">
        <v>132</v>
      </c>
      <c r="Y422" s="161"/>
      <c r="Z422" s="198"/>
      <c r="AA422" s="161"/>
      <c r="AB422" s="161">
        <v>4815</v>
      </c>
      <c r="AC422" s="161">
        <v>45945</v>
      </c>
      <c r="AD422" s="197">
        <v>1188248211</v>
      </c>
      <c r="AE422" s="197">
        <v>11.9</v>
      </c>
      <c r="AF422" s="197" t="s">
        <v>4003</v>
      </c>
      <c r="AG422" s="199">
        <v>101202</v>
      </c>
      <c r="AH422" s="197">
        <f t="shared" si="19"/>
        <v>1413096</v>
      </c>
      <c r="AI422" s="197">
        <v>1413096</v>
      </c>
      <c r="AJ422" s="197">
        <v>0</v>
      </c>
      <c r="AK422" s="197">
        <v>6744581</v>
      </c>
      <c r="AL422" s="197">
        <v>141310</v>
      </c>
      <c r="AM422" s="197">
        <f t="shared" si="20"/>
        <v>282620</v>
      </c>
      <c r="AN422" s="197">
        <v>141310</v>
      </c>
      <c r="AO422" s="197">
        <v>0</v>
      </c>
      <c r="AP422" s="197">
        <v>0</v>
      </c>
      <c r="AQ422" s="197">
        <v>0</v>
      </c>
      <c r="AR422" s="197">
        <v>141310</v>
      </c>
      <c r="AS422" s="197" t="s">
        <v>564</v>
      </c>
      <c r="AT422" s="197" t="s">
        <v>904</v>
      </c>
      <c r="AU422" s="197" t="s">
        <v>118</v>
      </c>
      <c r="AV422" s="197" t="s">
        <v>3366</v>
      </c>
      <c r="AW422" s="197" t="s">
        <v>4004</v>
      </c>
      <c r="AX422" s="197" t="s">
        <v>904</v>
      </c>
      <c r="AY422" s="197"/>
      <c r="AZ422" s="197"/>
      <c r="BA422" s="197"/>
      <c r="BB422" s="197" t="s">
        <v>904</v>
      </c>
      <c r="BC422" s="197"/>
      <c r="BD422" s="197" t="s">
        <v>4004</v>
      </c>
      <c r="BE422" s="197"/>
      <c r="BF422" s="197"/>
      <c r="BG422" s="197"/>
      <c r="BH422" s="197"/>
      <c r="BI422" s="197"/>
    </row>
    <row r="423" spans="1:61" ht="15" hidden="1" customHeight="1" x14ac:dyDescent="0.2">
      <c r="A423" s="349" t="str">
        <f t="shared" si="21"/>
        <v>45xx-41240001699-450120251110TAC0001</v>
      </c>
      <c r="B423" s="198">
        <v>46028</v>
      </c>
      <c r="C423" s="351" t="s">
        <v>359</v>
      </c>
      <c r="D423" s="351" t="s">
        <v>259</v>
      </c>
      <c r="E423" s="260">
        <v>41240001699</v>
      </c>
      <c r="F423" s="161" t="s">
        <v>1681</v>
      </c>
      <c r="G423" s="199" t="s">
        <v>1536</v>
      </c>
      <c r="H423" s="199" t="s">
        <v>3363</v>
      </c>
      <c r="I423" s="199" t="s">
        <v>2351</v>
      </c>
      <c r="J423" s="198">
        <v>45971</v>
      </c>
      <c r="K423" s="198">
        <v>45974</v>
      </c>
      <c r="L423" s="198">
        <v>46027</v>
      </c>
      <c r="M423" s="198">
        <v>46027</v>
      </c>
      <c r="N423" s="161" t="s">
        <v>82</v>
      </c>
      <c r="O423" s="161" t="s">
        <v>479</v>
      </c>
      <c r="P423" s="161"/>
      <c r="Q423" s="161"/>
      <c r="R423" s="198">
        <v>44562</v>
      </c>
      <c r="S423" s="198">
        <v>45965</v>
      </c>
      <c r="T423" s="161" t="s">
        <v>2352</v>
      </c>
      <c r="U423" s="161" t="s">
        <v>260</v>
      </c>
      <c r="V423" s="161"/>
      <c r="W423" s="161"/>
      <c r="X423" s="161" t="s">
        <v>132</v>
      </c>
      <c r="Y423" s="161"/>
      <c r="Z423" s="198"/>
      <c r="AA423" s="161"/>
      <c r="AB423" s="161"/>
      <c r="AC423" s="161"/>
      <c r="AD423" s="197">
        <v>199804005</v>
      </c>
      <c r="AE423" s="197"/>
      <c r="AF423" s="197" t="s">
        <v>4003</v>
      </c>
      <c r="AG423" s="199">
        <v>101111</v>
      </c>
      <c r="AH423" s="197">
        <f t="shared" si="19"/>
        <v>248618</v>
      </c>
      <c r="AI423" s="197">
        <v>248618</v>
      </c>
      <c r="AJ423" s="197">
        <v>0</v>
      </c>
      <c r="AK423" s="197">
        <v>0</v>
      </c>
      <c r="AL423" s="197">
        <v>24862</v>
      </c>
      <c r="AM423" s="197">
        <f t="shared" si="20"/>
        <v>273480</v>
      </c>
      <c r="AN423" s="197">
        <v>0</v>
      </c>
      <c r="AO423" s="197">
        <v>248618</v>
      </c>
      <c r="AP423" s="197">
        <v>0</v>
      </c>
      <c r="AQ423" s="197">
        <v>0</v>
      </c>
      <c r="AR423" s="197">
        <v>24862</v>
      </c>
      <c r="AS423" s="197" t="s">
        <v>564</v>
      </c>
      <c r="AT423" s="197" t="s">
        <v>904</v>
      </c>
      <c r="AU423" s="197" t="s">
        <v>118</v>
      </c>
      <c r="AV423" s="197" t="s">
        <v>3366</v>
      </c>
      <c r="AW423" s="197" t="s">
        <v>4004</v>
      </c>
      <c r="AX423" s="197"/>
      <c r="AY423" s="197" t="s">
        <v>904</v>
      </c>
      <c r="AZ423" s="197"/>
      <c r="BA423" s="197"/>
      <c r="BB423" s="197" t="s">
        <v>904</v>
      </c>
      <c r="BC423" s="197"/>
      <c r="BD423" s="197" t="s">
        <v>4004</v>
      </c>
      <c r="BE423" s="197"/>
      <c r="BF423" s="197"/>
      <c r="BG423" s="197"/>
      <c r="BH423" s="197"/>
      <c r="BI423" s="197"/>
    </row>
    <row r="424" spans="1:61" ht="15" hidden="1" customHeight="1" x14ac:dyDescent="0.2">
      <c r="A424" s="349" t="str">
        <f t="shared" si="21"/>
        <v>45xx-930340000142-78</v>
      </c>
      <c r="B424" s="198">
        <v>46050</v>
      </c>
      <c r="C424" s="351" t="s">
        <v>359</v>
      </c>
      <c r="D424" s="351" t="s">
        <v>259</v>
      </c>
      <c r="E424" s="260">
        <v>930340000142</v>
      </c>
      <c r="F424" s="161" t="s">
        <v>395</v>
      </c>
      <c r="G424" s="199">
        <v>78</v>
      </c>
      <c r="H424" s="199" t="s">
        <v>3365</v>
      </c>
      <c r="I424" s="199">
        <v>78</v>
      </c>
      <c r="J424" s="198">
        <v>45416</v>
      </c>
      <c r="K424" s="198">
        <v>45432</v>
      </c>
      <c r="L424" s="198">
        <v>45653</v>
      </c>
      <c r="M424" s="198">
        <v>45653</v>
      </c>
      <c r="N424" s="161"/>
      <c r="O424" s="161" t="s">
        <v>82</v>
      </c>
      <c r="P424" s="161"/>
      <c r="Q424" s="161"/>
      <c r="R424" s="198">
        <v>43466</v>
      </c>
      <c r="S424" s="198">
        <v>45291</v>
      </c>
      <c r="T424" s="161" t="s">
        <v>396</v>
      </c>
      <c r="U424" s="161" t="s">
        <v>260</v>
      </c>
      <c r="V424" s="161"/>
      <c r="W424" s="161"/>
      <c r="X424" s="161" t="s">
        <v>262</v>
      </c>
      <c r="Y424" s="161">
        <v>1306</v>
      </c>
      <c r="Z424" s="198">
        <v>45282</v>
      </c>
      <c r="AA424" s="161"/>
      <c r="AB424" s="161"/>
      <c r="AC424" s="161"/>
      <c r="AD424" s="197">
        <v>11827283275</v>
      </c>
      <c r="AE424" s="197"/>
      <c r="AF424" s="197" t="s">
        <v>4003</v>
      </c>
      <c r="AG424" s="199">
        <v>101111</v>
      </c>
      <c r="AH424" s="197">
        <f t="shared" si="19"/>
        <v>48857574</v>
      </c>
      <c r="AI424" s="197">
        <v>36029435</v>
      </c>
      <c r="AJ424" s="197">
        <v>12828139</v>
      </c>
      <c r="AK424" s="197">
        <v>0</v>
      </c>
      <c r="AL424" s="197">
        <v>14411774</v>
      </c>
      <c r="AM424" s="197">
        <f t="shared" si="20"/>
        <v>268000</v>
      </c>
      <c r="AN424" s="197">
        <v>0</v>
      </c>
      <c r="AO424" s="197">
        <v>0</v>
      </c>
      <c r="AP424" s="197">
        <v>268000</v>
      </c>
      <c r="AQ424" s="197">
        <v>0</v>
      </c>
      <c r="AR424" s="197">
        <v>0</v>
      </c>
      <c r="AS424" s="197" t="e">
        <v>#N/A</v>
      </c>
      <c r="AT424" s="197" t="s">
        <v>904</v>
      </c>
      <c r="AU424" s="197" t="s">
        <v>118</v>
      </c>
      <c r="AV424" s="197" t="s">
        <v>4007</v>
      </c>
      <c r="AW424" s="197" t="s">
        <v>4004</v>
      </c>
      <c r="AX424" s="197"/>
      <c r="AY424" s="197"/>
      <c r="AZ424" s="197" t="s">
        <v>904</v>
      </c>
      <c r="BA424" s="197"/>
      <c r="BB424" s="197"/>
      <c r="BC424" s="197"/>
      <c r="BD424" s="197" t="s">
        <v>4004</v>
      </c>
      <c r="BE424" s="197"/>
      <c r="BF424" s="197">
        <v>22495581</v>
      </c>
      <c r="BG424" s="197">
        <v>0</v>
      </c>
      <c r="BH424" s="197">
        <v>0</v>
      </c>
      <c r="BI424" s="197"/>
    </row>
    <row r="425" spans="1:61" ht="15" hidden="1" customHeight="1" x14ac:dyDescent="0.2">
      <c r="A425" s="349" t="str">
        <f t="shared" si="21"/>
        <v>45xx-240840007064-450120251211TAC0002</v>
      </c>
      <c r="B425" s="198">
        <v>46028</v>
      </c>
      <c r="C425" s="351" t="s">
        <v>359</v>
      </c>
      <c r="D425" s="351" t="s">
        <v>259</v>
      </c>
      <c r="E425" s="260">
        <v>240840007064</v>
      </c>
      <c r="F425" s="161" t="s">
        <v>2011</v>
      </c>
      <c r="G425" s="199" t="s">
        <v>2010</v>
      </c>
      <c r="H425" s="199" t="s">
        <v>3363</v>
      </c>
      <c r="I425" s="199" t="s">
        <v>2356</v>
      </c>
      <c r="J425" s="198">
        <v>46002</v>
      </c>
      <c r="K425" s="198">
        <v>46009</v>
      </c>
      <c r="L425" s="198">
        <v>46021</v>
      </c>
      <c r="M425" s="198">
        <v>46021</v>
      </c>
      <c r="N425" s="161" t="s">
        <v>82</v>
      </c>
      <c r="O425" s="161" t="s">
        <v>479</v>
      </c>
      <c r="P425" s="161"/>
      <c r="Q425" s="161"/>
      <c r="R425" s="198">
        <v>45510</v>
      </c>
      <c r="S425" s="198">
        <v>45994</v>
      </c>
      <c r="T425" s="161" t="s">
        <v>275</v>
      </c>
      <c r="U425" s="161" t="s">
        <v>273</v>
      </c>
      <c r="V425" s="161"/>
      <c r="W425" s="161"/>
      <c r="X425" s="161" t="s">
        <v>132</v>
      </c>
      <c r="Y425" s="161"/>
      <c r="Z425" s="198"/>
      <c r="AA425" s="161"/>
      <c r="AB425" s="161"/>
      <c r="AC425" s="161"/>
      <c r="AD425" s="197">
        <v>0</v>
      </c>
      <c r="AE425" s="197"/>
      <c r="AF425" s="197" t="s">
        <v>4003</v>
      </c>
      <c r="AG425" s="199">
        <v>101201</v>
      </c>
      <c r="AH425" s="197">
        <f t="shared" si="19"/>
        <v>177515</v>
      </c>
      <c r="AI425" s="197">
        <v>169549</v>
      </c>
      <c r="AJ425" s="197">
        <v>7966</v>
      </c>
      <c r="AK425" s="197">
        <v>0</v>
      </c>
      <c r="AL425" s="197">
        <v>84774</v>
      </c>
      <c r="AM425" s="197">
        <f t="shared" si="20"/>
        <v>262823</v>
      </c>
      <c r="AN425" s="197">
        <v>169549</v>
      </c>
      <c r="AO425" s="197">
        <v>0</v>
      </c>
      <c r="AP425" s="197">
        <v>8500</v>
      </c>
      <c r="AQ425" s="197">
        <v>0</v>
      </c>
      <c r="AR425" s="197">
        <v>84774</v>
      </c>
      <c r="AS425" s="197" t="e">
        <v>#N/A</v>
      </c>
      <c r="AT425" s="197" t="s">
        <v>904</v>
      </c>
      <c r="AU425" s="197" t="s">
        <v>118</v>
      </c>
      <c r="AV425" s="197"/>
      <c r="AW425" s="197" t="s">
        <v>4004</v>
      </c>
      <c r="AX425" s="197" t="s">
        <v>904</v>
      </c>
      <c r="AY425" s="197"/>
      <c r="AZ425" s="197" t="s">
        <v>904</v>
      </c>
      <c r="BA425" s="197"/>
      <c r="BB425" s="197" t="s">
        <v>904</v>
      </c>
      <c r="BC425" s="197"/>
      <c r="BD425" s="197" t="s">
        <v>4004</v>
      </c>
      <c r="BE425" s="197"/>
      <c r="BF425" s="197">
        <v>0</v>
      </c>
      <c r="BG425" s="197"/>
      <c r="BH425" s="197"/>
      <c r="BI425" s="197"/>
    </row>
    <row r="426" spans="1:61" ht="15" hidden="1" customHeight="1" x14ac:dyDescent="0.2">
      <c r="A426" s="349" t="str">
        <f t="shared" si="21"/>
        <v>15xx-120440023750-150120250930TAC0002</v>
      </c>
      <c r="B426" s="198">
        <v>46050</v>
      </c>
      <c r="C426" s="351" t="s">
        <v>290</v>
      </c>
      <c r="D426" s="351" t="s">
        <v>291</v>
      </c>
      <c r="E426" s="260">
        <v>120440023750</v>
      </c>
      <c r="F426" s="161" t="s">
        <v>1202</v>
      </c>
      <c r="G426" s="199" t="s">
        <v>1405</v>
      </c>
      <c r="H426" s="199" t="s">
        <v>3363</v>
      </c>
      <c r="I426" s="199" t="s">
        <v>1405</v>
      </c>
      <c r="J426" s="198">
        <v>45930</v>
      </c>
      <c r="K426" s="198">
        <v>45943</v>
      </c>
      <c r="L426" s="198">
        <v>46009</v>
      </c>
      <c r="M426" s="198">
        <v>46016</v>
      </c>
      <c r="N426" s="161" t="s">
        <v>78</v>
      </c>
      <c r="O426" s="161" t="s">
        <v>487</v>
      </c>
      <c r="P426" s="161"/>
      <c r="Q426" s="161"/>
      <c r="R426" s="198">
        <v>44562</v>
      </c>
      <c r="S426" s="198">
        <v>45657</v>
      </c>
      <c r="T426" s="161" t="s">
        <v>1059</v>
      </c>
      <c r="U426" s="161" t="s">
        <v>264</v>
      </c>
      <c r="V426" s="161"/>
      <c r="W426" s="161" t="s">
        <v>1170</v>
      </c>
      <c r="X426" s="161" t="s">
        <v>145</v>
      </c>
      <c r="Y426" s="161"/>
      <c r="Z426" s="198"/>
      <c r="AA426" s="161"/>
      <c r="AB426" s="161"/>
      <c r="AC426" s="161"/>
      <c r="AD426" s="197"/>
      <c r="AE426" s="197"/>
      <c r="AF426" s="197" t="s">
        <v>4003</v>
      </c>
      <c r="AG426" s="199">
        <v>101111</v>
      </c>
      <c r="AH426" s="197">
        <f t="shared" si="19"/>
        <v>2942132.7835269999</v>
      </c>
      <c r="AI426" s="197">
        <v>2942132.7835269999</v>
      </c>
      <c r="AJ426" s="197">
        <v>0</v>
      </c>
      <c r="AK426" s="197">
        <v>0</v>
      </c>
      <c r="AL426" s="197">
        <v>0</v>
      </c>
      <c r="AM426" s="197">
        <f t="shared" si="20"/>
        <v>255400</v>
      </c>
      <c r="AN426" s="197">
        <v>0</v>
      </c>
      <c r="AO426" s="197">
        <v>0</v>
      </c>
      <c r="AP426" s="197">
        <v>0</v>
      </c>
      <c r="AQ426" s="197">
        <v>0</v>
      </c>
      <c r="AR426" s="197">
        <v>255400</v>
      </c>
      <c r="AS426" s="197" t="e">
        <v>#N/A</v>
      </c>
      <c r="AT426" s="197" t="s">
        <v>904</v>
      </c>
      <c r="AU426" s="197" t="s">
        <v>118</v>
      </c>
      <c r="AV426" s="197" t="s">
        <v>1133</v>
      </c>
      <c r="AW426" s="197" t="s">
        <v>4004</v>
      </c>
      <c r="AX426" s="197"/>
      <c r="AY426" s="197"/>
      <c r="AZ426" s="197"/>
      <c r="BA426" s="197"/>
      <c r="BB426" s="197" t="s">
        <v>904</v>
      </c>
      <c r="BC426" s="197"/>
      <c r="BD426" s="197" t="s">
        <v>4004</v>
      </c>
      <c r="BE426" s="197"/>
      <c r="BF426" s="197"/>
      <c r="BG426" s="197"/>
      <c r="BH426" s="197"/>
      <c r="BI426" s="197"/>
    </row>
    <row r="427" spans="1:61" ht="15" hidden="1" customHeight="1" x14ac:dyDescent="0.2">
      <c r="A427" s="349" t="str">
        <f t="shared" si="21"/>
        <v>30xx-200940031896-175</v>
      </c>
      <c r="B427" s="198">
        <v>46050</v>
      </c>
      <c r="C427" s="351" t="s">
        <v>217</v>
      </c>
      <c r="D427" s="351" t="s">
        <v>360</v>
      </c>
      <c r="E427" s="260">
        <v>200940031896</v>
      </c>
      <c r="F427" s="161" t="s">
        <v>2345</v>
      </c>
      <c r="G427" s="199">
        <v>175</v>
      </c>
      <c r="H427" s="199" t="s">
        <v>3365</v>
      </c>
      <c r="I427" s="199">
        <v>175</v>
      </c>
      <c r="J427" s="198">
        <v>45807</v>
      </c>
      <c r="K427" s="198">
        <v>45826</v>
      </c>
      <c r="L427" s="198">
        <v>45880</v>
      </c>
      <c r="M427" s="198"/>
      <c r="N427" s="161"/>
      <c r="O427" s="161" t="s">
        <v>78</v>
      </c>
      <c r="P427" s="161"/>
      <c r="Q427" s="161"/>
      <c r="R427" s="198">
        <v>44562</v>
      </c>
      <c r="S427" s="198">
        <v>45291</v>
      </c>
      <c r="T427" s="161" t="s">
        <v>222</v>
      </c>
      <c r="U427" s="161" t="s">
        <v>23</v>
      </c>
      <c r="V427" s="161"/>
      <c r="W427" s="161" t="s">
        <v>414</v>
      </c>
      <c r="X427" s="161" t="s">
        <v>11</v>
      </c>
      <c r="Y427" s="161">
        <v>385</v>
      </c>
      <c r="Z427" s="198">
        <v>45806</v>
      </c>
      <c r="AA427" s="161"/>
      <c r="AB427" s="161"/>
      <c r="AC427" s="161"/>
      <c r="AD427" s="197">
        <v>41726282</v>
      </c>
      <c r="AE427" s="197">
        <v>1.3</v>
      </c>
      <c r="AF427" s="197" t="s">
        <v>4003</v>
      </c>
      <c r="AG427" s="199">
        <v>101111</v>
      </c>
      <c r="AH427" s="197">
        <f t="shared" si="19"/>
        <v>1252943.1599999999</v>
      </c>
      <c r="AI427" s="197">
        <v>1252943.1599999999</v>
      </c>
      <c r="AJ427" s="197">
        <v>0</v>
      </c>
      <c r="AK427" s="197">
        <v>0</v>
      </c>
      <c r="AL427" s="197">
        <v>0</v>
      </c>
      <c r="AM427" s="197">
        <f t="shared" si="20"/>
        <v>252221</v>
      </c>
      <c r="AN427" s="197">
        <v>0</v>
      </c>
      <c r="AO427" s="197">
        <v>0</v>
      </c>
      <c r="AP427" s="197">
        <v>252221</v>
      </c>
      <c r="AQ427" s="197">
        <v>0</v>
      </c>
      <c r="AR427" s="197">
        <v>0</v>
      </c>
      <c r="AS427" s="197" t="e">
        <v>#N/A</v>
      </c>
      <c r="AT427" s="197" t="s">
        <v>904</v>
      </c>
      <c r="AU427" s="197" t="s">
        <v>118</v>
      </c>
      <c r="AV427" s="197" t="s">
        <v>4007</v>
      </c>
      <c r="AW427" s="197" t="s">
        <v>4004</v>
      </c>
      <c r="AX427" s="197"/>
      <c r="AY427" s="197"/>
      <c r="AZ427" s="197" t="s">
        <v>904</v>
      </c>
      <c r="BA427" s="197"/>
      <c r="BB427" s="197"/>
      <c r="BC427" s="197"/>
      <c r="BD427" s="197" t="s">
        <v>4004</v>
      </c>
      <c r="BE427" s="197"/>
      <c r="BF427" s="197">
        <v>100045</v>
      </c>
      <c r="BG427" s="197">
        <v>0</v>
      </c>
      <c r="BH427" s="197">
        <v>0</v>
      </c>
      <c r="BI427" s="197"/>
    </row>
    <row r="428" spans="1:61" ht="15" hidden="1" customHeight="1" x14ac:dyDescent="0.2">
      <c r="A428" s="349" t="str">
        <f t="shared" si="21"/>
        <v>18xx-70540013577-60</v>
      </c>
      <c r="B428" s="198">
        <v>46112</v>
      </c>
      <c r="C428" s="351" t="s">
        <v>355</v>
      </c>
      <c r="D428" s="351" t="s">
        <v>148</v>
      </c>
      <c r="E428" s="260">
        <v>70540013577</v>
      </c>
      <c r="F428" s="161" t="s">
        <v>3351</v>
      </c>
      <c r="G428" s="199">
        <v>60</v>
      </c>
      <c r="H428" s="199" t="s">
        <v>3365</v>
      </c>
      <c r="I428" s="199">
        <v>60</v>
      </c>
      <c r="J428" s="198">
        <v>45775</v>
      </c>
      <c r="K428" s="198">
        <v>45782</v>
      </c>
      <c r="L428" s="198">
        <v>45841</v>
      </c>
      <c r="M428" s="198">
        <v>45842</v>
      </c>
      <c r="N428" s="161"/>
      <c r="O428" s="161" t="s">
        <v>82</v>
      </c>
      <c r="P428" s="161"/>
      <c r="Q428" s="161"/>
      <c r="R428" s="198">
        <v>44197</v>
      </c>
      <c r="S428" s="198">
        <v>45657</v>
      </c>
      <c r="T428" s="161" t="s">
        <v>4152</v>
      </c>
      <c r="U428" s="161" t="s">
        <v>149</v>
      </c>
      <c r="V428" s="161"/>
      <c r="W428" s="161" t="s">
        <v>180</v>
      </c>
      <c r="X428" s="161" t="s">
        <v>1148</v>
      </c>
      <c r="Y428" s="161"/>
      <c r="Z428" s="198"/>
      <c r="AA428" s="161"/>
      <c r="AB428" s="161"/>
      <c r="AC428" s="161"/>
      <c r="AD428" s="197">
        <v>2392236315</v>
      </c>
      <c r="AE428" s="197">
        <v>5</v>
      </c>
      <c r="AF428" s="197" t="s">
        <v>4005</v>
      </c>
      <c r="AG428" s="199">
        <v>105101</v>
      </c>
      <c r="AH428" s="197">
        <f t="shared" si="19"/>
        <v>1159033</v>
      </c>
      <c r="AI428" s="197">
        <v>1039991</v>
      </c>
      <c r="AJ428" s="197">
        <v>119042</v>
      </c>
      <c r="AK428" s="197">
        <v>0</v>
      </c>
      <c r="AL428" s="197">
        <v>0</v>
      </c>
      <c r="AM428" s="197">
        <f t="shared" si="20"/>
        <v>248623.82</v>
      </c>
      <c r="AN428" s="197">
        <v>0</v>
      </c>
      <c r="AO428" s="197">
        <v>219351</v>
      </c>
      <c r="AP428" s="197">
        <v>0</v>
      </c>
      <c r="AQ428" s="197">
        <v>29272.82</v>
      </c>
      <c r="AR428" s="197">
        <v>0</v>
      </c>
      <c r="AS428" s="197" t="e">
        <v>#N/A</v>
      </c>
      <c r="AT428" s="197" t="s">
        <v>904</v>
      </c>
      <c r="AU428" s="197" t="s">
        <v>118</v>
      </c>
      <c r="AV428" s="197"/>
      <c r="AW428" s="197" t="s">
        <v>4004</v>
      </c>
      <c r="AX428" s="197"/>
      <c r="AY428" s="197" t="s">
        <v>904</v>
      </c>
      <c r="AZ428" s="197"/>
      <c r="BA428" s="197" t="s">
        <v>904</v>
      </c>
      <c r="BB428" s="197"/>
      <c r="BC428" s="197"/>
      <c r="BD428" s="197" t="s">
        <v>4004</v>
      </c>
      <c r="BE428" s="197"/>
      <c r="BF428" s="197">
        <v>0</v>
      </c>
      <c r="BG428" s="197">
        <v>0</v>
      </c>
      <c r="BH428" s="197">
        <v>0</v>
      </c>
      <c r="BI428" s="197"/>
    </row>
    <row r="429" spans="1:61" ht="15" hidden="1" customHeight="1" x14ac:dyDescent="0.2">
      <c r="A429" s="349" t="str">
        <f t="shared" si="21"/>
        <v>71xx-30440009984-25</v>
      </c>
      <c r="B429" s="198">
        <v>46070</v>
      </c>
      <c r="C429" s="351" t="s">
        <v>256</v>
      </c>
      <c r="D429" s="351" t="s">
        <v>1143</v>
      </c>
      <c r="E429" s="260">
        <v>30440009984</v>
      </c>
      <c r="F429" s="161" t="s">
        <v>3513</v>
      </c>
      <c r="G429" s="199">
        <v>25</v>
      </c>
      <c r="H429" s="199" t="s">
        <v>3365</v>
      </c>
      <c r="I429" s="199">
        <v>25</v>
      </c>
      <c r="J429" s="198">
        <v>45139</v>
      </c>
      <c r="K429" s="198">
        <v>45153</v>
      </c>
      <c r="L429" s="198">
        <v>45219</v>
      </c>
      <c r="M429" s="198">
        <v>45219</v>
      </c>
      <c r="N429" s="161" t="s">
        <v>78</v>
      </c>
      <c r="O429" s="161" t="e">
        <v>#N/A</v>
      </c>
      <c r="P429" s="161"/>
      <c r="Q429" s="161"/>
      <c r="R429" s="198">
        <v>44197</v>
      </c>
      <c r="S429" s="198">
        <v>44926</v>
      </c>
      <c r="T429" s="161" t="s">
        <v>3514</v>
      </c>
      <c r="U429" s="161" t="s">
        <v>150</v>
      </c>
      <c r="V429" s="161"/>
      <c r="W429" s="161" t="s">
        <v>3410</v>
      </c>
      <c r="X429" s="161" t="s">
        <v>28</v>
      </c>
      <c r="Y429" s="161">
        <v>315</v>
      </c>
      <c r="Z429" s="198"/>
      <c r="AA429" s="161"/>
      <c r="AB429" s="161"/>
      <c r="AC429" s="161"/>
      <c r="AD429" s="197"/>
      <c r="AE429" s="197"/>
      <c r="AF429" s="197" t="s">
        <v>4003</v>
      </c>
      <c r="AG429" s="199">
        <v>101111</v>
      </c>
      <c r="AH429" s="197">
        <f t="shared" si="19"/>
        <v>13772447.25</v>
      </c>
      <c r="AI429" s="197">
        <v>13772447.25</v>
      </c>
      <c r="AJ429" s="197">
        <v>0</v>
      </c>
      <c r="AK429" s="197">
        <v>0</v>
      </c>
      <c r="AL429" s="197">
        <v>0</v>
      </c>
      <c r="AM429" s="197">
        <f t="shared" si="20"/>
        <v>244183</v>
      </c>
      <c r="AN429" s="197">
        <v>0</v>
      </c>
      <c r="AO429" s="197">
        <v>0</v>
      </c>
      <c r="AP429" s="197">
        <v>0</v>
      </c>
      <c r="AQ429" s="197">
        <v>0</v>
      </c>
      <c r="AR429" s="197">
        <v>244183</v>
      </c>
      <c r="AS429" s="197" t="e">
        <v>#N/A</v>
      </c>
      <c r="AT429" s="197" t="s">
        <v>904</v>
      </c>
      <c r="AU429" s="197" t="s">
        <v>118</v>
      </c>
      <c r="AV429" s="197" t="s">
        <v>1133</v>
      </c>
      <c r="AW429" s="197" t="s">
        <v>4004</v>
      </c>
      <c r="AX429" s="197"/>
      <c r="AY429" s="197"/>
      <c r="AZ429" s="197"/>
      <c r="BA429" s="197"/>
      <c r="BB429" s="197" t="s">
        <v>904</v>
      </c>
      <c r="BC429" s="197"/>
      <c r="BD429" s="197" t="s">
        <v>4004</v>
      </c>
      <c r="BE429" s="197"/>
      <c r="BF429" s="197"/>
      <c r="BG429" s="197"/>
      <c r="BH429" s="197"/>
      <c r="BI429" s="197"/>
    </row>
    <row r="430" spans="1:61" ht="15" hidden="1" customHeight="1" x14ac:dyDescent="0.2">
      <c r="A430" s="349" t="str">
        <f t="shared" si="21"/>
        <v>62xx-620308451044-312</v>
      </c>
      <c r="B430" s="198">
        <v>46107</v>
      </c>
      <c r="C430" s="351" t="s">
        <v>361</v>
      </c>
      <c r="D430" s="351" t="s">
        <v>362</v>
      </c>
      <c r="E430" s="260">
        <v>620308451044</v>
      </c>
      <c r="F430" s="161" t="s">
        <v>4158</v>
      </c>
      <c r="G430" s="199">
        <v>312</v>
      </c>
      <c r="H430" s="199" t="s">
        <v>3365</v>
      </c>
      <c r="I430" s="199">
        <v>312</v>
      </c>
      <c r="J430" s="198">
        <v>45071</v>
      </c>
      <c r="K430" s="198"/>
      <c r="L430" s="198">
        <v>45212</v>
      </c>
      <c r="M430" s="198"/>
      <c r="N430" s="161" t="s">
        <v>82</v>
      </c>
      <c r="O430" s="161" t="e">
        <v>#N/A</v>
      </c>
      <c r="P430" s="161"/>
      <c r="Q430" s="161"/>
      <c r="R430" s="198">
        <v>43831</v>
      </c>
      <c r="S430" s="198">
        <v>45063</v>
      </c>
      <c r="T430" s="161" t="s">
        <v>831</v>
      </c>
      <c r="U430" s="161"/>
      <c r="V430" s="161"/>
      <c r="W430" s="161"/>
      <c r="X430" s="161" t="s">
        <v>132</v>
      </c>
      <c r="Y430" s="161"/>
      <c r="Z430" s="198"/>
      <c r="AA430" s="161"/>
      <c r="AB430" s="161"/>
      <c r="AC430" s="161"/>
      <c r="AD430" s="197"/>
      <c r="AE430" s="197"/>
      <c r="AF430" s="197" t="s">
        <v>4003</v>
      </c>
      <c r="AG430" s="199">
        <v>101202</v>
      </c>
      <c r="AH430" s="197">
        <f t="shared" si="19"/>
        <v>243744</v>
      </c>
      <c r="AI430" s="197">
        <v>0</v>
      </c>
      <c r="AJ430" s="197">
        <v>243744</v>
      </c>
      <c r="AK430" s="197">
        <v>0</v>
      </c>
      <c r="AL430" s="197">
        <v>0</v>
      </c>
      <c r="AM430" s="197">
        <f t="shared" si="20"/>
        <v>243744</v>
      </c>
      <c r="AN430" s="197">
        <v>0</v>
      </c>
      <c r="AO430" s="197">
        <v>0</v>
      </c>
      <c r="AP430" s="197">
        <v>243744</v>
      </c>
      <c r="AQ430" s="197">
        <v>0</v>
      </c>
      <c r="AR430" s="197">
        <v>0</v>
      </c>
      <c r="AS430" s="197" t="e">
        <v>#N/A</v>
      </c>
      <c r="AT430" s="197" t="s">
        <v>904</v>
      </c>
      <c r="AU430" s="197" t="s">
        <v>118</v>
      </c>
      <c r="AV430" s="197"/>
      <c r="AW430" s="197" t="s">
        <v>4004</v>
      </c>
      <c r="AX430" s="197"/>
      <c r="AY430" s="197"/>
      <c r="AZ430" s="197" t="s">
        <v>904</v>
      </c>
      <c r="BA430" s="197"/>
      <c r="BB430" s="197"/>
      <c r="BC430" s="197"/>
      <c r="BD430" s="197" t="s">
        <v>4004</v>
      </c>
      <c r="BE430" s="197"/>
      <c r="BF430" s="197">
        <v>0</v>
      </c>
      <c r="BG430" s="197">
        <v>0</v>
      </c>
      <c r="BH430" s="197" t="e">
        <v>#N/A</v>
      </c>
      <c r="BI430" s="197"/>
    </row>
    <row r="431" spans="1:61" ht="15" hidden="1" customHeight="1" x14ac:dyDescent="0.2">
      <c r="A431" s="349" t="str">
        <f t="shared" si="21"/>
        <v>06xx-910928400011-060120251001TAC0023</v>
      </c>
      <c r="B431" s="198">
        <v>46036</v>
      </c>
      <c r="C431" s="351" t="s">
        <v>348</v>
      </c>
      <c r="D431" s="351" t="s">
        <v>49</v>
      </c>
      <c r="E431" s="260">
        <v>910928400011</v>
      </c>
      <c r="F431" s="161" t="s">
        <v>2357</v>
      </c>
      <c r="G431" s="199" t="s">
        <v>1192</v>
      </c>
      <c r="H431" s="199" t="s">
        <v>3363</v>
      </c>
      <c r="I431" s="199" t="s">
        <v>1192</v>
      </c>
      <c r="J431" s="198">
        <v>45931</v>
      </c>
      <c r="K431" s="198">
        <v>45951</v>
      </c>
      <c r="L431" s="198">
        <v>46034</v>
      </c>
      <c r="M431" s="198">
        <v>46034</v>
      </c>
      <c r="N431" s="161" t="s">
        <v>82</v>
      </c>
      <c r="O431" s="161" t="s">
        <v>479</v>
      </c>
      <c r="P431" s="161"/>
      <c r="Q431" s="161"/>
      <c r="R431" s="198">
        <v>44562</v>
      </c>
      <c r="S431" s="198">
        <v>45929</v>
      </c>
      <c r="T431" s="161" t="s">
        <v>64</v>
      </c>
      <c r="U431" s="161" t="s">
        <v>149</v>
      </c>
      <c r="V431" s="161" t="s">
        <v>57</v>
      </c>
      <c r="W431" s="161" t="s">
        <v>1140</v>
      </c>
      <c r="X431" s="161" t="s">
        <v>36</v>
      </c>
      <c r="Y431" s="161" t="s">
        <v>57</v>
      </c>
      <c r="Z431" s="198" t="s">
        <v>57</v>
      </c>
      <c r="AA431" s="161" t="s">
        <v>57</v>
      </c>
      <c r="AB431" s="161" t="s">
        <v>57</v>
      </c>
      <c r="AC431" s="161" t="s">
        <v>57</v>
      </c>
      <c r="AD431" s="197">
        <v>1267457</v>
      </c>
      <c r="AE431" s="197">
        <v>1.615</v>
      </c>
      <c r="AF431" s="197" t="s">
        <v>4005</v>
      </c>
      <c r="AG431" s="199">
        <v>105101</v>
      </c>
      <c r="AH431" s="197">
        <f t="shared" si="19"/>
        <v>214525</v>
      </c>
      <c r="AI431" s="197">
        <v>201611</v>
      </c>
      <c r="AJ431" s="197">
        <v>12914</v>
      </c>
      <c r="AK431" s="197">
        <v>0</v>
      </c>
      <c r="AL431" s="197">
        <v>20161</v>
      </c>
      <c r="AM431" s="197">
        <f t="shared" si="20"/>
        <v>234686</v>
      </c>
      <c r="AN431" s="197">
        <v>201611</v>
      </c>
      <c r="AO431" s="197">
        <v>0</v>
      </c>
      <c r="AP431" s="197">
        <v>12914</v>
      </c>
      <c r="AQ431" s="197">
        <v>0</v>
      </c>
      <c r="AR431" s="197">
        <v>20161</v>
      </c>
      <c r="AS431" s="197" t="s">
        <v>564</v>
      </c>
      <c r="AT431" s="197" t="s">
        <v>904</v>
      </c>
      <c r="AU431" s="197">
        <v>0</v>
      </c>
      <c r="AV431" s="197" t="s">
        <v>3366</v>
      </c>
      <c r="AW431" s="197" t="s">
        <v>4004</v>
      </c>
      <c r="AX431" s="197" t="s">
        <v>904</v>
      </c>
      <c r="AY431" s="197"/>
      <c r="AZ431" s="197" t="s">
        <v>904</v>
      </c>
      <c r="BA431" s="197"/>
      <c r="BB431" s="197" t="s">
        <v>904</v>
      </c>
      <c r="BC431" s="197"/>
      <c r="BD431" s="197" t="s">
        <v>4004</v>
      </c>
      <c r="BE431" s="197"/>
      <c r="BF431" s="197"/>
      <c r="BG431" s="197"/>
      <c r="BH431" s="197"/>
      <c r="BI431" s="197"/>
    </row>
    <row r="432" spans="1:61" ht="15" hidden="1" customHeight="1" x14ac:dyDescent="0.2">
      <c r="A432" s="349" t="str">
        <f t="shared" si="21"/>
        <v>06xx-80540011809-060120251119TAC0001</v>
      </c>
      <c r="B432" s="198">
        <v>46107</v>
      </c>
      <c r="C432" s="351" t="s">
        <v>348</v>
      </c>
      <c r="D432" s="351" t="s">
        <v>49</v>
      </c>
      <c r="E432" s="260">
        <v>80540011809</v>
      </c>
      <c r="F432" s="161" t="s">
        <v>1756</v>
      </c>
      <c r="G432" s="199" t="s">
        <v>1757</v>
      </c>
      <c r="H432" s="199" t="s">
        <v>3363</v>
      </c>
      <c r="I432" s="199" t="s">
        <v>1757</v>
      </c>
      <c r="J432" s="198">
        <v>45980</v>
      </c>
      <c r="K432" s="198">
        <v>46000</v>
      </c>
      <c r="L432" s="198">
        <v>46107</v>
      </c>
      <c r="M432" s="198">
        <v>46107</v>
      </c>
      <c r="N432" s="161" t="s">
        <v>82</v>
      </c>
      <c r="O432" s="161" t="s">
        <v>479</v>
      </c>
      <c r="P432" s="161"/>
      <c r="Q432" s="161"/>
      <c r="R432" s="198">
        <v>44562</v>
      </c>
      <c r="S432" s="198">
        <v>45978</v>
      </c>
      <c r="T432" s="161" t="s">
        <v>74</v>
      </c>
      <c r="U432" s="161" t="s">
        <v>149</v>
      </c>
      <c r="V432" s="161" t="s">
        <v>57</v>
      </c>
      <c r="W432" s="161" t="s">
        <v>1140</v>
      </c>
      <c r="X432" s="161" t="s">
        <v>36</v>
      </c>
      <c r="Y432" s="161" t="s">
        <v>57</v>
      </c>
      <c r="Z432" s="198" t="s">
        <v>57</v>
      </c>
      <c r="AA432" s="161" t="s">
        <v>57</v>
      </c>
      <c r="AB432" s="161" t="s">
        <v>57</v>
      </c>
      <c r="AC432" s="161" t="s">
        <v>57</v>
      </c>
      <c r="AD432" s="197">
        <v>0</v>
      </c>
      <c r="AE432" s="197">
        <v>0</v>
      </c>
      <c r="AF432" s="197" t="s">
        <v>4003</v>
      </c>
      <c r="AG432" s="199">
        <v>101201</v>
      </c>
      <c r="AH432" s="197">
        <f t="shared" si="19"/>
        <v>233036</v>
      </c>
      <c r="AI432" s="197">
        <v>233036</v>
      </c>
      <c r="AJ432" s="197">
        <v>0</v>
      </c>
      <c r="AK432" s="197">
        <v>0</v>
      </c>
      <c r="AL432" s="197">
        <v>0</v>
      </c>
      <c r="AM432" s="197">
        <f t="shared" si="20"/>
        <v>233036</v>
      </c>
      <c r="AN432" s="197">
        <v>233036</v>
      </c>
      <c r="AO432" s="197">
        <v>0</v>
      </c>
      <c r="AP432" s="197">
        <v>0</v>
      </c>
      <c r="AQ432" s="197">
        <v>0</v>
      </c>
      <c r="AR432" s="197">
        <v>0</v>
      </c>
      <c r="AS432" s="197" t="s">
        <v>564</v>
      </c>
      <c r="AT432" s="197" t="s">
        <v>904</v>
      </c>
      <c r="AU432" s="197" t="s">
        <v>118</v>
      </c>
      <c r="AV432" s="197" t="s">
        <v>3366</v>
      </c>
      <c r="AW432" s="197" t="s">
        <v>4004</v>
      </c>
      <c r="AX432" s="197" t="s">
        <v>904</v>
      </c>
      <c r="AY432" s="197"/>
      <c r="AZ432" s="197"/>
      <c r="BA432" s="197"/>
      <c r="BB432" s="197"/>
      <c r="BC432" s="197"/>
      <c r="BD432" s="197" t="s">
        <v>4007</v>
      </c>
      <c r="BE432" s="197"/>
      <c r="BF432" s="197"/>
      <c r="BG432" s="197"/>
      <c r="BH432" s="197"/>
      <c r="BI432" s="197"/>
    </row>
    <row r="433" spans="1:61" ht="15" hidden="1" customHeight="1" x14ac:dyDescent="0.2">
      <c r="A433" s="349" t="str">
        <f t="shared" si="21"/>
        <v>62xx-240240031461-620120251219TAC0002</v>
      </c>
      <c r="B433" s="198">
        <v>46050</v>
      </c>
      <c r="C433" s="351" t="s">
        <v>361</v>
      </c>
      <c r="D433" s="351" t="s">
        <v>362</v>
      </c>
      <c r="E433" s="260">
        <v>240240031461</v>
      </c>
      <c r="F433" s="161" t="s">
        <v>2359</v>
      </c>
      <c r="G433" s="199" t="s">
        <v>2360</v>
      </c>
      <c r="H433" s="199" t="s">
        <v>3363</v>
      </c>
      <c r="I433" s="199" t="s">
        <v>2361</v>
      </c>
      <c r="J433" s="198">
        <v>46010</v>
      </c>
      <c r="K433" s="198">
        <v>46031</v>
      </c>
      <c r="L433" s="198">
        <v>46050</v>
      </c>
      <c r="M433" s="198"/>
      <c r="N433" s="161" t="s">
        <v>82</v>
      </c>
      <c r="O433" s="161" t="s">
        <v>479</v>
      </c>
      <c r="P433" s="161"/>
      <c r="Q433" s="161"/>
      <c r="R433" s="198">
        <v>45348</v>
      </c>
      <c r="S433" s="198" t="s">
        <v>2362</v>
      </c>
      <c r="T433" s="161" t="s">
        <v>1511</v>
      </c>
      <c r="U433" s="161" t="s">
        <v>149</v>
      </c>
      <c r="V433" s="161"/>
      <c r="W433" s="161" t="s">
        <v>2363</v>
      </c>
      <c r="X433" s="161" t="s">
        <v>132</v>
      </c>
      <c r="Y433" s="161"/>
      <c r="Z433" s="198"/>
      <c r="AA433" s="161"/>
      <c r="AB433" s="161"/>
      <c r="AC433" s="161"/>
      <c r="AD433" s="197">
        <v>735658250</v>
      </c>
      <c r="AE433" s="197"/>
      <c r="AF433" s="197" t="s">
        <v>4003</v>
      </c>
      <c r="AG433" s="199">
        <v>101111</v>
      </c>
      <c r="AH433" s="197">
        <f t="shared" si="19"/>
        <v>205677.77000000002</v>
      </c>
      <c r="AI433" s="197">
        <v>178539.2</v>
      </c>
      <c r="AJ433" s="197">
        <v>27138.57</v>
      </c>
      <c r="AK433" s="197">
        <v>0</v>
      </c>
      <c r="AL433" s="197">
        <v>0</v>
      </c>
      <c r="AM433" s="197">
        <f t="shared" si="20"/>
        <v>223531.77000000002</v>
      </c>
      <c r="AN433" s="197">
        <v>178539.2</v>
      </c>
      <c r="AO433" s="197">
        <v>0</v>
      </c>
      <c r="AP433" s="197">
        <v>27138.57</v>
      </c>
      <c r="AQ433" s="197">
        <v>0</v>
      </c>
      <c r="AR433" s="197">
        <v>17854</v>
      </c>
      <c r="AS433" s="197" t="s">
        <v>564</v>
      </c>
      <c r="AT433" s="197" t="s">
        <v>904</v>
      </c>
      <c r="AU433" s="197" t="s">
        <v>118</v>
      </c>
      <c r="AV433" s="197" t="s">
        <v>3366</v>
      </c>
      <c r="AW433" s="197" t="s">
        <v>4004</v>
      </c>
      <c r="AX433" s="197" t="s">
        <v>904</v>
      </c>
      <c r="AY433" s="197"/>
      <c r="AZ433" s="197" t="s">
        <v>904</v>
      </c>
      <c r="BA433" s="197"/>
      <c r="BB433" s="197" t="s">
        <v>904</v>
      </c>
      <c r="BC433" s="197"/>
      <c r="BD433" s="197" t="s">
        <v>4004</v>
      </c>
      <c r="BE433" s="197"/>
      <c r="BF433" s="197"/>
      <c r="BG433" s="197"/>
      <c r="BH433" s="197"/>
      <c r="BI433" s="197"/>
    </row>
    <row r="434" spans="1:61" ht="15" hidden="1" customHeight="1" x14ac:dyDescent="0.2">
      <c r="A434" s="349" t="str">
        <f t="shared" si="21"/>
        <v>45xx-990730350624-450120251204TAC0001</v>
      </c>
      <c r="B434" s="198">
        <v>46050</v>
      </c>
      <c r="C434" s="351" t="s">
        <v>359</v>
      </c>
      <c r="D434" s="351" t="s">
        <v>259</v>
      </c>
      <c r="E434" s="260">
        <v>990730350624</v>
      </c>
      <c r="F434" s="161" t="s">
        <v>1875</v>
      </c>
      <c r="G434" s="199" t="s">
        <v>1876</v>
      </c>
      <c r="H434" s="199" t="s">
        <v>3363</v>
      </c>
      <c r="I434" s="199" t="s">
        <v>2358</v>
      </c>
      <c r="J434" s="198">
        <v>45995</v>
      </c>
      <c r="K434" s="198">
        <v>46006</v>
      </c>
      <c r="L434" s="198">
        <v>46020</v>
      </c>
      <c r="M434" s="198">
        <v>46020</v>
      </c>
      <c r="N434" s="161" t="s">
        <v>82</v>
      </c>
      <c r="O434" s="161" t="s">
        <v>479</v>
      </c>
      <c r="P434" s="161"/>
      <c r="Q434" s="161"/>
      <c r="R434" s="198">
        <v>45688</v>
      </c>
      <c r="S434" s="198">
        <v>45986</v>
      </c>
      <c r="T434" s="161" t="s">
        <v>263</v>
      </c>
      <c r="U434" s="161" t="s">
        <v>273</v>
      </c>
      <c r="V434" s="161"/>
      <c r="W434" s="161"/>
      <c r="X434" s="161" t="s">
        <v>132</v>
      </c>
      <c r="Y434" s="161"/>
      <c r="Z434" s="198"/>
      <c r="AA434" s="161"/>
      <c r="AB434" s="161"/>
      <c r="AC434" s="161"/>
      <c r="AD434" s="197">
        <v>52922317</v>
      </c>
      <c r="AE434" s="197"/>
      <c r="AF434" s="197" t="s">
        <v>4003</v>
      </c>
      <c r="AG434" s="199">
        <v>101202</v>
      </c>
      <c r="AH434" s="197">
        <f t="shared" si="19"/>
        <v>168518</v>
      </c>
      <c r="AI434" s="197">
        <v>165961</v>
      </c>
      <c r="AJ434" s="197">
        <v>2557</v>
      </c>
      <c r="AK434" s="197">
        <v>9139803</v>
      </c>
      <c r="AL434" s="197">
        <v>16596</v>
      </c>
      <c r="AM434" s="197">
        <f t="shared" si="20"/>
        <v>202192</v>
      </c>
      <c r="AN434" s="197">
        <v>182596</v>
      </c>
      <c r="AO434" s="197">
        <v>0</v>
      </c>
      <c r="AP434" s="197">
        <v>3000</v>
      </c>
      <c r="AQ434" s="197">
        <v>0</v>
      </c>
      <c r="AR434" s="197">
        <v>16596</v>
      </c>
      <c r="AS434" s="197" t="e">
        <v>#N/A</v>
      </c>
      <c r="AT434" s="197" t="s">
        <v>904</v>
      </c>
      <c r="AU434" s="197" t="s">
        <v>118</v>
      </c>
      <c r="AV434" s="197" t="s">
        <v>4004</v>
      </c>
      <c r="AW434" s="197" t="s">
        <v>4007</v>
      </c>
      <c r="AX434" s="197" t="s">
        <v>904</v>
      </c>
      <c r="AY434" s="197"/>
      <c r="AZ434" s="197" t="s">
        <v>904</v>
      </c>
      <c r="BA434" s="197"/>
      <c r="BB434" s="197" t="s">
        <v>904</v>
      </c>
      <c r="BC434" s="197"/>
      <c r="BD434" s="197" t="s">
        <v>4004</v>
      </c>
      <c r="BE434" s="197"/>
      <c r="BF434" s="197"/>
      <c r="BG434" s="197"/>
      <c r="BH434" s="197"/>
      <c r="BI434" s="197"/>
    </row>
    <row r="435" spans="1:61" ht="15" hidden="1" customHeight="1" x14ac:dyDescent="0.2">
      <c r="A435" s="349" t="str">
        <f t="shared" si="21"/>
        <v>60xx-30440005456-1686</v>
      </c>
      <c r="B435" s="198">
        <v>46108</v>
      </c>
      <c r="C435" s="351" t="s">
        <v>363</v>
      </c>
      <c r="D435" s="351" t="s">
        <v>364</v>
      </c>
      <c r="E435" s="260">
        <v>30440005456</v>
      </c>
      <c r="F435" s="161" t="s">
        <v>4048</v>
      </c>
      <c r="G435" s="199">
        <v>1686</v>
      </c>
      <c r="H435" s="199" t="s">
        <v>3365</v>
      </c>
      <c r="I435" s="199">
        <v>1686</v>
      </c>
      <c r="J435" s="198">
        <v>41037</v>
      </c>
      <c r="K435" s="198">
        <v>41037</v>
      </c>
      <c r="L435" s="198">
        <v>41380</v>
      </c>
      <c r="M435" s="198">
        <v>41380</v>
      </c>
      <c r="N435" s="161" t="s">
        <v>82</v>
      </c>
      <c r="O435" s="161" t="e">
        <v>#N/A</v>
      </c>
      <c r="P435" s="161"/>
      <c r="Q435" s="161"/>
      <c r="R435" s="198">
        <v>39083</v>
      </c>
      <c r="S435" s="198">
        <v>40908</v>
      </c>
      <c r="T435" s="161" t="s">
        <v>3588</v>
      </c>
      <c r="U435" s="161" t="s">
        <v>150</v>
      </c>
      <c r="V435" s="161"/>
      <c r="W435" s="161" t="s">
        <v>4049</v>
      </c>
      <c r="X435" s="161" t="s">
        <v>28</v>
      </c>
      <c r="Y435" s="161"/>
      <c r="Z435" s="198"/>
      <c r="AA435" s="161"/>
      <c r="AB435" s="161"/>
      <c r="AC435" s="161"/>
      <c r="AD435" s="197"/>
      <c r="AE435" s="197"/>
      <c r="AF435" s="197" t="s">
        <v>4003</v>
      </c>
      <c r="AG435" s="199">
        <v>101201</v>
      </c>
      <c r="AH435" s="197">
        <f t="shared" si="19"/>
        <v>190161</v>
      </c>
      <c r="AI435" s="197">
        <v>190161</v>
      </c>
      <c r="AJ435" s="197">
        <v>0</v>
      </c>
      <c r="AK435" s="197">
        <v>261570</v>
      </c>
      <c r="AL435" s="197">
        <v>76284</v>
      </c>
      <c r="AM435" s="197">
        <f t="shared" si="20"/>
        <v>190161</v>
      </c>
      <c r="AN435" s="197">
        <v>190161</v>
      </c>
      <c r="AO435" s="197">
        <v>0</v>
      </c>
      <c r="AP435" s="197">
        <v>0</v>
      </c>
      <c r="AQ435" s="197">
        <v>0</v>
      </c>
      <c r="AR435" s="197">
        <v>0</v>
      </c>
      <c r="AS435" s="197" t="e">
        <v>#N/A</v>
      </c>
      <c r="AT435" s="197" t="s">
        <v>904</v>
      </c>
      <c r="AU435" s="197" t="s">
        <v>118</v>
      </c>
      <c r="AV435" s="197" t="s">
        <v>4004</v>
      </c>
      <c r="AW435" s="197" t="s">
        <v>4004</v>
      </c>
      <c r="AX435" s="197" t="s">
        <v>904</v>
      </c>
      <c r="AY435" s="197"/>
      <c r="AZ435" s="197"/>
      <c r="BA435" s="197"/>
      <c r="BB435" s="197"/>
      <c r="BC435" s="197"/>
      <c r="BD435" s="197" t="s">
        <v>4004</v>
      </c>
      <c r="BE435" s="197"/>
      <c r="BF435" s="197">
        <v>0</v>
      </c>
      <c r="BG435" s="197">
        <v>0</v>
      </c>
      <c r="BH435" s="197" t="e">
        <v>#N/A</v>
      </c>
      <c r="BI435" s="197"/>
    </row>
    <row r="436" spans="1:61" ht="15" hidden="1" customHeight="1" x14ac:dyDescent="0.2">
      <c r="A436" s="349" t="str">
        <f t="shared" si="21"/>
        <v>30xx-200940010497-300120250807TAC0024</v>
      </c>
      <c r="B436" s="198">
        <v>46050</v>
      </c>
      <c r="C436" s="351" t="s">
        <v>217</v>
      </c>
      <c r="D436" s="351" t="s">
        <v>360</v>
      </c>
      <c r="E436" s="260">
        <v>200940010497</v>
      </c>
      <c r="F436" s="161" t="s">
        <v>2364</v>
      </c>
      <c r="G436" s="199" t="s">
        <v>1723</v>
      </c>
      <c r="H436" s="199" t="s">
        <v>3363</v>
      </c>
      <c r="I436" s="199" t="s">
        <v>2074</v>
      </c>
      <c r="J436" s="198">
        <v>45876</v>
      </c>
      <c r="K436" s="198">
        <v>45912</v>
      </c>
      <c r="L436" s="198">
        <v>45987</v>
      </c>
      <c r="M436" s="198"/>
      <c r="N436" s="161" t="s">
        <v>78</v>
      </c>
      <c r="O436" s="161" t="s">
        <v>487</v>
      </c>
      <c r="P436" s="161"/>
      <c r="Q436" s="161"/>
      <c r="R436" s="198">
        <v>44562</v>
      </c>
      <c r="S436" s="198">
        <v>45565</v>
      </c>
      <c r="T436" s="161" t="s">
        <v>225</v>
      </c>
      <c r="U436" s="161" t="s">
        <v>23</v>
      </c>
      <c r="V436" s="161"/>
      <c r="W436" s="161" t="s">
        <v>288</v>
      </c>
      <c r="X436" s="161" t="s">
        <v>11</v>
      </c>
      <c r="Y436" s="161">
        <v>734</v>
      </c>
      <c r="Z436" s="198">
        <v>45873</v>
      </c>
      <c r="AA436" s="161"/>
      <c r="AB436" s="161"/>
      <c r="AC436" s="161"/>
      <c r="AD436" s="197"/>
      <c r="AE436" s="197"/>
      <c r="AF436" s="197" t="s">
        <v>4003</v>
      </c>
      <c r="AG436" s="199">
        <v>101111</v>
      </c>
      <c r="AH436" s="197">
        <f t="shared" si="19"/>
        <v>19391238.988111001</v>
      </c>
      <c r="AI436" s="197">
        <v>19391238.988111001</v>
      </c>
      <c r="AJ436" s="197">
        <v>0</v>
      </c>
      <c r="AK436" s="197">
        <v>0</v>
      </c>
      <c r="AL436" s="197">
        <v>0</v>
      </c>
      <c r="AM436" s="197">
        <f t="shared" si="20"/>
        <v>188925</v>
      </c>
      <c r="AN436" s="197">
        <v>188925</v>
      </c>
      <c r="AO436" s="197">
        <v>0</v>
      </c>
      <c r="AP436" s="197">
        <v>0</v>
      </c>
      <c r="AQ436" s="197">
        <v>0</v>
      </c>
      <c r="AR436" s="197">
        <v>0</v>
      </c>
      <c r="AS436" s="197" t="e">
        <v>#N/A</v>
      </c>
      <c r="AT436" s="197" t="s">
        <v>904</v>
      </c>
      <c r="AU436" s="197" t="s">
        <v>118</v>
      </c>
      <c r="AV436" s="197" t="s">
        <v>4007</v>
      </c>
      <c r="AW436" s="197" t="s">
        <v>4004</v>
      </c>
      <c r="AX436" s="197" t="s">
        <v>904</v>
      </c>
      <c r="AY436" s="197"/>
      <c r="AZ436" s="197"/>
      <c r="BA436" s="197"/>
      <c r="BB436" s="197"/>
      <c r="BC436" s="197"/>
      <c r="BD436" s="197" t="s">
        <v>4004</v>
      </c>
      <c r="BE436" s="197"/>
      <c r="BF436" s="197">
        <v>6621701</v>
      </c>
      <c r="BG436" s="197"/>
      <c r="BH436" s="197"/>
      <c r="BI436" s="197"/>
    </row>
    <row r="437" spans="1:61" ht="15" hidden="1" customHeight="1" x14ac:dyDescent="0.2">
      <c r="A437" s="349" t="str">
        <f t="shared" si="21"/>
        <v>45xx-770119450366-450120251112TAC0002</v>
      </c>
      <c r="B437" s="198">
        <v>46071</v>
      </c>
      <c r="C437" s="351" t="s">
        <v>359</v>
      </c>
      <c r="D437" s="351" t="s">
        <v>259</v>
      </c>
      <c r="E437" s="260">
        <v>770119450366</v>
      </c>
      <c r="F437" s="161" t="s">
        <v>1604</v>
      </c>
      <c r="G437" s="199" t="s">
        <v>1603</v>
      </c>
      <c r="H437" s="199" t="s">
        <v>3363</v>
      </c>
      <c r="I437" s="199" t="s">
        <v>2397</v>
      </c>
      <c r="J437" s="198">
        <v>45973</v>
      </c>
      <c r="K437" s="198">
        <v>45981</v>
      </c>
      <c r="L437" s="198">
        <v>46034</v>
      </c>
      <c r="M437" s="198">
        <v>46034</v>
      </c>
      <c r="N437" s="161" t="s">
        <v>82</v>
      </c>
      <c r="O437" s="161" t="s">
        <v>479</v>
      </c>
      <c r="P437" s="161"/>
      <c r="Q437" s="161"/>
      <c r="R437" s="198">
        <v>44562</v>
      </c>
      <c r="S437" s="198">
        <v>45972</v>
      </c>
      <c r="T437" s="161" t="s">
        <v>1089</v>
      </c>
      <c r="U437" s="161" t="s">
        <v>268</v>
      </c>
      <c r="V437" s="161"/>
      <c r="W437" s="161"/>
      <c r="X437" s="161" t="s">
        <v>132</v>
      </c>
      <c r="Y437" s="161"/>
      <c r="Z437" s="198"/>
      <c r="AA437" s="161"/>
      <c r="AB437" s="161"/>
      <c r="AC437" s="161"/>
      <c r="AD437" s="197">
        <v>95400000</v>
      </c>
      <c r="AE437" s="197"/>
      <c r="AF437" s="197" t="s">
        <v>4090</v>
      </c>
      <c r="AG437" s="199">
        <v>904101</v>
      </c>
      <c r="AH437" s="197">
        <f t="shared" si="19"/>
        <v>176855</v>
      </c>
      <c r="AI437" s="197">
        <v>169300</v>
      </c>
      <c r="AJ437" s="197">
        <v>7555</v>
      </c>
      <c r="AK437" s="197">
        <v>0</v>
      </c>
      <c r="AL437" s="197">
        <v>0</v>
      </c>
      <c r="AM437" s="197">
        <f t="shared" si="20"/>
        <v>176860</v>
      </c>
      <c r="AN437" s="197">
        <v>169300</v>
      </c>
      <c r="AO437" s="197">
        <v>0</v>
      </c>
      <c r="AP437" s="197">
        <v>7560</v>
      </c>
      <c r="AQ437" s="197">
        <v>0</v>
      </c>
      <c r="AR437" s="197">
        <v>0</v>
      </c>
      <c r="AS437" s="197" t="s">
        <v>564</v>
      </c>
      <c r="AT437" s="197" t="s">
        <v>904</v>
      </c>
      <c r="AU437" s="197" t="s">
        <v>118</v>
      </c>
      <c r="AV437" s="197" t="s">
        <v>3366</v>
      </c>
      <c r="AW437" s="197" t="s">
        <v>4004</v>
      </c>
      <c r="AX437" s="197" t="s">
        <v>904</v>
      </c>
      <c r="AY437" s="197"/>
      <c r="AZ437" s="197" t="s">
        <v>904</v>
      </c>
      <c r="BA437" s="197"/>
      <c r="BB437" s="197"/>
      <c r="BC437" s="197"/>
      <c r="BD437" s="197" t="s">
        <v>4004</v>
      </c>
      <c r="BE437" s="197"/>
      <c r="BF437" s="197"/>
      <c r="BG437" s="197"/>
      <c r="BH437" s="197"/>
      <c r="BI437" s="197"/>
    </row>
    <row r="438" spans="1:61" ht="15" hidden="1" customHeight="1" x14ac:dyDescent="0.2">
      <c r="A438" s="349" t="str">
        <f t="shared" si="21"/>
        <v>15xx-100740006986-62</v>
      </c>
      <c r="B438" s="198">
        <v>46050</v>
      </c>
      <c r="C438" s="351" t="s">
        <v>290</v>
      </c>
      <c r="D438" s="351" t="s">
        <v>291</v>
      </c>
      <c r="E438" s="260">
        <v>100740006986</v>
      </c>
      <c r="F438" s="161" t="s">
        <v>372</v>
      </c>
      <c r="G438" s="199">
        <v>62</v>
      </c>
      <c r="H438" s="199" t="s">
        <v>3365</v>
      </c>
      <c r="I438" s="199">
        <v>62</v>
      </c>
      <c r="J438" s="198">
        <v>45770</v>
      </c>
      <c r="K438" s="198">
        <v>45782</v>
      </c>
      <c r="L438" s="198">
        <v>45910</v>
      </c>
      <c r="M438" s="198">
        <v>45911</v>
      </c>
      <c r="N438" s="161"/>
      <c r="O438" s="161" t="s">
        <v>82</v>
      </c>
      <c r="P438" s="161"/>
      <c r="Q438" s="161"/>
      <c r="R438" s="198">
        <v>44562</v>
      </c>
      <c r="S438" s="198">
        <v>45657</v>
      </c>
      <c r="T438" s="161" t="s">
        <v>300</v>
      </c>
      <c r="U438" s="161" t="s">
        <v>264</v>
      </c>
      <c r="V438" s="161"/>
      <c r="W438" s="161" t="s">
        <v>1733</v>
      </c>
      <c r="X438" s="161" t="s">
        <v>145</v>
      </c>
      <c r="Y438" s="161"/>
      <c r="Z438" s="198"/>
      <c r="AA438" s="161"/>
      <c r="AB438" s="161"/>
      <c r="AC438" s="161"/>
      <c r="AD438" s="197" t="s">
        <v>1734</v>
      </c>
      <c r="AE438" s="197"/>
      <c r="AF438" s="197" t="s">
        <v>4003</v>
      </c>
      <c r="AG438" s="199">
        <v>101201</v>
      </c>
      <c r="AH438" s="197">
        <f t="shared" si="19"/>
        <v>11280692</v>
      </c>
      <c r="AI438" s="197">
        <v>11280692</v>
      </c>
      <c r="AJ438" s="197">
        <v>0</v>
      </c>
      <c r="AK438" s="197">
        <v>0</v>
      </c>
      <c r="AL438" s="197">
        <v>0</v>
      </c>
      <c r="AM438" s="197">
        <f t="shared" si="20"/>
        <v>173471</v>
      </c>
      <c r="AN438" s="197">
        <v>0</v>
      </c>
      <c r="AO438" s="197">
        <v>0</v>
      </c>
      <c r="AP438" s="197">
        <v>173471</v>
      </c>
      <c r="AQ438" s="197">
        <v>0</v>
      </c>
      <c r="AR438" s="197">
        <v>0</v>
      </c>
      <c r="AS438" s="197" t="e">
        <v>#N/A</v>
      </c>
      <c r="AT438" s="197" t="s">
        <v>904</v>
      </c>
      <c r="AU438" s="197" t="s">
        <v>118</v>
      </c>
      <c r="AV438" s="197"/>
      <c r="AW438" s="197" t="s">
        <v>4004</v>
      </c>
      <c r="AX438" s="197"/>
      <c r="AY438" s="197"/>
      <c r="AZ438" s="197" t="s">
        <v>904</v>
      </c>
      <c r="BA438" s="197"/>
      <c r="BB438" s="197"/>
      <c r="BC438" s="197"/>
      <c r="BD438" s="197" t="s">
        <v>4004</v>
      </c>
      <c r="BE438" s="197"/>
      <c r="BF438" s="197">
        <v>0</v>
      </c>
      <c r="BG438" s="197">
        <v>0</v>
      </c>
      <c r="BH438" s="197">
        <v>0</v>
      </c>
      <c r="BI438" s="197"/>
    </row>
    <row r="439" spans="1:61" ht="15" hidden="1" customHeight="1" x14ac:dyDescent="0.2">
      <c r="A439" s="349" t="str">
        <f t="shared" si="21"/>
        <v>62xx-141240015560-620120250812TAC0004</v>
      </c>
      <c r="B439" s="198">
        <v>46027</v>
      </c>
      <c r="C439" s="351" t="s">
        <v>361</v>
      </c>
      <c r="D439" s="351" t="s">
        <v>362</v>
      </c>
      <c r="E439" s="260">
        <v>141240015560</v>
      </c>
      <c r="F439" s="161" t="s">
        <v>987</v>
      </c>
      <c r="G439" s="199" t="s">
        <v>986</v>
      </c>
      <c r="H439" s="199" t="s">
        <v>3363</v>
      </c>
      <c r="I439" s="199" t="s">
        <v>2052</v>
      </c>
      <c r="J439" s="198">
        <v>45881</v>
      </c>
      <c r="K439" s="198">
        <v>45915</v>
      </c>
      <c r="L439" s="198">
        <v>46020</v>
      </c>
      <c r="M439" s="198">
        <v>46020</v>
      </c>
      <c r="N439" s="161" t="s">
        <v>78</v>
      </c>
      <c r="O439" s="161" t="s">
        <v>487</v>
      </c>
      <c r="P439" s="161"/>
      <c r="Q439" s="161"/>
      <c r="R439" s="198">
        <v>44562</v>
      </c>
      <c r="S439" s="198" t="s">
        <v>39</v>
      </c>
      <c r="T439" s="161" t="s">
        <v>484</v>
      </c>
      <c r="U439" s="161">
        <v>0</v>
      </c>
      <c r="V439" s="161"/>
      <c r="W439" s="161" t="s">
        <v>207</v>
      </c>
      <c r="X439" s="161" t="s">
        <v>28</v>
      </c>
      <c r="Y439" s="161"/>
      <c r="Z439" s="198"/>
      <c r="AA439" s="161"/>
      <c r="AB439" s="161"/>
      <c r="AC439" s="161"/>
      <c r="AD439" s="197">
        <v>0</v>
      </c>
      <c r="AE439" s="197"/>
      <c r="AF439" s="197" t="s">
        <v>4005</v>
      </c>
      <c r="AG439" s="199">
        <v>105101</v>
      </c>
      <c r="AH439" s="197">
        <f t="shared" si="19"/>
        <v>2407899</v>
      </c>
      <c r="AI439" s="197">
        <v>1719302</v>
      </c>
      <c r="AJ439" s="197">
        <v>688597</v>
      </c>
      <c r="AK439" s="197">
        <v>0</v>
      </c>
      <c r="AL439" s="197">
        <v>0</v>
      </c>
      <c r="AM439" s="197">
        <f t="shared" si="20"/>
        <v>171930</v>
      </c>
      <c r="AN439" s="197">
        <v>0</v>
      </c>
      <c r="AO439" s="197">
        <v>0</v>
      </c>
      <c r="AP439" s="197">
        <v>0</v>
      </c>
      <c r="AQ439" s="197">
        <v>0</v>
      </c>
      <c r="AR439" s="197">
        <v>171930</v>
      </c>
      <c r="AS439" s="197" t="e">
        <v>#N/A</v>
      </c>
      <c r="AT439" s="197" t="s">
        <v>904</v>
      </c>
      <c r="AU439" s="197" t="s">
        <v>118</v>
      </c>
      <c r="AV439" s="197" t="s">
        <v>1133</v>
      </c>
      <c r="AW439" s="197" t="s">
        <v>4004</v>
      </c>
      <c r="AX439" s="197"/>
      <c r="AY439" s="197"/>
      <c r="AZ439" s="197"/>
      <c r="BA439" s="197"/>
      <c r="BB439" s="197" t="s">
        <v>904</v>
      </c>
      <c r="BC439" s="197"/>
      <c r="BD439" s="197" t="s">
        <v>4004</v>
      </c>
      <c r="BE439" s="197"/>
      <c r="BF439" s="197"/>
      <c r="BG439" s="197"/>
      <c r="BH439" s="197"/>
      <c r="BI439" s="197"/>
    </row>
    <row r="440" spans="1:61" ht="15" hidden="1" customHeight="1" x14ac:dyDescent="0.2">
      <c r="A440" s="349" t="str">
        <f t="shared" si="21"/>
        <v>27xx-91240006534-270120251023TAC0098</v>
      </c>
      <c r="B440" s="198">
        <v>46055</v>
      </c>
      <c r="C440" s="351" t="s">
        <v>193</v>
      </c>
      <c r="D440" s="351" t="s">
        <v>194</v>
      </c>
      <c r="E440" s="260">
        <v>91240006534</v>
      </c>
      <c r="F440" s="161" t="s">
        <v>1222</v>
      </c>
      <c r="G440" s="199" t="s">
        <v>1223</v>
      </c>
      <c r="H440" s="199" t="s">
        <v>3363</v>
      </c>
      <c r="I440" s="199" t="s">
        <v>2079</v>
      </c>
      <c r="J440" s="198">
        <v>45953</v>
      </c>
      <c r="K440" s="198">
        <v>45971</v>
      </c>
      <c r="L440" s="198">
        <v>46022</v>
      </c>
      <c r="M440" s="198">
        <v>46022</v>
      </c>
      <c r="N440" s="161" t="s">
        <v>82</v>
      </c>
      <c r="O440" s="161" t="s">
        <v>479</v>
      </c>
      <c r="P440" s="161"/>
      <c r="Q440" s="161"/>
      <c r="R440" s="198">
        <v>44743</v>
      </c>
      <c r="S440" s="198">
        <v>45940</v>
      </c>
      <c r="T440" s="161" t="s">
        <v>371</v>
      </c>
      <c r="U440" s="161" t="s">
        <v>23</v>
      </c>
      <c r="V440" s="161"/>
      <c r="W440" s="161" t="s">
        <v>175</v>
      </c>
      <c r="X440" s="161" t="s">
        <v>36</v>
      </c>
      <c r="Y440" s="161"/>
      <c r="Z440" s="198"/>
      <c r="AA440" s="161"/>
      <c r="AB440" s="161"/>
      <c r="AC440" s="161"/>
      <c r="AD440" s="197">
        <v>42202457</v>
      </c>
      <c r="AE440" s="197">
        <v>3</v>
      </c>
      <c r="AF440" s="197" t="s">
        <v>4003</v>
      </c>
      <c r="AG440" s="199">
        <v>101111</v>
      </c>
      <c r="AH440" s="197">
        <f t="shared" si="19"/>
        <v>154942</v>
      </c>
      <c r="AI440" s="197">
        <v>144525</v>
      </c>
      <c r="AJ440" s="197">
        <v>10417</v>
      </c>
      <c r="AK440" s="197">
        <v>0</v>
      </c>
      <c r="AL440" s="197">
        <v>14453</v>
      </c>
      <c r="AM440" s="197">
        <f t="shared" si="20"/>
        <v>169395</v>
      </c>
      <c r="AN440" s="197">
        <v>144525</v>
      </c>
      <c r="AO440" s="197">
        <v>0</v>
      </c>
      <c r="AP440" s="197">
        <v>10417</v>
      </c>
      <c r="AQ440" s="197">
        <v>0</v>
      </c>
      <c r="AR440" s="197">
        <v>14453</v>
      </c>
      <c r="AS440" s="197" t="e">
        <v>#N/A</v>
      </c>
      <c r="AT440" s="197" t="s">
        <v>904</v>
      </c>
      <c r="AU440" s="197" t="s">
        <v>118</v>
      </c>
      <c r="AV440" s="197"/>
      <c r="AW440" s="197" t="s">
        <v>4004</v>
      </c>
      <c r="AX440" s="197" t="s">
        <v>904</v>
      </c>
      <c r="AY440" s="197"/>
      <c r="AZ440" s="197" t="s">
        <v>904</v>
      </c>
      <c r="BA440" s="197"/>
      <c r="BB440" s="197" t="s">
        <v>904</v>
      </c>
      <c r="BC440" s="197"/>
      <c r="BD440" s="197" t="s">
        <v>4004</v>
      </c>
      <c r="BE440" s="197"/>
      <c r="BF440" s="197">
        <v>0</v>
      </c>
      <c r="BG440" s="197"/>
      <c r="BH440" s="197"/>
      <c r="BI440" s="197"/>
    </row>
    <row r="441" spans="1:61" ht="15" hidden="1" customHeight="1" x14ac:dyDescent="0.2">
      <c r="A441" s="349" t="str">
        <f t="shared" si="21"/>
        <v>03xx-50740005679-030120250715TAC0002</v>
      </c>
      <c r="B441" s="198">
        <v>46036</v>
      </c>
      <c r="C441" s="351" t="s">
        <v>365</v>
      </c>
      <c r="D441" s="351" t="s">
        <v>20</v>
      </c>
      <c r="E441" s="260">
        <v>50740005679</v>
      </c>
      <c r="F441" s="161" t="s">
        <v>885</v>
      </c>
      <c r="G441" s="199" t="s">
        <v>651</v>
      </c>
      <c r="H441" s="199" t="s">
        <v>3363</v>
      </c>
      <c r="I441" s="199" t="s">
        <v>651</v>
      </c>
      <c r="J441" s="198">
        <v>45853</v>
      </c>
      <c r="K441" s="198">
        <v>45884</v>
      </c>
      <c r="L441" s="198">
        <v>46021</v>
      </c>
      <c r="M441" s="198">
        <v>46022</v>
      </c>
      <c r="N441" s="161" t="s">
        <v>78</v>
      </c>
      <c r="O441" s="161" t="s">
        <v>487</v>
      </c>
      <c r="P441" s="161"/>
      <c r="Q441" s="161"/>
      <c r="R441" s="198">
        <v>44562</v>
      </c>
      <c r="S441" s="198">
        <v>45291</v>
      </c>
      <c r="T441" s="161" t="s">
        <v>26</v>
      </c>
      <c r="U441" s="161" t="s">
        <v>264</v>
      </c>
      <c r="V441" s="161"/>
      <c r="W441" s="161" t="s">
        <v>416</v>
      </c>
      <c r="X441" s="161" t="s">
        <v>28</v>
      </c>
      <c r="Y441" s="161">
        <v>624</v>
      </c>
      <c r="Z441" s="198">
        <v>45852</v>
      </c>
      <c r="AA441" s="161"/>
      <c r="AB441" s="161"/>
      <c r="AC441" s="161"/>
      <c r="AD441" s="197">
        <v>2068634870</v>
      </c>
      <c r="AE441" s="197">
        <v>2</v>
      </c>
      <c r="AF441" s="197" t="s">
        <v>4003</v>
      </c>
      <c r="AG441" s="199">
        <v>101111</v>
      </c>
      <c r="AH441" s="197">
        <f t="shared" si="19"/>
        <v>1757161</v>
      </c>
      <c r="AI441" s="197">
        <v>1689072</v>
      </c>
      <c r="AJ441" s="197">
        <v>68089</v>
      </c>
      <c r="AK441" s="197">
        <v>0</v>
      </c>
      <c r="AL441" s="197">
        <v>168907</v>
      </c>
      <c r="AM441" s="197">
        <f t="shared" si="20"/>
        <v>168907</v>
      </c>
      <c r="AN441" s="197">
        <v>0</v>
      </c>
      <c r="AO441" s="197">
        <v>0</v>
      </c>
      <c r="AP441" s="197">
        <v>0</v>
      </c>
      <c r="AQ441" s="197">
        <v>0</v>
      </c>
      <c r="AR441" s="197">
        <v>168907</v>
      </c>
      <c r="AS441" s="197" t="e">
        <v>#N/A</v>
      </c>
      <c r="AT441" s="197" t="s">
        <v>904</v>
      </c>
      <c r="AU441" s="197" t="s">
        <v>118</v>
      </c>
      <c r="AV441" s="197" t="s">
        <v>1133</v>
      </c>
      <c r="AW441" s="197" t="s">
        <v>4004</v>
      </c>
      <c r="AX441" s="197"/>
      <c r="AY441" s="197"/>
      <c r="AZ441" s="197"/>
      <c r="BA441" s="197"/>
      <c r="BB441" s="197" t="s">
        <v>904</v>
      </c>
      <c r="BC441" s="197"/>
      <c r="BD441" s="197" t="s">
        <v>4004</v>
      </c>
      <c r="BE441" s="197"/>
      <c r="BF441" s="197"/>
      <c r="BG441" s="197"/>
      <c r="BH441" s="197"/>
      <c r="BI441" s="197"/>
    </row>
    <row r="442" spans="1:61" ht="15" hidden="1" customHeight="1" x14ac:dyDescent="0.2">
      <c r="A442" s="349" t="str">
        <f t="shared" si="21"/>
        <v>62xx-170640018989-1106</v>
      </c>
      <c r="B442" s="198">
        <v>46113</v>
      </c>
      <c r="C442" s="351" t="s">
        <v>361</v>
      </c>
      <c r="D442" s="351" t="s">
        <v>362</v>
      </c>
      <c r="E442" s="260">
        <v>170640018989</v>
      </c>
      <c r="F442" s="161" t="s">
        <v>4148</v>
      </c>
      <c r="G442" s="199">
        <v>1106</v>
      </c>
      <c r="H442" s="199" t="s">
        <v>3365</v>
      </c>
      <c r="I442" s="199">
        <v>1106</v>
      </c>
      <c r="J442" s="198">
        <v>45559</v>
      </c>
      <c r="K442" s="198">
        <v>45656</v>
      </c>
      <c r="L442" s="198">
        <v>45803</v>
      </c>
      <c r="M442" s="198">
        <v>45804</v>
      </c>
      <c r="N442" s="161"/>
      <c r="O442" s="161" t="s">
        <v>82</v>
      </c>
      <c r="P442" s="161"/>
      <c r="Q442" s="161"/>
      <c r="R442" s="198">
        <v>44197</v>
      </c>
      <c r="S442" s="198">
        <v>45291</v>
      </c>
      <c r="T442" s="161" t="s">
        <v>4043</v>
      </c>
      <c r="U442" s="161" t="s">
        <v>1726</v>
      </c>
      <c r="V442" s="161"/>
      <c r="W442" s="161" t="s">
        <v>903</v>
      </c>
      <c r="X442" s="161" t="s">
        <v>133</v>
      </c>
      <c r="Y442" s="161"/>
      <c r="Z442" s="198"/>
      <c r="AA442" s="161"/>
      <c r="AB442" s="161"/>
      <c r="AC442" s="161"/>
      <c r="AD442" s="197">
        <v>3076207993</v>
      </c>
      <c r="AE442" s="197"/>
      <c r="AF442" s="197" t="s">
        <v>4005</v>
      </c>
      <c r="AG442" s="199">
        <v>105101</v>
      </c>
      <c r="AH442" s="197">
        <f t="shared" si="19"/>
        <v>153301</v>
      </c>
      <c r="AI442" s="197">
        <v>153301</v>
      </c>
      <c r="AJ442" s="197">
        <v>0</v>
      </c>
      <c r="AK442" s="197">
        <v>0</v>
      </c>
      <c r="AL442" s="197">
        <v>0</v>
      </c>
      <c r="AM442" s="197">
        <f t="shared" si="20"/>
        <v>153301</v>
      </c>
      <c r="AN442" s="197">
        <v>153301</v>
      </c>
      <c r="AO442" s="197">
        <v>0</v>
      </c>
      <c r="AP442" s="197">
        <v>0</v>
      </c>
      <c r="AQ442" s="197">
        <v>0</v>
      </c>
      <c r="AR442" s="197">
        <v>0</v>
      </c>
      <c r="AS442" s="197" t="e">
        <v>#N/A</v>
      </c>
      <c r="AT442" s="197" t="s">
        <v>904</v>
      </c>
      <c r="AU442" s="197" t="s">
        <v>904</v>
      </c>
      <c r="AV442" s="197"/>
      <c r="AW442" s="197" t="s">
        <v>4004</v>
      </c>
      <c r="AX442" s="197" t="s">
        <v>904</v>
      </c>
      <c r="AY442" s="197"/>
      <c r="AZ442" s="197"/>
      <c r="BA442" s="197"/>
      <c r="BB442" s="197"/>
      <c r="BC442" s="197"/>
      <c r="BD442" s="197" t="s">
        <v>4004</v>
      </c>
      <c r="BE442" s="197"/>
      <c r="BF442" s="197">
        <v>0</v>
      </c>
      <c r="BG442" s="197">
        <v>0</v>
      </c>
      <c r="BH442" s="197">
        <v>0</v>
      </c>
      <c r="BI442" s="197">
        <v>153301</v>
      </c>
    </row>
    <row r="443" spans="1:61" ht="15" hidden="1" customHeight="1" x14ac:dyDescent="0.2">
      <c r="A443" s="349" t="str">
        <f t="shared" si="21"/>
        <v>62xx-220540030084-51</v>
      </c>
      <c r="B443" s="198">
        <v>46107</v>
      </c>
      <c r="C443" s="351" t="s">
        <v>361</v>
      </c>
      <c r="D443" s="351" t="s">
        <v>362</v>
      </c>
      <c r="E443" s="260">
        <v>220540030084</v>
      </c>
      <c r="F443" s="161" t="s">
        <v>4149</v>
      </c>
      <c r="G443" s="199">
        <v>51</v>
      </c>
      <c r="H443" s="199" t="s">
        <v>3365</v>
      </c>
      <c r="I443" s="199">
        <v>51</v>
      </c>
      <c r="J443" s="198">
        <v>45720</v>
      </c>
      <c r="K443" s="198">
        <v>45749</v>
      </c>
      <c r="L443" s="198">
        <v>46002</v>
      </c>
      <c r="M443" s="198">
        <v>46006</v>
      </c>
      <c r="N443" s="161"/>
      <c r="O443" s="161" t="s">
        <v>82</v>
      </c>
      <c r="P443" s="161"/>
      <c r="Q443" s="161"/>
      <c r="R443" s="198">
        <v>44701</v>
      </c>
      <c r="S443" s="198" t="s">
        <v>4150</v>
      </c>
      <c r="T443" s="161" t="s">
        <v>4151</v>
      </c>
      <c r="U443" s="161" t="s">
        <v>149</v>
      </c>
      <c r="V443" s="161"/>
      <c r="W443" s="161" t="s">
        <v>1149</v>
      </c>
      <c r="X443" s="161" t="s">
        <v>132</v>
      </c>
      <c r="Y443" s="161"/>
      <c r="Z443" s="198"/>
      <c r="AA443" s="161"/>
      <c r="AB443" s="161"/>
      <c r="AC443" s="161"/>
      <c r="AD443" s="197">
        <v>282180767</v>
      </c>
      <c r="AE443" s="197">
        <v>1.4</v>
      </c>
      <c r="AF443" s="197" t="s">
        <v>4005</v>
      </c>
      <c r="AG443" s="199">
        <v>105101</v>
      </c>
      <c r="AH443" s="197">
        <f t="shared" si="19"/>
        <v>762639</v>
      </c>
      <c r="AI443" s="197">
        <v>670745</v>
      </c>
      <c r="AJ443" s="197">
        <v>91894</v>
      </c>
      <c r="AK443" s="197">
        <v>0</v>
      </c>
      <c r="AL443" s="197">
        <v>0</v>
      </c>
      <c r="AM443" s="197">
        <f t="shared" si="20"/>
        <v>152802</v>
      </c>
      <c r="AN443" s="197">
        <v>60908</v>
      </c>
      <c r="AO443" s="197">
        <v>0</v>
      </c>
      <c r="AP443" s="197">
        <v>91894</v>
      </c>
      <c r="AQ443" s="197">
        <v>0</v>
      </c>
      <c r="AR443" s="197">
        <v>0</v>
      </c>
      <c r="AS443" s="197" t="e">
        <v>#N/A</v>
      </c>
      <c r="AT443" s="197" t="s">
        <v>904</v>
      </c>
      <c r="AU443" s="197" t="s">
        <v>904</v>
      </c>
      <c r="AV443" s="197"/>
      <c r="AW443" s="197" t="s">
        <v>4004</v>
      </c>
      <c r="AX443" s="197" t="s">
        <v>904</v>
      </c>
      <c r="AY443" s="197"/>
      <c r="AZ443" s="197" t="s">
        <v>904</v>
      </c>
      <c r="BA443" s="197"/>
      <c r="BB443" s="197"/>
      <c r="BC443" s="197"/>
      <c r="BD443" s="197" t="s">
        <v>4004</v>
      </c>
      <c r="BE443" s="197"/>
      <c r="BF443" s="197">
        <v>0</v>
      </c>
      <c r="BG443" s="197">
        <v>0</v>
      </c>
      <c r="BH443" s="197">
        <v>0</v>
      </c>
      <c r="BI443" s="197">
        <v>152802</v>
      </c>
    </row>
    <row r="444" spans="1:61" ht="15" hidden="1" customHeight="1" x14ac:dyDescent="0.2">
      <c r="A444" s="349" t="str">
        <f t="shared" si="21"/>
        <v>06xx-206550861-060120251203TAC0001</v>
      </c>
      <c r="B444" s="198">
        <v>46107</v>
      </c>
      <c r="C444" s="351" t="s">
        <v>348</v>
      </c>
      <c r="D444" s="351" t="s">
        <v>49</v>
      </c>
      <c r="E444" s="260">
        <v>206550861</v>
      </c>
      <c r="F444" s="161" t="s">
        <v>1966</v>
      </c>
      <c r="G444" s="199" t="s">
        <v>1965</v>
      </c>
      <c r="H444" s="199" t="s">
        <v>3363</v>
      </c>
      <c r="I444" s="199" t="s">
        <v>1965</v>
      </c>
      <c r="J444" s="198">
        <v>45994</v>
      </c>
      <c r="K444" s="198">
        <v>46010</v>
      </c>
      <c r="L444" s="198">
        <v>46059</v>
      </c>
      <c r="M444" s="198">
        <v>46059</v>
      </c>
      <c r="N444" s="161" t="s">
        <v>82</v>
      </c>
      <c r="O444" s="161" t="s">
        <v>479</v>
      </c>
      <c r="P444" s="161"/>
      <c r="Q444" s="161"/>
      <c r="R444" s="198">
        <v>44809</v>
      </c>
      <c r="S444" s="198">
        <v>45986</v>
      </c>
      <c r="T444" s="161" t="s">
        <v>70</v>
      </c>
      <c r="U444" s="161" t="s">
        <v>152</v>
      </c>
      <c r="V444" s="161" t="s">
        <v>57</v>
      </c>
      <c r="W444" s="161" t="s">
        <v>1140</v>
      </c>
      <c r="X444" s="161" t="s">
        <v>36</v>
      </c>
      <c r="Y444" s="161" t="s">
        <v>57</v>
      </c>
      <c r="Z444" s="198" t="s">
        <v>57</v>
      </c>
      <c r="AA444" s="161" t="s">
        <v>57</v>
      </c>
      <c r="AB444" s="161" t="s">
        <v>57</v>
      </c>
      <c r="AC444" s="161" t="s">
        <v>57</v>
      </c>
      <c r="AD444" s="197">
        <v>43183666</v>
      </c>
      <c r="AE444" s="197">
        <v>0</v>
      </c>
      <c r="AF444" s="197" t="s">
        <v>4090</v>
      </c>
      <c r="AG444" s="199">
        <v>904101</v>
      </c>
      <c r="AH444" s="197">
        <f t="shared" si="19"/>
        <v>151550</v>
      </c>
      <c r="AI444" s="197">
        <v>151550</v>
      </c>
      <c r="AJ444" s="197">
        <v>0</v>
      </c>
      <c r="AK444" s="197">
        <v>0</v>
      </c>
      <c r="AL444" s="197">
        <v>0</v>
      </c>
      <c r="AM444" s="197">
        <f t="shared" si="20"/>
        <v>151550</v>
      </c>
      <c r="AN444" s="197">
        <v>103950</v>
      </c>
      <c r="AO444" s="197">
        <v>47600</v>
      </c>
      <c r="AP444" s="197">
        <v>0</v>
      </c>
      <c r="AQ444" s="197">
        <v>0</v>
      </c>
      <c r="AR444" s="197">
        <v>0</v>
      </c>
      <c r="AS444" s="197" t="s">
        <v>564</v>
      </c>
      <c r="AT444" s="197" t="s">
        <v>904</v>
      </c>
      <c r="AU444" s="197" t="s">
        <v>118</v>
      </c>
      <c r="AV444" s="197" t="s">
        <v>3366</v>
      </c>
      <c r="AW444" s="197" t="s">
        <v>4004</v>
      </c>
      <c r="AX444" s="197" t="s">
        <v>904</v>
      </c>
      <c r="AY444" s="197" t="s">
        <v>904</v>
      </c>
      <c r="AZ444" s="197"/>
      <c r="BA444" s="197"/>
      <c r="BB444" s="197"/>
      <c r="BC444" s="197"/>
      <c r="BD444" s="197" t="s">
        <v>4004</v>
      </c>
      <c r="BE444" s="197"/>
      <c r="BF444" s="197"/>
      <c r="BG444" s="197"/>
      <c r="BH444" s="197"/>
      <c r="BI444" s="197"/>
    </row>
    <row r="445" spans="1:61" ht="15" hidden="1" customHeight="1" x14ac:dyDescent="0.2">
      <c r="A445" s="349" t="str">
        <f t="shared" si="21"/>
        <v>45xx-671126400062-450120260312TAC0009</v>
      </c>
      <c r="B445" s="198">
        <v>46113</v>
      </c>
      <c r="C445" s="351" t="s">
        <v>359</v>
      </c>
      <c r="D445" s="351" t="s">
        <v>259</v>
      </c>
      <c r="E445" s="260">
        <v>671126400062</v>
      </c>
      <c r="F445" s="161" t="s">
        <v>4139</v>
      </c>
      <c r="G445" s="199" t="s">
        <v>4140</v>
      </c>
      <c r="H445" s="199" t="s">
        <v>3363</v>
      </c>
      <c r="I445" s="199" t="s">
        <v>4141</v>
      </c>
      <c r="J445" s="198">
        <v>46093</v>
      </c>
      <c r="K445" s="198">
        <v>46094</v>
      </c>
      <c r="L445" s="198">
        <v>46111</v>
      </c>
      <c r="M445" s="198">
        <v>46111</v>
      </c>
      <c r="N445" s="161" t="s">
        <v>82</v>
      </c>
      <c r="O445" s="161" t="s">
        <v>479</v>
      </c>
      <c r="P445" s="161"/>
      <c r="Q445" s="161"/>
      <c r="R445" s="198">
        <v>44927</v>
      </c>
      <c r="S445" s="198">
        <v>46092</v>
      </c>
      <c r="T445" s="161" t="s">
        <v>263</v>
      </c>
      <c r="U445" s="161" t="s">
        <v>273</v>
      </c>
      <c r="V445" s="161"/>
      <c r="W445" s="161"/>
      <c r="X445" s="161" t="s">
        <v>132</v>
      </c>
      <c r="Y445" s="161"/>
      <c r="Z445" s="198"/>
      <c r="AA445" s="161"/>
      <c r="AB445" s="161"/>
      <c r="AC445" s="161"/>
      <c r="AD445" s="197">
        <v>216058651</v>
      </c>
      <c r="AE445" s="197"/>
      <c r="AF445" s="197" t="s">
        <v>4090</v>
      </c>
      <c r="AG445" s="199">
        <v>901101</v>
      </c>
      <c r="AH445" s="197">
        <f t="shared" si="19"/>
        <v>151000</v>
      </c>
      <c r="AI445" s="197">
        <v>151000</v>
      </c>
      <c r="AJ445" s="197">
        <v>0</v>
      </c>
      <c r="AK445" s="197">
        <v>-65782875</v>
      </c>
      <c r="AL445" s="197">
        <v>0</v>
      </c>
      <c r="AM445" s="197">
        <f t="shared" si="20"/>
        <v>151000</v>
      </c>
      <c r="AN445" s="197">
        <v>0</v>
      </c>
      <c r="AO445" s="197">
        <v>151000</v>
      </c>
      <c r="AP445" s="197">
        <v>0</v>
      </c>
      <c r="AQ445" s="197">
        <v>0</v>
      </c>
      <c r="AR445" s="197">
        <v>0</v>
      </c>
      <c r="AS445" s="197" t="s">
        <v>564</v>
      </c>
      <c r="AT445" s="197" t="s">
        <v>904</v>
      </c>
      <c r="AU445" s="197" t="s">
        <v>118</v>
      </c>
      <c r="AV445" s="197" t="s">
        <v>3366</v>
      </c>
      <c r="AW445" s="197" t="s">
        <v>4004</v>
      </c>
      <c r="AX445" s="197"/>
      <c r="AY445" s="197" t="s">
        <v>904</v>
      </c>
      <c r="AZ445" s="197"/>
      <c r="BA445" s="197"/>
      <c r="BB445" s="197"/>
      <c r="BC445" s="197"/>
      <c r="BD445" s="197" t="s">
        <v>4004</v>
      </c>
      <c r="BE445" s="197"/>
      <c r="BF445" s="197"/>
      <c r="BG445" s="197"/>
      <c r="BH445" s="197"/>
      <c r="BI445" s="197"/>
    </row>
    <row r="446" spans="1:61" ht="15" hidden="1" customHeight="1" x14ac:dyDescent="0.2">
      <c r="A446" s="349" t="str">
        <f t="shared" si="21"/>
        <v>33xx-60540008995-21</v>
      </c>
      <c r="B446" s="198">
        <v>46112</v>
      </c>
      <c r="C446" s="351" t="s">
        <v>304</v>
      </c>
      <c r="D446" s="351" t="s">
        <v>305</v>
      </c>
      <c r="E446" s="260">
        <v>60540008995</v>
      </c>
      <c r="F446" s="161" t="s">
        <v>4122</v>
      </c>
      <c r="G446" s="199">
        <v>21</v>
      </c>
      <c r="H446" s="199" t="s">
        <v>3365</v>
      </c>
      <c r="I446" s="199">
        <v>21</v>
      </c>
      <c r="J446" s="198">
        <v>45085</v>
      </c>
      <c r="K446" s="198">
        <v>45091</v>
      </c>
      <c r="L446" s="198">
        <v>45254</v>
      </c>
      <c r="M446" s="198">
        <v>45254</v>
      </c>
      <c r="N446" s="161"/>
      <c r="O446" s="161" t="s">
        <v>78</v>
      </c>
      <c r="P446" s="161"/>
      <c r="Q446" s="161"/>
      <c r="R446" s="198">
        <v>43466</v>
      </c>
      <c r="S446" s="198">
        <v>44561</v>
      </c>
      <c r="T446" s="161" t="s">
        <v>308</v>
      </c>
      <c r="U446" s="161" t="s">
        <v>149</v>
      </c>
      <c r="V446" s="161"/>
      <c r="W446" s="161"/>
      <c r="X446" s="161" t="s">
        <v>11</v>
      </c>
      <c r="Y446" s="161"/>
      <c r="Z446" s="198"/>
      <c r="AA446" s="161"/>
      <c r="AB446" s="161"/>
      <c r="AC446" s="161"/>
      <c r="AD446" s="197"/>
      <c r="AE446" s="197"/>
      <c r="AF446" s="197" t="s">
        <v>4003</v>
      </c>
      <c r="AG446" s="199">
        <v>101111</v>
      </c>
      <c r="AH446" s="197">
        <f t="shared" si="19"/>
        <v>14191134.65</v>
      </c>
      <c r="AI446" s="197">
        <v>14191134.65</v>
      </c>
      <c r="AJ446" s="197">
        <v>0</v>
      </c>
      <c r="AK446" s="197">
        <v>0</v>
      </c>
      <c r="AL446" s="197">
        <v>0</v>
      </c>
      <c r="AM446" s="197">
        <f t="shared" si="20"/>
        <v>150911</v>
      </c>
      <c r="AN446" s="197">
        <v>150911</v>
      </c>
      <c r="AO446" s="197">
        <v>0</v>
      </c>
      <c r="AP446" s="197">
        <v>0</v>
      </c>
      <c r="AQ446" s="197">
        <v>0</v>
      </c>
      <c r="AR446" s="197">
        <v>0</v>
      </c>
      <c r="AS446" s="197" t="e">
        <v>#N/A</v>
      </c>
      <c r="AT446" s="197" t="s">
        <v>904</v>
      </c>
      <c r="AU446" s="197" t="s">
        <v>118</v>
      </c>
      <c r="AV446" s="197" t="s">
        <v>4007</v>
      </c>
      <c r="AW446" s="197" t="s">
        <v>4004</v>
      </c>
      <c r="AX446" s="197" t="s">
        <v>904</v>
      </c>
      <c r="AY446" s="197"/>
      <c r="AZ446" s="197"/>
      <c r="BA446" s="197"/>
      <c r="BB446" s="197"/>
      <c r="BC446" s="197"/>
      <c r="BD446" s="197" t="s">
        <v>4004</v>
      </c>
      <c r="BE446" s="197"/>
      <c r="BF446" s="197">
        <v>22505134.649999999</v>
      </c>
      <c r="BG446" s="197">
        <v>0</v>
      </c>
      <c r="BH446" s="197" t="e">
        <v>#N/A</v>
      </c>
      <c r="BI446" s="197"/>
    </row>
    <row r="447" spans="1:61" ht="15" hidden="1" customHeight="1" x14ac:dyDescent="0.2">
      <c r="A447" s="349" t="str">
        <f t="shared" si="21"/>
        <v>30xx-200640012511-300120251112TAC0049</v>
      </c>
      <c r="B447" s="198">
        <v>46099</v>
      </c>
      <c r="C447" s="351" t="s">
        <v>217</v>
      </c>
      <c r="D447" s="351" t="s">
        <v>360</v>
      </c>
      <c r="E447" s="260">
        <v>200640012511</v>
      </c>
      <c r="F447" s="161" t="s">
        <v>1461</v>
      </c>
      <c r="G447" s="199" t="s">
        <v>1998</v>
      </c>
      <c r="H447" s="199" t="s">
        <v>3363</v>
      </c>
      <c r="I447" s="199" t="s">
        <v>3626</v>
      </c>
      <c r="J447" s="198">
        <v>45973</v>
      </c>
      <c r="K447" s="198">
        <v>46010</v>
      </c>
      <c r="L447" s="198">
        <v>46080</v>
      </c>
      <c r="M447" s="198"/>
      <c r="N447" s="161" t="s">
        <v>78</v>
      </c>
      <c r="O447" s="161" t="s">
        <v>487</v>
      </c>
      <c r="P447" s="161"/>
      <c r="Q447" s="161"/>
      <c r="R447" s="198">
        <v>44562</v>
      </c>
      <c r="S447" s="198">
        <v>45291</v>
      </c>
      <c r="T447" s="161" t="s">
        <v>394</v>
      </c>
      <c r="U447" s="161" t="s">
        <v>23</v>
      </c>
      <c r="V447" s="161"/>
      <c r="W447" s="161" t="s">
        <v>2213</v>
      </c>
      <c r="X447" s="161" t="s">
        <v>11</v>
      </c>
      <c r="Y447" s="161">
        <v>1147</v>
      </c>
      <c r="Z447" s="198">
        <v>45972</v>
      </c>
      <c r="AA447" s="161"/>
      <c r="AB447" s="161"/>
      <c r="AC447" s="161"/>
      <c r="AD447" s="197">
        <v>290346158</v>
      </c>
      <c r="AE447" s="197">
        <v>6.1</v>
      </c>
      <c r="AF447" s="197" t="s">
        <v>4005</v>
      </c>
      <c r="AG447" s="199">
        <v>105101</v>
      </c>
      <c r="AH447" s="197">
        <f t="shared" si="19"/>
        <v>2161542</v>
      </c>
      <c r="AI447" s="197">
        <v>1498656</v>
      </c>
      <c r="AJ447" s="197">
        <v>662886</v>
      </c>
      <c r="AK447" s="197">
        <v>20446416</v>
      </c>
      <c r="AL447" s="197">
        <v>0</v>
      </c>
      <c r="AM447" s="197">
        <f t="shared" si="20"/>
        <v>149865</v>
      </c>
      <c r="AN447" s="197">
        <v>0</v>
      </c>
      <c r="AO447" s="197">
        <v>0</v>
      </c>
      <c r="AP447" s="197">
        <v>0</v>
      </c>
      <c r="AQ447" s="197">
        <v>0</v>
      </c>
      <c r="AR447" s="197">
        <v>149865</v>
      </c>
      <c r="AS447" s="197" t="s">
        <v>564</v>
      </c>
      <c r="AT447" s="197" t="s">
        <v>904</v>
      </c>
      <c r="AU447" s="197" t="s">
        <v>118</v>
      </c>
      <c r="AV447" s="197" t="s">
        <v>1133</v>
      </c>
      <c r="AW447" s="197" t="s">
        <v>4004</v>
      </c>
      <c r="AX447" s="197"/>
      <c r="AY447" s="197"/>
      <c r="AZ447" s="197"/>
      <c r="BA447" s="197"/>
      <c r="BB447" s="197" t="s">
        <v>904</v>
      </c>
      <c r="BC447" s="197"/>
      <c r="BD447" s="197" t="s">
        <v>4004</v>
      </c>
      <c r="BE447" s="197"/>
      <c r="BF447" s="197"/>
      <c r="BG447" s="197"/>
      <c r="BH447" s="197"/>
      <c r="BI447" s="197"/>
    </row>
    <row r="448" spans="1:61" ht="15" hidden="1" customHeight="1" x14ac:dyDescent="0.2">
      <c r="A448" s="349" t="str">
        <f t="shared" si="21"/>
        <v>30xx-791023499086-300120250926TAC0005</v>
      </c>
      <c r="B448" s="198">
        <v>46112</v>
      </c>
      <c r="C448" s="351" t="s">
        <v>217</v>
      </c>
      <c r="D448" s="351" t="s">
        <v>360</v>
      </c>
      <c r="E448" s="260">
        <v>791023499086</v>
      </c>
      <c r="F448" s="161" t="s">
        <v>1245</v>
      </c>
      <c r="G448" s="199" t="s">
        <v>1246</v>
      </c>
      <c r="H448" s="199" t="s">
        <v>3363</v>
      </c>
      <c r="I448" s="199" t="s">
        <v>4159</v>
      </c>
      <c r="J448" s="198">
        <v>45926</v>
      </c>
      <c r="K448" s="198">
        <v>45945</v>
      </c>
      <c r="L448" s="198">
        <v>46094</v>
      </c>
      <c r="M448" s="198"/>
      <c r="N448" s="161" t="s">
        <v>82</v>
      </c>
      <c r="O448" s="161" t="s">
        <v>479</v>
      </c>
      <c r="P448" s="161"/>
      <c r="Q448" s="161"/>
      <c r="R448" s="198">
        <v>44562</v>
      </c>
      <c r="S448" s="198">
        <v>45912</v>
      </c>
      <c r="T448" s="161" t="s">
        <v>238</v>
      </c>
      <c r="U448" s="161"/>
      <c r="V448" s="161"/>
      <c r="W448" s="161" t="s">
        <v>1247</v>
      </c>
      <c r="X448" s="161" t="s">
        <v>36</v>
      </c>
      <c r="Y448" s="161"/>
      <c r="Z448" s="198"/>
      <c r="AA448" s="161"/>
      <c r="AB448" s="161"/>
      <c r="AC448" s="161"/>
      <c r="AD448" s="197">
        <v>37319804</v>
      </c>
      <c r="AE448" s="197">
        <v>3</v>
      </c>
      <c r="AF448" s="197" t="s">
        <v>4005</v>
      </c>
      <c r="AG448" s="199">
        <v>105101</v>
      </c>
      <c r="AH448" s="197">
        <f t="shared" si="19"/>
        <v>123232</v>
      </c>
      <c r="AI448" s="197">
        <v>109948</v>
      </c>
      <c r="AJ448" s="197">
        <v>13284</v>
      </c>
      <c r="AK448" s="197">
        <v>0</v>
      </c>
      <c r="AL448" s="197">
        <v>0</v>
      </c>
      <c r="AM448" s="197">
        <f t="shared" si="20"/>
        <v>145938</v>
      </c>
      <c r="AN448" s="197">
        <v>109948</v>
      </c>
      <c r="AO448" s="197">
        <v>0</v>
      </c>
      <c r="AP448" s="197">
        <v>14000</v>
      </c>
      <c r="AQ448" s="197">
        <v>0</v>
      </c>
      <c r="AR448" s="197">
        <v>21990</v>
      </c>
      <c r="AS448" s="197" t="s">
        <v>564</v>
      </c>
      <c r="AT448" s="197" t="s">
        <v>904</v>
      </c>
      <c r="AU448" s="197" t="s">
        <v>904</v>
      </c>
      <c r="AV448" s="197" t="s">
        <v>3366</v>
      </c>
      <c r="AW448" s="197" t="s">
        <v>4004</v>
      </c>
      <c r="AX448" s="197" t="s">
        <v>904</v>
      </c>
      <c r="AY448" s="197"/>
      <c r="AZ448" s="197" t="s">
        <v>904</v>
      </c>
      <c r="BA448" s="197"/>
      <c r="BB448" s="197" t="s">
        <v>904</v>
      </c>
      <c r="BC448" s="197"/>
      <c r="BD448" s="197" t="s">
        <v>4004</v>
      </c>
      <c r="BE448" s="197"/>
      <c r="BF448" s="197"/>
      <c r="BG448" s="197"/>
      <c r="BH448" s="197"/>
      <c r="BI448" s="197">
        <v>145938</v>
      </c>
    </row>
    <row r="449" spans="1:61" ht="15" hidden="1" customHeight="1" x14ac:dyDescent="0.2">
      <c r="A449" s="349" t="str">
        <f t="shared" si="21"/>
        <v>62xx-240240031461-620120251219TAC0002</v>
      </c>
      <c r="B449" s="198">
        <v>46050</v>
      </c>
      <c r="C449" s="351" t="s">
        <v>361</v>
      </c>
      <c r="D449" s="351" t="s">
        <v>362</v>
      </c>
      <c r="E449" s="260">
        <v>240240031461</v>
      </c>
      <c r="F449" s="161" t="s">
        <v>2359</v>
      </c>
      <c r="G449" s="199" t="s">
        <v>2360</v>
      </c>
      <c r="H449" s="199" t="s">
        <v>3363</v>
      </c>
      <c r="I449" s="199" t="s">
        <v>2361</v>
      </c>
      <c r="J449" s="198">
        <v>46010</v>
      </c>
      <c r="K449" s="198">
        <v>46031</v>
      </c>
      <c r="L449" s="198">
        <v>46050</v>
      </c>
      <c r="M449" s="198"/>
      <c r="N449" s="161" t="s">
        <v>82</v>
      </c>
      <c r="O449" s="161" t="s">
        <v>479</v>
      </c>
      <c r="P449" s="161"/>
      <c r="Q449" s="161"/>
      <c r="R449" s="198">
        <v>45348</v>
      </c>
      <c r="S449" s="198" t="s">
        <v>2362</v>
      </c>
      <c r="T449" s="161" t="s">
        <v>1511</v>
      </c>
      <c r="U449" s="161" t="s">
        <v>149</v>
      </c>
      <c r="V449" s="161"/>
      <c r="W449" s="161" t="s">
        <v>2363</v>
      </c>
      <c r="X449" s="161" t="s">
        <v>132</v>
      </c>
      <c r="Y449" s="161"/>
      <c r="Z449" s="198"/>
      <c r="AA449" s="161"/>
      <c r="AB449" s="161"/>
      <c r="AC449" s="161"/>
      <c r="AD449" s="197">
        <v>735658250</v>
      </c>
      <c r="AE449" s="197"/>
      <c r="AF449" s="197" t="s">
        <v>4005</v>
      </c>
      <c r="AG449" s="199">
        <v>105101</v>
      </c>
      <c r="AH449" s="197">
        <f t="shared" si="19"/>
        <v>133367.82</v>
      </c>
      <c r="AI449" s="197">
        <v>107304</v>
      </c>
      <c r="AJ449" s="197">
        <v>26063.82</v>
      </c>
      <c r="AK449" s="197">
        <v>0</v>
      </c>
      <c r="AL449" s="197">
        <v>0</v>
      </c>
      <c r="AM449" s="197">
        <f t="shared" si="20"/>
        <v>144097.82</v>
      </c>
      <c r="AN449" s="197">
        <v>107304</v>
      </c>
      <c r="AO449" s="197">
        <v>0</v>
      </c>
      <c r="AP449" s="197">
        <v>26063.82</v>
      </c>
      <c r="AQ449" s="197">
        <v>0</v>
      </c>
      <c r="AR449" s="197">
        <v>10730</v>
      </c>
      <c r="AS449" s="197" t="s">
        <v>564</v>
      </c>
      <c r="AT449" s="197" t="s">
        <v>904</v>
      </c>
      <c r="AU449" s="197">
        <v>0</v>
      </c>
      <c r="AV449" s="197" t="s">
        <v>3366</v>
      </c>
      <c r="AW449" s="197" t="s">
        <v>4004</v>
      </c>
      <c r="AX449" s="197" t="s">
        <v>904</v>
      </c>
      <c r="AY449" s="197"/>
      <c r="AZ449" s="197" t="s">
        <v>904</v>
      </c>
      <c r="BA449" s="197"/>
      <c r="BB449" s="197" t="s">
        <v>904</v>
      </c>
      <c r="BC449" s="197"/>
      <c r="BD449" s="197" t="s">
        <v>4004</v>
      </c>
      <c r="BE449" s="197"/>
      <c r="BF449" s="197"/>
      <c r="BG449" s="197"/>
      <c r="BH449" s="197"/>
      <c r="BI449" s="197"/>
    </row>
    <row r="450" spans="1:61" ht="15" hidden="1" customHeight="1" x14ac:dyDescent="0.2">
      <c r="A450" s="349" t="str">
        <f t="shared" si="21"/>
        <v>58xx-240740015903-580120251209TAC0007</v>
      </c>
      <c r="B450" s="198">
        <v>46085</v>
      </c>
      <c r="C450" s="351" t="s">
        <v>282</v>
      </c>
      <c r="D450" s="351" t="s">
        <v>283</v>
      </c>
      <c r="E450" s="260">
        <v>240740015903</v>
      </c>
      <c r="F450" s="161" t="s">
        <v>2306</v>
      </c>
      <c r="G450" s="199" t="s">
        <v>2305</v>
      </c>
      <c r="H450" s="199" t="s">
        <v>3363</v>
      </c>
      <c r="I450" s="199" t="s">
        <v>2305</v>
      </c>
      <c r="J450" s="198">
        <v>46000</v>
      </c>
      <c r="K450" s="198">
        <v>46010</v>
      </c>
      <c r="L450" s="198">
        <v>46076</v>
      </c>
      <c r="M450" s="198">
        <v>46076</v>
      </c>
      <c r="N450" s="161" t="s">
        <v>78</v>
      </c>
      <c r="O450" s="161" t="s">
        <v>487</v>
      </c>
      <c r="P450" s="161"/>
      <c r="Q450" s="161"/>
      <c r="R450" s="198">
        <v>45488</v>
      </c>
      <c r="S450" s="198">
        <v>45657</v>
      </c>
      <c r="T450" s="161" t="s">
        <v>1717</v>
      </c>
      <c r="U450" s="161" t="s">
        <v>149</v>
      </c>
      <c r="V450" s="161"/>
      <c r="W450" s="161" t="s">
        <v>2728</v>
      </c>
      <c r="X450" s="161" t="s">
        <v>28</v>
      </c>
      <c r="Y450" s="161">
        <v>1280</v>
      </c>
      <c r="Z450" s="198">
        <v>45995</v>
      </c>
      <c r="AA450" s="161"/>
      <c r="AB450" s="161"/>
      <c r="AC450" s="161"/>
      <c r="AD450" s="197">
        <v>6000000</v>
      </c>
      <c r="AE450" s="197"/>
      <c r="AF450" s="197" t="s">
        <v>4003</v>
      </c>
      <c r="AG450" s="199">
        <v>101111</v>
      </c>
      <c r="AH450" s="197">
        <f t="shared" si="19"/>
        <v>128456</v>
      </c>
      <c r="AI450" s="197">
        <v>127669</v>
      </c>
      <c r="AJ450" s="197">
        <v>787</v>
      </c>
      <c r="AK450" s="197">
        <v>0</v>
      </c>
      <c r="AL450" s="197">
        <v>12767</v>
      </c>
      <c r="AM450" s="197">
        <f t="shared" si="20"/>
        <v>141223</v>
      </c>
      <c r="AN450" s="197">
        <v>127669</v>
      </c>
      <c r="AO450" s="197">
        <v>0</v>
      </c>
      <c r="AP450" s="197">
        <v>787</v>
      </c>
      <c r="AQ450" s="197">
        <v>0</v>
      </c>
      <c r="AR450" s="197">
        <v>12767</v>
      </c>
      <c r="AS450" s="197" t="s">
        <v>564</v>
      </c>
      <c r="AT450" s="197" t="s">
        <v>904</v>
      </c>
      <c r="AU450" s="197" t="s">
        <v>118</v>
      </c>
      <c r="AV450" s="197" t="s">
        <v>3366</v>
      </c>
      <c r="AW450" s="197" t="s">
        <v>4004</v>
      </c>
      <c r="AX450" s="197" t="s">
        <v>904</v>
      </c>
      <c r="AY450" s="197"/>
      <c r="AZ450" s="197" t="s">
        <v>904</v>
      </c>
      <c r="BA450" s="197"/>
      <c r="BB450" s="197" t="s">
        <v>904</v>
      </c>
      <c r="BC450" s="197"/>
      <c r="BD450" s="197" t="s">
        <v>4004</v>
      </c>
      <c r="BE450" s="197"/>
      <c r="BF450" s="197"/>
      <c r="BG450" s="197"/>
      <c r="BH450" s="197"/>
      <c r="BI450" s="197"/>
    </row>
    <row r="451" spans="1:61" ht="15" hidden="1" customHeight="1" x14ac:dyDescent="0.2">
      <c r="A451" s="349" t="str">
        <f t="shared" si="21"/>
        <v>03xx-841117351335-030120251219TAC0073</v>
      </c>
      <c r="B451" s="198">
        <v>46092</v>
      </c>
      <c r="C451" s="351" t="s">
        <v>365</v>
      </c>
      <c r="D451" s="351" t="s">
        <v>20</v>
      </c>
      <c r="E451" s="260">
        <v>841117351335</v>
      </c>
      <c r="F451" s="161" t="s">
        <v>2550</v>
      </c>
      <c r="G451" s="199" t="s">
        <v>2551</v>
      </c>
      <c r="H451" s="199" t="s">
        <v>3363</v>
      </c>
      <c r="I451" s="199" t="s">
        <v>3639</v>
      </c>
      <c r="J451" s="198">
        <v>46010</v>
      </c>
      <c r="K451" s="198">
        <v>46028</v>
      </c>
      <c r="L451" s="198">
        <v>46071</v>
      </c>
      <c r="M451" s="198">
        <v>46071</v>
      </c>
      <c r="N451" s="161" t="s">
        <v>82</v>
      </c>
      <c r="O451" s="161" t="s">
        <v>479</v>
      </c>
      <c r="P451" s="161"/>
      <c r="Q451" s="161"/>
      <c r="R451" s="198">
        <v>44927</v>
      </c>
      <c r="S451" s="198">
        <v>46000</v>
      </c>
      <c r="T451" s="161" t="s">
        <v>26</v>
      </c>
      <c r="U451" s="161" t="s">
        <v>268</v>
      </c>
      <c r="V451" s="161"/>
      <c r="W451" s="161" t="s">
        <v>2552</v>
      </c>
      <c r="X451" s="161" t="s">
        <v>36</v>
      </c>
      <c r="Y451" s="161"/>
      <c r="Z451" s="198"/>
      <c r="AA451" s="161"/>
      <c r="AB451" s="161"/>
      <c r="AC451" s="161"/>
      <c r="AD451" s="197">
        <v>152814159</v>
      </c>
      <c r="AE451" s="197">
        <v>2.9</v>
      </c>
      <c r="AF451" s="197" t="s">
        <v>4090</v>
      </c>
      <c r="AG451" s="199">
        <v>904101</v>
      </c>
      <c r="AH451" s="197">
        <f t="shared" si="19"/>
        <v>140616</v>
      </c>
      <c r="AI451" s="197">
        <v>118650</v>
      </c>
      <c r="AJ451" s="197">
        <v>21966</v>
      </c>
      <c r="AK451" s="197">
        <v>0</v>
      </c>
      <c r="AL451" s="197">
        <v>0</v>
      </c>
      <c r="AM451" s="197">
        <f t="shared" si="20"/>
        <v>140616</v>
      </c>
      <c r="AN451" s="197">
        <v>118650</v>
      </c>
      <c r="AO451" s="197">
        <v>0</v>
      </c>
      <c r="AP451" s="197">
        <v>21966</v>
      </c>
      <c r="AQ451" s="197">
        <v>0</v>
      </c>
      <c r="AR451" s="197">
        <v>0</v>
      </c>
      <c r="AS451" s="197" t="s">
        <v>564</v>
      </c>
      <c r="AT451" s="197" t="s">
        <v>904</v>
      </c>
      <c r="AU451" s="197" t="s">
        <v>118</v>
      </c>
      <c r="AV451" s="197" t="s">
        <v>3366</v>
      </c>
      <c r="AW451" s="197" t="s">
        <v>4004</v>
      </c>
      <c r="AX451" s="197" t="s">
        <v>904</v>
      </c>
      <c r="AY451" s="197"/>
      <c r="AZ451" s="197" t="s">
        <v>904</v>
      </c>
      <c r="BA451" s="197"/>
      <c r="BB451" s="197"/>
      <c r="BC451" s="197"/>
      <c r="BD451" s="197" t="s">
        <v>4004</v>
      </c>
      <c r="BE451" s="197"/>
      <c r="BF451" s="197"/>
      <c r="BG451" s="197"/>
      <c r="BH451" s="197"/>
      <c r="BI451" s="197"/>
    </row>
    <row r="452" spans="1:61" ht="15" hidden="1" customHeight="1" x14ac:dyDescent="0.2">
      <c r="A452" s="349" t="str">
        <f t="shared" si="21"/>
        <v>60xx-930805300097-600120250915TAC0009</v>
      </c>
      <c r="B452" s="198">
        <v>46078</v>
      </c>
      <c r="C452" s="351" t="s">
        <v>363</v>
      </c>
      <c r="D452" s="351" t="s">
        <v>364</v>
      </c>
      <c r="E452" s="260">
        <v>930805300097</v>
      </c>
      <c r="F452" s="161" t="s">
        <v>3475</v>
      </c>
      <c r="G452" s="199" t="s">
        <v>1338</v>
      </c>
      <c r="H452" s="199" t="s">
        <v>3363</v>
      </c>
      <c r="I452" s="199" t="s">
        <v>4165</v>
      </c>
      <c r="J452" s="198">
        <v>45915</v>
      </c>
      <c r="K452" s="198">
        <v>45930</v>
      </c>
      <c r="L452" s="198">
        <v>46058</v>
      </c>
      <c r="M452" s="198">
        <v>46058</v>
      </c>
      <c r="N452" s="161" t="s">
        <v>21</v>
      </c>
      <c r="O452" s="161" t="s">
        <v>479</v>
      </c>
      <c r="P452" s="161"/>
      <c r="Q452" s="161"/>
      <c r="R452" s="198">
        <v>44805</v>
      </c>
      <c r="S452" s="198">
        <v>45903</v>
      </c>
      <c r="T452" s="161" t="s">
        <v>3476</v>
      </c>
      <c r="U452" s="161" t="s">
        <v>149</v>
      </c>
      <c r="V452" s="161"/>
      <c r="W452" s="161" t="s">
        <v>3477</v>
      </c>
      <c r="X452" s="161" t="s">
        <v>1061</v>
      </c>
      <c r="Y452" s="161"/>
      <c r="Z452" s="198"/>
      <c r="AA452" s="161"/>
      <c r="AB452" s="161"/>
      <c r="AC452" s="161"/>
      <c r="AD452" s="197" t="s">
        <v>3478</v>
      </c>
      <c r="AE452" s="197">
        <v>9.8000000000000007</v>
      </c>
      <c r="AF452" s="197" t="s">
        <v>4090</v>
      </c>
      <c r="AG452" s="199">
        <v>904101</v>
      </c>
      <c r="AH452" s="197">
        <f t="shared" si="19"/>
        <v>132122.6</v>
      </c>
      <c r="AI452" s="197">
        <v>126129</v>
      </c>
      <c r="AJ452" s="197">
        <v>5993.6</v>
      </c>
      <c r="AK452" s="197">
        <v>0</v>
      </c>
      <c r="AL452" s="197">
        <v>0</v>
      </c>
      <c r="AM452" s="197">
        <f t="shared" si="20"/>
        <v>132122.6</v>
      </c>
      <c r="AN452" s="197">
        <v>126129</v>
      </c>
      <c r="AO452" s="197">
        <v>0</v>
      </c>
      <c r="AP452" s="197">
        <v>5993.6</v>
      </c>
      <c r="AQ452" s="197">
        <v>0</v>
      </c>
      <c r="AR452" s="197">
        <v>0</v>
      </c>
      <c r="AS452" s="197" t="s">
        <v>564</v>
      </c>
      <c r="AT452" s="197" t="s">
        <v>904</v>
      </c>
      <c r="AU452" s="197" t="s">
        <v>118</v>
      </c>
      <c r="AV452" s="197" t="s">
        <v>3366</v>
      </c>
      <c r="AW452" s="197" t="s">
        <v>4004</v>
      </c>
      <c r="AX452" s="197" t="s">
        <v>904</v>
      </c>
      <c r="AY452" s="197"/>
      <c r="AZ452" s="197" t="s">
        <v>904</v>
      </c>
      <c r="BA452" s="197"/>
      <c r="BB452" s="197"/>
      <c r="BC452" s="197"/>
      <c r="BD452" s="197" t="s">
        <v>4004</v>
      </c>
      <c r="BE452" s="197"/>
      <c r="BF452" s="197"/>
      <c r="BG452" s="197"/>
      <c r="BH452" s="197"/>
      <c r="BI452" s="197"/>
    </row>
    <row r="453" spans="1:61" ht="15" hidden="1" customHeight="1" x14ac:dyDescent="0.2">
      <c r="A453" s="349" t="str">
        <f t="shared" si="21"/>
        <v>43xx-50441025975-172</v>
      </c>
      <c r="B453" s="198">
        <v>46071</v>
      </c>
      <c r="C453" s="351" t="s">
        <v>328</v>
      </c>
      <c r="D453" s="351" t="s">
        <v>329</v>
      </c>
      <c r="E453" s="260">
        <v>50441025975</v>
      </c>
      <c r="F453" s="161" t="s">
        <v>3464</v>
      </c>
      <c r="G453" s="199">
        <v>172</v>
      </c>
      <c r="H453" s="199" t="s">
        <v>3365</v>
      </c>
      <c r="I453" s="199">
        <v>172</v>
      </c>
      <c r="J453" s="198">
        <v>45593</v>
      </c>
      <c r="K453" s="198">
        <v>45631</v>
      </c>
      <c r="L453" s="198">
        <v>45999</v>
      </c>
      <c r="M453" s="198">
        <v>46000</v>
      </c>
      <c r="N453" s="161"/>
      <c r="O453" s="161" t="s">
        <v>82</v>
      </c>
      <c r="P453" s="161"/>
      <c r="Q453" s="161"/>
      <c r="R453" s="198">
        <v>44197</v>
      </c>
      <c r="S453" s="198">
        <v>45582</v>
      </c>
      <c r="T453" s="161" t="s">
        <v>334</v>
      </c>
      <c r="U453" s="161" t="s">
        <v>1704</v>
      </c>
      <c r="V453" s="161" t="s">
        <v>118</v>
      </c>
      <c r="W453" s="161" t="s">
        <v>3465</v>
      </c>
      <c r="X453" s="161" t="s">
        <v>132</v>
      </c>
      <c r="Y453" s="161"/>
      <c r="Z453" s="198"/>
      <c r="AA453" s="161"/>
      <c r="AB453" s="161"/>
      <c r="AC453" s="161"/>
      <c r="AD453" s="197"/>
      <c r="AE453" s="197"/>
      <c r="AF453" s="197" t="s">
        <v>4090</v>
      </c>
      <c r="AG453" s="199">
        <v>904101</v>
      </c>
      <c r="AH453" s="197">
        <f t="shared" si="19"/>
        <v>128701</v>
      </c>
      <c r="AI453" s="197">
        <v>102000</v>
      </c>
      <c r="AJ453" s="197">
        <v>26701</v>
      </c>
      <c r="AK453" s="197">
        <v>0</v>
      </c>
      <c r="AL453" s="197">
        <v>0</v>
      </c>
      <c r="AM453" s="197">
        <f t="shared" si="20"/>
        <v>128701</v>
      </c>
      <c r="AN453" s="197">
        <v>102000</v>
      </c>
      <c r="AO453" s="197">
        <v>0</v>
      </c>
      <c r="AP453" s="197">
        <v>26701</v>
      </c>
      <c r="AQ453" s="197">
        <v>0</v>
      </c>
      <c r="AR453" s="197">
        <v>0</v>
      </c>
      <c r="AS453" s="197" t="e">
        <v>#N/A</v>
      </c>
      <c r="AT453" s="197" t="s">
        <v>904</v>
      </c>
      <c r="AU453" s="197" t="s">
        <v>118</v>
      </c>
      <c r="AV453" s="197"/>
      <c r="AW453" s="197" t="s">
        <v>4004</v>
      </c>
      <c r="AX453" s="197" t="s">
        <v>904</v>
      </c>
      <c r="AY453" s="197"/>
      <c r="AZ453" s="197" t="s">
        <v>904</v>
      </c>
      <c r="BA453" s="197"/>
      <c r="BB453" s="197"/>
      <c r="BC453" s="197"/>
      <c r="BD453" s="197" t="s">
        <v>4004</v>
      </c>
      <c r="BE453" s="197"/>
      <c r="BF453" s="197">
        <v>0</v>
      </c>
      <c r="BG453" s="197">
        <v>0</v>
      </c>
      <c r="BH453" s="197">
        <v>0</v>
      </c>
      <c r="BI453" s="197"/>
    </row>
    <row r="454" spans="1:61" ht="15" hidden="1" customHeight="1" x14ac:dyDescent="0.2">
      <c r="A454" s="349" t="str">
        <f t="shared" si="21"/>
        <v>21xx-100740006410-33-1</v>
      </c>
      <c r="B454" s="198">
        <v>46099</v>
      </c>
      <c r="C454" s="351" t="s">
        <v>351</v>
      </c>
      <c r="D454" s="351" t="s">
        <v>177</v>
      </c>
      <c r="E454" s="260">
        <v>100740006410</v>
      </c>
      <c r="F454" s="161" t="s">
        <v>4161</v>
      </c>
      <c r="G454" s="199" t="s">
        <v>4162</v>
      </c>
      <c r="H454" s="199" t="s">
        <v>3365</v>
      </c>
      <c r="I454" s="199" t="s">
        <v>4162</v>
      </c>
      <c r="J454" s="198">
        <v>43985</v>
      </c>
      <c r="K454" s="198">
        <v>44449</v>
      </c>
      <c r="L454" s="198">
        <v>44257</v>
      </c>
      <c r="M454" s="198">
        <v>44907</v>
      </c>
      <c r="N454" s="161"/>
      <c r="O454" s="161" t="s">
        <v>82</v>
      </c>
      <c r="P454" s="161"/>
      <c r="Q454" s="161"/>
      <c r="R454" s="198">
        <v>43466</v>
      </c>
      <c r="S454" s="198">
        <v>43830</v>
      </c>
      <c r="T454" s="161" t="s">
        <v>3483</v>
      </c>
      <c r="U454" s="161" t="s">
        <v>4163</v>
      </c>
      <c r="V454" s="161" t="s">
        <v>118</v>
      </c>
      <c r="W454" s="161" t="s">
        <v>4164</v>
      </c>
      <c r="X454" s="161" t="s">
        <v>377</v>
      </c>
      <c r="Y454" s="161">
        <v>1364</v>
      </c>
      <c r="Z454" s="198">
        <v>43809</v>
      </c>
      <c r="AA454" s="161"/>
      <c r="AB454" s="161"/>
      <c r="AC454" s="161"/>
      <c r="AD454" s="197">
        <v>6094372708</v>
      </c>
      <c r="AE454" s="197">
        <v>8.8999999999999996E-2</v>
      </c>
      <c r="AF454" s="197" t="s">
        <v>4003</v>
      </c>
      <c r="AG454" s="199">
        <v>101111</v>
      </c>
      <c r="AH454" s="197">
        <f t="shared" si="19"/>
        <v>5001887</v>
      </c>
      <c r="AI454" s="197">
        <v>4505713</v>
      </c>
      <c r="AJ454" s="197">
        <v>496174</v>
      </c>
      <c r="AK454" s="197">
        <v>0</v>
      </c>
      <c r="AL454" s="197">
        <v>0</v>
      </c>
      <c r="AM454" s="197">
        <f t="shared" si="20"/>
        <v>125158</v>
      </c>
      <c r="AN454" s="197">
        <v>125158</v>
      </c>
      <c r="AO454" s="197">
        <v>0</v>
      </c>
      <c r="AP454" s="197">
        <v>0</v>
      </c>
      <c r="AQ454" s="197">
        <v>0</v>
      </c>
      <c r="AR454" s="197">
        <v>0</v>
      </c>
      <c r="AS454" s="197" t="e">
        <v>#N/A</v>
      </c>
      <c r="AT454" s="197" t="s">
        <v>904</v>
      </c>
      <c r="AU454" s="197" t="s">
        <v>118</v>
      </c>
      <c r="AV454" s="197" t="s">
        <v>4007</v>
      </c>
      <c r="AW454" s="197" t="s">
        <v>4004</v>
      </c>
      <c r="AX454" s="197" t="s">
        <v>904</v>
      </c>
      <c r="AY454" s="197"/>
      <c r="AZ454" s="197"/>
      <c r="BA454" s="197"/>
      <c r="BB454" s="197"/>
      <c r="BC454" s="197"/>
      <c r="BD454" s="197" t="s">
        <v>4004</v>
      </c>
      <c r="BE454" s="197"/>
      <c r="BF454" s="197">
        <v>1190338</v>
      </c>
      <c r="BG454" s="197">
        <v>0</v>
      </c>
      <c r="BH454" s="197" t="e">
        <v>#N/A</v>
      </c>
      <c r="BI454" s="197"/>
    </row>
    <row r="455" spans="1:61" ht="15" hidden="1" customHeight="1" x14ac:dyDescent="0.2">
      <c r="A455" s="349" t="str">
        <f t="shared" si="21"/>
        <v>15xx-830127402135-150120250918TAC0001</v>
      </c>
      <c r="B455" s="198">
        <v>46045</v>
      </c>
      <c r="C455" s="351" t="s">
        <v>290</v>
      </c>
      <c r="D455" s="351" t="s">
        <v>291</v>
      </c>
      <c r="E455" s="260">
        <v>830127402135</v>
      </c>
      <c r="F455" s="161" t="s">
        <v>1208</v>
      </c>
      <c r="G455" s="199" t="s">
        <v>1442</v>
      </c>
      <c r="H455" s="199" t="s">
        <v>3363</v>
      </c>
      <c r="I455" s="199" t="s">
        <v>1442</v>
      </c>
      <c r="J455" s="198">
        <v>45918</v>
      </c>
      <c r="K455" s="198">
        <v>45954</v>
      </c>
      <c r="L455" s="198">
        <v>45993</v>
      </c>
      <c r="M455" s="198">
        <v>45995</v>
      </c>
      <c r="N455" s="161" t="s">
        <v>82</v>
      </c>
      <c r="O455" s="161" t="s">
        <v>479</v>
      </c>
      <c r="P455" s="161"/>
      <c r="Q455" s="161"/>
      <c r="R455" s="198">
        <v>44743</v>
      </c>
      <c r="S455" s="198">
        <v>45904</v>
      </c>
      <c r="T455" s="161" t="s">
        <v>633</v>
      </c>
      <c r="U455" s="161" t="s">
        <v>297</v>
      </c>
      <c r="V455" s="161"/>
      <c r="W455" s="161" t="s">
        <v>41</v>
      </c>
      <c r="X455" s="161" t="s">
        <v>132</v>
      </c>
      <c r="Y455" s="161"/>
      <c r="Z455" s="198"/>
      <c r="AA455" s="161"/>
      <c r="AB455" s="161"/>
      <c r="AC455" s="161"/>
      <c r="AD455" s="197"/>
      <c r="AE455" s="197"/>
      <c r="AF455" s="197" t="s">
        <v>4090</v>
      </c>
      <c r="AG455" s="199">
        <v>904101</v>
      </c>
      <c r="AH455" s="197">
        <f t="shared" ref="AH455:AH518" si="22">AI455+AJ455</f>
        <v>124224.786815</v>
      </c>
      <c r="AI455" s="197">
        <v>124224.786815</v>
      </c>
      <c r="AJ455" s="197">
        <v>0</v>
      </c>
      <c r="AK455" s="197">
        <v>0</v>
      </c>
      <c r="AL455" s="197">
        <v>0</v>
      </c>
      <c r="AM455" s="197">
        <f t="shared" ref="AM455:AM518" si="23">AN455+AO455+AP455+AQ455+AR455</f>
        <v>124225</v>
      </c>
      <c r="AN455" s="197">
        <v>110100</v>
      </c>
      <c r="AO455" s="197">
        <v>0</v>
      </c>
      <c r="AP455" s="197">
        <v>14125</v>
      </c>
      <c r="AQ455" s="197">
        <v>0</v>
      </c>
      <c r="AR455" s="197">
        <v>0</v>
      </c>
      <c r="AS455" s="197" t="e">
        <v>#N/A</v>
      </c>
      <c r="AT455" s="197" t="s">
        <v>904</v>
      </c>
      <c r="AU455" s="197" t="s">
        <v>118</v>
      </c>
      <c r="AV455" s="197"/>
      <c r="AW455" s="197" t="s">
        <v>4004</v>
      </c>
      <c r="AX455" s="197" t="s">
        <v>904</v>
      </c>
      <c r="AY455" s="197"/>
      <c r="AZ455" s="197" t="s">
        <v>904</v>
      </c>
      <c r="BA455" s="197"/>
      <c r="BB455" s="197"/>
      <c r="BC455" s="197"/>
      <c r="BD455" s="197" t="s">
        <v>4004</v>
      </c>
      <c r="BE455" s="197"/>
      <c r="BF455" s="197">
        <v>0</v>
      </c>
      <c r="BG455" s="197"/>
      <c r="BH455" s="197"/>
      <c r="BI455" s="197"/>
    </row>
    <row r="456" spans="1:61" ht="15" hidden="1" customHeight="1" x14ac:dyDescent="0.2">
      <c r="A456" s="349" t="str">
        <f t="shared" ref="A456:A519" si="24">CONCATENATE(C456,"-",E456,"-",G456)</f>
        <v>39xx-220340005234-390120251204TAC0001</v>
      </c>
      <c r="B456" s="198">
        <v>46112</v>
      </c>
      <c r="C456" s="351" t="s">
        <v>358</v>
      </c>
      <c r="D456" s="351" t="s">
        <v>245</v>
      </c>
      <c r="E456" s="260">
        <v>220340005234</v>
      </c>
      <c r="F456" s="161" t="s">
        <v>2318</v>
      </c>
      <c r="G456" s="199" t="s">
        <v>2317</v>
      </c>
      <c r="H456" s="199" t="s">
        <v>3363</v>
      </c>
      <c r="I456" s="199" t="s">
        <v>3479</v>
      </c>
      <c r="J456" s="198">
        <v>45995</v>
      </c>
      <c r="K456" s="198">
        <v>46022</v>
      </c>
      <c r="L456" s="198">
        <v>46051</v>
      </c>
      <c r="M456" s="198">
        <v>46051</v>
      </c>
      <c r="N456" s="161" t="s">
        <v>82</v>
      </c>
      <c r="O456" s="161" t="s">
        <v>479</v>
      </c>
      <c r="P456" s="161"/>
      <c r="Q456" s="161"/>
      <c r="R456" s="198">
        <v>44623</v>
      </c>
      <c r="S456" s="198">
        <v>45989</v>
      </c>
      <c r="T456" s="161" t="s">
        <v>251</v>
      </c>
      <c r="U456" s="161" t="s">
        <v>149</v>
      </c>
      <c r="V456" s="161"/>
      <c r="W456" s="161" t="s">
        <v>61</v>
      </c>
      <c r="X456" s="161" t="s">
        <v>252</v>
      </c>
      <c r="Y456" s="161"/>
      <c r="Z456" s="198"/>
      <c r="AA456" s="161"/>
      <c r="AB456" s="161"/>
      <c r="AC456" s="161"/>
      <c r="AD456" s="197">
        <v>58391295</v>
      </c>
      <c r="AE456" s="197">
        <v>4.12</v>
      </c>
      <c r="AF456" s="197" t="s">
        <v>4003</v>
      </c>
      <c r="AG456" s="199">
        <v>101111</v>
      </c>
      <c r="AH456" s="197">
        <f t="shared" si="22"/>
        <v>109349</v>
      </c>
      <c r="AI456" s="197">
        <v>80606</v>
      </c>
      <c r="AJ456" s="197">
        <v>28743</v>
      </c>
      <c r="AK456" s="197">
        <v>0</v>
      </c>
      <c r="AL456" s="197">
        <v>8061</v>
      </c>
      <c r="AM456" s="197">
        <f t="shared" si="23"/>
        <v>117410</v>
      </c>
      <c r="AN456" s="197">
        <v>0</v>
      </c>
      <c r="AO456" s="197">
        <v>80606</v>
      </c>
      <c r="AP456" s="197">
        <v>28743</v>
      </c>
      <c r="AQ456" s="197">
        <v>0</v>
      </c>
      <c r="AR456" s="197">
        <v>8061</v>
      </c>
      <c r="AS456" s="197" t="s">
        <v>564</v>
      </c>
      <c r="AT456" s="197" t="s">
        <v>904</v>
      </c>
      <c r="AU456" s="197" t="s">
        <v>118</v>
      </c>
      <c r="AV456" s="197" t="s">
        <v>3366</v>
      </c>
      <c r="AW456" s="197" t="s">
        <v>4004</v>
      </c>
      <c r="AX456" s="197"/>
      <c r="AY456" s="197" t="s">
        <v>904</v>
      </c>
      <c r="AZ456" s="197" t="s">
        <v>904</v>
      </c>
      <c r="BA456" s="197"/>
      <c r="BB456" s="197" t="s">
        <v>904</v>
      </c>
      <c r="BC456" s="197"/>
      <c r="BD456" s="197" t="s">
        <v>4004</v>
      </c>
      <c r="BE456" s="197"/>
      <c r="BF456" s="197"/>
      <c r="BG456" s="197"/>
      <c r="BH456" s="197"/>
      <c r="BI456" s="197"/>
    </row>
    <row r="457" spans="1:61" ht="15" hidden="1" customHeight="1" x14ac:dyDescent="0.2">
      <c r="A457" s="349" t="str">
        <f t="shared" si="24"/>
        <v>60xx-110840006991-600120250905TAC0006</v>
      </c>
      <c r="B457" s="198">
        <v>46085</v>
      </c>
      <c r="C457" s="351" t="s">
        <v>363</v>
      </c>
      <c r="D457" s="351" t="s">
        <v>364</v>
      </c>
      <c r="E457" s="260">
        <v>110840006991</v>
      </c>
      <c r="F457" s="161" t="s">
        <v>3545</v>
      </c>
      <c r="G457" s="199" t="s">
        <v>1029</v>
      </c>
      <c r="H457" s="199" t="s">
        <v>3363</v>
      </c>
      <c r="I457" s="199" t="s">
        <v>3546</v>
      </c>
      <c r="J457" s="198">
        <v>45912</v>
      </c>
      <c r="K457" s="198">
        <v>45912</v>
      </c>
      <c r="L457" s="198">
        <v>46073</v>
      </c>
      <c r="M457" s="198">
        <v>46073</v>
      </c>
      <c r="N457" s="161" t="s">
        <v>82</v>
      </c>
      <c r="O457" s="161" t="s">
        <v>479</v>
      </c>
      <c r="P457" s="161"/>
      <c r="Q457" s="161"/>
      <c r="R457" s="198">
        <v>44562</v>
      </c>
      <c r="S457" s="198">
        <v>45938</v>
      </c>
      <c r="T457" s="161" t="s">
        <v>672</v>
      </c>
      <c r="U457" s="161"/>
      <c r="V457" s="161"/>
      <c r="W457" s="161"/>
      <c r="X457" s="161" t="s">
        <v>3547</v>
      </c>
      <c r="Y457" s="161"/>
      <c r="Z457" s="198"/>
      <c r="AA457" s="161">
        <v>0</v>
      </c>
      <c r="AB457" s="161">
        <v>0</v>
      </c>
      <c r="AC457" s="161"/>
      <c r="AD457" s="197">
        <v>0</v>
      </c>
      <c r="AE457" s="197"/>
      <c r="AF457" s="197" t="s">
        <v>4003</v>
      </c>
      <c r="AG457" s="199">
        <v>101111</v>
      </c>
      <c r="AH457" s="197">
        <f t="shared" si="22"/>
        <v>106202</v>
      </c>
      <c r="AI457" s="197">
        <v>90961</v>
      </c>
      <c r="AJ457" s="197">
        <v>15241</v>
      </c>
      <c r="AK457" s="197">
        <v>0</v>
      </c>
      <c r="AL457" s="197">
        <v>9096</v>
      </c>
      <c r="AM457" s="197">
        <f t="shared" si="23"/>
        <v>115298</v>
      </c>
      <c r="AN457" s="197">
        <v>90961</v>
      </c>
      <c r="AO457" s="197">
        <v>0</v>
      </c>
      <c r="AP457" s="197">
        <v>15241</v>
      </c>
      <c r="AQ457" s="197">
        <v>0</v>
      </c>
      <c r="AR457" s="197">
        <v>9096</v>
      </c>
      <c r="AS457" s="197" t="s">
        <v>564</v>
      </c>
      <c r="AT457" s="197" t="s">
        <v>904</v>
      </c>
      <c r="AU457" s="197" t="s">
        <v>118</v>
      </c>
      <c r="AV457" s="197" t="s">
        <v>3366</v>
      </c>
      <c r="AW457" s="197" t="s">
        <v>4004</v>
      </c>
      <c r="AX457" s="197" t="s">
        <v>904</v>
      </c>
      <c r="AY457" s="197"/>
      <c r="AZ457" s="197" t="s">
        <v>904</v>
      </c>
      <c r="BA457" s="197"/>
      <c r="BB457" s="197" t="s">
        <v>904</v>
      </c>
      <c r="BC457" s="197"/>
      <c r="BD457" s="197" t="s">
        <v>4004</v>
      </c>
      <c r="BE457" s="197"/>
      <c r="BF457" s="197"/>
      <c r="BG457" s="197"/>
      <c r="BH457" s="197"/>
      <c r="BI457" s="197"/>
    </row>
    <row r="458" spans="1:61" ht="15" hidden="1" customHeight="1" x14ac:dyDescent="0.2">
      <c r="A458" s="349" t="str">
        <f t="shared" si="24"/>
        <v>18xx-860926402134-52</v>
      </c>
      <c r="B458" s="198">
        <v>46099</v>
      </c>
      <c r="C458" s="351" t="s">
        <v>355</v>
      </c>
      <c r="D458" s="351" t="s">
        <v>148</v>
      </c>
      <c r="E458" s="260">
        <v>860926402134</v>
      </c>
      <c r="F458" s="161" t="s">
        <v>4166</v>
      </c>
      <c r="G458" s="199">
        <v>52</v>
      </c>
      <c r="H458" s="199" t="s">
        <v>3365</v>
      </c>
      <c r="I458" s="199">
        <v>52</v>
      </c>
      <c r="J458" s="198">
        <v>42249</v>
      </c>
      <c r="K458" s="198">
        <v>42256</v>
      </c>
      <c r="L458" s="198">
        <v>42282</v>
      </c>
      <c r="M458" s="198">
        <v>42291</v>
      </c>
      <c r="N458" s="161"/>
      <c r="O458" s="161" t="s">
        <v>78</v>
      </c>
      <c r="P458" s="161"/>
      <c r="Q458" s="161"/>
      <c r="R458" s="198">
        <v>41275</v>
      </c>
      <c r="S458" s="198">
        <v>41639</v>
      </c>
      <c r="T458" s="161" t="s">
        <v>4167</v>
      </c>
      <c r="U458" s="161" t="s">
        <v>149</v>
      </c>
      <c r="V458" s="161"/>
      <c r="W458" s="161" t="s">
        <v>1140</v>
      </c>
      <c r="X458" s="161" t="s">
        <v>133</v>
      </c>
      <c r="Y458" s="161"/>
      <c r="Z458" s="198"/>
      <c r="AA458" s="161"/>
      <c r="AB458" s="161"/>
      <c r="AC458" s="161"/>
      <c r="AD458" s="197">
        <v>0</v>
      </c>
      <c r="AE458" s="197">
        <v>0</v>
      </c>
      <c r="AF458" s="197" t="s">
        <v>4003</v>
      </c>
      <c r="AG458" s="199">
        <v>101202</v>
      </c>
      <c r="AH458" s="197">
        <f t="shared" si="22"/>
        <v>126233</v>
      </c>
      <c r="AI458" s="197">
        <v>114462</v>
      </c>
      <c r="AJ458" s="197">
        <v>11771</v>
      </c>
      <c r="AK458" s="197">
        <v>0</v>
      </c>
      <c r="AL458" s="197">
        <v>0</v>
      </c>
      <c r="AM458" s="197">
        <f t="shared" si="23"/>
        <v>114462</v>
      </c>
      <c r="AN458" s="197">
        <v>114462</v>
      </c>
      <c r="AO458" s="197">
        <v>0</v>
      </c>
      <c r="AP458" s="197">
        <v>0</v>
      </c>
      <c r="AQ458" s="197">
        <v>0</v>
      </c>
      <c r="AR458" s="197">
        <v>0</v>
      </c>
      <c r="AS458" s="197" t="e">
        <v>#N/A</v>
      </c>
      <c r="AT458" s="197" t="s">
        <v>904</v>
      </c>
      <c r="AU458" s="197" t="s">
        <v>118</v>
      </c>
      <c r="AV458" s="197" t="s">
        <v>4007</v>
      </c>
      <c r="AW458" s="197" t="s">
        <v>4004</v>
      </c>
      <c r="AX458" s="197" t="s">
        <v>904</v>
      </c>
      <c r="AY458" s="197"/>
      <c r="AZ458" s="197"/>
      <c r="BA458" s="197"/>
      <c r="BB458" s="197"/>
      <c r="BC458" s="197"/>
      <c r="BD458" s="197" t="s">
        <v>4004</v>
      </c>
      <c r="BE458" s="197"/>
      <c r="BF458" s="197">
        <v>11643</v>
      </c>
      <c r="BG458" s="197">
        <v>0</v>
      </c>
      <c r="BH458" s="197">
        <v>0</v>
      </c>
      <c r="BI458" s="197"/>
    </row>
    <row r="459" spans="1:61" ht="15" hidden="1" customHeight="1" x14ac:dyDescent="0.2">
      <c r="A459" s="349" t="str">
        <f t="shared" si="24"/>
        <v>60xx-941140000487-600120251211TAC0021</v>
      </c>
      <c r="B459" s="198">
        <v>46085</v>
      </c>
      <c r="C459" s="351" t="s">
        <v>363</v>
      </c>
      <c r="D459" s="351" t="s">
        <v>364</v>
      </c>
      <c r="E459" s="260">
        <v>941140000487</v>
      </c>
      <c r="F459" s="161" t="s">
        <v>2124</v>
      </c>
      <c r="G459" s="199" t="s">
        <v>2125</v>
      </c>
      <c r="H459" s="199" t="s">
        <v>3363</v>
      </c>
      <c r="I459" s="199" t="s">
        <v>4168</v>
      </c>
      <c r="J459" s="198">
        <v>46002</v>
      </c>
      <c r="K459" s="198">
        <v>46016</v>
      </c>
      <c r="L459" s="198">
        <v>46084</v>
      </c>
      <c r="M459" s="198">
        <v>46084</v>
      </c>
      <c r="N459" s="161" t="s">
        <v>82</v>
      </c>
      <c r="O459" s="161" t="s">
        <v>479</v>
      </c>
      <c r="P459" s="161"/>
      <c r="Q459" s="161"/>
      <c r="R459" s="198">
        <v>44927</v>
      </c>
      <c r="S459" s="198">
        <v>46001</v>
      </c>
      <c r="T459" s="161" t="s">
        <v>760</v>
      </c>
      <c r="U459" s="161" t="s">
        <v>149</v>
      </c>
      <c r="V459" s="161"/>
      <c r="W459" s="161" t="s">
        <v>3562</v>
      </c>
      <c r="X459" s="161" t="s">
        <v>3563</v>
      </c>
      <c r="Y459" s="161"/>
      <c r="Z459" s="198"/>
      <c r="AA459" s="161"/>
      <c r="AB459" s="161"/>
      <c r="AC459" s="161"/>
      <c r="AD459" s="197">
        <v>13173199</v>
      </c>
      <c r="AE459" s="197">
        <v>15.1</v>
      </c>
      <c r="AF459" s="197" t="s">
        <v>4003</v>
      </c>
      <c r="AG459" s="199">
        <v>101111</v>
      </c>
      <c r="AH459" s="197">
        <f t="shared" si="22"/>
        <v>197589</v>
      </c>
      <c r="AI459" s="197">
        <v>193682</v>
      </c>
      <c r="AJ459" s="197">
        <v>3907</v>
      </c>
      <c r="AK459" s="197">
        <v>11015995</v>
      </c>
      <c r="AL459" s="197">
        <v>19368</v>
      </c>
      <c r="AM459" s="197">
        <f t="shared" si="23"/>
        <v>112545</v>
      </c>
      <c r="AN459" s="197">
        <f>89270</f>
        <v>89270</v>
      </c>
      <c r="AO459" s="197">
        <v>0</v>
      </c>
      <c r="AP459" s="197">
        <v>3907</v>
      </c>
      <c r="AQ459" s="197">
        <v>0</v>
      </c>
      <c r="AR459" s="197">
        <v>19368</v>
      </c>
      <c r="AS459" s="197" t="s">
        <v>564</v>
      </c>
      <c r="AT459" s="197" t="s">
        <v>904</v>
      </c>
      <c r="AU459" s="197" t="s">
        <v>118</v>
      </c>
      <c r="AV459" s="197" t="s">
        <v>3366</v>
      </c>
      <c r="AW459" s="197" t="s">
        <v>4004</v>
      </c>
      <c r="AX459" s="197" t="s">
        <v>904</v>
      </c>
      <c r="AY459" s="197"/>
      <c r="AZ459" s="197" t="s">
        <v>904</v>
      </c>
      <c r="BA459" s="197"/>
      <c r="BB459" s="197" t="s">
        <v>904</v>
      </c>
      <c r="BC459" s="197"/>
      <c r="BD459" s="197" t="s">
        <v>4004</v>
      </c>
      <c r="BE459" s="197"/>
      <c r="BF459" s="197"/>
      <c r="BG459" s="197"/>
      <c r="BH459" s="197"/>
      <c r="BI459" s="197"/>
    </row>
    <row r="460" spans="1:61" ht="15" customHeight="1" x14ac:dyDescent="0.2">
      <c r="A460" s="349" t="str">
        <f t="shared" si="24"/>
        <v>30xx-200240016440-441</v>
      </c>
      <c r="B460" s="198">
        <v>46057</v>
      </c>
      <c r="C460" s="351" t="s">
        <v>217</v>
      </c>
      <c r="D460" s="351" t="s">
        <v>360</v>
      </c>
      <c r="E460" s="260">
        <v>200240016440</v>
      </c>
      <c r="F460" s="161" t="s">
        <v>2346</v>
      </c>
      <c r="G460" s="199">
        <v>441</v>
      </c>
      <c r="H460" s="199" t="s">
        <v>3365</v>
      </c>
      <c r="I460" s="199">
        <v>441</v>
      </c>
      <c r="J460" s="198">
        <v>45174</v>
      </c>
      <c r="K460" s="198">
        <v>45184</v>
      </c>
      <c r="L460" s="198">
        <v>45477</v>
      </c>
      <c r="M460" s="198"/>
      <c r="N460" s="161"/>
      <c r="O460" s="161" t="s">
        <v>24</v>
      </c>
      <c r="P460" s="161"/>
      <c r="Q460" s="161"/>
      <c r="R460" s="198">
        <v>44197</v>
      </c>
      <c r="S460" s="198">
        <v>44561</v>
      </c>
      <c r="T460" s="161" t="s">
        <v>223</v>
      </c>
      <c r="U460" s="161" t="s">
        <v>23</v>
      </c>
      <c r="V460" s="161"/>
      <c r="W460" s="161" t="s">
        <v>472</v>
      </c>
      <c r="X460" s="161" t="s">
        <v>11</v>
      </c>
      <c r="Y460" s="161">
        <v>388</v>
      </c>
      <c r="Z460" s="198">
        <v>45173</v>
      </c>
      <c r="AA460" s="161" t="s">
        <v>86</v>
      </c>
      <c r="AB460" s="161" t="s">
        <v>86</v>
      </c>
      <c r="AC460" s="161"/>
      <c r="AD460" s="197"/>
      <c r="AE460" s="197"/>
      <c r="AF460" s="197" t="s">
        <v>4005</v>
      </c>
      <c r="AG460" s="199">
        <v>105101</v>
      </c>
      <c r="AH460" s="197">
        <f t="shared" si="22"/>
        <v>17561273</v>
      </c>
      <c r="AI460" s="197">
        <v>17561273</v>
      </c>
      <c r="AJ460" s="197">
        <v>0</v>
      </c>
      <c r="AK460" s="197">
        <v>0</v>
      </c>
      <c r="AL460" s="197">
        <v>0</v>
      </c>
      <c r="AM460" s="197">
        <f t="shared" si="23"/>
        <v>111330</v>
      </c>
      <c r="AN460" s="197">
        <v>0</v>
      </c>
      <c r="AO460" s="197">
        <v>0</v>
      </c>
      <c r="AP460" s="197">
        <v>111330</v>
      </c>
      <c r="AQ460" s="197">
        <v>0</v>
      </c>
      <c r="AR460" s="197">
        <v>0</v>
      </c>
      <c r="AS460" s="197" t="e">
        <v>#N/A</v>
      </c>
      <c r="AT460" s="197" t="s">
        <v>904</v>
      </c>
      <c r="AU460" s="197">
        <v>0</v>
      </c>
      <c r="AV460" s="197"/>
      <c r="AW460" s="197" t="s">
        <v>4004</v>
      </c>
      <c r="AX460" s="197"/>
      <c r="AY460" s="197"/>
      <c r="AZ460" s="197" t="s">
        <v>904</v>
      </c>
      <c r="BA460" s="197"/>
      <c r="BB460" s="197"/>
      <c r="BC460" s="197"/>
      <c r="BD460" s="197" t="s">
        <v>4004</v>
      </c>
      <c r="BE460" s="197"/>
      <c r="BF460" s="197">
        <v>0</v>
      </c>
      <c r="BG460" s="197">
        <v>0</v>
      </c>
      <c r="BH460" s="197">
        <v>0</v>
      </c>
      <c r="BI460" s="197"/>
    </row>
    <row r="461" spans="1:61" ht="15" hidden="1" customHeight="1" x14ac:dyDescent="0.2">
      <c r="A461" s="349" t="str">
        <f t="shared" si="24"/>
        <v>62xx-170440037115-620120250812TAC0002</v>
      </c>
      <c r="B461" s="198">
        <v>46050</v>
      </c>
      <c r="C461" s="351" t="s">
        <v>361</v>
      </c>
      <c r="D461" s="351" t="s">
        <v>362</v>
      </c>
      <c r="E461" s="260">
        <v>170440037115</v>
      </c>
      <c r="F461" s="161" t="s">
        <v>1007</v>
      </c>
      <c r="G461" s="199" t="s">
        <v>1006</v>
      </c>
      <c r="H461" s="199" t="s">
        <v>3363</v>
      </c>
      <c r="I461" s="199" t="s">
        <v>1762</v>
      </c>
      <c r="J461" s="198">
        <v>45881</v>
      </c>
      <c r="K461" s="198">
        <v>45910</v>
      </c>
      <c r="L461" s="198">
        <v>45994</v>
      </c>
      <c r="M461" s="198">
        <v>45996</v>
      </c>
      <c r="N461" s="161" t="s">
        <v>82</v>
      </c>
      <c r="O461" s="161" t="s">
        <v>479</v>
      </c>
      <c r="P461" s="161"/>
      <c r="Q461" s="161"/>
      <c r="R461" s="198">
        <v>44562</v>
      </c>
      <c r="S461" s="198" t="s">
        <v>886</v>
      </c>
      <c r="T461" s="161" t="s">
        <v>1008</v>
      </c>
      <c r="U461" s="161" t="s">
        <v>149</v>
      </c>
      <c r="V461" s="161"/>
      <c r="W461" s="161" t="s">
        <v>1166</v>
      </c>
      <c r="X461" s="161" t="s">
        <v>132</v>
      </c>
      <c r="Y461" s="161"/>
      <c r="Z461" s="198"/>
      <c r="AA461" s="161"/>
      <c r="AB461" s="161"/>
      <c r="AC461" s="161"/>
      <c r="AD461" s="197">
        <v>134088220</v>
      </c>
      <c r="AE461" s="197"/>
      <c r="AF461" s="197" t="s">
        <v>4003</v>
      </c>
      <c r="AG461" s="199">
        <v>101111</v>
      </c>
      <c r="AH461" s="197">
        <f t="shared" si="22"/>
        <v>93125</v>
      </c>
      <c r="AI461" s="197">
        <v>85714</v>
      </c>
      <c r="AJ461" s="197">
        <v>7411</v>
      </c>
      <c r="AK461" s="197">
        <v>0</v>
      </c>
      <c r="AL461" s="197">
        <v>0</v>
      </c>
      <c r="AM461" s="197">
        <f t="shared" si="23"/>
        <v>101125</v>
      </c>
      <c r="AN461" s="197">
        <v>85714</v>
      </c>
      <c r="AO461" s="197">
        <v>0</v>
      </c>
      <c r="AP461" s="197">
        <v>7411</v>
      </c>
      <c r="AQ461" s="197">
        <v>0</v>
      </c>
      <c r="AR461" s="197">
        <v>8000</v>
      </c>
      <c r="AS461" s="197" t="s">
        <v>564</v>
      </c>
      <c r="AT461" s="197" t="s">
        <v>904</v>
      </c>
      <c r="AU461" s="197" t="s">
        <v>118</v>
      </c>
      <c r="AV461" s="197"/>
      <c r="AW461" s="197" t="s">
        <v>4004</v>
      </c>
      <c r="AX461" s="197" t="s">
        <v>904</v>
      </c>
      <c r="AY461" s="197"/>
      <c r="AZ461" s="197" t="s">
        <v>904</v>
      </c>
      <c r="BA461" s="197"/>
      <c r="BB461" s="197" t="s">
        <v>904</v>
      </c>
      <c r="BC461" s="197"/>
      <c r="BD461" s="197" t="s">
        <v>4004</v>
      </c>
      <c r="BE461" s="197"/>
      <c r="BF461" s="197">
        <v>0</v>
      </c>
      <c r="BG461" s="197"/>
      <c r="BH461" s="197"/>
      <c r="BI461" s="197"/>
    </row>
    <row r="462" spans="1:61" ht="15" hidden="1" customHeight="1" x14ac:dyDescent="0.2">
      <c r="A462" s="349" t="str">
        <f t="shared" si="24"/>
        <v>39xx-220440049100-390120250730TAC0006</v>
      </c>
      <c r="B462" s="198">
        <v>46112</v>
      </c>
      <c r="C462" s="351" t="s">
        <v>358</v>
      </c>
      <c r="D462" s="351" t="s">
        <v>245</v>
      </c>
      <c r="E462" s="260">
        <v>220440049100</v>
      </c>
      <c r="F462" s="161" t="s">
        <v>521</v>
      </c>
      <c r="G462" s="199" t="s">
        <v>522</v>
      </c>
      <c r="H462" s="199" t="s">
        <v>3363</v>
      </c>
      <c r="I462" s="199" t="s">
        <v>3385</v>
      </c>
      <c r="J462" s="198">
        <v>45868</v>
      </c>
      <c r="K462" s="198">
        <v>45876</v>
      </c>
      <c r="L462" s="198">
        <v>46055</v>
      </c>
      <c r="M462" s="198">
        <v>46056</v>
      </c>
      <c r="N462" s="161" t="s">
        <v>82</v>
      </c>
      <c r="O462" s="161" t="s">
        <v>479</v>
      </c>
      <c r="P462" s="161"/>
      <c r="Q462" s="161"/>
      <c r="R462" s="198">
        <v>44678</v>
      </c>
      <c r="S462" s="198">
        <v>45863</v>
      </c>
      <c r="T462" s="161" t="s">
        <v>253</v>
      </c>
      <c r="U462" s="161" t="s">
        <v>149</v>
      </c>
      <c r="V462" s="161"/>
      <c r="W462" s="161" t="s">
        <v>207</v>
      </c>
      <c r="X462" s="161" t="s">
        <v>252</v>
      </c>
      <c r="Y462" s="161"/>
      <c r="Z462" s="198"/>
      <c r="AA462" s="161"/>
      <c r="AB462" s="161"/>
      <c r="AC462" s="161"/>
      <c r="AD462" s="197">
        <v>15857646401</v>
      </c>
      <c r="AE462" s="197">
        <v>42.061143048608713</v>
      </c>
      <c r="AF462" s="197" t="s">
        <v>4003</v>
      </c>
      <c r="AG462" s="199">
        <v>101111</v>
      </c>
      <c r="AH462" s="197">
        <f t="shared" si="22"/>
        <v>78033</v>
      </c>
      <c r="AI462" s="197">
        <v>75000</v>
      </c>
      <c r="AJ462" s="197">
        <v>3033</v>
      </c>
      <c r="AK462" s="197">
        <v>0</v>
      </c>
      <c r="AL462" s="197">
        <v>18750</v>
      </c>
      <c r="AM462" s="197">
        <f t="shared" si="23"/>
        <v>96783</v>
      </c>
      <c r="AN462" s="197">
        <v>29732</v>
      </c>
      <c r="AO462" s="197">
        <v>45268</v>
      </c>
      <c r="AP462" s="197">
        <v>3033</v>
      </c>
      <c r="AQ462" s="197">
        <v>0</v>
      </c>
      <c r="AR462" s="197">
        <v>18750</v>
      </c>
      <c r="AS462" s="197" t="s">
        <v>564</v>
      </c>
      <c r="AT462" s="197" t="s">
        <v>904</v>
      </c>
      <c r="AU462" s="197" t="s">
        <v>118</v>
      </c>
      <c r="AV462" s="197" t="s">
        <v>3366</v>
      </c>
      <c r="AW462" s="197" t="s">
        <v>4004</v>
      </c>
      <c r="AX462" s="197" t="s">
        <v>904</v>
      </c>
      <c r="AY462" s="197" t="s">
        <v>904</v>
      </c>
      <c r="AZ462" s="197" t="s">
        <v>904</v>
      </c>
      <c r="BA462" s="197"/>
      <c r="BB462" s="197" t="s">
        <v>904</v>
      </c>
      <c r="BC462" s="197"/>
      <c r="BD462" s="197" t="s">
        <v>4004</v>
      </c>
      <c r="BE462" s="197"/>
      <c r="BF462" s="197"/>
      <c r="BG462" s="197"/>
      <c r="BH462" s="197"/>
      <c r="BI462" s="197"/>
    </row>
    <row r="463" spans="1:61" ht="15" hidden="1" customHeight="1" x14ac:dyDescent="0.2">
      <c r="A463" s="349" t="str">
        <f t="shared" si="24"/>
        <v>03xx-940410351049-030120251205TAC0001</v>
      </c>
      <c r="B463" s="198">
        <v>46071</v>
      </c>
      <c r="C463" s="351" t="s">
        <v>365</v>
      </c>
      <c r="D463" s="351" t="s">
        <v>20</v>
      </c>
      <c r="E463" s="260">
        <v>940410351049</v>
      </c>
      <c r="F463" s="161" t="s">
        <v>2126</v>
      </c>
      <c r="G463" s="199" t="s">
        <v>2020</v>
      </c>
      <c r="H463" s="199" t="s">
        <v>3363</v>
      </c>
      <c r="I463" s="199" t="s">
        <v>3549</v>
      </c>
      <c r="J463" s="198">
        <v>45996</v>
      </c>
      <c r="K463" s="198">
        <v>46006</v>
      </c>
      <c r="L463" s="198">
        <v>46059</v>
      </c>
      <c r="M463" s="198">
        <v>46059</v>
      </c>
      <c r="N463" s="161" t="s">
        <v>82</v>
      </c>
      <c r="O463" s="161" t="s">
        <v>479</v>
      </c>
      <c r="P463" s="161"/>
      <c r="Q463" s="161"/>
      <c r="R463" s="198">
        <v>44743</v>
      </c>
      <c r="S463" s="198">
        <v>45979</v>
      </c>
      <c r="T463" s="161" t="s">
        <v>1748</v>
      </c>
      <c r="U463" s="161" t="s">
        <v>268</v>
      </c>
      <c r="V463" s="161"/>
      <c r="W463" s="161" t="s">
        <v>2127</v>
      </c>
      <c r="X463" s="161" t="s">
        <v>36</v>
      </c>
      <c r="Y463" s="161"/>
      <c r="Z463" s="198"/>
      <c r="AA463" s="161"/>
      <c r="AB463" s="161"/>
      <c r="AC463" s="161"/>
      <c r="AD463" s="197">
        <v>16997307</v>
      </c>
      <c r="AE463" s="197">
        <v>9.1</v>
      </c>
      <c r="AF463" s="197" t="s">
        <v>4090</v>
      </c>
      <c r="AG463" s="199">
        <v>904101</v>
      </c>
      <c r="AH463" s="197">
        <f t="shared" si="22"/>
        <v>94505</v>
      </c>
      <c r="AI463" s="197">
        <v>82600</v>
      </c>
      <c r="AJ463" s="197">
        <v>11905</v>
      </c>
      <c r="AK463" s="197">
        <v>0</v>
      </c>
      <c r="AL463" s="197">
        <v>0</v>
      </c>
      <c r="AM463" s="197">
        <f t="shared" si="23"/>
        <v>94505</v>
      </c>
      <c r="AN463" s="197">
        <v>82600</v>
      </c>
      <c r="AO463" s="197">
        <v>0</v>
      </c>
      <c r="AP463" s="197">
        <v>11905</v>
      </c>
      <c r="AQ463" s="197">
        <v>0</v>
      </c>
      <c r="AR463" s="197">
        <v>0</v>
      </c>
      <c r="AS463" s="197" t="s">
        <v>564</v>
      </c>
      <c r="AT463" s="197" t="s">
        <v>904</v>
      </c>
      <c r="AU463" s="197" t="s">
        <v>118</v>
      </c>
      <c r="AV463" s="197" t="s">
        <v>3366</v>
      </c>
      <c r="AW463" s="197" t="s">
        <v>4004</v>
      </c>
      <c r="AX463" s="197" t="s">
        <v>904</v>
      </c>
      <c r="AY463" s="197"/>
      <c r="AZ463" s="197" t="s">
        <v>904</v>
      </c>
      <c r="BA463" s="197"/>
      <c r="BB463" s="197"/>
      <c r="BC463" s="197"/>
      <c r="BD463" s="197" t="s">
        <v>4004</v>
      </c>
      <c r="BE463" s="197"/>
      <c r="BF463" s="197"/>
      <c r="BG463" s="197"/>
      <c r="BH463" s="197"/>
      <c r="BI463" s="197"/>
    </row>
    <row r="464" spans="1:61" ht="15" hidden="1" customHeight="1" x14ac:dyDescent="0.2">
      <c r="A464" s="349" t="str">
        <f t="shared" si="24"/>
        <v>06xx-890301351450-060120251014TAC0003</v>
      </c>
      <c r="B464" s="198">
        <v>46050</v>
      </c>
      <c r="C464" s="351" t="s">
        <v>348</v>
      </c>
      <c r="D464" s="351" t="s">
        <v>49</v>
      </c>
      <c r="E464" s="260">
        <v>890301351450</v>
      </c>
      <c r="F464" s="161" t="s">
        <v>1675</v>
      </c>
      <c r="G464" s="199" t="s">
        <v>1475</v>
      </c>
      <c r="H464" s="199" t="s">
        <v>3363</v>
      </c>
      <c r="I464" s="199" t="s">
        <v>1475</v>
      </c>
      <c r="J464" s="198">
        <v>45944</v>
      </c>
      <c r="K464" s="198">
        <v>45965</v>
      </c>
      <c r="L464" s="198">
        <v>46036</v>
      </c>
      <c r="M464" s="198">
        <v>45671</v>
      </c>
      <c r="N464" s="161" t="s">
        <v>82</v>
      </c>
      <c r="O464" s="161" t="s">
        <v>479</v>
      </c>
      <c r="P464" s="161"/>
      <c r="Q464" s="161"/>
      <c r="R464" s="198">
        <v>44743</v>
      </c>
      <c r="S464" s="198">
        <v>45937</v>
      </c>
      <c r="T464" s="161" t="s">
        <v>76</v>
      </c>
      <c r="U464" s="161" t="s">
        <v>149</v>
      </c>
      <c r="V464" s="161" t="s">
        <v>57</v>
      </c>
      <c r="W464" s="161" t="s">
        <v>1676</v>
      </c>
      <c r="X464" s="161" t="s">
        <v>36</v>
      </c>
      <c r="Y464" s="161" t="s">
        <v>57</v>
      </c>
      <c r="Z464" s="198" t="s">
        <v>57</v>
      </c>
      <c r="AA464" s="161" t="s">
        <v>57</v>
      </c>
      <c r="AB464" s="161" t="s">
        <v>57</v>
      </c>
      <c r="AC464" s="161" t="s">
        <v>57</v>
      </c>
      <c r="AD464" s="197">
        <v>106388319</v>
      </c>
      <c r="AE464" s="197">
        <v>0</v>
      </c>
      <c r="AF464" s="197" t="s">
        <v>4090</v>
      </c>
      <c r="AG464" s="199">
        <v>901101</v>
      </c>
      <c r="AH464" s="197">
        <f t="shared" si="22"/>
        <v>89068</v>
      </c>
      <c r="AI464" s="197">
        <v>84000</v>
      </c>
      <c r="AJ464" s="197">
        <v>5068</v>
      </c>
      <c r="AK464" s="197">
        <v>0</v>
      </c>
      <c r="AL464" s="197">
        <v>0</v>
      </c>
      <c r="AM464" s="197">
        <f t="shared" si="23"/>
        <v>89342</v>
      </c>
      <c r="AN464" s="197">
        <v>65472</v>
      </c>
      <c r="AO464" s="197">
        <v>18528</v>
      </c>
      <c r="AP464" s="197">
        <v>0</v>
      </c>
      <c r="AQ464" s="197">
        <v>5068</v>
      </c>
      <c r="AR464" s="197">
        <v>274</v>
      </c>
      <c r="AS464" s="197" t="s">
        <v>564</v>
      </c>
      <c r="AT464" s="197" t="s">
        <v>904</v>
      </c>
      <c r="AU464" s="197" t="s">
        <v>118</v>
      </c>
      <c r="AV464" s="197" t="s">
        <v>3366</v>
      </c>
      <c r="AW464" s="197" t="s">
        <v>4004</v>
      </c>
      <c r="AX464" s="197" t="s">
        <v>904</v>
      </c>
      <c r="AY464" s="197" t="s">
        <v>904</v>
      </c>
      <c r="AZ464" s="197"/>
      <c r="BA464" s="197" t="s">
        <v>904</v>
      </c>
      <c r="BB464" s="197" t="s">
        <v>904</v>
      </c>
      <c r="BC464" s="197"/>
      <c r="BD464" s="197" t="s">
        <v>4007</v>
      </c>
      <c r="BE464" s="197"/>
      <c r="BF464" s="197"/>
      <c r="BG464" s="197"/>
      <c r="BH464" s="197"/>
      <c r="BI464" s="197"/>
    </row>
    <row r="465" spans="1:61" ht="15" hidden="1" customHeight="1" x14ac:dyDescent="0.2">
      <c r="A465" s="349" t="str">
        <f t="shared" si="24"/>
        <v>21xx-790427301082-210120251010TAC0001</v>
      </c>
      <c r="B465" s="198">
        <v>46056</v>
      </c>
      <c r="C465" s="351" t="s">
        <v>351</v>
      </c>
      <c r="D465" s="351" t="s">
        <v>177</v>
      </c>
      <c r="E465" s="260">
        <v>790427301082</v>
      </c>
      <c r="F465" s="161" t="s">
        <v>1219</v>
      </c>
      <c r="G465" s="199" t="s">
        <v>1425</v>
      </c>
      <c r="H465" s="199" t="s">
        <v>3363</v>
      </c>
      <c r="I465" s="199" t="s">
        <v>4169</v>
      </c>
      <c r="J465" s="198">
        <v>45940</v>
      </c>
      <c r="K465" s="198">
        <v>45945</v>
      </c>
      <c r="L465" s="198">
        <v>46022</v>
      </c>
      <c r="M465" s="198">
        <v>46022</v>
      </c>
      <c r="N465" s="161" t="s">
        <v>82</v>
      </c>
      <c r="O465" s="161" t="s">
        <v>479</v>
      </c>
      <c r="P465" s="161"/>
      <c r="Q465" s="161"/>
      <c r="R465" s="198">
        <v>44743</v>
      </c>
      <c r="S465" s="198">
        <v>45938</v>
      </c>
      <c r="T465" s="161" t="s">
        <v>1220</v>
      </c>
      <c r="U465" s="161" t="s">
        <v>149</v>
      </c>
      <c r="V465" s="161" t="s">
        <v>118</v>
      </c>
      <c r="W465" s="161" t="s">
        <v>155</v>
      </c>
      <c r="X465" s="161" t="s">
        <v>1221</v>
      </c>
      <c r="Y465" s="161"/>
      <c r="Z465" s="198"/>
      <c r="AA465" s="161"/>
      <c r="AB465" s="161"/>
      <c r="AC465" s="161"/>
      <c r="AD465" s="197">
        <v>193043515</v>
      </c>
      <c r="AE465" s="197">
        <v>9.1</v>
      </c>
      <c r="AF465" s="197" t="s">
        <v>4003</v>
      </c>
      <c r="AG465" s="199">
        <v>101202</v>
      </c>
      <c r="AH465" s="197">
        <f t="shared" si="22"/>
        <v>79808</v>
      </c>
      <c r="AI465" s="197">
        <v>76102</v>
      </c>
      <c r="AJ465" s="197">
        <v>3706</v>
      </c>
      <c r="AK465" s="197">
        <v>0</v>
      </c>
      <c r="AL465" s="197">
        <v>7610</v>
      </c>
      <c r="AM465" s="197">
        <f t="shared" si="23"/>
        <v>87418</v>
      </c>
      <c r="AN465" s="197">
        <v>76102</v>
      </c>
      <c r="AO465" s="197">
        <v>0</v>
      </c>
      <c r="AP465" s="197">
        <v>3706</v>
      </c>
      <c r="AQ465" s="197">
        <v>0</v>
      </c>
      <c r="AR465" s="197">
        <v>7610</v>
      </c>
      <c r="AS465" s="197" t="s">
        <v>564</v>
      </c>
      <c r="AT465" s="197" t="s">
        <v>904</v>
      </c>
      <c r="AU465" s="197" t="s">
        <v>118</v>
      </c>
      <c r="AV465" s="197"/>
      <c r="AW465" s="197" t="s">
        <v>4004</v>
      </c>
      <c r="AX465" s="197" t="s">
        <v>904</v>
      </c>
      <c r="AY465" s="197"/>
      <c r="AZ465" s="197" t="s">
        <v>904</v>
      </c>
      <c r="BA465" s="197"/>
      <c r="BB465" s="197" t="s">
        <v>904</v>
      </c>
      <c r="BC465" s="197"/>
      <c r="BD465" s="197" t="s">
        <v>4004</v>
      </c>
      <c r="BE465" s="197"/>
      <c r="BF465" s="197">
        <v>0</v>
      </c>
      <c r="BG465" s="197"/>
      <c r="BH465" s="197"/>
      <c r="BI465" s="197"/>
    </row>
    <row r="466" spans="1:61" ht="15" hidden="1" customHeight="1" x14ac:dyDescent="0.2">
      <c r="A466" s="349" t="str">
        <f t="shared" si="24"/>
        <v>06xx-171140025679-110</v>
      </c>
      <c r="B466" s="198">
        <v>46057</v>
      </c>
      <c r="C466" s="351" t="s">
        <v>348</v>
      </c>
      <c r="D466" s="351" t="s">
        <v>49</v>
      </c>
      <c r="E466" s="260">
        <v>171140025679</v>
      </c>
      <c r="F466" s="161" t="s">
        <v>1730</v>
      </c>
      <c r="G466" s="199">
        <v>110</v>
      </c>
      <c r="H466" s="199" t="s">
        <v>3365</v>
      </c>
      <c r="I466" s="199">
        <v>110</v>
      </c>
      <c r="J466" s="198">
        <v>45798</v>
      </c>
      <c r="K466" s="198">
        <v>45810</v>
      </c>
      <c r="L466" s="198">
        <v>45985</v>
      </c>
      <c r="M466" s="198">
        <v>45986</v>
      </c>
      <c r="N466" s="161"/>
      <c r="O466" s="161" t="s">
        <v>82</v>
      </c>
      <c r="P466" s="161"/>
      <c r="Q466" s="161"/>
      <c r="R466" s="198">
        <v>44562</v>
      </c>
      <c r="S466" s="198">
        <v>45796</v>
      </c>
      <c r="T466" s="161" t="s">
        <v>62</v>
      </c>
      <c r="U466" s="161" t="s">
        <v>149</v>
      </c>
      <c r="V466" s="161"/>
      <c r="W466" s="161" t="s">
        <v>1731</v>
      </c>
      <c r="X466" s="161" t="s">
        <v>36</v>
      </c>
      <c r="Y466" s="161"/>
      <c r="Z466" s="198"/>
      <c r="AA466" s="161"/>
      <c r="AB466" s="161"/>
      <c r="AC466" s="161"/>
      <c r="AD466" s="197">
        <v>62774256</v>
      </c>
      <c r="AE466" s="197">
        <v>4.4401999999999999</v>
      </c>
      <c r="AF466" s="197" t="s">
        <v>4090</v>
      </c>
      <c r="AG466" s="199">
        <v>901101</v>
      </c>
      <c r="AH466" s="197">
        <f t="shared" si="22"/>
        <v>86000</v>
      </c>
      <c r="AI466" s="197">
        <v>86000</v>
      </c>
      <c r="AJ466" s="197">
        <v>0</v>
      </c>
      <c r="AK466" s="197">
        <v>0</v>
      </c>
      <c r="AL466" s="197">
        <v>0</v>
      </c>
      <c r="AM466" s="197">
        <f t="shared" si="23"/>
        <v>86000</v>
      </c>
      <c r="AN466" s="197">
        <v>0</v>
      </c>
      <c r="AO466" s="197">
        <v>86000</v>
      </c>
      <c r="AP466" s="197">
        <v>0</v>
      </c>
      <c r="AQ466" s="197">
        <v>0</v>
      </c>
      <c r="AR466" s="197">
        <v>0</v>
      </c>
      <c r="AS466" s="197" t="e">
        <v>#N/A</v>
      </c>
      <c r="AT466" s="197" t="s">
        <v>904</v>
      </c>
      <c r="AU466" s="197" t="s">
        <v>118</v>
      </c>
      <c r="AV466" s="197"/>
      <c r="AW466" s="197" t="s">
        <v>4004</v>
      </c>
      <c r="AX466" s="197"/>
      <c r="AY466" s="197" t="s">
        <v>904</v>
      </c>
      <c r="AZ466" s="197"/>
      <c r="BA466" s="197"/>
      <c r="BB466" s="197"/>
      <c r="BC466" s="197"/>
      <c r="BD466" s="197" t="s">
        <v>4004</v>
      </c>
      <c r="BE466" s="197"/>
      <c r="BF466" s="197">
        <v>0</v>
      </c>
      <c r="BG466" s="197">
        <v>0</v>
      </c>
      <c r="BH466" s="197">
        <v>0</v>
      </c>
      <c r="BI466" s="197"/>
    </row>
    <row r="467" spans="1:61" ht="15" hidden="1" customHeight="1" x14ac:dyDescent="0.2">
      <c r="A467" s="349" t="str">
        <f t="shared" si="24"/>
        <v>60xx-11140001666-1788</v>
      </c>
      <c r="B467" s="198">
        <v>46030</v>
      </c>
      <c r="C467" s="351" t="s">
        <v>363</v>
      </c>
      <c r="D467" s="351" t="s">
        <v>364</v>
      </c>
      <c r="E467" s="260">
        <v>11140001666</v>
      </c>
      <c r="F467" s="161" t="s">
        <v>123</v>
      </c>
      <c r="G467" s="199">
        <v>1788</v>
      </c>
      <c r="H467" s="199" t="s">
        <v>3365</v>
      </c>
      <c r="I467" s="199">
        <v>1788</v>
      </c>
      <c r="J467" s="198">
        <v>45572</v>
      </c>
      <c r="K467" s="198">
        <v>45572</v>
      </c>
      <c r="L467" s="198">
        <v>45896</v>
      </c>
      <c r="M467" s="198"/>
      <c r="N467" s="161"/>
      <c r="O467" s="161" t="s">
        <v>78</v>
      </c>
      <c r="P467" s="161"/>
      <c r="Q467" s="161"/>
      <c r="R467" s="198">
        <v>43466</v>
      </c>
      <c r="S467" s="198">
        <v>45291</v>
      </c>
      <c r="T467" s="161" t="s">
        <v>122</v>
      </c>
      <c r="U467" s="161" t="s">
        <v>169</v>
      </c>
      <c r="V467" s="161" t="s">
        <v>86</v>
      </c>
      <c r="W467" s="161" t="s">
        <v>610</v>
      </c>
      <c r="X467" s="161" t="s">
        <v>28</v>
      </c>
      <c r="Y467" s="161"/>
      <c r="Z467" s="198"/>
      <c r="AA467" s="161"/>
      <c r="AB467" s="161"/>
      <c r="AC467" s="161"/>
      <c r="AD467" s="197"/>
      <c r="AE467" s="197"/>
      <c r="AF467" s="197" t="s">
        <v>4005</v>
      </c>
      <c r="AG467" s="199">
        <v>101110</v>
      </c>
      <c r="AH467" s="197">
        <f t="shared" si="22"/>
        <v>59824347</v>
      </c>
      <c r="AI467" s="197">
        <v>44825279</v>
      </c>
      <c r="AJ467" s="197">
        <v>14999068</v>
      </c>
      <c r="AK467" s="197">
        <v>0</v>
      </c>
      <c r="AL467" s="197">
        <v>0</v>
      </c>
      <c r="AM467" s="197">
        <f t="shared" si="23"/>
        <v>85158.86</v>
      </c>
      <c r="AN467" s="197">
        <v>85158.86</v>
      </c>
      <c r="AO467" s="197">
        <v>0</v>
      </c>
      <c r="AP467" s="197">
        <v>0</v>
      </c>
      <c r="AQ467" s="197">
        <v>0</v>
      </c>
      <c r="AR467" s="197">
        <v>0</v>
      </c>
      <c r="AS467" s="197" t="e">
        <v>#N/A</v>
      </c>
      <c r="AT467" s="197" t="s">
        <v>904</v>
      </c>
      <c r="AU467" s="197">
        <v>0</v>
      </c>
      <c r="AV467" s="197" t="s">
        <v>4007</v>
      </c>
      <c r="AW467" s="197" t="s">
        <v>4004</v>
      </c>
      <c r="AX467" s="197" t="s">
        <v>904</v>
      </c>
      <c r="AY467" s="197"/>
      <c r="AZ467" s="197"/>
      <c r="BA467" s="197"/>
      <c r="BB467" s="197"/>
      <c r="BC467" s="197"/>
      <c r="BD467" s="197" t="s">
        <v>4004</v>
      </c>
      <c r="BE467" s="197"/>
      <c r="BF467" s="197">
        <v>44825279</v>
      </c>
      <c r="BG467" s="197">
        <v>0</v>
      </c>
      <c r="BH467" s="197">
        <v>0</v>
      </c>
      <c r="BI467" s="197"/>
    </row>
    <row r="468" spans="1:61" ht="15" hidden="1" customHeight="1" x14ac:dyDescent="0.2">
      <c r="A468" s="349" t="str">
        <f t="shared" si="24"/>
        <v>62xx-240240031461-620120251219TAC0002</v>
      </c>
      <c r="B468" s="198">
        <v>46050</v>
      </c>
      <c r="C468" s="351" t="s">
        <v>361</v>
      </c>
      <c r="D468" s="351" t="s">
        <v>362</v>
      </c>
      <c r="E468" s="260">
        <v>240240031461</v>
      </c>
      <c r="F468" s="161" t="s">
        <v>2359</v>
      </c>
      <c r="G468" s="199" t="s">
        <v>2360</v>
      </c>
      <c r="H468" s="199" t="s">
        <v>3363</v>
      </c>
      <c r="I468" s="199" t="s">
        <v>2361</v>
      </c>
      <c r="J468" s="198">
        <v>46010</v>
      </c>
      <c r="K468" s="198">
        <v>46031</v>
      </c>
      <c r="L468" s="198">
        <v>46050</v>
      </c>
      <c r="M468" s="198"/>
      <c r="N468" s="161" t="s">
        <v>82</v>
      </c>
      <c r="O468" s="161" t="s">
        <v>479</v>
      </c>
      <c r="P468" s="161"/>
      <c r="Q468" s="161"/>
      <c r="R468" s="198">
        <v>45348</v>
      </c>
      <c r="S468" s="198" t="s">
        <v>2362</v>
      </c>
      <c r="T468" s="161" t="s">
        <v>1511</v>
      </c>
      <c r="U468" s="161" t="s">
        <v>149</v>
      </c>
      <c r="V468" s="161"/>
      <c r="W468" s="161" t="s">
        <v>2363</v>
      </c>
      <c r="X468" s="161" t="s">
        <v>132</v>
      </c>
      <c r="Y468" s="161"/>
      <c r="Z468" s="198"/>
      <c r="AA468" s="161"/>
      <c r="AB468" s="161"/>
      <c r="AC468" s="161"/>
      <c r="AD468" s="197">
        <v>735658250</v>
      </c>
      <c r="AE468" s="197"/>
      <c r="AF468" s="197" t="s">
        <v>4003</v>
      </c>
      <c r="AG468" s="199">
        <v>101201</v>
      </c>
      <c r="AH468" s="197">
        <f t="shared" si="22"/>
        <v>75686.77</v>
      </c>
      <c r="AI468" s="197">
        <v>72421</v>
      </c>
      <c r="AJ468" s="197">
        <v>3265.77</v>
      </c>
      <c r="AK468" s="197">
        <v>0</v>
      </c>
      <c r="AL468" s="197">
        <v>0</v>
      </c>
      <c r="AM468" s="197">
        <f t="shared" si="23"/>
        <v>82928.77</v>
      </c>
      <c r="AN468" s="197">
        <v>72421</v>
      </c>
      <c r="AO468" s="197">
        <v>0</v>
      </c>
      <c r="AP468" s="197">
        <v>3265.77</v>
      </c>
      <c r="AQ468" s="197">
        <v>0</v>
      </c>
      <c r="AR468" s="197">
        <v>7242</v>
      </c>
      <c r="AS468" s="197" t="s">
        <v>564</v>
      </c>
      <c r="AT468" s="197" t="s">
        <v>904</v>
      </c>
      <c r="AU468" s="197" t="s">
        <v>118</v>
      </c>
      <c r="AV468" s="197" t="s">
        <v>3366</v>
      </c>
      <c r="AW468" s="197" t="s">
        <v>4004</v>
      </c>
      <c r="AX468" s="197" t="s">
        <v>904</v>
      </c>
      <c r="AY468" s="197"/>
      <c r="AZ468" s="197" t="s">
        <v>904</v>
      </c>
      <c r="BA468" s="197"/>
      <c r="BB468" s="197" t="s">
        <v>904</v>
      </c>
      <c r="BC468" s="197"/>
      <c r="BD468" s="197" t="s">
        <v>4004</v>
      </c>
      <c r="BE468" s="197"/>
      <c r="BF468" s="197"/>
      <c r="BG468" s="197"/>
      <c r="BH468" s="197"/>
      <c r="BI468" s="197"/>
    </row>
    <row r="469" spans="1:61" ht="15" hidden="1" customHeight="1" x14ac:dyDescent="0.2">
      <c r="A469" s="349" t="str">
        <f t="shared" si="24"/>
        <v>03xx-160740000521-030120251023TAC0017</v>
      </c>
      <c r="B469" s="198">
        <v>46092</v>
      </c>
      <c r="C469" s="351" t="s">
        <v>365</v>
      </c>
      <c r="D469" s="351" t="s">
        <v>20</v>
      </c>
      <c r="E469" s="260">
        <v>160740000521</v>
      </c>
      <c r="F469" s="161" t="s">
        <v>1570</v>
      </c>
      <c r="G469" s="199" t="s">
        <v>1569</v>
      </c>
      <c r="H469" s="199" t="s">
        <v>3363</v>
      </c>
      <c r="I469" s="199" t="s">
        <v>3641</v>
      </c>
      <c r="J469" s="198">
        <v>45953</v>
      </c>
      <c r="K469" s="198">
        <v>45979</v>
      </c>
      <c r="L469" s="198">
        <v>46076</v>
      </c>
      <c r="M469" s="198">
        <v>46076</v>
      </c>
      <c r="N469" s="161" t="s">
        <v>82</v>
      </c>
      <c r="O469" s="161" t="s">
        <v>479</v>
      </c>
      <c r="P469" s="161"/>
      <c r="Q469" s="161"/>
      <c r="R469" s="198">
        <v>44743</v>
      </c>
      <c r="S469" s="198">
        <v>45933</v>
      </c>
      <c r="T469" s="161" t="s">
        <v>944</v>
      </c>
      <c r="U469" s="161" t="s">
        <v>268</v>
      </c>
      <c r="V469" s="161"/>
      <c r="W469" s="161" t="s">
        <v>1668</v>
      </c>
      <c r="X469" s="161" t="s">
        <v>36</v>
      </c>
      <c r="Y469" s="161"/>
      <c r="Z469" s="198"/>
      <c r="AA469" s="161"/>
      <c r="AB469" s="161"/>
      <c r="AC469" s="161"/>
      <c r="AD469" s="197">
        <v>25705437</v>
      </c>
      <c r="AE469" s="197">
        <v>0.8</v>
      </c>
      <c r="AF469" s="197" t="s">
        <v>4003</v>
      </c>
      <c r="AG469" s="199">
        <v>101111</v>
      </c>
      <c r="AH469" s="197">
        <f t="shared" si="22"/>
        <v>79908</v>
      </c>
      <c r="AI469" s="197">
        <v>74277</v>
      </c>
      <c r="AJ469" s="197">
        <v>5631</v>
      </c>
      <c r="AK469" s="197">
        <v>0</v>
      </c>
      <c r="AL469" s="197">
        <v>0</v>
      </c>
      <c r="AM469" s="197">
        <f t="shared" si="23"/>
        <v>79908</v>
      </c>
      <c r="AN469" s="197">
        <v>74277</v>
      </c>
      <c r="AO469" s="197">
        <v>0</v>
      </c>
      <c r="AP469" s="197">
        <v>5631</v>
      </c>
      <c r="AQ469" s="197">
        <v>0</v>
      </c>
      <c r="AR469" s="197">
        <v>0</v>
      </c>
      <c r="AS469" s="197" t="s">
        <v>564</v>
      </c>
      <c r="AT469" s="197" t="s">
        <v>904</v>
      </c>
      <c r="AU469" s="197" t="s">
        <v>118</v>
      </c>
      <c r="AV469" s="197" t="s">
        <v>3366</v>
      </c>
      <c r="AW469" s="197" t="s">
        <v>4004</v>
      </c>
      <c r="AX469" s="197" t="s">
        <v>904</v>
      </c>
      <c r="AY469" s="197"/>
      <c r="AZ469" s="197" t="s">
        <v>904</v>
      </c>
      <c r="BA469" s="197"/>
      <c r="BB469" s="197"/>
      <c r="BC469" s="197"/>
      <c r="BD469" s="197" t="s">
        <v>4004</v>
      </c>
      <c r="BE469" s="197"/>
      <c r="BF469" s="197"/>
      <c r="BG469" s="197"/>
      <c r="BH469" s="197"/>
      <c r="BI469" s="197"/>
    </row>
    <row r="470" spans="1:61" ht="15" hidden="1" customHeight="1" x14ac:dyDescent="0.2">
      <c r="A470" s="349" t="str">
        <f t="shared" si="24"/>
        <v>03xx-160740000521-030120251023TAC0017</v>
      </c>
      <c r="B470" s="198">
        <v>46092</v>
      </c>
      <c r="C470" s="351" t="s">
        <v>365</v>
      </c>
      <c r="D470" s="351" t="s">
        <v>20</v>
      </c>
      <c r="E470" s="260">
        <v>160740000521</v>
      </c>
      <c r="F470" s="161" t="s">
        <v>1570</v>
      </c>
      <c r="G470" s="199" t="s">
        <v>1569</v>
      </c>
      <c r="H470" s="199" t="s">
        <v>3363</v>
      </c>
      <c r="I470" s="199" t="s">
        <v>3641</v>
      </c>
      <c r="J470" s="198">
        <v>45953</v>
      </c>
      <c r="K470" s="198">
        <v>45979</v>
      </c>
      <c r="L470" s="198">
        <v>46076</v>
      </c>
      <c r="M470" s="198">
        <v>46076</v>
      </c>
      <c r="N470" s="161" t="s">
        <v>82</v>
      </c>
      <c r="O470" s="161" t="s">
        <v>479</v>
      </c>
      <c r="P470" s="161"/>
      <c r="Q470" s="161"/>
      <c r="R470" s="198">
        <v>44743</v>
      </c>
      <c r="S470" s="198">
        <v>45933</v>
      </c>
      <c r="T470" s="161" t="s">
        <v>944</v>
      </c>
      <c r="U470" s="161" t="s">
        <v>268</v>
      </c>
      <c r="V470" s="161"/>
      <c r="W470" s="161" t="s">
        <v>1668</v>
      </c>
      <c r="X470" s="161" t="s">
        <v>36</v>
      </c>
      <c r="Y470" s="161"/>
      <c r="Z470" s="198"/>
      <c r="AA470" s="161"/>
      <c r="AB470" s="161"/>
      <c r="AC470" s="161"/>
      <c r="AD470" s="197">
        <v>25705437</v>
      </c>
      <c r="AE470" s="197">
        <v>0.8</v>
      </c>
      <c r="AF470" s="197" t="s">
        <v>4003</v>
      </c>
      <c r="AG470" s="199">
        <v>103101</v>
      </c>
      <c r="AH470" s="197">
        <f t="shared" si="22"/>
        <v>79725</v>
      </c>
      <c r="AI470" s="197">
        <v>74277</v>
      </c>
      <c r="AJ470" s="197">
        <v>5448</v>
      </c>
      <c r="AK470" s="197">
        <v>0</v>
      </c>
      <c r="AL470" s="197">
        <v>0</v>
      </c>
      <c r="AM470" s="197">
        <f t="shared" si="23"/>
        <v>79725</v>
      </c>
      <c r="AN470" s="197">
        <v>74277</v>
      </c>
      <c r="AO470" s="197">
        <v>0</v>
      </c>
      <c r="AP470" s="197">
        <v>5448</v>
      </c>
      <c r="AQ470" s="197">
        <v>0</v>
      </c>
      <c r="AR470" s="197">
        <v>0</v>
      </c>
      <c r="AS470" s="197" t="s">
        <v>564</v>
      </c>
      <c r="AT470" s="197" t="s">
        <v>904</v>
      </c>
      <c r="AU470" s="197" t="s">
        <v>118</v>
      </c>
      <c r="AV470" s="197" t="s">
        <v>3366</v>
      </c>
      <c r="AW470" s="197" t="s">
        <v>4004</v>
      </c>
      <c r="AX470" s="197" t="s">
        <v>904</v>
      </c>
      <c r="AY470" s="197"/>
      <c r="AZ470" s="197" t="s">
        <v>904</v>
      </c>
      <c r="BA470" s="197"/>
      <c r="BB470" s="197"/>
      <c r="BC470" s="197"/>
      <c r="BD470" s="197" t="s">
        <v>4004</v>
      </c>
      <c r="BE470" s="197"/>
      <c r="BF470" s="197"/>
      <c r="BG470" s="197"/>
      <c r="BH470" s="197"/>
      <c r="BI470" s="197"/>
    </row>
    <row r="471" spans="1:61" ht="15" hidden="1" customHeight="1" x14ac:dyDescent="0.2">
      <c r="A471" s="349" t="str">
        <f t="shared" si="24"/>
        <v>15xx-640513402639-150120251212TAC0001</v>
      </c>
      <c r="B471" s="198">
        <v>46085</v>
      </c>
      <c r="C471" s="351" t="s">
        <v>290</v>
      </c>
      <c r="D471" s="351" t="s">
        <v>291</v>
      </c>
      <c r="E471" s="260">
        <v>640513402639</v>
      </c>
      <c r="F471" s="161" t="s">
        <v>2104</v>
      </c>
      <c r="G471" s="199" t="s">
        <v>2105</v>
      </c>
      <c r="H471" s="199" t="s">
        <v>3363</v>
      </c>
      <c r="I471" s="199" t="s">
        <v>2105</v>
      </c>
      <c r="J471" s="198">
        <v>46003</v>
      </c>
      <c r="K471" s="198">
        <v>46017</v>
      </c>
      <c r="L471" s="198">
        <v>46079</v>
      </c>
      <c r="M471" s="198"/>
      <c r="N471" s="161" t="s">
        <v>82</v>
      </c>
      <c r="O471" s="161" t="s">
        <v>479</v>
      </c>
      <c r="P471" s="161"/>
      <c r="Q471" s="161"/>
      <c r="R471" s="198">
        <v>44743</v>
      </c>
      <c r="S471" s="198">
        <v>45980</v>
      </c>
      <c r="T471" s="161" t="s">
        <v>2101</v>
      </c>
      <c r="U471" s="161" t="s">
        <v>264</v>
      </c>
      <c r="V471" s="161"/>
      <c r="W471" s="161" t="s">
        <v>2559</v>
      </c>
      <c r="X471" s="161" t="s">
        <v>132</v>
      </c>
      <c r="Y471" s="161"/>
      <c r="Z471" s="198"/>
      <c r="AA471" s="161"/>
      <c r="AB471" s="161"/>
      <c r="AC471" s="161"/>
      <c r="AD471" s="197"/>
      <c r="AE471" s="197"/>
      <c r="AF471" s="197" t="s">
        <v>4003</v>
      </c>
      <c r="AG471" s="199">
        <v>101202</v>
      </c>
      <c r="AH471" s="197">
        <f t="shared" si="22"/>
        <v>74951</v>
      </c>
      <c r="AI471" s="197">
        <v>64521</v>
      </c>
      <c r="AJ471" s="197">
        <v>10430</v>
      </c>
      <c r="AK471" s="197">
        <v>0</v>
      </c>
      <c r="AL471" s="197">
        <v>6452.1</v>
      </c>
      <c r="AM471" s="197">
        <f t="shared" si="23"/>
        <v>76494</v>
      </c>
      <c r="AN471" s="197">
        <v>64521</v>
      </c>
      <c r="AO471" s="197">
        <v>521</v>
      </c>
      <c r="AP471" s="197">
        <v>5000</v>
      </c>
      <c r="AQ471" s="197">
        <v>0</v>
      </c>
      <c r="AR471" s="197">
        <v>6452</v>
      </c>
      <c r="AS471" s="197" t="s">
        <v>564</v>
      </c>
      <c r="AT471" s="197" t="s">
        <v>904</v>
      </c>
      <c r="AU471" s="197" t="s">
        <v>118</v>
      </c>
      <c r="AV471" s="197" t="s">
        <v>3366</v>
      </c>
      <c r="AW471" s="197" t="s">
        <v>4004</v>
      </c>
      <c r="AX471" s="197" t="s">
        <v>904</v>
      </c>
      <c r="AY471" s="197" t="s">
        <v>904</v>
      </c>
      <c r="AZ471" s="197" t="s">
        <v>904</v>
      </c>
      <c r="BA471" s="197"/>
      <c r="BB471" s="197" t="s">
        <v>904</v>
      </c>
      <c r="BC471" s="197"/>
      <c r="BD471" s="197" t="s">
        <v>4004</v>
      </c>
      <c r="BE471" s="197"/>
      <c r="BF471" s="197"/>
      <c r="BG471" s="197"/>
      <c r="BH471" s="197"/>
      <c r="BI471" s="197"/>
    </row>
    <row r="472" spans="1:61" ht="15" hidden="1" customHeight="1" x14ac:dyDescent="0.2">
      <c r="A472" s="349" t="str">
        <f t="shared" si="24"/>
        <v>60xx-241241013560-600120251105TAC0143</v>
      </c>
      <c r="B472" s="198">
        <v>46085</v>
      </c>
      <c r="C472" s="351" t="s">
        <v>363</v>
      </c>
      <c r="D472" s="351" t="s">
        <v>364</v>
      </c>
      <c r="E472" s="260">
        <v>241241013560</v>
      </c>
      <c r="F472" s="161" t="s">
        <v>2161</v>
      </c>
      <c r="G472" s="199" t="s">
        <v>2162</v>
      </c>
      <c r="H472" s="199" t="s">
        <v>3363</v>
      </c>
      <c r="I472" s="199" t="s">
        <v>4170</v>
      </c>
      <c r="J472" s="198">
        <v>45966</v>
      </c>
      <c r="K472" s="198">
        <v>46015</v>
      </c>
      <c r="L472" s="198">
        <v>46051</v>
      </c>
      <c r="M472" s="198">
        <v>46052</v>
      </c>
      <c r="N472" s="161" t="s">
        <v>1064</v>
      </c>
      <c r="O472" s="161" t="s">
        <v>479</v>
      </c>
      <c r="P472" s="161"/>
      <c r="Q472" s="161"/>
      <c r="R472" s="198">
        <v>45637</v>
      </c>
      <c r="S472" s="198">
        <v>45950</v>
      </c>
      <c r="T472" s="161" t="s">
        <v>1044</v>
      </c>
      <c r="U472" s="161" t="s">
        <v>149</v>
      </c>
      <c r="V472" s="161"/>
      <c r="W472" s="161" t="s">
        <v>3548</v>
      </c>
      <c r="X472" s="161" t="s">
        <v>132</v>
      </c>
      <c r="Y472" s="161"/>
      <c r="Z472" s="198"/>
      <c r="AA472" s="161">
        <v>0</v>
      </c>
      <c r="AB472" s="161">
        <v>0</v>
      </c>
      <c r="AC472" s="161"/>
      <c r="AD472" s="197">
        <v>0</v>
      </c>
      <c r="AE472" s="197"/>
      <c r="AF472" s="197" t="s">
        <v>4003</v>
      </c>
      <c r="AG472" s="199">
        <v>101111</v>
      </c>
      <c r="AH472" s="197">
        <f t="shared" si="22"/>
        <v>68566</v>
      </c>
      <c r="AI472" s="197">
        <v>65000</v>
      </c>
      <c r="AJ472" s="197">
        <v>3566</v>
      </c>
      <c r="AK472" s="197">
        <v>0</v>
      </c>
      <c r="AL472" s="197">
        <v>6500</v>
      </c>
      <c r="AM472" s="197">
        <f t="shared" si="23"/>
        <v>75066</v>
      </c>
      <c r="AN472" s="197">
        <v>65000</v>
      </c>
      <c r="AO472" s="197">
        <v>0</v>
      </c>
      <c r="AP472" s="197">
        <v>3566</v>
      </c>
      <c r="AQ472" s="197">
        <v>0</v>
      </c>
      <c r="AR472" s="197">
        <v>6500</v>
      </c>
      <c r="AS472" s="197" t="s">
        <v>564</v>
      </c>
      <c r="AT472" s="197" t="s">
        <v>904</v>
      </c>
      <c r="AU472" s="197" t="s">
        <v>118</v>
      </c>
      <c r="AV472" s="197" t="s">
        <v>3366</v>
      </c>
      <c r="AW472" s="197" t="s">
        <v>4004</v>
      </c>
      <c r="AX472" s="197" t="s">
        <v>904</v>
      </c>
      <c r="AY472" s="197"/>
      <c r="AZ472" s="197" t="s">
        <v>904</v>
      </c>
      <c r="BA472" s="197"/>
      <c r="BB472" s="197" t="s">
        <v>904</v>
      </c>
      <c r="BC472" s="197"/>
      <c r="BD472" s="197" t="s">
        <v>4004</v>
      </c>
      <c r="BE472" s="197"/>
      <c r="BF472" s="197"/>
      <c r="BG472" s="197"/>
      <c r="BH472" s="197"/>
      <c r="BI472" s="197"/>
    </row>
    <row r="473" spans="1:61" ht="15" hidden="1" customHeight="1" x14ac:dyDescent="0.2">
      <c r="A473" s="349" t="str">
        <f t="shared" si="24"/>
        <v>21xx-790427301082-210120251010TAC0001</v>
      </c>
      <c r="B473" s="198">
        <v>46056</v>
      </c>
      <c r="C473" s="351" t="s">
        <v>351</v>
      </c>
      <c r="D473" s="351" t="s">
        <v>177</v>
      </c>
      <c r="E473" s="260">
        <v>790427301082</v>
      </c>
      <c r="F473" s="161" t="s">
        <v>1219</v>
      </c>
      <c r="G473" s="199" t="s">
        <v>1425</v>
      </c>
      <c r="H473" s="199" t="s">
        <v>3363</v>
      </c>
      <c r="I473" s="199" t="s">
        <v>4169</v>
      </c>
      <c r="J473" s="198">
        <v>45940</v>
      </c>
      <c r="K473" s="198">
        <v>45945</v>
      </c>
      <c r="L473" s="198">
        <v>46022</v>
      </c>
      <c r="M473" s="198">
        <v>46022</v>
      </c>
      <c r="N473" s="161" t="s">
        <v>82</v>
      </c>
      <c r="O473" s="161" t="s">
        <v>479</v>
      </c>
      <c r="P473" s="161"/>
      <c r="Q473" s="161"/>
      <c r="R473" s="198">
        <v>44743</v>
      </c>
      <c r="S473" s="198">
        <v>45938</v>
      </c>
      <c r="T473" s="161" t="s">
        <v>1220</v>
      </c>
      <c r="U473" s="161" t="s">
        <v>149</v>
      </c>
      <c r="V473" s="161" t="s">
        <v>118</v>
      </c>
      <c r="W473" s="161" t="s">
        <v>155</v>
      </c>
      <c r="X473" s="161" t="s">
        <v>1221</v>
      </c>
      <c r="Y473" s="161"/>
      <c r="Z473" s="198"/>
      <c r="AA473" s="161"/>
      <c r="AB473" s="161"/>
      <c r="AC473" s="161"/>
      <c r="AD473" s="197">
        <v>193043515</v>
      </c>
      <c r="AE473" s="197">
        <v>9.1</v>
      </c>
      <c r="AF473" s="197" t="s">
        <v>4003</v>
      </c>
      <c r="AG473" s="199">
        <v>103101</v>
      </c>
      <c r="AH473" s="197">
        <f t="shared" si="22"/>
        <v>65593</v>
      </c>
      <c r="AI473" s="197">
        <v>62602</v>
      </c>
      <c r="AJ473" s="197">
        <v>2991</v>
      </c>
      <c r="AK473" s="197">
        <v>0</v>
      </c>
      <c r="AL473" s="197">
        <v>6260</v>
      </c>
      <c r="AM473" s="197">
        <f t="shared" si="23"/>
        <v>71853</v>
      </c>
      <c r="AN473" s="197">
        <v>62602</v>
      </c>
      <c r="AO473" s="197">
        <v>0</v>
      </c>
      <c r="AP473" s="197">
        <v>2991</v>
      </c>
      <c r="AQ473" s="197">
        <v>0</v>
      </c>
      <c r="AR473" s="197">
        <v>6260</v>
      </c>
      <c r="AS473" s="197" t="s">
        <v>564</v>
      </c>
      <c r="AT473" s="197" t="s">
        <v>904</v>
      </c>
      <c r="AU473" s="197" t="s">
        <v>118</v>
      </c>
      <c r="AV473" s="197"/>
      <c r="AW473" s="197" t="s">
        <v>4004</v>
      </c>
      <c r="AX473" s="197" t="s">
        <v>904</v>
      </c>
      <c r="AY473" s="197"/>
      <c r="AZ473" s="197" t="s">
        <v>904</v>
      </c>
      <c r="BA473" s="197"/>
      <c r="BB473" s="197" t="s">
        <v>904</v>
      </c>
      <c r="BC473" s="197"/>
      <c r="BD473" s="197" t="s">
        <v>4004</v>
      </c>
      <c r="BE473" s="197"/>
      <c r="BF473" s="197">
        <v>0</v>
      </c>
      <c r="BG473" s="197"/>
      <c r="BH473" s="197"/>
      <c r="BI473" s="197"/>
    </row>
    <row r="474" spans="1:61" ht="15" hidden="1" customHeight="1" x14ac:dyDescent="0.2">
      <c r="A474" s="349" t="str">
        <f t="shared" si="24"/>
        <v>06xx-206550861-060120251203TAC0001</v>
      </c>
      <c r="B474" s="198">
        <v>46107</v>
      </c>
      <c r="C474" s="351" t="s">
        <v>348</v>
      </c>
      <c r="D474" s="351" t="s">
        <v>49</v>
      </c>
      <c r="E474" s="260">
        <v>206550861</v>
      </c>
      <c r="F474" s="161" t="s">
        <v>1966</v>
      </c>
      <c r="G474" s="199" t="s">
        <v>1965</v>
      </c>
      <c r="H474" s="199" t="s">
        <v>3363</v>
      </c>
      <c r="I474" s="199" t="s">
        <v>1965</v>
      </c>
      <c r="J474" s="198">
        <v>45994</v>
      </c>
      <c r="K474" s="198">
        <v>46010</v>
      </c>
      <c r="L474" s="198">
        <v>46059</v>
      </c>
      <c r="M474" s="198">
        <v>46059</v>
      </c>
      <c r="N474" s="161" t="s">
        <v>82</v>
      </c>
      <c r="O474" s="161" t="s">
        <v>479</v>
      </c>
      <c r="P474" s="161"/>
      <c r="Q474" s="161"/>
      <c r="R474" s="198">
        <v>44809</v>
      </c>
      <c r="S474" s="198">
        <v>45986</v>
      </c>
      <c r="T474" s="161" t="s">
        <v>70</v>
      </c>
      <c r="U474" s="161" t="s">
        <v>152</v>
      </c>
      <c r="V474" s="161" t="s">
        <v>57</v>
      </c>
      <c r="W474" s="161" t="s">
        <v>1140</v>
      </c>
      <c r="X474" s="161" t="s">
        <v>36</v>
      </c>
      <c r="Y474" s="161" t="s">
        <v>57</v>
      </c>
      <c r="Z474" s="198" t="s">
        <v>57</v>
      </c>
      <c r="AA474" s="161" t="s">
        <v>57</v>
      </c>
      <c r="AB474" s="161" t="s">
        <v>57</v>
      </c>
      <c r="AC474" s="161" t="s">
        <v>57</v>
      </c>
      <c r="AD474" s="197">
        <v>43183666</v>
      </c>
      <c r="AE474" s="197">
        <v>0</v>
      </c>
      <c r="AF474" s="197" t="s">
        <v>4090</v>
      </c>
      <c r="AG474" s="199">
        <v>901101</v>
      </c>
      <c r="AH474" s="197">
        <f t="shared" si="22"/>
        <v>68397</v>
      </c>
      <c r="AI474" s="197">
        <v>68397</v>
      </c>
      <c r="AJ474" s="197">
        <v>0</v>
      </c>
      <c r="AK474" s="197">
        <v>0</v>
      </c>
      <c r="AL474" s="197">
        <v>0</v>
      </c>
      <c r="AM474" s="197">
        <f t="shared" si="23"/>
        <v>68397</v>
      </c>
      <c r="AN474" s="197">
        <v>0</v>
      </c>
      <c r="AO474" s="197">
        <v>68397</v>
      </c>
      <c r="AP474" s="197">
        <v>0</v>
      </c>
      <c r="AQ474" s="197">
        <v>0</v>
      </c>
      <c r="AR474" s="197">
        <v>0</v>
      </c>
      <c r="AS474" s="197" t="s">
        <v>564</v>
      </c>
      <c r="AT474" s="197" t="s">
        <v>904</v>
      </c>
      <c r="AU474" s="197" t="s">
        <v>118</v>
      </c>
      <c r="AV474" s="197" t="s">
        <v>3366</v>
      </c>
      <c r="AW474" s="197" t="s">
        <v>4004</v>
      </c>
      <c r="AX474" s="197"/>
      <c r="AY474" s="197" t="s">
        <v>904</v>
      </c>
      <c r="AZ474" s="197"/>
      <c r="BA474" s="197"/>
      <c r="BB474" s="197"/>
      <c r="BC474" s="197"/>
      <c r="BD474" s="197" t="s">
        <v>4004</v>
      </c>
      <c r="BE474" s="197"/>
      <c r="BF474" s="197"/>
      <c r="BG474" s="197"/>
      <c r="BH474" s="197"/>
      <c r="BI474" s="197"/>
    </row>
    <row r="475" spans="1:61" ht="15" hidden="1" customHeight="1" x14ac:dyDescent="0.2">
      <c r="A475" s="349" t="str">
        <f t="shared" si="24"/>
        <v>06xx-230440028506-060120251020TAC0069</v>
      </c>
      <c r="B475" s="198">
        <v>46085</v>
      </c>
      <c r="C475" s="351" t="s">
        <v>348</v>
      </c>
      <c r="D475" s="351" t="s">
        <v>49</v>
      </c>
      <c r="E475" s="260">
        <v>230440028506</v>
      </c>
      <c r="F475" s="161" t="s">
        <v>1489</v>
      </c>
      <c r="G475" s="199" t="s">
        <v>1488</v>
      </c>
      <c r="H475" s="199" t="s">
        <v>3363</v>
      </c>
      <c r="I475" s="199" t="s">
        <v>1488</v>
      </c>
      <c r="J475" s="198">
        <v>45950</v>
      </c>
      <c r="K475" s="198">
        <v>45968</v>
      </c>
      <c r="L475" s="198">
        <v>46079</v>
      </c>
      <c r="M475" s="198">
        <v>46079</v>
      </c>
      <c r="N475" s="161" t="s">
        <v>82</v>
      </c>
      <c r="O475" s="161" t="s">
        <v>479</v>
      </c>
      <c r="P475" s="161"/>
      <c r="Q475" s="161"/>
      <c r="R475" s="198">
        <v>45034</v>
      </c>
      <c r="S475" s="198">
        <v>45945</v>
      </c>
      <c r="T475" s="161" t="s">
        <v>67</v>
      </c>
      <c r="U475" s="161" t="s">
        <v>152</v>
      </c>
      <c r="V475" s="161" t="s">
        <v>57</v>
      </c>
      <c r="W475" s="161" t="s">
        <v>1140</v>
      </c>
      <c r="X475" s="161" t="s">
        <v>36</v>
      </c>
      <c r="Y475" s="161" t="s">
        <v>57</v>
      </c>
      <c r="Z475" s="198" t="s">
        <v>57</v>
      </c>
      <c r="AA475" s="161" t="s">
        <v>57</v>
      </c>
      <c r="AB475" s="161" t="s">
        <v>57</v>
      </c>
      <c r="AC475" s="161" t="s">
        <v>57</v>
      </c>
      <c r="AD475" s="197">
        <v>1266332904</v>
      </c>
      <c r="AE475" s="197">
        <v>0</v>
      </c>
      <c r="AF475" s="197" t="s">
        <v>4003</v>
      </c>
      <c r="AG475" s="199">
        <v>101111</v>
      </c>
      <c r="AH475" s="197">
        <f t="shared" si="22"/>
        <v>60076</v>
      </c>
      <c r="AI475" s="197">
        <v>55747</v>
      </c>
      <c r="AJ475" s="197">
        <v>4329</v>
      </c>
      <c r="AK475" s="197">
        <v>0</v>
      </c>
      <c r="AL475" s="197">
        <v>5575</v>
      </c>
      <c r="AM475" s="197">
        <f t="shared" si="23"/>
        <v>65651</v>
      </c>
      <c r="AN475" s="197">
        <v>55747</v>
      </c>
      <c r="AO475" s="197">
        <v>0</v>
      </c>
      <c r="AP475" s="197">
        <v>4329</v>
      </c>
      <c r="AQ475" s="197">
        <v>0</v>
      </c>
      <c r="AR475" s="197">
        <v>5575</v>
      </c>
      <c r="AS475" s="197" t="s">
        <v>564</v>
      </c>
      <c r="AT475" s="197" t="s">
        <v>904</v>
      </c>
      <c r="AU475" s="197" t="s">
        <v>118</v>
      </c>
      <c r="AV475" s="197" t="s">
        <v>3366</v>
      </c>
      <c r="AW475" s="197" t="s">
        <v>4004</v>
      </c>
      <c r="AX475" s="197" t="s">
        <v>904</v>
      </c>
      <c r="AY475" s="197"/>
      <c r="AZ475" s="197" t="s">
        <v>904</v>
      </c>
      <c r="BA475" s="197"/>
      <c r="BB475" s="197" t="s">
        <v>904</v>
      </c>
      <c r="BC475" s="197"/>
      <c r="BD475" s="197" t="s">
        <v>4004</v>
      </c>
      <c r="BE475" s="197"/>
      <c r="BF475" s="197"/>
      <c r="BG475" s="197"/>
      <c r="BH475" s="197"/>
      <c r="BI475" s="197"/>
    </row>
    <row r="476" spans="1:61" ht="15" hidden="1" customHeight="1" x14ac:dyDescent="0.2">
      <c r="A476" s="349" t="str">
        <f t="shared" si="24"/>
        <v>15xx-940925351663-150120250917TAC0016</v>
      </c>
      <c r="B476" s="198">
        <v>46045</v>
      </c>
      <c r="C476" s="351" t="s">
        <v>290</v>
      </c>
      <c r="D476" s="351" t="s">
        <v>291</v>
      </c>
      <c r="E476" s="260">
        <v>940925351663</v>
      </c>
      <c r="F476" s="161" t="s">
        <v>1203</v>
      </c>
      <c r="G476" s="199" t="s">
        <v>1430</v>
      </c>
      <c r="H476" s="199" t="s">
        <v>3363</v>
      </c>
      <c r="I476" s="199" t="s">
        <v>1430</v>
      </c>
      <c r="J476" s="198">
        <v>45917</v>
      </c>
      <c r="K476" s="198">
        <v>45940</v>
      </c>
      <c r="L476" s="198">
        <v>45993</v>
      </c>
      <c r="M476" s="198">
        <v>45995</v>
      </c>
      <c r="N476" s="161" t="s">
        <v>82</v>
      </c>
      <c r="O476" s="161" t="s">
        <v>479</v>
      </c>
      <c r="P476" s="161"/>
      <c r="Q476" s="161"/>
      <c r="R476" s="198">
        <v>44743</v>
      </c>
      <c r="S476" s="198">
        <v>45898</v>
      </c>
      <c r="T476" s="161" t="s">
        <v>502</v>
      </c>
      <c r="U476" s="161" t="s">
        <v>297</v>
      </c>
      <c r="V476" s="161"/>
      <c r="W476" s="161" t="s">
        <v>303</v>
      </c>
      <c r="X476" s="161" t="s">
        <v>132</v>
      </c>
      <c r="Y476" s="161"/>
      <c r="Z476" s="198"/>
      <c r="AA476" s="161"/>
      <c r="AB476" s="161"/>
      <c r="AC476" s="161"/>
      <c r="AD476" s="197"/>
      <c r="AE476" s="197"/>
      <c r="AF476" s="197" t="s">
        <v>4090</v>
      </c>
      <c r="AG476" s="199">
        <v>904101</v>
      </c>
      <c r="AH476" s="197">
        <f t="shared" si="22"/>
        <v>65300</v>
      </c>
      <c r="AI476" s="197">
        <v>65300</v>
      </c>
      <c r="AJ476" s="197">
        <v>0</v>
      </c>
      <c r="AK476" s="197">
        <v>0</v>
      </c>
      <c r="AL476" s="197">
        <v>0</v>
      </c>
      <c r="AM476" s="197">
        <f t="shared" si="23"/>
        <v>65300</v>
      </c>
      <c r="AN476" s="197">
        <v>65300</v>
      </c>
      <c r="AO476" s="197">
        <v>0</v>
      </c>
      <c r="AP476" s="197">
        <v>0</v>
      </c>
      <c r="AQ476" s="197">
        <v>0</v>
      </c>
      <c r="AR476" s="197">
        <v>0</v>
      </c>
      <c r="AS476" s="197" t="e">
        <v>#N/A</v>
      </c>
      <c r="AT476" s="197" t="s">
        <v>904</v>
      </c>
      <c r="AU476" s="197" t="s">
        <v>118</v>
      </c>
      <c r="AV476" s="197" t="s">
        <v>4007</v>
      </c>
      <c r="AW476" s="197" t="s">
        <v>4004</v>
      </c>
      <c r="AX476" s="197" t="s">
        <v>904</v>
      </c>
      <c r="AY476" s="197"/>
      <c r="AZ476" s="197"/>
      <c r="BA476" s="197"/>
      <c r="BB476" s="197"/>
      <c r="BC476" s="197"/>
      <c r="BD476" s="197" t="s">
        <v>4004</v>
      </c>
      <c r="BE476" s="197"/>
      <c r="BF476" s="197">
        <v>65300</v>
      </c>
      <c r="BG476" s="197"/>
      <c r="BH476" s="197"/>
      <c r="BI476" s="197"/>
    </row>
    <row r="477" spans="1:61" ht="15" hidden="1" customHeight="1" x14ac:dyDescent="0.2">
      <c r="A477" s="349" t="str">
        <f t="shared" si="24"/>
        <v>62xx-910620450360-470</v>
      </c>
      <c r="B477" s="198">
        <v>46071</v>
      </c>
      <c r="C477" s="351" t="s">
        <v>361</v>
      </c>
      <c r="D477" s="351" t="s">
        <v>362</v>
      </c>
      <c r="E477" s="260">
        <v>910620450360</v>
      </c>
      <c r="F477" s="161" t="s">
        <v>3550</v>
      </c>
      <c r="G477" s="199">
        <v>470</v>
      </c>
      <c r="H477" s="199" t="s">
        <v>3365</v>
      </c>
      <c r="I477" s="199">
        <v>470</v>
      </c>
      <c r="J477" s="198">
        <v>45811</v>
      </c>
      <c r="K477" s="198">
        <v>45863</v>
      </c>
      <c r="L477" s="198">
        <v>45905</v>
      </c>
      <c r="M477" s="198">
        <v>45911</v>
      </c>
      <c r="N477" s="161"/>
      <c r="O477" s="161" t="s">
        <v>82</v>
      </c>
      <c r="P477" s="161"/>
      <c r="Q477" s="161"/>
      <c r="R477" s="198">
        <v>44562</v>
      </c>
      <c r="S477" s="198">
        <v>45789</v>
      </c>
      <c r="T477" s="161" t="s">
        <v>3551</v>
      </c>
      <c r="U477" s="161" t="s">
        <v>1726</v>
      </c>
      <c r="V477" s="161"/>
      <c r="W477" s="161" t="s">
        <v>3552</v>
      </c>
      <c r="X477" s="161" t="s">
        <v>132</v>
      </c>
      <c r="Y477" s="161"/>
      <c r="Z477" s="198"/>
      <c r="AA477" s="161"/>
      <c r="AB477" s="161"/>
      <c r="AC477" s="161"/>
      <c r="AD477" s="197">
        <v>67732481</v>
      </c>
      <c r="AE477" s="197"/>
      <c r="AF477" s="197" t="s">
        <v>4090</v>
      </c>
      <c r="AG477" s="199">
        <v>904101</v>
      </c>
      <c r="AH477" s="197">
        <f t="shared" si="22"/>
        <v>65100.92</v>
      </c>
      <c r="AI477" s="197">
        <v>62050</v>
      </c>
      <c r="AJ477" s="197">
        <v>3050.92</v>
      </c>
      <c r="AK477" s="197">
        <v>0</v>
      </c>
      <c r="AL477" s="197">
        <v>0</v>
      </c>
      <c r="AM477" s="197">
        <f t="shared" si="23"/>
        <v>65100.92</v>
      </c>
      <c r="AN477" s="197">
        <v>62050</v>
      </c>
      <c r="AO477" s="197">
        <v>0</v>
      </c>
      <c r="AP477" s="197">
        <v>3050.92</v>
      </c>
      <c r="AQ477" s="197">
        <v>0</v>
      </c>
      <c r="AR477" s="197">
        <v>0</v>
      </c>
      <c r="AS477" s="197" t="e">
        <v>#N/A</v>
      </c>
      <c r="AT477" s="197" t="s">
        <v>904</v>
      </c>
      <c r="AU477" s="197" t="s">
        <v>118</v>
      </c>
      <c r="AV477" s="197"/>
      <c r="AW477" s="197" t="s">
        <v>4004</v>
      </c>
      <c r="AX477" s="197" t="s">
        <v>904</v>
      </c>
      <c r="AY477" s="197"/>
      <c r="AZ477" s="197" t="s">
        <v>904</v>
      </c>
      <c r="BA477" s="197"/>
      <c r="BB477" s="197"/>
      <c r="BC477" s="197"/>
      <c r="BD477" s="197" t="s">
        <v>4004</v>
      </c>
      <c r="BE477" s="197"/>
      <c r="BF477" s="197">
        <v>0</v>
      </c>
      <c r="BG477" s="197">
        <v>0</v>
      </c>
      <c r="BH477" s="197">
        <v>0</v>
      </c>
      <c r="BI477" s="197"/>
    </row>
    <row r="478" spans="1:61" ht="15" hidden="1" customHeight="1" x14ac:dyDescent="0.2">
      <c r="A478" s="349" t="str">
        <f t="shared" si="24"/>
        <v>33xx-921223300760-330120260218TAC0002</v>
      </c>
      <c r="B478" s="198">
        <v>46099</v>
      </c>
      <c r="C478" s="351" t="s">
        <v>304</v>
      </c>
      <c r="D478" s="351" t="s">
        <v>305</v>
      </c>
      <c r="E478" s="260">
        <v>921223300760</v>
      </c>
      <c r="F478" s="161" t="s">
        <v>3873</v>
      </c>
      <c r="G478" s="199" t="s">
        <v>3871</v>
      </c>
      <c r="H478" s="199" t="s">
        <v>3363</v>
      </c>
      <c r="I478" s="199" t="s">
        <v>4171</v>
      </c>
      <c r="J478" s="198">
        <v>46071</v>
      </c>
      <c r="K478" s="198">
        <v>46073</v>
      </c>
      <c r="L478" s="198">
        <v>46097</v>
      </c>
      <c r="M478" s="198">
        <v>46097</v>
      </c>
      <c r="N478" s="161" t="s">
        <v>82</v>
      </c>
      <c r="O478" s="161" t="s">
        <v>479</v>
      </c>
      <c r="P478" s="161"/>
      <c r="Q478" s="161"/>
      <c r="R478" s="198">
        <v>45108</v>
      </c>
      <c r="S478" s="198">
        <v>46065</v>
      </c>
      <c r="T478" s="161" t="s">
        <v>315</v>
      </c>
      <c r="U478" s="161" t="s">
        <v>149</v>
      </c>
      <c r="V478" s="161"/>
      <c r="W478" s="161" t="s">
        <v>4172</v>
      </c>
      <c r="X478" s="161" t="s">
        <v>4173</v>
      </c>
      <c r="Y478" s="161"/>
      <c r="Z478" s="198"/>
      <c r="AA478" s="161"/>
      <c r="AB478" s="161"/>
      <c r="AC478" s="161"/>
      <c r="AD478" s="197"/>
      <c r="AE478" s="197"/>
      <c r="AF478" s="197" t="s">
        <v>4003</v>
      </c>
      <c r="AG478" s="199">
        <v>103101</v>
      </c>
      <c r="AH478" s="197">
        <f t="shared" si="22"/>
        <v>59835.15</v>
      </c>
      <c r="AI478" s="197">
        <v>47601.440000000002</v>
      </c>
      <c r="AJ478" s="197">
        <v>12233.71</v>
      </c>
      <c r="AK478" s="197">
        <v>0</v>
      </c>
      <c r="AL478" s="197">
        <v>4760</v>
      </c>
      <c r="AM478" s="197">
        <f t="shared" si="23"/>
        <v>64595.15</v>
      </c>
      <c r="AN478" s="197">
        <v>47601.440000000002</v>
      </c>
      <c r="AO478" s="197">
        <v>0</v>
      </c>
      <c r="AP478" s="197">
        <v>12233.71</v>
      </c>
      <c r="AQ478" s="197">
        <v>0</v>
      </c>
      <c r="AR478" s="197">
        <v>4760</v>
      </c>
      <c r="AS478" s="197" t="s">
        <v>564</v>
      </c>
      <c r="AT478" s="197" t="s">
        <v>904</v>
      </c>
      <c r="AU478" s="197" t="s">
        <v>118</v>
      </c>
      <c r="AV478" s="197" t="s">
        <v>3366</v>
      </c>
      <c r="AW478" s="197" t="s">
        <v>4004</v>
      </c>
      <c r="AX478" s="197" t="s">
        <v>904</v>
      </c>
      <c r="AY478" s="197"/>
      <c r="AZ478" s="197" t="s">
        <v>904</v>
      </c>
      <c r="BA478" s="197"/>
      <c r="BB478" s="197" t="s">
        <v>904</v>
      </c>
      <c r="BC478" s="197"/>
      <c r="BD478" s="197" t="s">
        <v>4004</v>
      </c>
      <c r="BE478" s="197"/>
      <c r="BF478" s="197"/>
      <c r="BG478" s="197"/>
      <c r="BH478" s="197"/>
      <c r="BI478" s="197"/>
    </row>
    <row r="479" spans="1:61" ht="15" hidden="1" customHeight="1" x14ac:dyDescent="0.2">
      <c r="A479" s="349" t="str">
        <f t="shared" si="24"/>
        <v>45xx-671126400062-450120260312TAC0009</v>
      </c>
      <c r="B479" s="198">
        <v>46113</v>
      </c>
      <c r="C479" s="351" t="s">
        <v>359</v>
      </c>
      <c r="D479" s="351" t="s">
        <v>259</v>
      </c>
      <c r="E479" s="260">
        <v>671126400062</v>
      </c>
      <c r="F479" s="161" t="s">
        <v>4139</v>
      </c>
      <c r="G479" s="199" t="s">
        <v>4140</v>
      </c>
      <c r="H479" s="199" t="s">
        <v>3363</v>
      </c>
      <c r="I479" s="199" t="s">
        <v>4141</v>
      </c>
      <c r="J479" s="198">
        <v>46093</v>
      </c>
      <c r="K479" s="198">
        <v>46094</v>
      </c>
      <c r="L479" s="198">
        <v>46111</v>
      </c>
      <c r="M479" s="198">
        <v>46111</v>
      </c>
      <c r="N479" s="161" t="s">
        <v>82</v>
      </c>
      <c r="O479" s="161" t="s">
        <v>479</v>
      </c>
      <c r="P479" s="161"/>
      <c r="Q479" s="161"/>
      <c r="R479" s="198">
        <v>44927</v>
      </c>
      <c r="S479" s="198">
        <v>46092</v>
      </c>
      <c r="T479" s="161" t="s">
        <v>263</v>
      </c>
      <c r="U479" s="161" t="s">
        <v>273</v>
      </c>
      <c r="V479" s="161"/>
      <c r="W479" s="161"/>
      <c r="X479" s="161" t="s">
        <v>132</v>
      </c>
      <c r="Y479" s="161"/>
      <c r="Z479" s="198"/>
      <c r="AA479" s="161"/>
      <c r="AB479" s="161"/>
      <c r="AC479" s="161"/>
      <c r="AD479" s="197">
        <v>216058651</v>
      </c>
      <c r="AE479" s="197"/>
      <c r="AF479" s="197" t="s">
        <v>4090</v>
      </c>
      <c r="AG479" s="199">
        <v>904101</v>
      </c>
      <c r="AH479" s="197">
        <f t="shared" si="22"/>
        <v>63100</v>
      </c>
      <c r="AI479" s="197">
        <v>63100</v>
      </c>
      <c r="AJ479" s="197">
        <v>0</v>
      </c>
      <c r="AK479" s="197">
        <v>-65782875</v>
      </c>
      <c r="AL479" s="197">
        <v>0</v>
      </c>
      <c r="AM479" s="197">
        <f t="shared" si="23"/>
        <v>63100</v>
      </c>
      <c r="AN479" s="197">
        <v>0</v>
      </c>
      <c r="AO479" s="197">
        <v>63100</v>
      </c>
      <c r="AP479" s="197">
        <v>0</v>
      </c>
      <c r="AQ479" s="197">
        <v>0</v>
      </c>
      <c r="AR479" s="197">
        <v>0</v>
      </c>
      <c r="AS479" s="197" t="s">
        <v>564</v>
      </c>
      <c r="AT479" s="197" t="s">
        <v>904</v>
      </c>
      <c r="AU479" s="197" t="s">
        <v>118</v>
      </c>
      <c r="AV479" s="197" t="s">
        <v>3366</v>
      </c>
      <c r="AW479" s="197" t="s">
        <v>4004</v>
      </c>
      <c r="AX479" s="197"/>
      <c r="AY479" s="197" t="s">
        <v>904</v>
      </c>
      <c r="AZ479" s="197"/>
      <c r="BA479" s="197"/>
      <c r="BB479" s="197"/>
      <c r="BC479" s="197"/>
      <c r="BD479" s="197" t="s">
        <v>4004</v>
      </c>
      <c r="BE479" s="197"/>
      <c r="BF479" s="197"/>
      <c r="BG479" s="197"/>
      <c r="BH479" s="197"/>
      <c r="BI479" s="197"/>
    </row>
    <row r="480" spans="1:61" ht="15" hidden="1" customHeight="1" x14ac:dyDescent="0.2">
      <c r="A480" s="349" t="str">
        <f t="shared" si="24"/>
        <v>45xx-671126400062-450120260312TAC0009</v>
      </c>
      <c r="B480" s="198">
        <v>46113</v>
      </c>
      <c r="C480" s="351" t="s">
        <v>359</v>
      </c>
      <c r="D480" s="351" t="s">
        <v>259</v>
      </c>
      <c r="E480" s="260">
        <v>671126400062</v>
      </c>
      <c r="F480" s="161" t="s">
        <v>4139</v>
      </c>
      <c r="G480" s="199" t="s">
        <v>4140</v>
      </c>
      <c r="H480" s="199" t="s">
        <v>3363</v>
      </c>
      <c r="I480" s="199" t="s">
        <v>4141</v>
      </c>
      <c r="J480" s="198">
        <v>46093</v>
      </c>
      <c r="K480" s="198">
        <v>46094</v>
      </c>
      <c r="L480" s="198">
        <v>46111</v>
      </c>
      <c r="M480" s="198">
        <v>46111</v>
      </c>
      <c r="N480" s="161" t="s">
        <v>82</v>
      </c>
      <c r="O480" s="161" t="s">
        <v>479</v>
      </c>
      <c r="P480" s="161"/>
      <c r="Q480" s="161"/>
      <c r="R480" s="198">
        <v>44927</v>
      </c>
      <c r="S480" s="198">
        <v>46092</v>
      </c>
      <c r="T480" s="161" t="s">
        <v>263</v>
      </c>
      <c r="U480" s="161" t="s">
        <v>273</v>
      </c>
      <c r="V480" s="161"/>
      <c r="W480" s="161"/>
      <c r="X480" s="161" t="s">
        <v>132</v>
      </c>
      <c r="Y480" s="161"/>
      <c r="Z480" s="198"/>
      <c r="AA480" s="161"/>
      <c r="AB480" s="161"/>
      <c r="AC480" s="161"/>
      <c r="AD480" s="197">
        <v>216058651</v>
      </c>
      <c r="AE480" s="197"/>
      <c r="AF480" s="197" t="s">
        <v>4003</v>
      </c>
      <c r="AG480" s="199">
        <v>101201</v>
      </c>
      <c r="AH480" s="197">
        <f t="shared" si="22"/>
        <v>62972</v>
      </c>
      <c r="AI480" s="197">
        <v>38340</v>
      </c>
      <c r="AJ480" s="197">
        <v>24632</v>
      </c>
      <c r="AK480" s="197">
        <v>-65782875</v>
      </c>
      <c r="AL480" s="197">
        <v>0</v>
      </c>
      <c r="AM480" s="197">
        <f t="shared" si="23"/>
        <v>62973</v>
      </c>
      <c r="AN480" s="197">
        <v>0</v>
      </c>
      <c r="AO480" s="197">
        <v>38340</v>
      </c>
      <c r="AP480" s="197">
        <v>24633</v>
      </c>
      <c r="AQ480" s="197">
        <v>0</v>
      </c>
      <c r="AR480" s="197">
        <v>0</v>
      </c>
      <c r="AS480" s="197" t="s">
        <v>564</v>
      </c>
      <c r="AT480" s="197" t="s">
        <v>904</v>
      </c>
      <c r="AU480" s="197" t="s">
        <v>118</v>
      </c>
      <c r="AV480" s="197" t="s">
        <v>3366</v>
      </c>
      <c r="AW480" s="197" t="s">
        <v>4004</v>
      </c>
      <c r="AX480" s="197"/>
      <c r="AY480" s="197" t="s">
        <v>904</v>
      </c>
      <c r="AZ480" s="197" t="s">
        <v>904</v>
      </c>
      <c r="BA480" s="197"/>
      <c r="BB480" s="197"/>
      <c r="BC480" s="197"/>
      <c r="BD480" s="197" t="s">
        <v>4004</v>
      </c>
      <c r="BE480" s="197"/>
      <c r="BF480" s="197"/>
      <c r="BG480" s="197"/>
      <c r="BH480" s="197"/>
      <c r="BI480" s="197"/>
    </row>
    <row r="481" spans="1:61" ht="15" hidden="1" customHeight="1" x14ac:dyDescent="0.2">
      <c r="A481" s="349" t="str">
        <f t="shared" si="24"/>
        <v>06xx-890301351450-060120251014TAC0003</v>
      </c>
      <c r="B481" s="198">
        <v>46036</v>
      </c>
      <c r="C481" s="351" t="s">
        <v>348</v>
      </c>
      <c r="D481" s="351" t="s">
        <v>49</v>
      </c>
      <c r="E481" s="260">
        <v>890301351450</v>
      </c>
      <c r="F481" s="161" t="s">
        <v>1675</v>
      </c>
      <c r="G481" s="199" t="s">
        <v>1475</v>
      </c>
      <c r="H481" s="199" t="s">
        <v>3363</v>
      </c>
      <c r="I481" s="199" t="s">
        <v>1475</v>
      </c>
      <c r="J481" s="198">
        <v>45944</v>
      </c>
      <c r="K481" s="198">
        <v>45965</v>
      </c>
      <c r="L481" s="198">
        <v>46036</v>
      </c>
      <c r="M481" s="198">
        <v>45671</v>
      </c>
      <c r="N481" s="161" t="s">
        <v>82</v>
      </c>
      <c r="O481" s="161" t="s">
        <v>479</v>
      </c>
      <c r="P481" s="161"/>
      <c r="Q481" s="161"/>
      <c r="R481" s="198">
        <v>44743</v>
      </c>
      <c r="S481" s="198">
        <v>45937</v>
      </c>
      <c r="T481" s="161" t="s">
        <v>76</v>
      </c>
      <c r="U481" s="161" t="s">
        <v>149</v>
      </c>
      <c r="V481" s="161" t="s">
        <v>57</v>
      </c>
      <c r="W481" s="161" t="s">
        <v>1676</v>
      </c>
      <c r="X481" s="161" t="s">
        <v>36</v>
      </c>
      <c r="Y481" s="161" t="s">
        <v>57</v>
      </c>
      <c r="Z481" s="198" t="s">
        <v>57</v>
      </c>
      <c r="AA481" s="161" t="s">
        <v>57</v>
      </c>
      <c r="AB481" s="161" t="s">
        <v>57</v>
      </c>
      <c r="AC481" s="161" t="s">
        <v>57</v>
      </c>
      <c r="AD481" s="197">
        <v>106388319</v>
      </c>
      <c r="AE481" s="197">
        <v>0</v>
      </c>
      <c r="AF481" s="197" t="s">
        <v>4090</v>
      </c>
      <c r="AG481" s="199">
        <v>904101</v>
      </c>
      <c r="AH481" s="197">
        <f t="shared" si="22"/>
        <v>62486</v>
      </c>
      <c r="AI481" s="197">
        <v>59850</v>
      </c>
      <c r="AJ481" s="197">
        <v>2636</v>
      </c>
      <c r="AK481" s="197">
        <v>0</v>
      </c>
      <c r="AL481" s="197">
        <v>0</v>
      </c>
      <c r="AM481" s="197">
        <f t="shared" si="23"/>
        <v>62486</v>
      </c>
      <c r="AN481" s="197">
        <v>0</v>
      </c>
      <c r="AO481" s="197">
        <v>59850</v>
      </c>
      <c r="AP481" s="197">
        <v>1820</v>
      </c>
      <c r="AQ481" s="197">
        <v>816</v>
      </c>
      <c r="AR481" s="197">
        <v>0</v>
      </c>
      <c r="AS481" s="197" t="s">
        <v>564</v>
      </c>
      <c r="AT481" s="197" t="s">
        <v>904</v>
      </c>
      <c r="AU481" s="197" t="s">
        <v>118</v>
      </c>
      <c r="AV481" s="197" t="s">
        <v>3366</v>
      </c>
      <c r="AW481" s="197" t="s">
        <v>4004</v>
      </c>
      <c r="AX481" s="197"/>
      <c r="AY481" s="197" t="s">
        <v>904</v>
      </c>
      <c r="AZ481" s="197" t="s">
        <v>904</v>
      </c>
      <c r="BA481" s="197" t="s">
        <v>904</v>
      </c>
      <c r="BB481" s="197"/>
      <c r="BC481" s="197"/>
      <c r="BD481" s="197" t="s">
        <v>4007</v>
      </c>
      <c r="BE481" s="197"/>
      <c r="BF481" s="197"/>
      <c r="BG481" s="197"/>
      <c r="BH481" s="197"/>
      <c r="BI481" s="197"/>
    </row>
    <row r="482" spans="1:61" ht="15" hidden="1" customHeight="1" x14ac:dyDescent="0.2">
      <c r="A482" s="349" t="str">
        <f t="shared" si="24"/>
        <v>60xx-50640001454-600120250813TAC0056</v>
      </c>
      <c r="B482" s="198">
        <v>46085</v>
      </c>
      <c r="C482" s="351" t="s">
        <v>363</v>
      </c>
      <c r="D482" s="351" t="s">
        <v>364</v>
      </c>
      <c r="E482" s="260">
        <v>50640001454</v>
      </c>
      <c r="F482" s="161" t="s">
        <v>821</v>
      </c>
      <c r="G482" s="199" t="s">
        <v>820</v>
      </c>
      <c r="H482" s="199" t="s">
        <v>3363</v>
      </c>
      <c r="I482" s="199" t="s">
        <v>4174</v>
      </c>
      <c r="J482" s="198">
        <v>45883</v>
      </c>
      <c r="K482" s="198">
        <v>45887</v>
      </c>
      <c r="L482" s="198">
        <v>46084</v>
      </c>
      <c r="M482" s="198">
        <v>46084</v>
      </c>
      <c r="N482" s="161" t="s">
        <v>24</v>
      </c>
      <c r="O482" s="161" t="s">
        <v>487</v>
      </c>
      <c r="P482" s="161"/>
      <c r="Q482" s="161"/>
      <c r="R482" s="198">
        <v>44562</v>
      </c>
      <c r="S482" s="198" t="s">
        <v>39</v>
      </c>
      <c r="T482" s="161"/>
      <c r="U482" s="161" t="s">
        <v>149</v>
      </c>
      <c r="V482" s="161"/>
      <c r="W482" s="161"/>
      <c r="X482" s="161" t="s">
        <v>28</v>
      </c>
      <c r="Y482" s="161" t="s">
        <v>57</v>
      </c>
      <c r="Z482" s="198"/>
      <c r="AA482" s="161"/>
      <c r="AB482" s="161"/>
      <c r="AC482" s="161"/>
      <c r="AD482" s="197">
        <v>777393430</v>
      </c>
      <c r="AE482" s="197"/>
      <c r="AF482" s="197" t="s">
        <v>4005</v>
      </c>
      <c r="AG482" s="199">
        <v>105101</v>
      </c>
      <c r="AH482" s="197">
        <f t="shared" si="22"/>
        <v>743533.37</v>
      </c>
      <c r="AI482" s="197">
        <v>619965</v>
      </c>
      <c r="AJ482" s="197">
        <v>123568.37</v>
      </c>
      <c r="AK482" s="197">
        <v>0</v>
      </c>
      <c r="AL482" s="197">
        <v>0</v>
      </c>
      <c r="AM482" s="197">
        <f t="shared" si="23"/>
        <v>61996</v>
      </c>
      <c r="AN482" s="197">
        <v>0</v>
      </c>
      <c r="AO482" s="197">
        <v>0</v>
      </c>
      <c r="AP482" s="197">
        <v>0</v>
      </c>
      <c r="AQ482" s="197">
        <v>0</v>
      </c>
      <c r="AR482" s="197">
        <v>61996</v>
      </c>
      <c r="AS482" s="197" t="s">
        <v>564</v>
      </c>
      <c r="AT482" s="197" t="s">
        <v>904</v>
      </c>
      <c r="AU482" s="197" t="s">
        <v>118</v>
      </c>
      <c r="AV482" s="197" t="s">
        <v>1133</v>
      </c>
      <c r="AW482" s="197" t="s">
        <v>4004</v>
      </c>
      <c r="AX482" s="197"/>
      <c r="AY482" s="197"/>
      <c r="AZ482" s="197"/>
      <c r="BA482" s="197"/>
      <c r="BB482" s="197" t="s">
        <v>904</v>
      </c>
      <c r="BC482" s="197"/>
      <c r="BD482" s="197" t="s">
        <v>4004</v>
      </c>
      <c r="BE482" s="197"/>
      <c r="BF482" s="197"/>
      <c r="BG482" s="197"/>
      <c r="BH482" s="197"/>
      <c r="BI482" s="197"/>
    </row>
    <row r="483" spans="1:61" ht="15" hidden="1" customHeight="1" x14ac:dyDescent="0.2">
      <c r="A483" s="349" t="str">
        <f t="shared" si="24"/>
        <v>62xx-210340026532-482</v>
      </c>
      <c r="B483" s="198">
        <v>46057</v>
      </c>
      <c r="C483" s="351" t="s">
        <v>361</v>
      </c>
      <c r="D483" s="351" t="s">
        <v>362</v>
      </c>
      <c r="E483" s="260">
        <v>210340026532</v>
      </c>
      <c r="F483" s="161" t="s">
        <v>1712</v>
      </c>
      <c r="G483" s="199">
        <v>482</v>
      </c>
      <c r="H483" s="199" t="s">
        <v>3365</v>
      </c>
      <c r="I483" s="199">
        <v>482</v>
      </c>
      <c r="J483" s="198">
        <v>45817</v>
      </c>
      <c r="K483" s="198">
        <v>45839</v>
      </c>
      <c r="L483" s="198">
        <v>45985</v>
      </c>
      <c r="M483" s="198">
        <v>45988</v>
      </c>
      <c r="N483" s="161"/>
      <c r="O483" s="161" t="s">
        <v>82</v>
      </c>
      <c r="P483" s="161"/>
      <c r="Q483" s="161"/>
      <c r="R483" s="198">
        <v>44562</v>
      </c>
      <c r="S483" s="198">
        <v>45812</v>
      </c>
      <c r="T483" s="161" t="s">
        <v>136</v>
      </c>
      <c r="U483" s="161" t="s">
        <v>149</v>
      </c>
      <c r="V483" s="161"/>
      <c r="W483" s="161" t="s">
        <v>1149</v>
      </c>
      <c r="X483" s="161" t="s">
        <v>132</v>
      </c>
      <c r="Y483" s="161"/>
      <c r="Z483" s="198"/>
      <c r="AA483" s="161"/>
      <c r="AB483" s="161"/>
      <c r="AC483" s="161"/>
      <c r="AD483" s="197">
        <v>2640949</v>
      </c>
      <c r="AE483" s="197"/>
      <c r="AF483" s="197" t="s">
        <v>4003</v>
      </c>
      <c r="AG483" s="199">
        <v>101111</v>
      </c>
      <c r="AH483" s="197">
        <f t="shared" si="22"/>
        <v>61504</v>
      </c>
      <c r="AI483" s="197">
        <v>46728</v>
      </c>
      <c r="AJ483" s="197">
        <v>14776</v>
      </c>
      <c r="AK483" s="197">
        <v>873431</v>
      </c>
      <c r="AL483" s="197">
        <v>0</v>
      </c>
      <c r="AM483" s="197">
        <f t="shared" si="23"/>
        <v>61504</v>
      </c>
      <c r="AN483" s="197">
        <v>46728</v>
      </c>
      <c r="AO483" s="197">
        <v>0</v>
      </c>
      <c r="AP483" s="197">
        <v>14776</v>
      </c>
      <c r="AQ483" s="197">
        <v>0</v>
      </c>
      <c r="AR483" s="197">
        <v>0</v>
      </c>
      <c r="AS483" s="197" t="e">
        <v>#N/A</v>
      </c>
      <c r="AT483" s="197" t="s">
        <v>904</v>
      </c>
      <c r="AU483" s="197" t="s">
        <v>118</v>
      </c>
      <c r="AV483" s="197" t="s">
        <v>4007</v>
      </c>
      <c r="AW483" s="197" t="s">
        <v>4004</v>
      </c>
      <c r="AX483" s="197" t="s">
        <v>904</v>
      </c>
      <c r="AY483" s="197"/>
      <c r="AZ483" s="197" t="s">
        <v>904</v>
      </c>
      <c r="BA483" s="197"/>
      <c r="BB483" s="197"/>
      <c r="BC483" s="197"/>
      <c r="BD483" s="197" t="s">
        <v>4004</v>
      </c>
      <c r="BE483" s="197"/>
      <c r="BF483" s="197">
        <v>4673</v>
      </c>
      <c r="BG483" s="197">
        <v>0</v>
      </c>
      <c r="BH483" s="197">
        <v>0</v>
      </c>
      <c r="BI483" s="197"/>
    </row>
    <row r="484" spans="1:61" ht="15" hidden="1" customHeight="1" x14ac:dyDescent="0.2">
      <c r="A484" s="349" t="str">
        <f t="shared" si="24"/>
        <v>45xx-31220550340-450120260210TAC0001</v>
      </c>
      <c r="B484" s="198">
        <v>46099</v>
      </c>
      <c r="C484" s="351" t="s">
        <v>359</v>
      </c>
      <c r="D484" s="351" t="s">
        <v>259</v>
      </c>
      <c r="E484" s="260">
        <v>31220550340</v>
      </c>
      <c r="F484" s="161" t="s">
        <v>3698</v>
      </c>
      <c r="G484" s="199" t="s">
        <v>3699</v>
      </c>
      <c r="H484" s="199" t="s">
        <v>3363</v>
      </c>
      <c r="I484" s="199" t="s">
        <v>4175</v>
      </c>
      <c r="J484" s="198">
        <v>46063</v>
      </c>
      <c r="K484" s="198">
        <v>46065</v>
      </c>
      <c r="L484" s="198">
        <v>46093</v>
      </c>
      <c r="M484" s="198"/>
      <c r="N484" s="161" t="s">
        <v>82</v>
      </c>
      <c r="O484" s="161" t="s">
        <v>479</v>
      </c>
      <c r="P484" s="161"/>
      <c r="Q484" s="161"/>
      <c r="R484" s="198">
        <v>44927</v>
      </c>
      <c r="S484" s="198">
        <v>46035</v>
      </c>
      <c r="T484" s="161" t="s">
        <v>261</v>
      </c>
      <c r="U484" s="161" t="s">
        <v>273</v>
      </c>
      <c r="V484" s="161"/>
      <c r="W484" s="161"/>
      <c r="X484" s="161" t="s">
        <v>132</v>
      </c>
      <c r="Y484" s="161"/>
      <c r="Z484" s="198"/>
      <c r="AA484" s="161"/>
      <c r="AB484" s="161"/>
      <c r="AC484" s="161"/>
      <c r="AD484" s="197">
        <v>5033241</v>
      </c>
      <c r="AE484" s="197"/>
      <c r="AF484" s="197" t="s">
        <v>4005</v>
      </c>
      <c r="AG484" s="199">
        <v>105101</v>
      </c>
      <c r="AH484" s="197">
        <f t="shared" si="22"/>
        <v>705353</v>
      </c>
      <c r="AI484" s="197">
        <v>603989</v>
      </c>
      <c r="AJ484" s="197">
        <v>101364</v>
      </c>
      <c r="AK484" s="197">
        <v>0</v>
      </c>
      <c r="AL484" s="197">
        <v>60399</v>
      </c>
      <c r="AM484" s="197">
        <f t="shared" si="23"/>
        <v>60399</v>
      </c>
      <c r="AN484" s="197">
        <v>0</v>
      </c>
      <c r="AO484" s="197">
        <v>0</v>
      </c>
      <c r="AP484" s="197">
        <v>0</v>
      </c>
      <c r="AQ484" s="197">
        <v>0</v>
      </c>
      <c r="AR484" s="197">
        <v>60399</v>
      </c>
      <c r="AS484" s="197" t="s">
        <v>564</v>
      </c>
      <c r="AT484" s="197" t="s">
        <v>904</v>
      </c>
      <c r="AU484" s="197" t="s">
        <v>118</v>
      </c>
      <c r="AV484" s="197" t="s">
        <v>1133</v>
      </c>
      <c r="AW484" s="197" t="s">
        <v>4004</v>
      </c>
      <c r="AX484" s="197"/>
      <c r="AY484" s="197"/>
      <c r="AZ484" s="197"/>
      <c r="BA484" s="197"/>
      <c r="BB484" s="197" t="s">
        <v>904</v>
      </c>
      <c r="BC484" s="197"/>
      <c r="BD484" s="197" t="s">
        <v>4004</v>
      </c>
      <c r="BE484" s="197"/>
      <c r="BF484" s="197"/>
      <c r="BG484" s="197"/>
      <c r="BH484" s="197"/>
      <c r="BI484" s="197"/>
    </row>
    <row r="485" spans="1:61" ht="15" hidden="1" customHeight="1" x14ac:dyDescent="0.2">
      <c r="A485" s="349" t="str">
        <f t="shared" si="24"/>
        <v>18xx-140240031163-180120251202TAC0001</v>
      </c>
      <c r="B485" s="198">
        <v>46078</v>
      </c>
      <c r="C485" s="351" t="s">
        <v>355</v>
      </c>
      <c r="D485" s="351" t="s">
        <v>148</v>
      </c>
      <c r="E485" s="260">
        <v>140240031163</v>
      </c>
      <c r="F485" s="161" t="s">
        <v>966</v>
      </c>
      <c r="G485" s="199" t="s">
        <v>1806</v>
      </c>
      <c r="H485" s="199" t="s">
        <v>3363</v>
      </c>
      <c r="I485" s="199" t="s">
        <v>3386</v>
      </c>
      <c r="J485" s="198">
        <v>45993</v>
      </c>
      <c r="K485" s="198">
        <v>45999</v>
      </c>
      <c r="L485" s="198">
        <v>46073</v>
      </c>
      <c r="M485" s="198">
        <v>46077</v>
      </c>
      <c r="N485" s="161" t="s">
        <v>82</v>
      </c>
      <c r="O485" s="161" t="s">
        <v>479</v>
      </c>
      <c r="P485" s="161"/>
      <c r="Q485" s="161"/>
      <c r="R485" s="198">
        <v>44562</v>
      </c>
      <c r="S485" s="198">
        <v>45968</v>
      </c>
      <c r="T485" s="161" t="s">
        <v>154</v>
      </c>
      <c r="U485" s="161" t="s">
        <v>149</v>
      </c>
      <c r="V485" s="161"/>
      <c r="W485" s="161" t="s">
        <v>1140</v>
      </c>
      <c r="X485" s="161" t="s">
        <v>132</v>
      </c>
      <c r="Y485" s="161"/>
      <c r="Z485" s="198"/>
      <c r="AA485" s="161"/>
      <c r="AB485" s="161"/>
      <c r="AC485" s="161"/>
      <c r="AD485" s="197">
        <v>3293289975</v>
      </c>
      <c r="AE485" s="197">
        <v>0.8</v>
      </c>
      <c r="AF485" s="197" t="s">
        <v>4005</v>
      </c>
      <c r="AG485" s="199">
        <v>105101</v>
      </c>
      <c r="AH485" s="197">
        <f t="shared" si="22"/>
        <v>58980.160000000003</v>
      </c>
      <c r="AI485" s="197">
        <v>53620</v>
      </c>
      <c r="AJ485" s="197">
        <v>5360.16</v>
      </c>
      <c r="AK485" s="197">
        <v>0</v>
      </c>
      <c r="AL485" s="197">
        <v>1152</v>
      </c>
      <c r="AM485" s="197">
        <f t="shared" si="23"/>
        <v>60132.160000000003</v>
      </c>
      <c r="AN485" s="197">
        <v>53620</v>
      </c>
      <c r="AO485" s="197">
        <v>0</v>
      </c>
      <c r="AP485" s="197">
        <v>5360.16</v>
      </c>
      <c r="AQ485" s="197">
        <v>0</v>
      </c>
      <c r="AR485" s="197">
        <v>1152</v>
      </c>
      <c r="AS485" s="197" t="s">
        <v>564</v>
      </c>
      <c r="AT485" s="197" t="s">
        <v>904</v>
      </c>
      <c r="AU485" s="197">
        <v>0</v>
      </c>
      <c r="AV485" s="197" t="s">
        <v>3366</v>
      </c>
      <c r="AW485" s="197" t="s">
        <v>4004</v>
      </c>
      <c r="AX485" s="197" t="s">
        <v>904</v>
      </c>
      <c r="AY485" s="197"/>
      <c r="AZ485" s="197" t="s">
        <v>904</v>
      </c>
      <c r="BA485" s="197"/>
      <c r="BB485" s="197" t="s">
        <v>904</v>
      </c>
      <c r="BC485" s="197"/>
      <c r="BD485" s="197" t="s">
        <v>4004</v>
      </c>
      <c r="BE485" s="197"/>
      <c r="BF485" s="197"/>
      <c r="BG485" s="197"/>
      <c r="BH485" s="197"/>
      <c r="BI485" s="197"/>
    </row>
    <row r="486" spans="1:61" ht="15" hidden="1" customHeight="1" x14ac:dyDescent="0.2">
      <c r="A486" s="349" t="str">
        <f t="shared" si="24"/>
        <v>45xx-671126400062-450120260312TAC0009</v>
      </c>
      <c r="B486" s="198">
        <v>46113</v>
      </c>
      <c r="C486" s="351" t="s">
        <v>359</v>
      </c>
      <c r="D486" s="351" t="s">
        <v>259</v>
      </c>
      <c r="E486" s="260">
        <v>671126400062</v>
      </c>
      <c r="F486" s="161" t="s">
        <v>4139</v>
      </c>
      <c r="G486" s="199" t="s">
        <v>4140</v>
      </c>
      <c r="H486" s="199" t="s">
        <v>3363</v>
      </c>
      <c r="I486" s="199" t="s">
        <v>4141</v>
      </c>
      <c r="J486" s="198">
        <v>46093</v>
      </c>
      <c r="K486" s="198">
        <v>46094</v>
      </c>
      <c r="L486" s="198">
        <v>46111</v>
      </c>
      <c r="M486" s="198">
        <v>46111</v>
      </c>
      <c r="N486" s="161" t="s">
        <v>82</v>
      </c>
      <c r="O486" s="161" t="s">
        <v>479</v>
      </c>
      <c r="P486" s="161"/>
      <c r="Q486" s="161"/>
      <c r="R486" s="198">
        <v>44927</v>
      </c>
      <c r="S486" s="198">
        <v>46092</v>
      </c>
      <c r="T486" s="161" t="s">
        <v>263</v>
      </c>
      <c r="U486" s="161" t="s">
        <v>273</v>
      </c>
      <c r="V486" s="161"/>
      <c r="W486" s="161"/>
      <c r="X486" s="161" t="s">
        <v>132</v>
      </c>
      <c r="Y486" s="161"/>
      <c r="Z486" s="198"/>
      <c r="AA486" s="161"/>
      <c r="AB486" s="161"/>
      <c r="AC486" s="161"/>
      <c r="AD486" s="197">
        <v>216058651</v>
      </c>
      <c r="AE486" s="197"/>
      <c r="AF486" s="197" t="s">
        <v>4090</v>
      </c>
      <c r="AG486" s="199">
        <v>902101</v>
      </c>
      <c r="AH486" s="197">
        <f t="shared" si="22"/>
        <v>60000</v>
      </c>
      <c r="AI486" s="197">
        <v>60000</v>
      </c>
      <c r="AJ486" s="197">
        <v>0</v>
      </c>
      <c r="AK486" s="197">
        <v>-65782875</v>
      </c>
      <c r="AL486" s="197">
        <v>0</v>
      </c>
      <c r="AM486" s="197">
        <f t="shared" si="23"/>
        <v>60000</v>
      </c>
      <c r="AN486" s="197">
        <v>0</v>
      </c>
      <c r="AO486" s="197">
        <v>60000</v>
      </c>
      <c r="AP486" s="197">
        <v>0</v>
      </c>
      <c r="AQ486" s="197">
        <v>0</v>
      </c>
      <c r="AR486" s="197">
        <v>0</v>
      </c>
      <c r="AS486" s="197" t="s">
        <v>564</v>
      </c>
      <c r="AT486" s="197" t="s">
        <v>904</v>
      </c>
      <c r="AU486" s="197" t="s">
        <v>118</v>
      </c>
      <c r="AV486" s="197" t="s">
        <v>3366</v>
      </c>
      <c r="AW486" s="197" t="s">
        <v>4004</v>
      </c>
      <c r="AX486" s="197"/>
      <c r="AY486" s="197" t="s">
        <v>904</v>
      </c>
      <c r="AZ486" s="197"/>
      <c r="BA486" s="197"/>
      <c r="BB486" s="197"/>
      <c r="BC486" s="197"/>
      <c r="BD486" s="197" t="s">
        <v>4004</v>
      </c>
      <c r="BE486" s="197"/>
      <c r="BF486" s="197"/>
      <c r="BG486" s="197"/>
      <c r="BH486" s="197"/>
      <c r="BI486" s="197"/>
    </row>
    <row r="487" spans="1:61" ht="15" hidden="1" customHeight="1" x14ac:dyDescent="0.2">
      <c r="A487" s="349" t="str">
        <f t="shared" si="24"/>
        <v>62xx-910620450360-470</v>
      </c>
      <c r="B487" s="198">
        <v>46113</v>
      </c>
      <c r="C487" s="351" t="s">
        <v>361</v>
      </c>
      <c r="D487" s="351" t="s">
        <v>362</v>
      </c>
      <c r="E487" s="260">
        <v>910620450360</v>
      </c>
      <c r="F487" s="161" t="s">
        <v>3550</v>
      </c>
      <c r="G487" s="199">
        <v>470</v>
      </c>
      <c r="H487" s="199" t="s">
        <v>3365</v>
      </c>
      <c r="I487" s="199">
        <v>470</v>
      </c>
      <c r="J487" s="198">
        <v>45811</v>
      </c>
      <c r="K487" s="198">
        <v>45863</v>
      </c>
      <c r="L487" s="198">
        <v>45905</v>
      </c>
      <c r="M487" s="198">
        <v>45911</v>
      </c>
      <c r="N487" s="161"/>
      <c r="O487" s="161" t="s">
        <v>82</v>
      </c>
      <c r="P487" s="161"/>
      <c r="Q487" s="161"/>
      <c r="R487" s="198">
        <v>44562</v>
      </c>
      <c r="S487" s="198">
        <v>45789</v>
      </c>
      <c r="T487" s="161" t="s">
        <v>3551</v>
      </c>
      <c r="U487" s="161" t="s">
        <v>1726</v>
      </c>
      <c r="V487" s="161"/>
      <c r="W487" s="161" t="s">
        <v>3552</v>
      </c>
      <c r="X487" s="161" t="s">
        <v>132</v>
      </c>
      <c r="Y487" s="161"/>
      <c r="Z487" s="198"/>
      <c r="AA487" s="161"/>
      <c r="AB487" s="161"/>
      <c r="AC487" s="161"/>
      <c r="AD487" s="197">
        <v>67732481</v>
      </c>
      <c r="AE487" s="197"/>
      <c r="AF487" s="197" t="s">
        <v>4090</v>
      </c>
      <c r="AG487" s="199">
        <v>904101</v>
      </c>
      <c r="AH487" s="197">
        <f t="shared" si="22"/>
        <v>59700</v>
      </c>
      <c r="AI487" s="197">
        <v>59700</v>
      </c>
      <c r="AJ487" s="197">
        <v>0</v>
      </c>
      <c r="AK487" s="197">
        <v>0</v>
      </c>
      <c r="AL487" s="197">
        <v>0</v>
      </c>
      <c r="AM487" s="197">
        <f t="shared" si="23"/>
        <v>59700</v>
      </c>
      <c r="AN487" s="197">
        <v>59700</v>
      </c>
      <c r="AO487" s="197">
        <v>0</v>
      </c>
      <c r="AP487" s="197">
        <v>0</v>
      </c>
      <c r="AQ487" s="197">
        <v>0</v>
      </c>
      <c r="AR487" s="197">
        <v>0</v>
      </c>
      <c r="AS487" s="197" t="e">
        <v>#N/A</v>
      </c>
      <c r="AT487" s="197" t="s">
        <v>904</v>
      </c>
      <c r="AU487" s="197" t="s">
        <v>118</v>
      </c>
      <c r="AV487" s="197"/>
      <c r="AW487" s="197" t="s">
        <v>4004</v>
      </c>
      <c r="AX487" s="197" t="s">
        <v>904</v>
      </c>
      <c r="AY487" s="197"/>
      <c r="AZ487" s="197"/>
      <c r="BA487" s="197"/>
      <c r="BB487" s="197"/>
      <c r="BC487" s="197"/>
      <c r="BD487" s="197" t="s">
        <v>4004</v>
      </c>
      <c r="BE487" s="197"/>
      <c r="BF487" s="197">
        <v>0</v>
      </c>
      <c r="BG487" s="197">
        <v>0</v>
      </c>
      <c r="BH487" s="197">
        <v>0</v>
      </c>
      <c r="BI487" s="197"/>
    </row>
    <row r="488" spans="1:61" ht="15" hidden="1" customHeight="1" x14ac:dyDescent="0.2">
      <c r="A488" s="349" t="str">
        <f t="shared" si="24"/>
        <v>33xx-921223300760-330120260218TAC0002</v>
      </c>
      <c r="B488" s="198">
        <v>46099</v>
      </c>
      <c r="C488" s="351" t="s">
        <v>304</v>
      </c>
      <c r="D488" s="351" t="s">
        <v>305</v>
      </c>
      <c r="E488" s="260">
        <v>921223300760</v>
      </c>
      <c r="F488" s="161" t="s">
        <v>3873</v>
      </c>
      <c r="G488" s="199" t="s">
        <v>3871</v>
      </c>
      <c r="H488" s="199" t="s">
        <v>3363</v>
      </c>
      <c r="I488" s="199" t="s">
        <v>4171</v>
      </c>
      <c r="J488" s="198">
        <v>46071</v>
      </c>
      <c r="K488" s="198">
        <v>46073</v>
      </c>
      <c r="L488" s="198">
        <v>46097</v>
      </c>
      <c r="M488" s="198">
        <v>46097</v>
      </c>
      <c r="N488" s="161" t="s">
        <v>82</v>
      </c>
      <c r="O488" s="161" t="s">
        <v>479</v>
      </c>
      <c r="P488" s="161"/>
      <c r="Q488" s="161"/>
      <c r="R488" s="198">
        <v>45108</v>
      </c>
      <c r="S488" s="198">
        <v>46065</v>
      </c>
      <c r="T488" s="161" t="s">
        <v>315</v>
      </c>
      <c r="U488" s="161" t="s">
        <v>149</v>
      </c>
      <c r="V488" s="161"/>
      <c r="W488" s="161" t="s">
        <v>4172</v>
      </c>
      <c r="X488" s="161" t="s">
        <v>4173</v>
      </c>
      <c r="Y488" s="161"/>
      <c r="Z488" s="198"/>
      <c r="AA488" s="161"/>
      <c r="AB488" s="161"/>
      <c r="AC488" s="161"/>
      <c r="AD488" s="197"/>
      <c r="AE488" s="197"/>
      <c r="AF488" s="197" t="s">
        <v>4003</v>
      </c>
      <c r="AG488" s="199">
        <v>101202</v>
      </c>
      <c r="AH488" s="197">
        <f t="shared" si="22"/>
        <v>54480.14</v>
      </c>
      <c r="AI488" s="197">
        <v>47601.440000000002</v>
      </c>
      <c r="AJ488" s="197">
        <v>6878.7</v>
      </c>
      <c r="AK488" s="197">
        <v>0</v>
      </c>
      <c r="AL488" s="197">
        <v>4760</v>
      </c>
      <c r="AM488" s="197">
        <f t="shared" si="23"/>
        <v>59240.14</v>
      </c>
      <c r="AN488" s="197">
        <v>47601.440000000002</v>
      </c>
      <c r="AO488" s="197">
        <v>0</v>
      </c>
      <c r="AP488" s="197">
        <v>6878.7</v>
      </c>
      <c r="AQ488" s="197">
        <v>0</v>
      </c>
      <c r="AR488" s="197">
        <v>4760</v>
      </c>
      <c r="AS488" s="197" t="s">
        <v>564</v>
      </c>
      <c r="AT488" s="197" t="s">
        <v>904</v>
      </c>
      <c r="AU488" s="197" t="s">
        <v>118</v>
      </c>
      <c r="AV488" s="197" t="s">
        <v>3366</v>
      </c>
      <c r="AW488" s="197" t="s">
        <v>4004</v>
      </c>
      <c r="AX488" s="197" t="s">
        <v>904</v>
      </c>
      <c r="AY488" s="197"/>
      <c r="AZ488" s="197" t="s">
        <v>904</v>
      </c>
      <c r="BA488" s="197"/>
      <c r="BB488" s="197" t="s">
        <v>904</v>
      </c>
      <c r="BC488" s="197"/>
      <c r="BD488" s="197" t="s">
        <v>4004</v>
      </c>
      <c r="BE488" s="197"/>
      <c r="BF488" s="197"/>
      <c r="BG488" s="197"/>
      <c r="BH488" s="197"/>
      <c r="BI488" s="197"/>
    </row>
    <row r="489" spans="1:61" ht="15" hidden="1" customHeight="1" x14ac:dyDescent="0.2">
      <c r="A489" s="349" t="str">
        <f t="shared" si="24"/>
        <v>30xx-200940010497-300120250807TAC0024</v>
      </c>
      <c r="B489" s="198">
        <v>46050</v>
      </c>
      <c r="C489" s="351" t="s">
        <v>217</v>
      </c>
      <c r="D489" s="351" t="s">
        <v>360</v>
      </c>
      <c r="E489" s="260">
        <v>200940010497</v>
      </c>
      <c r="F489" s="161" t="s">
        <v>2364</v>
      </c>
      <c r="G489" s="199" t="s">
        <v>1723</v>
      </c>
      <c r="H489" s="199" t="s">
        <v>3363</v>
      </c>
      <c r="I489" s="199" t="s">
        <v>2074</v>
      </c>
      <c r="J489" s="198">
        <v>45876</v>
      </c>
      <c r="K489" s="198">
        <v>45912</v>
      </c>
      <c r="L489" s="198">
        <v>45987</v>
      </c>
      <c r="M489" s="198"/>
      <c r="N489" s="161" t="s">
        <v>78</v>
      </c>
      <c r="O489" s="161" t="s">
        <v>487</v>
      </c>
      <c r="P489" s="161"/>
      <c r="Q489" s="161"/>
      <c r="R489" s="198">
        <v>44562</v>
      </c>
      <c r="S489" s="198">
        <v>45565</v>
      </c>
      <c r="T489" s="161" t="s">
        <v>225</v>
      </c>
      <c r="U489" s="161" t="s">
        <v>23</v>
      </c>
      <c r="V489" s="161"/>
      <c r="W489" s="161" t="s">
        <v>288</v>
      </c>
      <c r="X489" s="161" t="s">
        <v>11</v>
      </c>
      <c r="Y489" s="161">
        <v>734</v>
      </c>
      <c r="Z489" s="198">
        <v>45873</v>
      </c>
      <c r="AA489" s="161"/>
      <c r="AB489" s="161"/>
      <c r="AC489" s="161"/>
      <c r="AD489" s="197"/>
      <c r="AE489" s="197"/>
      <c r="AF489" s="197" t="s">
        <v>4005</v>
      </c>
      <c r="AG489" s="199">
        <v>105101</v>
      </c>
      <c r="AH489" s="197">
        <f t="shared" si="22"/>
        <v>3157134.6956170001</v>
      </c>
      <c r="AI489" s="197">
        <v>3157134.6956170001</v>
      </c>
      <c r="AJ489" s="197">
        <v>0</v>
      </c>
      <c r="AK489" s="197">
        <v>0</v>
      </c>
      <c r="AL489" s="197">
        <v>0</v>
      </c>
      <c r="AM489" s="197">
        <f t="shared" si="23"/>
        <v>57200</v>
      </c>
      <c r="AN489" s="197">
        <v>0</v>
      </c>
      <c r="AO489" s="197">
        <v>0</v>
      </c>
      <c r="AP489" s="197">
        <v>57200</v>
      </c>
      <c r="AQ489" s="197">
        <v>0</v>
      </c>
      <c r="AR489" s="197">
        <v>0</v>
      </c>
      <c r="AS489" s="197" t="e">
        <v>#N/A</v>
      </c>
      <c r="AT489" s="197" t="s">
        <v>904</v>
      </c>
      <c r="AU489" s="197">
        <v>0</v>
      </c>
      <c r="AV489" s="197" t="s">
        <v>4007</v>
      </c>
      <c r="AW489" s="197" t="s">
        <v>4004</v>
      </c>
      <c r="AX489" s="197"/>
      <c r="AY489" s="197"/>
      <c r="AZ489" s="197" t="s">
        <v>904</v>
      </c>
      <c r="BA489" s="197"/>
      <c r="BB489" s="197"/>
      <c r="BC489" s="197"/>
      <c r="BD489" s="197" t="s">
        <v>4004</v>
      </c>
      <c r="BE489" s="197"/>
      <c r="BF489" s="197">
        <v>3433534</v>
      </c>
      <c r="BG489" s="197"/>
      <c r="BH489" s="197"/>
      <c r="BI489" s="197"/>
    </row>
    <row r="490" spans="1:61" ht="15" hidden="1" customHeight="1" x14ac:dyDescent="0.2">
      <c r="A490" s="349" t="str">
        <f t="shared" si="24"/>
        <v>33xx-61164026873-330120251120TAC0006</v>
      </c>
      <c r="B490" s="198">
        <v>46085</v>
      </c>
      <c r="C490" s="351" t="s">
        <v>304</v>
      </c>
      <c r="D490" s="351" t="s">
        <v>305</v>
      </c>
      <c r="E490" s="260">
        <v>61164026873</v>
      </c>
      <c r="F490" s="161" t="s">
        <v>1848</v>
      </c>
      <c r="G490" s="199" t="s">
        <v>1849</v>
      </c>
      <c r="H490" s="199" t="s">
        <v>3363</v>
      </c>
      <c r="I490" s="199" t="s">
        <v>4176</v>
      </c>
      <c r="J490" s="198">
        <v>45981</v>
      </c>
      <c r="K490" s="198">
        <v>45992</v>
      </c>
      <c r="L490" s="198">
        <v>46085</v>
      </c>
      <c r="M490" s="198">
        <v>46085</v>
      </c>
      <c r="N490" s="161" t="s">
        <v>82</v>
      </c>
      <c r="O490" s="161" t="s">
        <v>479</v>
      </c>
      <c r="P490" s="161"/>
      <c r="Q490" s="161"/>
      <c r="R490" s="198">
        <v>45292</v>
      </c>
      <c r="S490" s="198">
        <v>45930</v>
      </c>
      <c r="T490" s="161" t="s">
        <v>1850</v>
      </c>
      <c r="U490" s="161" t="s">
        <v>149</v>
      </c>
      <c r="V490" s="161"/>
      <c r="W490" s="161" t="s">
        <v>1851</v>
      </c>
      <c r="X490" s="161" t="s">
        <v>165</v>
      </c>
      <c r="Y490" s="161"/>
      <c r="Z490" s="198"/>
      <c r="AA490" s="161" t="s">
        <v>1141</v>
      </c>
      <c r="AB490" s="161" t="s">
        <v>1852</v>
      </c>
      <c r="AC490" s="161">
        <v>45978</v>
      </c>
      <c r="AD490" s="197">
        <v>106800000</v>
      </c>
      <c r="AE490" s="197">
        <v>0.25</v>
      </c>
      <c r="AF490" s="197" t="s">
        <v>4003</v>
      </c>
      <c r="AG490" s="199">
        <v>104501</v>
      </c>
      <c r="AH490" s="197">
        <f t="shared" si="22"/>
        <v>675515.96</v>
      </c>
      <c r="AI490" s="197">
        <v>566756</v>
      </c>
      <c r="AJ490" s="197">
        <v>108759.96</v>
      </c>
      <c r="AK490" s="197">
        <v>0</v>
      </c>
      <c r="AL490" s="197">
        <v>56676</v>
      </c>
      <c r="AM490" s="197">
        <f t="shared" si="23"/>
        <v>56676</v>
      </c>
      <c r="AN490" s="197">
        <v>0</v>
      </c>
      <c r="AO490" s="197">
        <v>0</v>
      </c>
      <c r="AP490" s="197">
        <v>0</v>
      </c>
      <c r="AQ490" s="197">
        <v>0</v>
      </c>
      <c r="AR490" s="197">
        <v>56676</v>
      </c>
      <c r="AS490" s="197" t="s">
        <v>564</v>
      </c>
      <c r="AT490" s="197" t="s">
        <v>904</v>
      </c>
      <c r="AU490" s="197" t="s">
        <v>118</v>
      </c>
      <c r="AV490" s="197" t="s">
        <v>1133</v>
      </c>
      <c r="AW490" s="197" t="s">
        <v>4004</v>
      </c>
      <c r="AX490" s="197"/>
      <c r="AY490" s="197"/>
      <c r="AZ490" s="197"/>
      <c r="BA490" s="197"/>
      <c r="BB490" s="197" t="s">
        <v>904</v>
      </c>
      <c r="BC490" s="197"/>
      <c r="BD490" s="197" t="s">
        <v>4004</v>
      </c>
      <c r="BE490" s="197"/>
      <c r="BF490" s="197"/>
      <c r="BG490" s="197"/>
      <c r="BH490" s="197"/>
      <c r="BI490" s="197"/>
    </row>
    <row r="491" spans="1:61" ht="15" hidden="1" customHeight="1" x14ac:dyDescent="0.2">
      <c r="A491" s="349" t="str">
        <f t="shared" si="24"/>
        <v>21xx-790427301082-210120251010TAC0001</v>
      </c>
      <c r="B491" s="198">
        <v>46056</v>
      </c>
      <c r="C491" s="351" t="s">
        <v>351</v>
      </c>
      <c r="D491" s="351" t="s">
        <v>177</v>
      </c>
      <c r="E491" s="260">
        <v>790427301082</v>
      </c>
      <c r="F491" s="161" t="s">
        <v>1219</v>
      </c>
      <c r="G491" s="199" t="s">
        <v>1425</v>
      </c>
      <c r="H491" s="199" t="s">
        <v>3363</v>
      </c>
      <c r="I491" s="199" t="s">
        <v>4169</v>
      </c>
      <c r="J491" s="198">
        <v>45940</v>
      </c>
      <c r="K491" s="198">
        <v>45945</v>
      </c>
      <c r="L491" s="198">
        <v>46022</v>
      </c>
      <c r="M491" s="198">
        <v>46022</v>
      </c>
      <c r="N491" s="161" t="s">
        <v>82</v>
      </c>
      <c r="O491" s="161" t="s">
        <v>479</v>
      </c>
      <c r="P491" s="161"/>
      <c r="Q491" s="161"/>
      <c r="R491" s="198">
        <v>44743</v>
      </c>
      <c r="S491" s="198">
        <v>45938</v>
      </c>
      <c r="T491" s="161" t="s">
        <v>1220</v>
      </c>
      <c r="U491" s="161" t="s">
        <v>149</v>
      </c>
      <c r="V491" s="161" t="s">
        <v>118</v>
      </c>
      <c r="W491" s="161" t="s">
        <v>155</v>
      </c>
      <c r="X491" s="161" t="s">
        <v>1221</v>
      </c>
      <c r="Y491" s="161"/>
      <c r="Z491" s="198"/>
      <c r="AA491" s="161"/>
      <c r="AB491" s="161"/>
      <c r="AC491" s="161"/>
      <c r="AD491" s="197">
        <v>193043515</v>
      </c>
      <c r="AE491" s="197">
        <v>90.1</v>
      </c>
      <c r="AF491" s="197" t="s">
        <v>4005</v>
      </c>
      <c r="AG491" s="199">
        <v>105101</v>
      </c>
      <c r="AH491" s="197">
        <f t="shared" si="22"/>
        <v>51112</v>
      </c>
      <c r="AI491" s="197">
        <v>48400</v>
      </c>
      <c r="AJ491" s="197">
        <v>2712</v>
      </c>
      <c r="AK491" s="197">
        <v>0</v>
      </c>
      <c r="AL491" s="197">
        <v>4840</v>
      </c>
      <c r="AM491" s="197">
        <f t="shared" si="23"/>
        <v>55952</v>
      </c>
      <c r="AN491" s="197">
        <v>48400</v>
      </c>
      <c r="AO491" s="197">
        <v>0</v>
      </c>
      <c r="AP491" s="197">
        <v>2712</v>
      </c>
      <c r="AQ491" s="197">
        <v>0</v>
      </c>
      <c r="AR491" s="197">
        <v>4840</v>
      </c>
      <c r="AS491" s="197" t="s">
        <v>564</v>
      </c>
      <c r="AT491" s="197" t="s">
        <v>904</v>
      </c>
      <c r="AU491" s="197">
        <v>0</v>
      </c>
      <c r="AV491" s="197"/>
      <c r="AW491" s="197" t="s">
        <v>4004</v>
      </c>
      <c r="AX491" s="197" t="s">
        <v>904</v>
      </c>
      <c r="AY491" s="197"/>
      <c r="AZ491" s="197" t="s">
        <v>904</v>
      </c>
      <c r="BA491" s="197"/>
      <c r="BB491" s="197" t="s">
        <v>904</v>
      </c>
      <c r="BC491" s="197"/>
      <c r="BD491" s="197" t="s">
        <v>4004</v>
      </c>
      <c r="BE491" s="197"/>
      <c r="BF491" s="197">
        <v>0</v>
      </c>
      <c r="BG491" s="197"/>
      <c r="BH491" s="197"/>
      <c r="BI491" s="197"/>
    </row>
    <row r="492" spans="1:61" ht="15" hidden="1" customHeight="1" x14ac:dyDescent="0.2">
      <c r="A492" s="349" t="str">
        <f t="shared" si="24"/>
        <v>21xx-100740006410-33-1</v>
      </c>
      <c r="B492" s="198">
        <v>46099</v>
      </c>
      <c r="C492" s="351" t="s">
        <v>351</v>
      </c>
      <c r="D492" s="351" t="s">
        <v>177</v>
      </c>
      <c r="E492" s="260">
        <v>100740006410</v>
      </c>
      <c r="F492" s="161" t="s">
        <v>4161</v>
      </c>
      <c r="G492" s="199" t="s">
        <v>4162</v>
      </c>
      <c r="H492" s="199" t="s">
        <v>3365</v>
      </c>
      <c r="I492" s="199" t="s">
        <v>4162</v>
      </c>
      <c r="J492" s="198">
        <v>43985</v>
      </c>
      <c r="K492" s="198">
        <v>44449</v>
      </c>
      <c r="L492" s="198">
        <v>44257</v>
      </c>
      <c r="M492" s="198">
        <v>44907</v>
      </c>
      <c r="N492" s="161"/>
      <c r="O492" s="161" t="s">
        <v>82</v>
      </c>
      <c r="P492" s="161"/>
      <c r="Q492" s="161"/>
      <c r="R492" s="198">
        <v>43466</v>
      </c>
      <c r="S492" s="198">
        <v>43830</v>
      </c>
      <c r="T492" s="161" t="s">
        <v>3483</v>
      </c>
      <c r="U492" s="161" t="s">
        <v>4163</v>
      </c>
      <c r="V492" s="161" t="s">
        <v>118</v>
      </c>
      <c r="W492" s="161" t="s">
        <v>4164</v>
      </c>
      <c r="X492" s="161" t="s">
        <v>377</v>
      </c>
      <c r="Y492" s="161">
        <v>1364</v>
      </c>
      <c r="Z492" s="198">
        <v>43809</v>
      </c>
      <c r="AA492" s="161"/>
      <c r="AB492" s="161"/>
      <c r="AC492" s="161"/>
      <c r="AD492" s="197">
        <v>6094372708</v>
      </c>
      <c r="AE492" s="197">
        <v>8.8999999999999996E-2</v>
      </c>
      <c r="AF492" s="197" t="s">
        <v>4005</v>
      </c>
      <c r="AG492" s="199">
        <v>105101</v>
      </c>
      <c r="AH492" s="197">
        <f t="shared" si="22"/>
        <v>1858806</v>
      </c>
      <c r="AI492" s="197">
        <v>1809208</v>
      </c>
      <c r="AJ492" s="197">
        <v>49598</v>
      </c>
      <c r="AK492" s="197">
        <v>0</v>
      </c>
      <c r="AL492" s="197">
        <v>0</v>
      </c>
      <c r="AM492" s="197">
        <f t="shared" si="23"/>
        <v>50256</v>
      </c>
      <c r="AN492" s="197">
        <v>50256</v>
      </c>
      <c r="AO492" s="197">
        <v>0</v>
      </c>
      <c r="AP492" s="197">
        <v>0</v>
      </c>
      <c r="AQ492" s="197">
        <v>0</v>
      </c>
      <c r="AR492" s="197">
        <v>0</v>
      </c>
      <c r="AS492" s="197" t="e">
        <v>#N/A</v>
      </c>
      <c r="AT492" s="197" t="s">
        <v>904</v>
      </c>
      <c r="AU492" s="197" t="s">
        <v>904</v>
      </c>
      <c r="AV492" s="197" t="s">
        <v>4007</v>
      </c>
      <c r="AW492" s="197" t="s">
        <v>4004</v>
      </c>
      <c r="AX492" s="197" t="s">
        <v>904</v>
      </c>
      <c r="AY492" s="197"/>
      <c r="AZ492" s="197"/>
      <c r="BA492" s="197"/>
      <c r="BB492" s="197"/>
      <c r="BC492" s="197"/>
      <c r="BD492" s="197" t="s">
        <v>4004</v>
      </c>
      <c r="BE492" s="197"/>
      <c r="BF492" s="197">
        <v>380218</v>
      </c>
      <c r="BG492" s="197">
        <v>0</v>
      </c>
      <c r="BH492" s="197" t="e">
        <v>#N/A</v>
      </c>
      <c r="BI492" s="197">
        <v>50256</v>
      </c>
    </row>
    <row r="493" spans="1:61" ht="15" hidden="1" customHeight="1" x14ac:dyDescent="0.2">
      <c r="A493" s="349" t="str">
        <f t="shared" si="24"/>
        <v>15xx-930609451253-150120250722TAC0003</v>
      </c>
      <c r="B493" s="198">
        <v>46045</v>
      </c>
      <c r="C493" s="351" t="s">
        <v>290</v>
      </c>
      <c r="D493" s="351" t="s">
        <v>291</v>
      </c>
      <c r="E493" s="260">
        <v>930609451253</v>
      </c>
      <c r="F493" s="161" t="s">
        <v>1204</v>
      </c>
      <c r="G493" s="199" t="s">
        <v>1445</v>
      </c>
      <c r="H493" s="199" t="s">
        <v>3363</v>
      </c>
      <c r="I493" s="199" t="s">
        <v>1445</v>
      </c>
      <c r="J493" s="198">
        <v>45860</v>
      </c>
      <c r="K493" s="198">
        <v>45939</v>
      </c>
      <c r="L493" s="198">
        <v>46044</v>
      </c>
      <c r="M493" s="198">
        <v>46045</v>
      </c>
      <c r="N493" s="161" t="s">
        <v>82</v>
      </c>
      <c r="O493" s="161" t="s">
        <v>479</v>
      </c>
      <c r="P493" s="161"/>
      <c r="Q493" s="161"/>
      <c r="R493" s="198">
        <v>44743</v>
      </c>
      <c r="S493" s="198">
        <v>45838</v>
      </c>
      <c r="T493" s="161" t="s">
        <v>299</v>
      </c>
      <c r="U493" s="161" t="s">
        <v>264</v>
      </c>
      <c r="V493" s="161"/>
      <c r="W493" s="161" t="s">
        <v>1205</v>
      </c>
      <c r="X493" s="161" t="s">
        <v>132</v>
      </c>
      <c r="Y493" s="161"/>
      <c r="Z493" s="198"/>
      <c r="AA493" s="161"/>
      <c r="AB493" s="161"/>
      <c r="AC493" s="161"/>
      <c r="AD493" s="197"/>
      <c r="AE493" s="197"/>
      <c r="AF493" s="197" t="s">
        <v>4005</v>
      </c>
      <c r="AG493" s="199">
        <v>105101</v>
      </c>
      <c r="AH493" s="197">
        <f t="shared" si="22"/>
        <v>523571</v>
      </c>
      <c r="AI493" s="197">
        <v>500803</v>
      </c>
      <c r="AJ493" s="197">
        <v>22768</v>
      </c>
      <c r="AK493" s="197">
        <v>0</v>
      </c>
      <c r="AL493" s="197">
        <v>50080.3</v>
      </c>
      <c r="AM493" s="197">
        <f t="shared" si="23"/>
        <v>50080</v>
      </c>
      <c r="AN493" s="197">
        <v>0</v>
      </c>
      <c r="AO493" s="197">
        <v>0</v>
      </c>
      <c r="AP493" s="197">
        <v>0</v>
      </c>
      <c r="AQ493" s="197">
        <v>0</v>
      </c>
      <c r="AR493" s="197">
        <v>50080</v>
      </c>
      <c r="AS493" s="197" t="s">
        <v>564</v>
      </c>
      <c r="AT493" s="197" t="s">
        <v>904</v>
      </c>
      <c r="AU493" s="197" t="s">
        <v>118</v>
      </c>
      <c r="AV493" s="197" t="s">
        <v>1133</v>
      </c>
      <c r="AW493" s="197" t="s">
        <v>4004</v>
      </c>
      <c r="AX493" s="197"/>
      <c r="AY493" s="197"/>
      <c r="AZ493" s="197"/>
      <c r="BA493" s="197"/>
      <c r="BB493" s="197" t="s">
        <v>904</v>
      </c>
      <c r="BC493" s="197"/>
      <c r="BD493" s="197" t="s">
        <v>4004</v>
      </c>
      <c r="BE493" s="197"/>
      <c r="BF493" s="197"/>
      <c r="BG493" s="197"/>
      <c r="BH493" s="197"/>
      <c r="BI493" s="197"/>
    </row>
    <row r="494" spans="1:61" ht="15" hidden="1" customHeight="1" x14ac:dyDescent="0.2">
      <c r="A494" s="349" t="str">
        <f t="shared" si="24"/>
        <v>70xx-170140007003-700120251124TAC0001</v>
      </c>
      <c r="B494" s="198">
        <v>46112</v>
      </c>
      <c r="C494" s="351" t="s">
        <v>354</v>
      </c>
      <c r="D494" s="351" t="s">
        <v>4021</v>
      </c>
      <c r="E494" s="260">
        <v>170140007003</v>
      </c>
      <c r="F494" s="161" t="s">
        <v>1811</v>
      </c>
      <c r="G494" s="199" t="s">
        <v>1812</v>
      </c>
      <c r="H494" s="199" t="s">
        <v>3363</v>
      </c>
      <c r="I494" s="199" t="s">
        <v>1812</v>
      </c>
      <c r="J494" s="198">
        <v>45985</v>
      </c>
      <c r="K494" s="198">
        <v>45992</v>
      </c>
      <c r="L494" s="198">
        <v>46100</v>
      </c>
      <c r="M494" s="198">
        <v>46108</v>
      </c>
      <c r="N494" s="161" t="s">
        <v>78</v>
      </c>
      <c r="O494" s="161" t="s">
        <v>487</v>
      </c>
      <c r="P494" s="161"/>
      <c r="Q494" s="161"/>
      <c r="R494" s="198">
        <v>44562</v>
      </c>
      <c r="S494" s="198">
        <v>45657</v>
      </c>
      <c r="T494" s="161" t="s">
        <v>422</v>
      </c>
      <c r="U494" s="161" t="s">
        <v>293</v>
      </c>
      <c r="V494" s="161"/>
      <c r="W494" s="161" t="s">
        <v>1813</v>
      </c>
      <c r="X494" s="161" t="s">
        <v>131</v>
      </c>
      <c r="Y494" s="161"/>
      <c r="Z494" s="198"/>
      <c r="AA494" s="161"/>
      <c r="AB494" s="161"/>
      <c r="AC494" s="161"/>
      <c r="AD494" s="197"/>
      <c r="AE494" s="197"/>
      <c r="AF494" s="197" t="s">
        <v>4005</v>
      </c>
      <c r="AG494" s="199">
        <v>105101</v>
      </c>
      <c r="AH494" s="197">
        <f t="shared" si="22"/>
        <v>40700</v>
      </c>
      <c r="AI494" s="197">
        <v>36161</v>
      </c>
      <c r="AJ494" s="197">
        <v>4539</v>
      </c>
      <c r="AK494" s="197">
        <v>0</v>
      </c>
      <c r="AL494" s="197">
        <v>9040</v>
      </c>
      <c r="AM494" s="197">
        <f t="shared" si="23"/>
        <v>49740</v>
      </c>
      <c r="AN494" s="197">
        <v>36161</v>
      </c>
      <c r="AO494" s="197">
        <v>0</v>
      </c>
      <c r="AP494" s="197">
        <v>4539</v>
      </c>
      <c r="AQ494" s="197">
        <v>0</v>
      </c>
      <c r="AR494" s="197">
        <v>9040</v>
      </c>
      <c r="AS494" s="197" t="s">
        <v>564</v>
      </c>
      <c r="AT494" s="197" t="s">
        <v>904</v>
      </c>
      <c r="AU494" s="197" t="s">
        <v>904</v>
      </c>
      <c r="AV494" s="197" t="s">
        <v>3366</v>
      </c>
      <c r="AW494" s="197" t="s">
        <v>4004</v>
      </c>
      <c r="AX494" s="197" t="s">
        <v>904</v>
      </c>
      <c r="AY494" s="197"/>
      <c r="AZ494" s="197" t="s">
        <v>904</v>
      </c>
      <c r="BA494" s="197"/>
      <c r="BB494" s="197" t="s">
        <v>904</v>
      </c>
      <c r="BC494" s="197"/>
      <c r="BD494" s="197" t="s">
        <v>4004</v>
      </c>
      <c r="BE494" s="197"/>
      <c r="BF494" s="197"/>
      <c r="BG494" s="197"/>
      <c r="BH494" s="197"/>
      <c r="BI494" s="197">
        <v>49740</v>
      </c>
    </row>
    <row r="495" spans="1:61" ht="15" hidden="1" customHeight="1" x14ac:dyDescent="0.2">
      <c r="A495" s="349" t="str">
        <f t="shared" si="24"/>
        <v>15xx-860611302442-150120250917TAC0014</v>
      </c>
      <c r="B495" s="198">
        <v>46057</v>
      </c>
      <c r="C495" s="351" t="s">
        <v>290</v>
      </c>
      <c r="D495" s="351" t="s">
        <v>291</v>
      </c>
      <c r="E495" s="260">
        <v>860611302442</v>
      </c>
      <c r="F495" s="161" t="s">
        <v>1919</v>
      </c>
      <c r="G495" s="199" t="s">
        <v>1434</v>
      </c>
      <c r="H495" s="199" t="s">
        <v>3363</v>
      </c>
      <c r="I495" s="199" t="s">
        <v>1434</v>
      </c>
      <c r="J495" s="198">
        <v>45917</v>
      </c>
      <c r="K495" s="198">
        <v>45950</v>
      </c>
      <c r="L495" s="198">
        <v>46052</v>
      </c>
      <c r="M495" s="198">
        <v>46052</v>
      </c>
      <c r="N495" s="161" t="s">
        <v>82</v>
      </c>
      <c r="O495" s="161" t="s">
        <v>479</v>
      </c>
      <c r="P495" s="161"/>
      <c r="Q495" s="161"/>
      <c r="R495" s="198">
        <v>44743</v>
      </c>
      <c r="S495" s="198">
        <v>45890</v>
      </c>
      <c r="T495" s="161" t="s">
        <v>299</v>
      </c>
      <c r="U495" s="161" t="s">
        <v>264</v>
      </c>
      <c r="V495" s="161"/>
      <c r="W495" s="161" t="s">
        <v>55</v>
      </c>
      <c r="X495" s="161"/>
      <c r="Y495" s="161"/>
      <c r="Z495" s="198"/>
      <c r="AA495" s="161"/>
      <c r="AB495" s="161"/>
      <c r="AC495" s="161"/>
      <c r="AD495" s="197">
        <v>62959407</v>
      </c>
      <c r="AE495" s="197">
        <v>3</v>
      </c>
      <c r="AF495" s="197" t="s">
        <v>4005</v>
      </c>
      <c r="AG495" s="199">
        <v>105101</v>
      </c>
      <c r="AH495" s="197">
        <f t="shared" si="22"/>
        <v>43083.61</v>
      </c>
      <c r="AI495" s="197">
        <v>41100</v>
      </c>
      <c r="AJ495" s="197">
        <v>1983.61</v>
      </c>
      <c r="AK495" s="197">
        <v>0</v>
      </c>
      <c r="AL495" s="197">
        <v>4110</v>
      </c>
      <c r="AM495" s="197">
        <f t="shared" si="23"/>
        <v>47194</v>
      </c>
      <c r="AN495" s="197">
        <v>41100</v>
      </c>
      <c r="AO495" s="197">
        <v>0</v>
      </c>
      <c r="AP495" s="197">
        <v>1984</v>
      </c>
      <c r="AQ495" s="197">
        <v>0</v>
      </c>
      <c r="AR495" s="197">
        <v>4110</v>
      </c>
      <c r="AS495" s="197" t="s">
        <v>564</v>
      </c>
      <c r="AT495" s="197" t="s">
        <v>904</v>
      </c>
      <c r="AU495" s="197">
        <v>0</v>
      </c>
      <c r="AV495" s="197" t="s">
        <v>3366</v>
      </c>
      <c r="AW495" s="197" t="s">
        <v>4004</v>
      </c>
      <c r="AX495" s="197" t="s">
        <v>904</v>
      </c>
      <c r="AY495" s="197"/>
      <c r="AZ495" s="197" t="s">
        <v>904</v>
      </c>
      <c r="BA495" s="197"/>
      <c r="BB495" s="197" t="s">
        <v>904</v>
      </c>
      <c r="BC495" s="197"/>
      <c r="BD495" s="197" t="s">
        <v>4004</v>
      </c>
      <c r="BE495" s="197"/>
      <c r="BF495" s="197"/>
      <c r="BG495" s="197"/>
      <c r="BH495" s="197"/>
      <c r="BI495" s="197"/>
    </row>
    <row r="496" spans="1:61" ht="15" hidden="1" customHeight="1" x14ac:dyDescent="0.2">
      <c r="A496" s="349" t="str">
        <f t="shared" si="24"/>
        <v>48xx-201040029243-20</v>
      </c>
      <c r="B496" s="198">
        <v>46030</v>
      </c>
      <c r="C496" s="351" t="s">
        <v>352</v>
      </c>
      <c r="D496" s="351" t="s">
        <v>276</v>
      </c>
      <c r="E496" s="260">
        <v>201040029243</v>
      </c>
      <c r="F496" s="161" t="s">
        <v>4177</v>
      </c>
      <c r="G496" s="199">
        <v>20</v>
      </c>
      <c r="H496" s="199" t="s">
        <v>3365</v>
      </c>
      <c r="I496" s="199">
        <v>20</v>
      </c>
      <c r="J496" s="198">
        <v>45720</v>
      </c>
      <c r="K496" s="198">
        <v>45792</v>
      </c>
      <c r="L496" s="198">
        <v>45862</v>
      </c>
      <c r="M496" s="198">
        <v>45862</v>
      </c>
      <c r="N496" s="161"/>
      <c r="O496" s="161" t="s">
        <v>82</v>
      </c>
      <c r="P496" s="161"/>
      <c r="Q496" s="161"/>
      <c r="R496" s="198">
        <v>44562</v>
      </c>
      <c r="S496" s="198">
        <v>45657</v>
      </c>
      <c r="T496" s="161" t="s">
        <v>3531</v>
      </c>
      <c r="U496" s="161" t="s">
        <v>178</v>
      </c>
      <c r="V496" s="161" t="s">
        <v>118</v>
      </c>
      <c r="W496" s="161" t="s">
        <v>40</v>
      </c>
      <c r="X496" s="161" t="s">
        <v>28</v>
      </c>
      <c r="Y496" s="161">
        <v>873</v>
      </c>
      <c r="Z496" s="198">
        <v>45650</v>
      </c>
      <c r="AA496" s="161"/>
      <c r="AB496" s="161"/>
      <c r="AC496" s="161"/>
      <c r="AD496" s="197">
        <v>691743646</v>
      </c>
      <c r="AE496" s="197">
        <v>2.4</v>
      </c>
      <c r="AF496" s="197" t="s">
        <v>4003</v>
      </c>
      <c r="AG496" s="199">
        <v>101111</v>
      </c>
      <c r="AH496" s="197">
        <f t="shared" si="22"/>
        <v>1479891.85</v>
      </c>
      <c r="AI496" s="197">
        <v>1401490</v>
      </c>
      <c r="AJ496" s="197">
        <v>78401.850000000006</v>
      </c>
      <c r="AK496" s="197">
        <v>0</v>
      </c>
      <c r="AL496" s="197">
        <v>140149</v>
      </c>
      <c r="AM496" s="197">
        <f t="shared" si="23"/>
        <v>46249</v>
      </c>
      <c r="AN496" s="197">
        <v>34154</v>
      </c>
      <c r="AO496" s="197">
        <v>0</v>
      </c>
      <c r="AP496" s="197">
        <v>12095</v>
      </c>
      <c r="AQ496" s="197">
        <v>0</v>
      </c>
      <c r="AR496" s="197">
        <v>0</v>
      </c>
      <c r="AS496" s="197" t="e">
        <v>#N/A</v>
      </c>
      <c r="AT496" s="197" t="s">
        <v>904</v>
      </c>
      <c r="AU496" s="197" t="s">
        <v>118</v>
      </c>
      <c r="AV496" s="197" t="s">
        <v>4007</v>
      </c>
      <c r="AW496" s="197" t="s">
        <v>4004</v>
      </c>
      <c r="AX496" s="197" t="s">
        <v>904</v>
      </c>
      <c r="AY496" s="197"/>
      <c r="AZ496" s="197" t="s">
        <v>904</v>
      </c>
      <c r="BA496" s="197"/>
      <c r="BB496" s="197"/>
      <c r="BC496" s="197"/>
      <c r="BD496" s="197" t="s">
        <v>4004</v>
      </c>
      <c r="BE496" s="197"/>
      <c r="BF496" s="197">
        <v>150515</v>
      </c>
      <c r="BG496" s="197">
        <v>0</v>
      </c>
      <c r="BH496" s="197">
        <v>0</v>
      </c>
      <c r="BI496" s="197"/>
    </row>
    <row r="497" spans="1:61" ht="15" hidden="1" customHeight="1" x14ac:dyDescent="0.2">
      <c r="A497" s="349" t="str">
        <f t="shared" si="24"/>
        <v>06xx-171140025679-110</v>
      </c>
      <c r="B497" s="198">
        <v>46057</v>
      </c>
      <c r="C497" s="351" t="s">
        <v>348</v>
      </c>
      <c r="D497" s="351" t="s">
        <v>49</v>
      </c>
      <c r="E497" s="260">
        <v>171140025679</v>
      </c>
      <c r="F497" s="161" t="s">
        <v>1730</v>
      </c>
      <c r="G497" s="199">
        <v>110</v>
      </c>
      <c r="H497" s="199" t="s">
        <v>3365</v>
      </c>
      <c r="I497" s="199">
        <v>110</v>
      </c>
      <c r="J497" s="198">
        <v>45798</v>
      </c>
      <c r="K497" s="198">
        <v>45810</v>
      </c>
      <c r="L497" s="198">
        <v>45985</v>
      </c>
      <c r="M497" s="198">
        <v>45986</v>
      </c>
      <c r="N497" s="161"/>
      <c r="O497" s="161" t="s">
        <v>82</v>
      </c>
      <c r="P497" s="161"/>
      <c r="Q497" s="161"/>
      <c r="R497" s="198">
        <v>44562</v>
      </c>
      <c r="S497" s="198">
        <v>45796</v>
      </c>
      <c r="T497" s="161" t="s">
        <v>62</v>
      </c>
      <c r="U497" s="161" t="s">
        <v>149</v>
      </c>
      <c r="V497" s="161"/>
      <c r="W497" s="161" t="s">
        <v>1731</v>
      </c>
      <c r="X497" s="161" t="s">
        <v>36</v>
      </c>
      <c r="Y497" s="161"/>
      <c r="Z497" s="198"/>
      <c r="AA497" s="161"/>
      <c r="AB497" s="161"/>
      <c r="AC497" s="161"/>
      <c r="AD497" s="197">
        <v>62774256</v>
      </c>
      <c r="AE497" s="197">
        <v>4.4401999999999999</v>
      </c>
      <c r="AF497" s="197" t="s">
        <v>4090</v>
      </c>
      <c r="AG497" s="199">
        <v>904101</v>
      </c>
      <c r="AH497" s="197">
        <f t="shared" si="22"/>
        <v>43000</v>
      </c>
      <c r="AI497" s="197">
        <v>43000</v>
      </c>
      <c r="AJ497" s="197">
        <v>0</v>
      </c>
      <c r="AK497" s="197">
        <v>0</v>
      </c>
      <c r="AL497" s="197">
        <v>0</v>
      </c>
      <c r="AM497" s="197">
        <f t="shared" si="23"/>
        <v>43000</v>
      </c>
      <c r="AN497" s="197">
        <v>0</v>
      </c>
      <c r="AO497" s="197">
        <v>43000</v>
      </c>
      <c r="AP497" s="197">
        <v>0</v>
      </c>
      <c r="AQ497" s="197">
        <v>0</v>
      </c>
      <c r="AR497" s="197">
        <v>0</v>
      </c>
      <c r="AS497" s="197" t="e">
        <v>#N/A</v>
      </c>
      <c r="AT497" s="197" t="s">
        <v>904</v>
      </c>
      <c r="AU497" s="197" t="s">
        <v>118</v>
      </c>
      <c r="AV497" s="197"/>
      <c r="AW497" s="197" t="s">
        <v>4004</v>
      </c>
      <c r="AX497" s="197"/>
      <c r="AY497" s="197" t="s">
        <v>904</v>
      </c>
      <c r="AZ497" s="197"/>
      <c r="BA497" s="197"/>
      <c r="BB497" s="197"/>
      <c r="BC497" s="197"/>
      <c r="BD497" s="197" t="s">
        <v>4004</v>
      </c>
      <c r="BE497" s="197"/>
      <c r="BF497" s="197">
        <v>0</v>
      </c>
      <c r="BG497" s="197">
        <v>0</v>
      </c>
      <c r="BH497" s="197">
        <v>0</v>
      </c>
      <c r="BI497" s="197"/>
    </row>
    <row r="498" spans="1:61" ht="15" hidden="1" customHeight="1" x14ac:dyDescent="0.2">
      <c r="A498" s="349" t="str">
        <f t="shared" si="24"/>
        <v>06xx-31140003223-83</v>
      </c>
      <c r="B498" s="198">
        <v>46071</v>
      </c>
      <c r="C498" s="351" t="s">
        <v>348</v>
      </c>
      <c r="D498" s="351" t="s">
        <v>49</v>
      </c>
      <c r="E498" s="260">
        <v>31140003223</v>
      </c>
      <c r="F498" s="161" t="s">
        <v>3554</v>
      </c>
      <c r="G498" s="199">
        <v>83</v>
      </c>
      <c r="H498" s="199" t="s">
        <v>3365</v>
      </c>
      <c r="I498" s="199">
        <v>83</v>
      </c>
      <c r="J498" s="198">
        <v>44302</v>
      </c>
      <c r="K498" s="198">
        <v>44309</v>
      </c>
      <c r="L498" s="198">
        <v>44468</v>
      </c>
      <c r="M498" s="198">
        <v>44468</v>
      </c>
      <c r="N498" s="161"/>
      <c r="O498" s="161" t="s">
        <v>78</v>
      </c>
      <c r="P498" s="161"/>
      <c r="Q498" s="161"/>
      <c r="R498" s="198">
        <v>43101</v>
      </c>
      <c r="S498" s="198">
        <v>44196</v>
      </c>
      <c r="T498" s="161" t="s">
        <v>3555</v>
      </c>
      <c r="U498" s="161" t="s">
        <v>152</v>
      </c>
      <c r="V498" s="161" t="s">
        <v>57</v>
      </c>
      <c r="W498" s="161" t="s">
        <v>77</v>
      </c>
      <c r="X498" s="161" t="s">
        <v>28</v>
      </c>
      <c r="Y498" s="161" t="s">
        <v>57</v>
      </c>
      <c r="Z498" s="198"/>
      <c r="AA498" s="161"/>
      <c r="AB498" s="161"/>
      <c r="AC498" s="161"/>
      <c r="AD498" s="197"/>
      <c r="AE498" s="197">
        <v>9.3699999999999992</v>
      </c>
      <c r="AF498" s="197" t="s">
        <v>4003</v>
      </c>
      <c r="AG498" s="199">
        <v>101111</v>
      </c>
      <c r="AH498" s="197">
        <f t="shared" si="22"/>
        <v>158357615</v>
      </c>
      <c r="AI498" s="197">
        <v>132544712</v>
      </c>
      <c r="AJ498" s="197">
        <v>25812903</v>
      </c>
      <c r="AK498" s="197">
        <v>0</v>
      </c>
      <c r="AL498" s="197">
        <v>0</v>
      </c>
      <c r="AM498" s="197">
        <f t="shared" si="23"/>
        <v>40281</v>
      </c>
      <c r="AN498" s="197">
        <v>0</v>
      </c>
      <c r="AO498" s="197">
        <v>0</v>
      </c>
      <c r="AP498" s="197">
        <v>0</v>
      </c>
      <c r="AQ498" s="197">
        <v>0</v>
      </c>
      <c r="AR498" s="197">
        <v>40281</v>
      </c>
      <c r="AS498" s="197" t="e">
        <v>#N/A</v>
      </c>
      <c r="AT498" s="197" t="s">
        <v>904</v>
      </c>
      <c r="AU498" s="197" t="s">
        <v>118</v>
      </c>
      <c r="AV498" s="197" t="s">
        <v>1133</v>
      </c>
      <c r="AW498" s="197" t="s">
        <v>4004</v>
      </c>
      <c r="AX498" s="197"/>
      <c r="AY498" s="197"/>
      <c r="AZ498" s="197"/>
      <c r="BA498" s="197"/>
      <c r="BB498" s="197" t="s">
        <v>904</v>
      </c>
      <c r="BC498" s="197"/>
      <c r="BD498" s="197" t="s">
        <v>4004</v>
      </c>
      <c r="BE498" s="197"/>
      <c r="BF498" s="197"/>
      <c r="BG498" s="197"/>
      <c r="BH498" s="197"/>
      <c r="BI498" s="197"/>
    </row>
    <row r="499" spans="1:61" ht="15" hidden="1" customHeight="1" x14ac:dyDescent="0.2">
      <c r="A499" s="349" t="str">
        <f t="shared" si="24"/>
        <v>33xx-50640005516-330120251023TAC0004</v>
      </c>
      <c r="B499" s="198">
        <v>46038</v>
      </c>
      <c r="C499" s="351" t="s">
        <v>304</v>
      </c>
      <c r="D499" s="351" t="s">
        <v>305</v>
      </c>
      <c r="E499" s="260">
        <v>50640005516</v>
      </c>
      <c r="F499" s="161" t="s">
        <v>1268</v>
      </c>
      <c r="G499" s="199" t="s">
        <v>1269</v>
      </c>
      <c r="H499" s="199" t="s">
        <v>3363</v>
      </c>
      <c r="I499" s="199" t="s">
        <v>2341</v>
      </c>
      <c r="J499" s="198">
        <v>45953</v>
      </c>
      <c r="K499" s="198">
        <v>45959</v>
      </c>
      <c r="L499" s="198">
        <v>46038</v>
      </c>
      <c r="M499" s="198">
        <v>46038</v>
      </c>
      <c r="N499" s="161" t="s">
        <v>82</v>
      </c>
      <c r="O499" s="161" t="s">
        <v>479</v>
      </c>
      <c r="P499" s="161"/>
      <c r="Q499" s="161"/>
      <c r="R499" s="198">
        <v>44562</v>
      </c>
      <c r="S499" s="198">
        <v>45657</v>
      </c>
      <c r="T499" s="161" t="s">
        <v>314</v>
      </c>
      <c r="U499" s="161" t="s">
        <v>152</v>
      </c>
      <c r="V499" s="161"/>
      <c r="W499" s="161" t="s">
        <v>1270</v>
      </c>
      <c r="X499" s="161" t="s">
        <v>36</v>
      </c>
      <c r="Y499" s="161"/>
      <c r="Z499" s="198"/>
      <c r="AA499" s="161"/>
      <c r="AB499" s="161"/>
      <c r="AC499" s="161"/>
      <c r="AD499" s="197">
        <v>15521918300</v>
      </c>
      <c r="AE499" s="197">
        <v>2.2999999999999998</v>
      </c>
      <c r="AF499" s="197" t="s">
        <v>4005</v>
      </c>
      <c r="AG499" s="199">
        <v>105101</v>
      </c>
      <c r="AH499" s="197">
        <f t="shared" si="22"/>
        <v>36979</v>
      </c>
      <c r="AI499" s="197">
        <v>36979</v>
      </c>
      <c r="AJ499" s="197">
        <v>0</v>
      </c>
      <c r="AK499" s="197">
        <v>0</v>
      </c>
      <c r="AL499" s="197">
        <v>0</v>
      </c>
      <c r="AM499" s="197">
        <f t="shared" si="23"/>
        <v>36979</v>
      </c>
      <c r="AN499" s="197">
        <v>36979</v>
      </c>
      <c r="AO499" s="197">
        <v>0</v>
      </c>
      <c r="AP499" s="197">
        <v>0</v>
      </c>
      <c r="AQ499" s="197">
        <v>0</v>
      </c>
      <c r="AR499" s="197">
        <v>0</v>
      </c>
      <c r="AS499" s="197" t="s">
        <v>564</v>
      </c>
      <c r="AT499" s="197" t="s">
        <v>904</v>
      </c>
      <c r="AU499" s="197">
        <v>0</v>
      </c>
      <c r="AV499" s="197" t="s">
        <v>3366</v>
      </c>
      <c r="AW499" s="197" t="s">
        <v>4004</v>
      </c>
      <c r="AX499" s="197" t="s">
        <v>904</v>
      </c>
      <c r="AY499" s="197"/>
      <c r="AZ499" s="197"/>
      <c r="BA499" s="197"/>
      <c r="BB499" s="197"/>
      <c r="BC499" s="197"/>
      <c r="BD499" s="197" t="s">
        <v>4004</v>
      </c>
      <c r="BE499" s="197"/>
      <c r="BF499" s="197"/>
      <c r="BG499" s="197"/>
      <c r="BH499" s="197"/>
      <c r="BI499" s="197"/>
    </row>
    <row r="500" spans="1:61" ht="15" hidden="1" customHeight="1" x14ac:dyDescent="0.2">
      <c r="A500" s="349" t="str">
        <f t="shared" si="24"/>
        <v>06xx-910928400011-060120251001TAC0023</v>
      </c>
      <c r="B500" s="198">
        <v>46036</v>
      </c>
      <c r="C500" s="351" t="s">
        <v>348</v>
      </c>
      <c r="D500" s="351" t="s">
        <v>49</v>
      </c>
      <c r="E500" s="260">
        <v>910928400011</v>
      </c>
      <c r="F500" s="161" t="s">
        <v>2357</v>
      </c>
      <c r="G500" s="199" t="s">
        <v>1192</v>
      </c>
      <c r="H500" s="199" t="s">
        <v>3363</v>
      </c>
      <c r="I500" s="199" t="s">
        <v>1192</v>
      </c>
      <c r="J500" s="198">
        <v>45931</v>
      </c>
      <c r="K500" s="198">
        <v>45951</v>
      </c>
      <c r="L500" s="198">
        <v>46034</v>
      </c>
      <c r="M500" s="198">
        <v>46034</v>
      </c>
      <c r="N500" s="161" t="s">
        <v>82</v>
      </c>
      <c r="O500" s="161" t="s">
        <v>479</v>
      </c>
      <c r="P500" s="161"/>
      <c r="Q500" s="161"/>
      <c r="R500" s="198">
        <v>44562</v>
      </c>
      <c r="S500" s="198">
        <v>45929</v>
      </c>
      <c r="T500" s="161" t="s">
        <v>64</v>
      </c>
      <c r="U500" s="161" t="s">
        <v>149</v>
      </c>
      <c r="V500" s="161" t="s">
        <v>57</v>
      </c>
      <c r="W500" s="161" t="s">
        <v>1140</v>
      </c>
      <c r="X500" s="161" t="s">
        <v>36</v>
      </c>
      <c r="Y500" s="161" t="s">
        <v>57</v>
      </c>
      <c r="Z500" s="198" t="s">
        <v>57</v>
      </c>
      <c r="AA500" s="161" t="s">
        <v>57</v>
      </c>
      <c r="AB500" s="161" t="s">
        <v>57</v>
      </c>
      <c r="AC500" s="161" t="s">
        <v>57</v>
      </c>
      <c r="AD500" s="197">
        <v>1267457</v>
      </c>
      <c r="AE500" s="197">
        <v>1.615</v>
      </c>
      <c r="AF500" s="197" t="s">
        <v>4090</v>
      </c>
      <c r="AG500" s="199">
        <v>901101</v>
      </c>
      <c r="AH500" s="197">
        <f t="shared" si="22"/>
        <v>36806</v>
      </c>
      <c r="AI500" s="197">
        <v>36806</v>
      </c>
      <c r="AJ500" s="197">
        <v>0</v>
      </c>
      <c r="AK500" s="197">
        <v>0</v>
      </c>
      <c r="AL500" s="197">
        <v>0</v>
      </c>
      <c r="AM500" s="197">
        <f t="shared" si="23"/>
        <v>36806</v>
      </c>
      <c r="AN500" s="197">
        <v>0</v>
      </c>
      <c r="AO500" s="197">
        <v>36806</v>
      </c>
      <c r="AP500" s="197">
        <v>0</v>
      </c>
      <c r="AQ500" s="197">
        <v>0</v>
      </c>
      <c r="AR500" s="197">
        <v>0</v>
      </c>
      <c r="AS500" s="197" t="s">
        <v>564</v>
      </c>
      <c r="AT500" s="197" t="s">
        <v>904</v>
      </c>
      <c r="AU500" s="197" t="s">
        <v>118</v>
      </c>
      <c r="AV500" s="197" t="s">
        <v>3366</v>
      </c>
      <c r="AW500" s="197" t="s">
        <v>4004</v>
      </c>
      <c r="AX500" s="197"/>
      <c r="AY500" s="197" t="s">
        <v>904</v>
      </c>
      <c r="AZ500" s="197"/>
      <c r="BA500" s="197"/>
      <c r="BB500" s="197"/>
      <c r="BC500" s="197"/>
      <c r="BD500" s="197" t="s">
        <v>4007</v>
      </c>
      <c r="BE500" s="197"/>
      <c r="BF500" s="197"/>
      <c r="BG500" s="197"/>
      <c r="BH500" s="197"/>
      <c r="BI500" s="197"/>
    </row>
    <row r="501" spans="1:61" ht="15" hidden="1" customHeight="1" x14ac:dyDescent="0.2">
      <c r="A501" s="349" t="str">
        <f t="shared" si="24"/>
        <v>71xx-50514650841-710120251125TAC0001</v>
      </c>
      <c r="B501" s="198">
        <v>46056</v>
      </c>
      <c r="C501" s="351" t="s">
        <v>256</v>
      </c>
      <c r="D501" s="351" t="s">
        <v>1143</v>
      </c>
      <c r="E501" s="260">
        <v>50514650841</v>
      </c>
      <c r="F501" s="161" t="s">
        <v>1895</v>
      </c>
      <c r="G501" s="199" t="s">
        <v>1660</v>
      </c>
      <c r="H501" s="199" t="s">
        <v>3363</v>
      </c>
      <c r="I501" s="199" t="s">
        <v>3435</v>
      </c>
      <c r="J501" s="198">
        <v>45986</v>
      </c>
      <c r="K501" s="198">
        <v>45988</v>
      </c>
      <c r="L501" s="198">
        <v>46056</v>
      </c>
      <c r="M501" s="198">
        <v>46056</v>
      </c>
      <c r="N501" s="161" t="s">
        <v>82</v>
      </c>
      <c r="O501" s="161" t="s">
        <v>479</v>
      </c>
      <c r="P501" s="161"/>
      <c r="Q501" s="161"/>
      <c r="R501" s="198">
        <v>44562</v>
      </c>
      <c r="S501" s="198">
        <v>45982</v>
      </c>
      <c r="T501" s="161" t="s">
        <v>4062</v>
      </c>
      <c r="U501" s="161" t="s">
        <v>149</v>
      </c>
      <c r="V501" s="161"/>
      <c r="W501" s="161" t="s">
        <v>1896</v>
      </c>
      <c r="X501" s="161" t="s">
        <v>1897</v>
      </c>
      <c r="Y501" s="161"/>
      <c r="Z501" s="198"/>
      <c r="AA501" s="161"/>
      <c r="AB501" s="161"/>
      <c r="AC501" s="161"/>
      <c r="AD501" s="197">
        <v>18925822</v>
      </c>
      <c r="AE501" s="197">
        <v>13.44</v>
      </c>
      <c r="AF501" s="197" t="s">
        <v>4003</v>
      </c>
      <c r="AG501" s="199">
        <v>101202</v>
      </c>
      <c r="AH501" s="197">
        <f t="shared" si="22"/>
        <v>32632</v>
      </c>
      <c r="AI501" s="197">
        <v>32632</v>
      </c>
      <c r="AJ501" s="197">
        <v>0</v>
      </c>
      <c r="AK501" s="197">
        <v>0</v>
      </c>
      <c r="AL501" s="197">
        <v>3263</v>
      </c>
      <c r="AM501" s="197">
        <f t="shared" si="23"/>
        <v>35895</v>
      </c>
      <c r="AN501" s="197">
        <v>32632</v>
      </c>
      <c r="AO501" s="197">
        <v>0</v>
      </c>
      <c r="AP501" s="197">
        <v>0</v>
      </c>
      <c r="AQ501" s="197">
        <v>0</v>
      </c>
      <c r="AR501" s="197">
        <v>3263</v>
      </c>
      <c r="AS501" s="197" t="s">
        <v>564</v>
      </c>
      <c r="AT501" s="197" t="s">
        <v>904</v>
      </c>
      <c r="AU501" s="197" t="s">
        <v>118</v>
      </c>
      <c r="AV501" s="197" t="s">
        <v>3366</v>
      </c>
      <c r="AW501" s="197" t="s">
        <v>4004</v>
      </c>
      <c r="AX501" s="197" t="s">
        <v>904</v>
      </c>
      <c r="AY501" s="197"/>
      <c r="AZ501" s="197"/>
      <c r="BA501" s="197"/>
      <c r="BB501" s="197" t="s">
        <v>904</v>
      </c>
      <c r="BC501" s="197"/>
      <c r="BD501" s="197" t="s">
        <v>4004</v>
      </c>
      <c r="BE501" s="197"/>
      <c r="BF501" s="197"/>
      <c r="BG501" s="197"/>
      <c r="BH501" s="197"/>
      <c r="BI501" s="197"/>
    </row>
    <row r="502" spans="1:61" ht="15" hidden="1" customHeight="1" x14ac:dyDescent="0.2">
      <c r="A502" s="349" t="str">
        <f t="shared" si="24"/>
        <v>03xx-151140003991-030120250722TAC0003</v>
      </c>
      <c r="B502" s="198">
        <v>46064</v>
      </c>
      <c r="C502" s="351" t="s">
        <v>365</v>
      </c>
      <c r="D502" s="351" t="s">
        <v>20</v>
      </c>
      <c r="E502" s="260">
        <v>151140003991</v>
      </c>
      <c r="F502" s="161" t="s">
        <v>473</v>
      </c>
      <c r="G502" s="199" t="s">
        <v>474</v>
      </c>
      <c r="H502" s="199" t="s">
        <v>3363</v>
      </c>
      <c r="I502" s="199" t="s">
        <v>474</v>
      </c>
      <c r="J502" s="198">
        <v>45860</v>
      </c>
      <c r="K502" s="198">
        <v>45884</v>
      </c>
      <c r="L502" s="198">
        <v>46022</v>
      </c>
      <c r="M502" s="198">
        <v>46027</v>
      </c>
      <c r="N502" s="161" t="s">
        <v>78</v>
      </c>
      <c r="O502" s="161" t="s">
        <v>487</v>
      </c>
      <c r="P502" s="161"/>
      <c r="Q502" s="161"/>
      <c r="R502" s="198">
        <v>44562</v>
      </c>
      <c r="S502" s="198">
        <v>45657</v>
      </c>
      <c r="T502" s="161" t="s">
        <v>26</v>
      </c>
      <c r="U502" s="161" t="s">
        <v>268</v>
      </c>
      <c r="V502" s="161"/>
      <c r="W502" s="161" t="s">
        <v>54</v>
      </c>
      <c r="X502" s="161" t="s">
        <v>28</v>
      </c>
      <c r="Y502" s="161">
        <v>591</v>
      </c>
      <c r="Z502" s="198">
        <v>45842</v>
      </c>
      <c r="AA502" s="161"/>
      <c r="AB502" s="161"/>
      <c r="AC502" s="161"/>
      <c r="AD502" s="197">
        <v>3666650717</v>
      </c>
      <c r="AE502" s="197">
        <v>9</v>
      </c>
      <c r="AF502" s="197" t="s">
        <v>4005</v>
      </c>
      <c r="AG502" s="199">
        <v>105101</v>
      </c>
      <c r="AH502" s="197">
        <f t="shared" si="22"/>
        <v>31911</v>
      </c>
      <c r="AI502" s="197">
        <v>30328</v>
      </c>
      <c r="AJ502" s="197">
        <v>1583</v>
      </c>
      <c r="AK502" s="197">
        <v>0</v>
      </c>
      <c r="AL502" s="197">
        <v>3033</v>
      </c>
      <c r="AM502" s="197">
        <f t="shared" si="23"/>
        <v>34944</v>
      </c>
      <c r="AN502" s="197">
        <v>30328</v>
      </c>
      <c r="AO502" s="197">
        <v>1583</v>
      </c>
      <c r="AP502" s="197">
        <v>0</v>
      </c>
      <c r="AQ502" s="197">
        <v>0</v>
      </c>
      <c r="AR502" s="197">
        <v>3033</v>
      </c>
      <c r="AS502" s="197" t="e">
        <v>#N/A</v>
      </c>
      <c r="AT502" s="197" t="s">
        <v>904</v>
      </c>
      <c r="AU502" s="197">
        <v>0</v>
      </c>
      <c r="AV502" s="197"/>
      <c r="AW502" s="197" t="s">
        <v>4004</v>
      </c>
      <c r="AX502" s="197" t="s">
        <v>904</v>
      </c>
      <c r="AY502" s="197" t="s">
        <v>904</v>
      </c>
      <c r="AZ502" s="197"/>
      <c r="BA502" s="197"/>
      <c r="BB502" s="197" t="s">
        <v>904</v>
      </c>
      <c r="BC502" s="197"/>
      <c r="BD502" s="197" t="s">
        <v>4004</v>
      </c>
      <c r="BE502" s="197"/>
      <c r="BF502" s="197">
        <v>0</v>
      </c>
      <c r="BG502" s="197"/>
      <c r="BH502" s="197"/>
      <c r="BI502" s="197"/>
    </row>
    <row r="503" spans="1:61" ht="15" hidden="1" customHeight="1" x14ac:dyDescent="0.2">
      <c r="A503" s="349" t="str">
        <f t="shared" si="24"/>
        <v>06xx-200440005185-116</v>
      </c>
      <c r="B503" s="198">
        <v>46085</v>
      </c>
      <c r="C503" s="351" t="s">
        <v>348</v>
      </c>
      <c r="D503" s="351" t="s">
        <v>49</v>
      </c>
      <c r="E503" s="260">
        <v>200440005185</v>
      </c>
      <c r="F503" s="161" t="s">
        <v>1735</v>
      </c>
      <c r="G503" s="199">
        <v>116</v>
      </c>
      <c r="H503" s="199" t="s">
        <v>3365</v>
      </c>
      <c r="I503" s="199">
        <v>116</v>
      </c>
      <c r="J503" s="198">
        <v>45800</v>
      </c>
      <c r="K503" s="198">
        <v>45817</v>
      </c>
      <c r="L503" s="198">
        <v>45980</v>
      </c>
      <c r="M503" s="198">
        <v>45980</v>
      </c>
      <c r="N503" s="161"/>
      <c r="O503" s="161" t="s">
        <v>78</v>
      </c>
      <c r="P503" s="161"/>
      <c r="Q503" s="161"/>
      <c r="R503" s="198">
        <v>44562</v>
      </c>
      <c r="S503" s="198">
        <v>45657</v>
      </c>
      <c r="T503" s="161" t="s">
        <v>607</v>
      </c>
      <c r="U503" s="161" t="s">
        <v>152</v>
      </c>
      <c r="V503" s="161"/>
      <c r="W503" s="161" t="s">
        <v>1168</v>
      </c>
      <c r="X503" s="161" t="s">
        <v>28</v>
      </c>
      <c r="Y503" s="161"/>
      <c r="Z503" s="198"/>
      <c r="AA503" s="161"/>
      <c r="AB503" s="161"/>
      <c r="AC503" s="161"/>
      <c r="AD503" s="197">
        <v>804100646</v>
      </c>
      <c r="AE503" s="197">
        <v>7.34</v>
      </c>
      <c r="AF503" s="197" t="s">
        <v>4005</v>
      </c>
      <c r="AG503" s="199">
        <v>105104</v>
      </c>
      <c r="AH503" s="197">
        <f t="shared" si="22"/>
        <v>32059</v>
      </c>
      <c r="AI503" s="197">
        <v>23661</v>
      </c>
      <c r="AJ503" s="197">
        <v>8398</v>
      </c>
      <c r="AK503" s="197">
        <v>0</v>
      </c>
      <c r="AL503" s="197">
        <v>0</v>
      </c>
      <c r="AM503" s="197">
        <f t="shared" si="23"/>
        <v>32059</v>
      </c>
      <c r="AN503" s="197">
        <v>23661</v>
      </c>
      <c r="AO503" s="197">
        <v>0</v>
      </c>
      <c r="AP503" s="197">
        <v>8398</v>
      </c>
      <c r="AQ503" s="197">
        <v>0</v>
      </c>
      <c r="AR503" s="197">
        <v>0</v>
      </c>
      <c r="AS503" s="197" t="e">
        <v>#N/A</v>
      </c>
      <c r="AT503" s="197" t="s">
        <v>904</v>
      </c>
      <c r="AU503" s="197">
        <v>0</v>
      </c>
      <c r="AV503" s="197"/>
      <c r="AW503" s="197" t="s">
        <v>4004</v>
      </c>
      <c r="AX503" s="197" t="s">
        <v>904</v>
      </c>
      <c r="AY503" s="197"/>
      <c r="AZ503" s="197" t="s">
        <v>904</v>
      </c>
      <c r="BA503" s="197"/>
      <c r="BB503" s="197"/>
      <c r="BC503" s="197"/>
      <c r="BD503" s="197" t="s">
        <v>4004</v>
      </c>
      <c r="BE503" s="197"/>
      <c r="BF503" s="197">
        <v>0</v>
      </c>
      <c r="BG503" s="197">
        <v>0</v>
      </c>
      <c r="BH503" s="197">
        <v>0</v>
      </c>
      <c r="BI503" s="197"/>
    </row>
    <row r="504" spans="1:61" ht="15" hidden="1" customHeight="1" x14ac:dyDescent="0.2">
      <c r="A504" s="349" t="str">
        <f t="shared" si="24"/>
        <v>33xx-650117300952-330120251224TAC0001</v>
      </c>
      <c r="B504" s="198">
        <v>46086</v>
      </c>
      <c r="C504" s="351" t="s">
        <v>304</v>
      </c>
      <c r="D504" s="351" t="s">
        <v>305</v>
      </c>
      <c r="E504" s="260">
        <v>650117300952</v>
      </c>
      <c r="F504" s="161" t="s">
        <v>2149</v>
      </c>
      <c r="G504" s="199" t="s">
        <v>2150</v>
      </c>
      <c r="H504" s="199" t="s">
        <v>3363</v>
      </c>
      <c r="I504" s="199" t="s">
        <v>4086</v>
      </c>
      <c r="J504" s="198">
        <v>46015</v>
      </c>
      <c r="K504" s="198">
        <v>46020</v>
      </c>
      <c r="L504" s="198">
        <v>46086</v>
      </c>
      <c r="M504" s="198">
        <v>46086</v>
      </c>
      <c r="N504" s="161" t="s">
        <v>82</v>
      </c>
      <c r="O504" s="161" t="s">
        <v>479</v>
      </c>
      <c r="P504" s="161"/>
      <c r="Q504" s="161"/>
      <c r="R504" s="198">
        <v>44562</v>
      </c>
      <c r="S504" s="198">
        <v>45649</v>
      </c>
      <c r="T504" s="161" t="s">
        <v>318</v>
      </c>
      <c r="U504" s="161" t="s">
        <v>149</v>
      </c>
      <c r="V504" s="161"/>
      <c r="W504" s="161" t="s">
        <v>310</v>
      </c>
      <c r="X504" s="161" t="s">
        <v>1062</v>
      </c>
      <c r="Y504" s="161"/>
      <c r="Z504" s="198"/>
      <c r="AA504" s="161"/>
      <c r="AB504" s="161"/>
      <c r="AC504" s="161"/>
      <c r="AD504" s="197">
        <v>1041670000</v>
      </c>
      <c r="AE504" s="197">
        <v>1.6</v>
      </c>
      <c r="AF504" s="197" t="s">
        <v>4003</v>
      </c>
      <c r="AG504" s="199">
        <v>101202</v>
      </c>
      <c r="AH504" s="197">
        <f t="shared" si="22"/>
        <v>369040.01</v>
      </c>
      <c r="AI504" s="197">
        <v>318302.5</v>
      </c>
      <c r="AJ504" s="197">
        <v>50737.51</v>
      </c>
      <c r="AK504" s="197">
        <v>0</v>
      </c>
      <c r="AL504" s="197">
        <v>31831</v>
      </c>
      <c r="AM504" s="197">
        <f t="shared" si="23"/>
        <v>31831</v>
      </c>
      <c r="AN504" s="197">
        <v>0</v>
      </c>
      <c r="AO504" s="197">
        <v>0</v>
      </c>
      <c r="AP504" s="197">
        <v>0</v>
      </c>
      <c r="AQ504" s="197">
        <v>0</v>
      </c>
      <c r="AR504" s="197">
        <v>31831</v>
      </c>
      <c r="AS504" s="197" t="s">
        <v>564</v>
      </c>
      <c r="AT504" s="197" t="s">
        <v>904</v>
      </c>
      <c r="AU504" s="197" t="s">
        <v>118</v>
      </c>
      <c r="AV504" s="197" t="s">
        <v>1133</v>
      </c>
      <c r="AW504" s="197" t="s">
        <v>4004</v>
      </c>
      <c r="AX504" s="197"/>
      <c r="AY504" s="197"/>
      <c r="AZ504" s="197"/>
      <c r="BA504" s="197"/>
      <c r="BB504" s="197" t="s">
        <v>904</v>
      </c>
      <c r="BC504" s="197"/>
      <c r="BD504" s="197" t="s">
        <v>4004</v>
      </c>
      <c r="BE504" s="197"/>
      <c r="BF504" s="197"/>
      <c r="BG504" s="197"/>
      <c r="BH504" s="197"/>
      <c r="BI504" s="197"/>
    </row>
    <row r="505" spans="1:61" ht="15" hidden="1" customHeight="1" x14ac:dyDescent="0.2">
      <c r="A505" s="349" t="str">
        <f t="shared" si="24"/>
        <v>06xx-591109301143-060120250912TAC0013</v>
      </c>
      <c r="B505" s="198">
        <v>46028</v>
      </c>
      <c r="C505" s="351" t="s">
        <v>348</v>
      </c>
      <c r="D505" s="351" t="s">
        <v>49</v>
      </c>
      <c r="E505" s="260">
        <v>591109301143</v>
      </c>
      <c r="F505" s="161" t="s">
        <v>1187</v>
      </c>
      <c r="G505" s="199" t="s">
        <v>1188</v>
      </c>
      <c r="H505" s="199" t="s">
        <v>3363</v>
      </c>
      <c r="I505" s="199" t="s">
        <v>1188</v>
      </c>
      <c r="J505" s="198">
        <v>45912</v>
      </c>
      <c r="K505" s="198">
        <v>45933</v>
      </c>
      <c r="L505" s="198">
        <v>46028</v>
      </c>
      <c r="M505" s="198">
        <v>46028</v>
      </c>
      <c r="N505" s="161" t="s">
        <v>82</v>
      </c>
      <c r="O505" s="161" t="s">
        <v>479</v>
      </c>
      <c r="P505" s="161"/>
      <c r="Q505" s="161"/>
      <c r="R505" s="198">
        <v>44743</v>
      </c>
      <c r="S505" s="198">
        <v>45908</v>
      </c>
      <c r="T505" s="161" t="s">
        <v>67</v>
      </c>
      <c r="U505" s="161" t="s">
        <v>149</v>
      </c>
      <c r="V505" s="161" t="s">
        <v>57</v>
      </c>
      <c r="W505" s="161" t="s">
        <v>1189</v>
      </c>
      <c r="X505" s="161" t="s">
        <v>36</v>
      </c>
      <c r="Y505" s="161" t="s">
        <v>57</v>
      </c>
      <c r="Z505" s="198" t="s">
        <v>57</v>
      </c>
      <c r="AA505" s="161" t="s">
        <v>57</v>
      </c>
      <c r="AB505" s="161" t="s">
        <v>57</v>
      </c>
      <c r="AC505" s="161" t="s">
        <v>57</v>
      </c>
      <c r="AD505" s="197">
        <v>182560627</v>
      </c>
      <c r="AE505" s="197">
        <v>8.5999999999999993E-2</v>
      </c>
      <c r="AF505" s="197" t="s">
        <v>4090</v>
      </c>
      <c r="AG505" s="199">
        <v>902101</v>
      </c>
      <c r="AH505" s="197">
        <f t="shared" si="22"/>
        <v>28530</v>
      </c>
      <c r="AI505" s="197">
        <v>28530</v>
      </c>
      <c r="AJ505" s="197">
        <v>0</v>
      </c>
      <c r="AK505" s="197">
        <v>0</v>
      </c>
      <c r="AL505" s="197">
        <v>0</v>
      </c>
      <c r="AM505" s="197">
        <f t="shared" si="23"/>
        <v>28530</v>
      </c>
      <c r="AN505" s="197">
        <v>0</v>
      </c>
      <c r="AO505" s="197">
        <v>28530</v>
      </c>
      <c r="AP505" s="197">
        <v>0</v>
      </c>
      <c r="AQ505" s="197">
        <v>0</v>
      </c>
      <c r="AR505" s="197">
        <v>0</v>
      </c>
      <c r="AS505" s="197" t="s">
        <v>564</v>
      </c>
      <c r="AT505" s="197" t="s">
        <v>904</v>
      </c>
      <c r="AU505" s="197" t="s">
        <v>118</v>
      </c>
      <c r="AV505" s="197" t="s">
        <v>3366</v>
      </c>
      <c r="AW505" s="197" t="s">
        <v>4004</v>
      </c>
      <c r="AX505" s="197"/>
      <c r="AY505" s="197" t="s">
        <v>904</v>
      </c>
      <c r="AZ505" s="197"/>
      <c r="BA505" s="197"/>
      <c r="BB505" s="197"/>
      <c r="BC505" s="197"/>
      <c r="BD505" s="197" t="s">
        <v>4004</v>
      </c>
      <c r="BE505" s="197"/>
      <c r="BF505" s="197"/>
      <c r="BG505" s="197"/>
      <c r="BH505" s="197"/>
      <c r="BI505" s="197"/>
    </row>
    <row r="506" spans="1:61" ht="15" hidden="1" customHeight="1" x14ac:dyDescent="0.2">
      <c r="A506" s="349" t="str">
        <f t="shared" si="24"/>
        <v>06xx-171140025679-110</v>
      </c>
      <c r="B506" s="198">
        <v>46057</v>
      </c>
      <c r="C506" s="351" t="s">
        <v>348</v>
      </c>
      <c r="D506" s="351" t="s">
        <v>49</v>
      </c>
      <c r="E506" s="260">
        <v>171140025679</v>
      </c>
      <c r="F506" s="161" t="s">
        <v>1730</v>
      </c>
      <c r="G506" s="199">
        <v>110</v>
      </c>
      <c r="H506" s="199" t="s">
        <v>3365</v>
      </c>
      <c r="I506" s="199">
        <v>110</v>
      </c>
      <c r="J506" s="198">
        <v>45798</v>
      </c>
      <c r="K506" s="198">
        <v>45810</v>
      </c>
      <c r="L506" s="198">
        <v>45985</v>
      </c>
      <c r="M506" s="198">
        <v>45986</v>
      </c>
      <c r="N506" s="161"/>
      <c r="O506" s="161" t="s">
        <v>82</v>
      </c>
      <c r="P506" s="161"/>
      <c r="Q506" s="161"/>
      <c r="R506" s="198">
        <v>44562</v>
      </c>
      <c r="S506" s="198">
        <v>45796</v>
      </c>
      <c r="T506" s="161" t="s">
        <v>62</v>
      </c>
      <c r="U506" s="161" t="s">
        <v>149</v>
      </c>
      <c r="V506" s="161"/>
      <c r="W506" s="161" t="s">
        <v>1731</v>
      </c>
      <c r="X506" s="161" t="s">
        <v>36</v>
      </c>
      <c r="Y506" s="161"/>
      <c r="Z506" s="198"/>
      <c r="AA506" s="161"/>
      <c r="AB506" s="161"/>
      <c r="AC506" s="161"/>
      <c r="AD506" s="197">
        <v>62774256</v>
      </c>
      <c r="AE506" s="197">
        <v>4.4401999999999999</v>
      </c>
      <c r="AF506" s="197" t="s">
        <v>4090</v>
      </c>
      <c r="AG506" s="199">
        <v>902101</v>
      </c>
      <c r="AH506" s="197">
        <f t="shared" si="22"/>
        <v>28350</v>
      </c>
      <c r="AI506" s="197">
        <v>28350</v>
      </c>
      <c r="AJ506" s="197">
        <v>0</v>
      </c>
      <c r="AK506" s="197">
        <v>0</v>
      </c>
      <c r="AL506" s="197">
        <v>0</v>
      </c>
      <c r="AM506" s="197">
        <f t="shared" si="23"/>
        <v>28350</v>
      </c>
      <c r="AN506" s="197">
        <v>0</v>
      </c>
      <c r="AO506" s="197">
        <v>28350</v>
      </c>
      <c r="AP506" s="197">
        <v>0</v>
      </c>
      <c r="AQ506" s="197">
        <v>0</v>
      </c>
      <c r="AR506" s="197">
        <v>0</v>
      </c>
      <c r="AS506" s="197" t="e">
        <v>#N/A</v>
      </c>
      <c r="AT506" s="197" t="s">
        <v>904</v>
      </c>
      <c r="AU506" s="197" t="s">
        <v>118</v>
      </c>
      <c r="AV506" s="197"/>
      <c r="AW506" s="197" t="s">
        <v>4004</v>
      </c>
      <c r="AX506" s="197"/>
      <c r="AY506" s="197" t="s">
        <v>904</v>
      </c>
      <c r="AZ506" s="197"/>
      <c r="BA506" s="197"/>
      <c r="BB506" s="197"/>
      <c r="BC506" s="197"/>
      <c r="BD506" s="197" t="s">
        <v>4004</v>
      </c>
      <c r="BE506" s="197"/>
      <c r="BF506" s="197">
        <v>0</v>
      </c>
      <c r="BG506" s="197">
        <v>0</v>
      </c>
      <c r="BH506" s="197">
        <v>0</v>
      </c>
      <c r="BI506" s="197"/>
    </row>
    <row r="507" spans="1:61" ht="15" hidden="1" customHeight="1" x14ac:dyDescent="0.2">
      <c r="A507" s="349" t="str">
        <f t="shared" si="24"/>
        <v>06xx-890301351450-060120251014TAC0003</v>
      </c>
      <c r="B507" s="198">
        <v>46036</v>
      </c>
      <c r="C507" s="351" t="s">
        <v>348</v>
      </c>
      <c r="D507" s="351" t="s">
        <v>49</v>
      </c>
      <c r="E507" s="260">
        <v>890301351450</v>
      </c>
      <c r="F507" s="161" t="s">
        <v>1675</v>
      </c>
      <c r="G507" s="199" t="s">
        <v>1475</v>
      </c>
      <c r="H507" s="199" t="s">
        <v>3363</v>
      </c>
      <c r="I507" s="199" t="s">
        <v>1475</v>
      </c>
      <c r="J507" s="198">
        <v>45944</v>
      </c>
      <c r="K507" s="198">
        <v>45965</v>
      </c>
      <c r="L507" s="198">
        <v>46036</v>
      </c>
      <c r="M507" s="198">
        <v>45671</v>
      </c>
      <c r="N507" s="161" t="s">
        <v>82</v>
      </c>
      <c r="O507" s="161" t="s">
        <v>479</v>
      </c>
      <c r="P507" s="161"/>
      <c r="Q507" s="161"/>
      <c r="R507" s="198">
        <v>44743</v>
      </c>
      <c r="S507" s="198">
        <v>45937</v>
      </c>
      <c r="T507" s="161" t="s">
        <v>76</v>
      </c>
      <c r="U507" s="161" t="s">
        <v>149</v>
      </c>
      <c r="V507" s="161" t="s">
        <v>57</v>
      </c>
      <c r="W507" s="161" t="s">
        <v>1676</v>
      </c>
      <c r="X507" s="161" t="s">
        <v>36</v>
      </c>
      <c r="Y507" s="161" t="s">
        <v>57</v>
      </c>
      <c r="Z507" s="198" t="s">
        <v>57</v>
      </c>
      <c r="AA507" s="161" t="s">
        <v>57</v>
      </c>
      <c r="AB507" s="161" t="s">
        <v>57</v>
      </c>
      <c r="AC507" s="161" t="s">
        <v>57</v>
      </c>
      <c r="AD507" s="197">
        <v>106388319</v>
      </c>
      <c r="AE507" s="197">
        <v>0</v>
      </c>
      <c r="AF507" s="197" t="s">
        <v>4090</v>
      </c>
      <c r="AG507" s="199">
        <v>902101</v>
      </c>
      <c r="AH507" s="197">
        <f t="shared" si="22"/>
        <v>26460</v>
      </c>
      <c r="AI507" s="197">
        <v>26460</v>
      </c>
      <c r="AJ507" s="197">
        <v>0</v>
      </c>
      <c r="AK507" s="197">
        <v>0</v>
      </c>
      <c r="AL507" s="197">
        <v>0</v>
      </c>
      <c r="AM507" s="197">
        <f t="shared" si="23"/>
        <v>26460</v>
      </c>
      <c r="AN507" s="197">
        <v>0</v>
      </c>
      <c r="AO507" s="197">
        <v>26460</v>
      </c>
      <c r="AP507" s="197">
        <v>0</v>
      </c>
      <c r="AQ507" s="197">
        <v>0</v>
      </c>
      <c r="AR507" s="197">
        <v>0</v>
      </c>
      <c r="AS507" s="197" t="s">
        <v>564</v>
      </c>
      <c r="AT507" s="197" t="s">
        <v>904</v>
      </c>
      <c r="AU507" s="197" t="s">
        <v>118</v>
      </c>
      <c r="AV507" s="197" t="s">
        <v>3366</v>
      </c>
      <c r="AW507" s="197" t="s">
        <v>4004</v>
      </c>
      <c r="AX507" s="197"/>
      <c r="AY507" s="197" t="s">
        <v>904</v>
      </c>
      <c r="AZ507" s="197"/>
      <c r="BA507" s="197"/>
      <c r="BB507" s="197"/>
      <c r="BC507" s="197"/>
      <c r="BD507" s="197" t="s">
        <v>4007</v>
      </c>
      <c r="BE507" s="197"/>
      <c r="BF507" s="197"/>
      <c r="BG507" s="197"/>
      <c r="BH507" s="197"/>
      <c r="BI507" s="197"/>
    </row>
    <row r="508" spans="1:61" ht="15" hidden="1" customHeight="1" x14ac:dyDescent="0.2">
      <c r="A508" s="349" t="str">
        <f t="shared" si="24"/>
        <v>62xx-50840000314-1349</v>
      </c>
      <c r="B508" s="198">
        <v>46057</v>
      </c>
      <c r="C508" s="351" t="s">
        <v>361</v>
      </c>
      <c r="D508" s="351" t="s">
        <v>362</v>
      </c>
      <c r="E508" s="260">
        <v>50840000314</v>
      </c>
      <c r="F508" s="161" t="s">
        <v>143</v>
      </c>
      <c r="G508" s="199">
        <v>1349</v>
      </c>
      <c r="H508" s="199" t="s">
        <v>3365</v>
      </c>
      <c r="I508" s="199">
        <v>1349</v>
      </c>
      <c r="J508" s="198">
        <v>45646</v>
      </c>
      <c r="K508" s="198">
        <v>45706</v>
      </c>
      <c r="L508" s="198">
        <v>45995</v>
      </c>
      <c r="M508" s="198">
        <v>45996</v>
      </c>
      <c r="N508" s="161"/>
      <c r="O508" s="161" t="s">
        <v>78</v>
      </c>
      <c r="P508" s="161"/>
      <c r="Q508" s="161"/>
      <c r="R508" s="198">
        <v>44197</v>
      </c>
      <c r="S508" s="198" t="s">
        <v>44</v>
      </c>
      <c r="T508" s="161" t="s">
        <v>141</v>
      </c>
      <c r="U508" s="161" t="s">
        <v>149</v>
      </c>
      <c r="V508" s="161"/>
      <c r="W508" s="161" t="s">
        <v>1151</v>
      </c>
      <c r="X508" s="161" t="s">
        <v>28</v>
      </c>
      <c r="Y508" s="161">
        <v>580</v>
      </c>
      <c r="Z508" s="198">
        <v>45645</v>
      </c>
      <c r="AA508" s="161"/>
      <c r="AB508" s="161"/>
      <c r="AC508" s="161"/>
      <c r="AD508" s="197">
        <v>5803162351</v>
      </c>
      <c r="AE508" s="197">
        <v>0.4</v>
      </c>
      <c r="AF508" s="197" t="s">
        <v>4005</v>
      </c>
      <c r="AG508" s="199">
        <v>105101</v>
      </c>
      <c r="AH508" s="197">
        <f t="shared" si="22"/>
        <v>26221</v>
      </c>
      <c r="AI508" s="197">
        <v>26221</v>
      </c>
      <c r="AJ508" s="197">
        <v>0</v>
      </c>
      <c r="AK508" s="197">
        <v>0</v>
      </c>
      <c r="AL508" s="197">
        <v>0</v>
      </c>
      <c r="AM508" s="197">
        <f t="shared" si="23"/>
        <v>26221</v>
      </c>
      <c r="AN508" s="197">
        <v>26221</v>
      </c>
      <c r="AO508" s="197">
        <v>0</v>
      </c>
      <c r="AP508" s="197">
        <v>0</v>
      </c>
      <c r="AQ508" s="197">
        <v>0</v>
      </c>
      <c r="AR508" s="197">
        <v>0</v>
      </c>
      <c r="AS508" s="197" t="e">
        <v>#N/A</v>
      </c>
      <c r="AT508" s="197" t="s">
        <v>904</v>
      </c>
      <c r="AU508" s="197">
        <v>0</v>
      </c>
      <c r="AV508" s="197"/>
      <c r="AW508" s="197" t="s">
        <v>4004</v>
      </c>
      <c r="AX508" s="197" t="s">
        <v>904</v>
      </c>
      <c r="AY508" s="197"/>
      <c r="AZ508" s="197"/>
      <c r="BA508" s="197"/>
      <c r="BB508" s="197"/>
      <c r="BC508" s="197"/>
      <c r="BD508" s="197" t="s">
        <v>4004</v>
      </c>
      <c r="BE508" s="197"/>
      <c r="BF508" s="197">
        <v>0</v>
      </c>
      <c r="BG508" s="197">
        <v>0</v>
      </c>
      <c r="BH508" s="197">
        <v>0</v>
      </c>
      <c r="BI508" s="197"/>
    </row>
    <row r="509" spans="1:61" ht="15" hidden="1" customHeight="1" x14ac:dyDescent="0.2">
      <c r="A509" s="349" t="str">
        <f t="shared" si="24"/>
        <v>06xx-591109301143-060120250912TAC0013</v>
      </c>
      <c r="B509" s="198">
        <v>46028</v>
      </c>
      <c r="C509" s="351" t="s">
        <v>348</v>
      </c>
      <c r="D509" s="351" t="s">
        <v>49</v>
      </c>
      <c r="E509" s="260">
        <v>591109301143</v>
      </c>
      <c r="F509" s="161" t="s">
        <v>1187</v>
      </c>
      <c r="G509" s="199" t="s">
        <v>1188</v>
      </c>
      <c r="H509" s="199" t="s">
        <v>3363</v>
      </c>
      <c r="I509" s="199" t="s">
        <v>1188</v>
      </c>
      <c r="J509" s="198">
        <v>45912</v>
      </c>
      <c r="K509" s="198">
        <v>45933</v>
      </c>
      <c r="L509" s="198">
        <v>46028</v>
      </c>
      <c r="M509" s="198">
        <v>46028</v>
      </c>
      <c r="N509" s="161" t="s">
        <v>82</v>
      </c>
      <c r="O509" s="161" t="s">
        <v>479</v>
      </c>
      <c r="P509" s="161"/>
      <c r="Q509" s="161"/>
      <c r="R509" s="198">
        <v>44743</v>
      </c>
      <c r="S509" s="198">
        <v>45908</v>
      </c>
      <c r="T509" s="161" t="s">
        <v>67</v>
      </c>
      <c r="U509" s="161" t="s">
        <v>149</v>
      </c>
      <c r="V509" s="161" t="s">
        <v>57</v>
      </c>
      <c r="W509" s="161" t="s">
        <v>1189</v>
      </c>
      <c r="X509" s="161" t="s">
        <v>36</v>
      </c>
      <c r="Y509" s="161" t="s">
        <v>57</v>
      </c>
      <c r="Z509" s="198" t="s">
        <v>57</v>
      </c>
      <c r="AA509" s="161" t="s">
        <v>57</v>
      </c>
      <c r="AB509" s="161" t="s">
        <v>57</v>
      </c>
      <c r="AC509" s="161" t="s">
        <v>57</v>
      </c>
      <c r="AD509" s="197">
        <v>182560627</v>
      </c>
      <c r="AE509" s="197">
        <v>8.5999999999999993E-2</v>
      </c>
      <c r="AF509" s="197" t="s">
        <v>4090</v>
      </c>
      <c r="AG509" s="199">
        <v>901101</v>
      </c>
      <c r="AH509" s="197">
        <f t="shared" si="22"/>
        <v>25370</v>
      </c>
      <c r="AI509" s="197">
        <v>25370</v>
      </c>
      <c r="AJ509" s="197">
        <v>0</v>
      </c>
      <c r="AK509" s="197">
        <v>0</v>
      </c>
      <c r="AL509" s="197">
        <v>0</v>
      </c>
      <c r="AM509" s="197">
        <f t="shared" si="23"/>
        <v>25370</v>
      </c>
      <c r="AN509" s="197">
        <v>0</v>
      </c>
      <c r="AO509" s="197">
        <v>25370</v>
      </c>
      <c r="AP509" s="197">
        <v>0</v>
      </c>
      <c r="AQ509" s="197">
        <v>0</v>
      </c>
      <c r="AR509" s="197">
        <v>0</v>
      </c>
      <c r="AS509" s="197" t="s">
        <v>564</v>
      </c>
      <c r="AT509" s="197" t="s">
        <v>904</v>
      </c>
      <c r="AU509" s="197" t="s">
        <v>118</v>
      </c>
      <c r="AV509" s="197" t="s">
        <v>3366</v>
      </c>
      <c r="AW509" s="197" t="s">
        <v>4004</v>
      </c>
      <c r="AX509" s="197"/>
      <c r="AY509" s="197" t="s">
        <v>904</v>
      </c>
      <c r="AZ509" s="197"/>
      <c r="BA509" s="197"/>
      <c r="BB509" s="197"/>
      <c r="BC509" s="197"/>
      <c r="BD509" s="197" t="s">
        <v>4004</v>
      </c>
      <c r="BE509" s="197"/>
      <c r="BF509" s="197"/>
      <c r="BG509" s="197"/>
      <c r="BH509" s="197"/>
      <c r="BI509" s="197"/>
    </row>
    <row r="510" spans="1:61" ht="15" hidden="1" customHeight="1" x14ac:dyDescent="0.2">
      <c r="A510" s="349" t="str">
        <f t="shared" si="24"/>
        <v>62xx-90940004398-620120251218TAC0058</v>
      </c>
      <c r="B510" s="198">
        <v>46050</v>
      </c>
      <c r="C510" s="351" t="s">
        <v>361</v>
      </c>
      <c r="D510" s="351" t="s">
        <v>362</v>
      </c>
      <c r="E510" s="260">
        <v>90940004398</v>
      </c>
      <c r="F510" s="161" t="s">
        <v>2366</v>
      </c>
      <c r="G510" s="199" t="s">
        <v>2367</v>
      </c>
      <c r="H510" s="199" t="s">
        <v>3363</v>
      </c>
      <c r="I510" s="199" t="s">
        <v>2368</v>
      </c>
      <c r="J510" s="198">
        <v>46009</v>
      </c>
      <c r="K510" s="198">
        <v>46030</v>
      </c>
      <c r="L510" s="198">
        <v>46050</v>
      </c>
      <c r="M510" s="198"/>
      <c r="N510" s="161" t="s">
        <v>82</v>
      </c>
      <c r="O510" s="161" t="s">
        <v>479</v>
      </c>
      <c r="P510" s="161"/>
      <c r="Q510" s="161"/>
      <c r="R510" s="198">
        <v>44562</v>
      </c>
      <c r="S510" s="198" t="s">
        <v>2369</v>
      </c>
      <c r="T510" s="161" t="s">
        <v>493</v>
      </c>
      <c r="U510" s="161" t="s">
        <v>2370</v>
      </c>
      <c r="V510" s="161"/>
      <c r="W510" s="161" t="s">
        <v>2371</v>
      </c>
      <c r="X510" s="161" t="s">
        <v>132</v>
      </c>
      <c r="Y510" s="161"/>
      <c r="Z510" s="198"/>
      <c r="AA510" s="161"/>
      <c r="AB510" s="161"/>
      <c r="AC510" s="161"/>
      <c r="AD510" s="197">
        <v>0</v>
      </c>
      <c r="AE510" s="197"/>
      <c r="AF510" s="197" t="s">
        <v>4003</v>
      </c>
      <c r="AG510" s="199">
        <v>101111</v>
      </c>
      <c r="AH510" s="197">
        <f t="shared" si="22"/>
        <v>23103.040000000001</v>
      </c>
      <c r="AI510" s="197">
        <v>21378</v>
      </c>
      <c r="AJ510" s="197">
        <v>1725.04</v>
      </c>
      <c r="AK510" s="197">
        <v>0</v>
      </c>
      <c r="AL510" s="197">
        <v>0</v>
      </c>
      <c r="AM510" s="197">
        <f t="shared" si="23"/>
        <v>25303</v>
      </c>
      <c r="AN510" s="197">
        <v>17878</v>
      </c>
      <c r="AO510" s="197">
        <v>3500</v>
      </c>
      <c r="AP510" s="197">
        <v>1725</v>
      </c>
      <c r="AQ510" s="197">
        <v>0</v>
      </c>
      <c r="AR510" s="197">
        <v>2200</v>
      </c>
      <c r="AS510" s="197" t="s">
        <v>564</v>
      </c>
      <c r="AT510" s="197" t="s">
        <v>904</v>
      </c>
      <c r="AU510" s="197" t="s">
        <v>118</v>
      </c>
      <c r="AV510" s="197" t="s">
        <v>3366</v>
      </c>
      <c r="AW510" s="197" t="s">
        <v>4004</v>
      </c>
      <c r="AX510" s="197" t="s">
        <v>904</v>
      </c>
      <c r="AY510" s="197" t="s">
        <v>904</v>
      </c>
      <c r="AZ510" s="197" t="s">
        <v>904</v>
      </c>
      <c r="BA510" s="197"/>
      <c r="BB510" s="197" t="s">
        <v>904</v>
      </c>
      <c r="BC510" s="197"/>
      <c r="BD510" s="197" t="s">
        <v>4004</v>
      </c>
      <c r="BE510" s="197"/>
      <c r="BF510" s="197"/>
      <c r="BG510" s="197"/>
      <c r="BH510" s="197"/>
      <c r="BI510" s="197"/>
    </row>
    <row r="511" spans="1:61" ht="15" hidden="1" customHeight="1" x14ac:dyDescent="0.2">
      <c r="A511" s="349" t="str">
        <f t="shared" si="24"/>
        <v>62xx-860722450303-620120251117TAC0001</v>
      </c>
      <c r="B511" s="198">
        <v>46050</v>
      </c>
      <c r="C511" s="351" t="s">
        <v>361</v>
      </c>
      <c r="D511" s="351" t="s">
        <v>362</v>
      </c>
      <c r="E511" s="260">
        <v>860722450303</v>
      </c>
      <c r="F511" s="161" t="s">
        <v>1772</v>
      </c>
      <c r="G511" s="199" t="s">
        <v>1773</v>
      </c>
      <c r="H511" s="199" t="s">
        <v>3363</v>
      </c>
      <c r="I511" s="199" t="s">
        <v>2372</v>
      </c>
      <c r="J511" s="198">
        <v>45978</v>
      </c>
      <c r="K511" s="198">
        <v>46003</v>
      </c>
      <c r="L511" s="198">
        <v>46044</v>
      </c>
      <c r="M511" s="198"/>
      <c r="N511" s="161" t="s">
        <v>82</v>
      </c>
      <c r="O511" s="161" t="s">
        <v>479</v>
      </c>
      <c r="P511" s="161"/>
      <c r="Q511" s="161"/>
      <c r="R511" s="198">
        <v>45906</v>
      </c>
      <c r="S511" s="198" t="s">
        <v>1774</v>
      </c>
      <c r="T511" s="161" t="s">
        <v>1775</v>
      </c>
      <c r="U511" s="161" t="s">
        <v>2370</v>
      </c>
      <c r="V511" s="161"/>
      <c r="W511" s="161" t="s">
        <v>888</v>
      </c>
      <c r="X511" s="161" t="s">
        <v>132</v>
      </c>
      <c r="Y511" s="161"/>
      <c r="Z511" s="198"/>
      <c r="AA511" s="161"/>
      <c r="AB511" s="161"/>
      <c r="AC511" s="161"/>
      <c r="AD511" s="197">
        <v>0</v>
      </c>
      <c r="AE511" s="197"/>
      <c r="AF511" s="197" t="s">
        <v>4090</v>
      </c>
      <c r="AG511" s="199">
        <v>904101</v>
      </c>
      <c r="AH511" s="197">
        <f t="shared" si="22"/>
        <v>24710</v>
      </c>
      <c r="AI511" s="197">
        <v>23800</v>
      </c>
      <c r="AJ511" s="197">
        <v>910</v>
      </c>
      <c r="AK511" s="197">
        <v>0</v>
      </c>
      <c r="AL511" s="197">
        <v>0</v>
      </c>
      <c r="AM511" s="197">
        <f t="shared" si="23"/>
        <v>24710</v>
      </c>
      <c r="AN511" s="197">
        <v>0</v>
      </c>
      <c r="AO511" s="197">
        <v>23800</v>
      </c>
      <c r="AP511" s="197">
        <v>910</v>
      </c>
      <c r="AQ511" s="197">
        <v>0</v>
      </c>
      <c r="AR511" s="197">
        <v>0</v>
      </c>
      <c r="AS511" s="197" t="s">
        <v>564</v>
      </c>
      <c r="AT511" s="197" t="s">
        <v>904</v>
      </c>
      <c r="AU511" s="197" t="s">
        <v>118</v>
      </c>
      <c r="AV511" s="197" t="s">
        <v>3366</v>
      </c>
      <c r="AW511" s="197" t="s">
        <v>4004</v>
      </c>
      <c r="AX511" s="197"/>
      <c r="AY511" s="197" t="s">
        <v>904</v>
      </c>
      <c r="AZ511" s="197" t="s">
        <v>904</v>
      </c>
      <c r="BA511" s="197"/>
      <c r="BB511" s="197"/>
      <c r="BC511" s="197"/>
      <c r="BD511" s="197" t="s">
        <v>4004</v>
      </c>
      <c r="BE511" s="197"/>
      <c r="BF511" s="197"/>
      <c r="BG511" s="197"/>
      <c r="BH511" s="197"/>
      <c r="BI511" s="197"/>
    </row>
    <row r="512" spans="1:61" ht="15" hidden="1" customHeight="1" x14ac:dyDescent="0.2">
      <c r="A512" s="349" t="str">
        <f t="shared" si="24"/>
        <v>62xx-140840007320-620120251125TAC0004</v>
      </c>
      <c r="B512" s="198">
        <v>46113</v>
      </c>
      <c r="C512" s="351" t="s">
        <v>361</v>
      </c>
      <c r="D512" s="351" t="s">
        <v>362</v>
      </c>
      <c r="E512" s="260">
        <v>140840007320</v>
      </c>
      <c r="F512" s="161" t="s">
        <v>3275</v>
      </c>
      <c r="G512" s="199" t="s">
        <v>3274</v>
      </c>
      <c r="H512" s="199" t="s">
        <v>3363</v>
      </c>
      <c r="I512" s="199" t="s">
        <v>4178</v>
      </c>
      <c r="J512" s="198">
        <v>45986</v>
      </c>
      <c r="K512" s="198">
        <v>45988</v>
      </c>
      <c r="L512" s="198">
        <v>46016</v>
      </c>
      <c r="M512" s="198"/>
      <c r="N512" s="161" t="s">
        <v>78</v>
      </c>
      <c r="O512" s="161" t="s">
        <v>487</v>
      </c>
      <c r="P512" s="161"/>
      <c r="Q512" s="161"/>
      <c r="R512" s="198">
        <v>44562</v>
      </c>
      <c r="S512" s="198" t="s">
        <v>39</v>
      </c>
      <c r="T512" s="161" t="s">
        <v>499</v>
      </c>
      <c r="U512" s="161" t="s">
        <v>152</v>
      </c>
      <c r="V512" s="161"/>
      <c r="W512" s="161" t="s">
        <v>1378</v>
      </c>
      <c r="X512" s="161" t="s">
        <v>28</v>
      </c>
      <c r="Y512" s="161">
        <v>1220</v>
      </c>
      <c r="Z512" s="198">
        <v>45985</v>
      </c>
      <c r="AA512" s="161"/>
      <c r="AB512" s="161"/>
      <c r="AC512" s="161"/>
      <c r="AD512" s="197">
        <v>6468257261</v>
      </c>
      <c r="AE512" s="197"/>
      <c r="AF512" s="197" t="s">
        <v>4003</v>
      </c>
      <c r="AG512" s="199">
        <v>101111</v>
      </c>
      <c r="AH512" s="197">
        <f t="shared" si="22"/>
        <v>2458087</v>
      </c>
      <c r="AI512" s="197">
        <v>2434000</v>
      </c>
      <c r="AJ512" s="197">
        <v>24087</v>
      </c>
      <c r="AK512" s="197">
        <v>0</v>
      </c>
      <c r="AL512" s="197">
        <v>0</v>
      </c>
      <c r="AM512" s="197">
        <f t="shared" si="23"/>
        <v>24087</v>
      </c>
      <c r="AN512" s="197">
        <v>0</v>
      </c>
      <c r="AO512" s="197">
        <v>0</v>
      </c>
      <c r="AP512" s="197">
        <v>24087</v>
      </c>
      <c r="AQ512" s="197">
        <v>0</v>
      </c>
      <c r="AR512" s="197">
        <v>0</v>
      </c>
      <c r="AS512" s="197" t="e">
        <v>#N/A</v>
      </c>
      <c r="AT512" s="197" t="s">
        <v>904</v>
      </c>
      <c r="AU512" s="197" t="s">
        <v>118</v>
      </c>
      <c r="AV512" s="197"/>
      <c r="AW512" s="197" t="s">
        <v>4004</v>
      </c>
      <c r="AX512" s="197"/>
      <c r="AY512" s="197"/>
      <c r="AZ512" s="197" t="s">
        <v>904</v>
      </c>
      <c r="BA512" s="197"/>
      <c r="BB512" s="197"/>
      <c r="BC512" s="197"/>
      <c r="BD512" s="197" t="s">
        <v>4004</v>
      </c>
      <c r="BE512" s="197"/>
      <c r="BF512" s="197">
        <v>0</v>
      </c>
      <c r="BG512" s="197"/>
      <c r="BH512" s="197"/>
      <c r="BI512" s="197"/>
    </row>
    <row r="513" spans="1:61" ht="15" hidden="1" customHeight="1" x14ac:dyDescent="0.2">
      <c r="A513" s="349" t="str">
        <f t="shared" si="24"/>
        <v>39xx-809550463-390120260306TAC0051</v>
      </c>
      <c r="B513" s="198">
        <v>46112</v>
      </c>
      <c r="C513" s="351" t="s">
        <v>358</v>
      </c>
      <c r="D513" s="351" t="s">
        <v>245</v>
      </c>
      <c r="E513" s="260">
        <v>809550463</v>
      </c>
      <c r="F513" s="161" t="s">
        <v>4179</v>
      </c>
      <c r="G513" s="199" t="s">
        <v>4180</v>
      </c>
      <c r="H513" s="199" t="s">
        <v>3363</v>
      </c>
      <c r="I513" s="199" t="s">
        <v>4181</v>
      </c>
      <c r="J513" s="198">
        <v>46087</v>
      </c>
      <c r="K513" s="198">
        <v>46092</v>
      </c>
      <c r="L513" s="198">
        <v>46112</v>
      </c>
      <c r="M513" s="198"/>
      <c r="N513" s="161" t="s">
        <v>82</v>
      </c>
      <c r="O513" s="161" t="s">
        <v>479</v>
      </c>
      <c r="P513" s="161"/>
      <c r="Q513" s="161"/>
      <c r="R513" s="198">
        <v>45474</v>
      </c>
      <c r="S513" s="198">
        <v>46077</v>
      </c>
      <c r="T513" s="161" t="s">
        <v>250</v>
      </c>
      <c r="U513" s="161" t="s">
        <v>149</v>
      </c>
      <c r="V513" s="161"/>
      <c r="W513" s="161" t="s">
        <v>4182</v>
      </c>
      <c r="X513" s="161" t="s">
        <v>252</v>
      </c>
      <c r="Y513" s="161"/>
      <c r="Z513" s="198"/>
      <c r="AA513" s="161"/>
      <c r="AB513" s="161"/>
      <c r="AC513" s="161"/>
      <c r="AD513" s="197"/>
      <c r="AE513" s="197"/>
      <c r="AF513" s="197" t="s">
        <v>4090</v>
      </c>
      <c r="AG513" s="199">
        <v>904101</v>
      </c>
      <c r="AH513" s="197">
        <f t="shared" si="22"/>
        <v>26411</v>
      </c>
      <c r="AI513" s="197">
        <v>23800</v>
      </c>
      <c r="AJ513" s="197">
        <v>2611</v>
      </c>
      <c r="AK513" s="197">
        <v>0</v>
      </c>
      <c r="AL513" s="197">
        <v>0</v>
      </c>
      <c r="AM513" s="197">
        <f t="shared" si="23"/>
        <v>23800</v>
      </c>
      <c r="AN513" s="197">
        <v>17850</v>
      </c>
      <c r="AO513" s="197">
        <v>5950</v>
      </c>
      <c r="AP513" s="197">
        <v>0</v>
      </c>
      <c r="AQ513" s="197">
        <v>0</v>
      </c>
      <c r="AR513" s="197">
        <v>0</v>
      </c>
      <c r="AS513" s="197" t="s">
        <v>564</v>
      </c>
      <c r="AT513" s="197" t="s">
        <v>904</v>
      </c>
      <c r="AU513" s="197" t="s">
        <v>118</v>
      </c>
      <c r="AV513" s="197" t="s">
        <v>3366</v>
      </c>
      <c r="AW513" s="197" t="s">
        <v>4004</v>
      </c>
      <c r="AX513" s="197" t="s">
        <v>904</v>
      </c>
      <c r="AY513" s="197" t="s">
        <v>904</v>
      </c>
      <c r="AZ513" s="197"/>
      <c r="BA513" s="197"/>
      <c r="BB513" s="197"/>
      <c r="BC513" s="197"/>
      <c r="BD513" s="197" t="s">
        <v>4004</v>
      </c>
      <c r="BE513" s="197"/>
      <c r="BF513" s="197"/>
      <c r="BG513" s="197"/>
      <c r="BH513" s="197"/>
      <c r="BI513" s="197"/>
    </row>
    <row r="514" spans="1:61" ht="15" hidden="1" customHeight="1" x14ac:dyDescent="0.2">
      <c r="A514" s="349" t="str">
        <f t="shared" si="24"/>
        <v>33xx-921223300760-330120260218TAC0002</v>
      </c>
      <c r="B514" s="198">
        <v>46099</v>
      </c>
      <c r="C514" s="351" t="s">
        <v>304</v>
      </c>
      <c r="D514" s="351" t="s">
        <v>305</v>
      </c>
      <c r="E514" s="260">
        <v>921223300760</v>
      </c>
      <c r="F514" s="161" t="s">
        <v>3873</v>
      </c>
      <c r="G514" s="199" t="s">
        <v>3871</v>
      </c>
      <c r="H514" s="199" t="s">
        <v>3363</v>
      </c>
      <c r="I514" s="199" t="s">
        <v>4171</v>
      </c>
      <c r="J514" s="198">
        <v>46071</v>
      </c>
      <c r="K514" s="198">
        <v>46073</v>
      </c>
      <c r="L514" s="198">
        <v>46097</v>
      </c>
      <c r="M514" s="198">
        <v>46097</v>
      </c>
      <c r="N514" s="161" t="s">
        <v>82</v>
      </c>
      <c r="O514" s="161" t="s">
        <v>479</v>
      </c>
      <c r="P514" s="161"/>
      <c r="Q514" s="161"/>
      <c r="R514" s="198">
        <v>45108</v>
      </c>
      <c r="S514" s="198">
        <v>46065</v>
      </c>
      <c r="T514" s="161" t="s">
        <v>315</v>
      </c>
      <c r="U514" s="161" t="s">
        <v>149</v>
      </c>
      <c r="V514" s="161"/>
      <c r="W514" s="161" t="s">
        <v>4172</v>
      </c>
      <c r="X514" s="161" t="s">
        <v>4173</v>
      </c>
      <c r="Y514" s="161"/>
      <c r="Z514" s="198"/>
      <c r="AA514" s="161"/>
      <c r="AB514" s="161"/>
      <c r="AC514" s="161"/>
      <c r="AD514" s="197"/>
      <c r="AE514" s="197"/>
      <c r="AF514" s="197" t="s">
        <v>4090</v>
      </c>
      <c r="AG514" s="199">
        <v>904101</v>
      </c>
      <c r="AH514" s="197">
        <f t="shared" si="22"/>
        <v>23680</v>
      </c>
      <c r="AI514" s="197">
        <v>23680</v>
      </c>
      <c r="AJ514" s="197">
        <v>0</v>
      </c>
      <c r="AK514" s="197">
        <v>0</v>
      </c>
      <c r="AL514" s="197">
        <v>0</v>
      </c>
      <c r="AM514" s="197">
        <f t="shared" si="23"/>
        <v>23680</v>
      </c>
      <c r="AN514" s="197">
        <v>0</v>
      </c>
      <c r="AO514" s="197">
        <v>23680</v>
      </c>
      <c r="AP514" s="197">
        <v>0</v>
      </c>
      <c r="AQ514" s="197">
        <v>0</v>
      </c>
      <c r="AR514" s="197">
        <v>0</v>
      </c>
      <c r="AS514" s="197" t="s">
        <v>564</v>
      </c>
      <c r="AT514" s="197" t="s">
        <v>904</v>
      </c>
      <c r="AU514" s="197" t="s">
        <v>118</v>
      </c>
      <c r="AV514" s="197" t="s">
        <v>3366</v>
      </c>
      <c r="AW514" s="197" t="s">
        <v>4004</v>
      </c>
      <c r="AX514" s="197"/>
      <c r="AY514" s="197" t="s">
        <v>904</v>
      </c>
      <c r="AZ514" s="197"/>
      <c r="BA514" s="197"/>
      <c r="BB514" s="197"/>
      <c r="BC514" s="197"/>
      <c r="BD514" s="197" t="s">
        <v>4004</v>
      </c>
      <c r="BE514" s="197"/>
      <c r="BF514" s="197"/>
      <c r="BG514" s="197"/>
      <c r="BH514" s="197"/>
      <c r="BI514" s="197"/>
    </row>
    <row r="515" spans="1:61" ht="15" hidden="1" customHeight="1" x14ac:dyDescent="0.2">
      <c r="A515" s="349" t="str">
        <f t="shared" si="24"/>
        <v>06xx-131140021916-060120250806TAC0004</v>
      </c>
      <c r="B515" s="198">
        <v>46099</v>
      </c>
      <c r="C515" s="351" t="s">
        <v>348</v>
      </c>
      <c r="D515" s="351" t="s">
        <v>49</v>
      </c>
      <c r="E515" s="260">
        <v>131140021916</v>
      </c>
      <c r="F515" s="161" t="s">
        <v>1182</v>
      </c>
      <c r="G515" s="199" t="s">
        <v>855</v>
      </c>
      <c r="H515" s="199" t="s">
        <v>3363</v>
      </c>
      <c r="I515" s="199" t="s">
        <v>855</v>
      </c>
      <c r="J515" s="198">
        <v>45875</v>
      </c>
      <c r="K515" s="198">
        <v>45884</v>
      </c>
      <c r="L515" s="198">
        <v>46021</v>
      </c>
      <c r="M515" s="198">
        <v>46021</v>
      </c>
      <c r="N515" s="161" t="s">
        <v>82</v>
      </c>
      <c r="O515" s="161" t="s">
        <v>487</v>
      </c>
      <c r="P515" s="161"/>
      <c r="Q515" s="161"/>
      <c r="R515" s="198">
        <v>44562</v>
      </c>
      <c r="S515" s="198">
        <v>45657</v>
      </c>
      <c r="T515" s="161" t="s">
        <v>58</v>
      </c>
      <c r="U515" s="161" t="s">
        <v>149</v>
      </c>
      <c r="V515" s="161" t="s">
        <v>57</v>
      </c>
      <c r="W515" s="161" t="s">
        <v>903</v>
      </c>
      <c r="X515" s="161" t="s">
        <v>28</v>
      </c>
      <c r="Y515" s="161">
        <v>707</v>
      </c>
      <c r="Z515" s="198">
        <v>45873</v>
      </c>
      <c r="AA515" s="161" t="s">
        <v>57</v>
      </c>
      <c r="AB515" s="161" t="s">
        <v>57</v>
      </c>
      <c r="AC515" s="161" t="s">
        <v>57</v>
      </c>
      <c r="AD515" s="197">
        <v>2965605992</v>
      </c>
      <c r="AE515" s="197">
        <v>4.2</v>
      </c>
      <c r="AF515" s="197" t="s">
        <v>4005</v>
      </c>
      <c r="AG515" s="199">
        <v>105101</v>
      </c>
      <c r="AH515" s="197">
        <f t="shared" si="22"/>
        <v>20421</v>
      </c>
      <c r="AI515" s="197">
        <v>20421</v>
      </c>
      <c r="AJ515" s="197">
        <v>0</v>
      </c>
      <c r="AK515" s="197">
        <v>0</v>
      </c>
      <c r="AL515" s="197">
        <v>2042</v>
      </c>
      <c r="AM515" s="197">
        <f t="shared" si="23"/>
        <v>22463</v>
      </c>
      <c r="AN515" s="197">
        <v>0</v>
      </c>
      <c r="AO515" s="197">
        <v>20421</v>
      </c>
      <c r="AP515" s="197">
        <v>0</v>
      </c>
      <c r="AQ515" s="197">
        <v>0</v>
      </c>
      <c r="AR515" s="197">
        <v>2042</v>
      </c>
      <c r="AS515" s="197" t="e">
        <v>#N/A</v>
      </c>
      <c r="AT515" s="197" t="s">
        <v>904</v>
      </c>
      <c r="AU515" s="197" t="s">
        <v>118</v>
      </c>
      <c r="AV515" s="197"/>
      <c r="AW515" s="197" t="s">
        <v>4004</v>
      </c>
      <c r="AX515" s="197"/>
      <c r="AY515" s="197" t="s">
        <v>904</v>
      </c>
      <c r="AZ515" s="197"/>
      <c r="BA515" s="197"/>
      <c r="BB515" s="197" t="s">
        <v>904</v>
      </c>
      <c r="BC515" s="197"/>
      <c r="BD515" s="197" t="s">
        <v>4004</v>
      </c>
      <c r="BE515" s="197"/>
      <c r="BF515" s="197">
        <v>0</v>
      </c>
      <c r="BG515" s="197"/>
      <c r="BH515" s="197"/>
      <c r="BI515" s="197"/>
    </row>
    <row r="516" spans="1:61" ht="15" hidden="1" customHeight="1" x14ac:dyDescent="0.2">
      <c r="A516" s="349" t="str">
        <f t="shared" si="24"/>
        <v>27xx-100840008301-270120251114TAC0001</v>
      </c>
      <c r="B516" s="198">
        <v>46055</v>
      </c>
      <c r="C516" s="351" t="s">
        <v>193</v>
      </c>
      <c r="D516" s="351" t="s">
        <v>194</v>
      </c>
      <c r="E516" s="260">
        <v>100840008301</v>
      </c>
      <c r="F516" s="161" t="s">
        <v>1600</v>
      </c>
      <c r="G516" s="199" t="s">
        <v>1599</v>
      </c>
      <c r="H516" s="199" t="s">
        <v>3363</v>
      </c>
      <c r="I516" s="199" t="s">
        <v>2080</v>
      </c>
      <c r="J516" s="198">
        <v>45975</v>
      </c>
      <c r="K516" s="198">
        <v>45981</v>
      </c>
      <c r="L516" s="198">
        <v>45981</v>
      </c>
      <c r="M516" s="198">
        <v>45981</v>
      </c>
      <c r="N516" s="161" t="s">
        <v>78</v>
      </c>
      <c r="O516" s="161" t="s">
        <v>487</v>
      </c>
      <c r="P516" s="161"/>
      <c r="Q516" s="161"/>
      <c r="R516" s="198">
        <v>44562</v>
      </c>
      <c r="S516" s="198">
        <v>45291</v>
      </c>
      <c r="T516" s="161" t="s">
        <v>196</v>
      </c>
      <c r="U516" s="161" t="s">
        <v>23</v>
      </c>
      <c r="V516" s="161"/>
      <c r="W516" s="161" t="s">
        <v>38</v>
      </c>
      <c r="X516" s="161" t="s">
        <v>11</v>
      </c>
      <c r="Y516" s="161">
        <v>1173</v>
      </c>
      <c r="Z516" s="198">
        <v>45974</v>
      </c>
      <c r="AA516" s="161"/>
      <c r="AB516" s="161"/>
      <c r="AC516" s="161"/>
      <c r="AD516" s="197">
        <v>380602133</v>
      </c>
      <c r="AE516" s="197">
        <v>1.8</v>
      </c>
      <c r="AF516" s="197" t="s">
        <v>4003</v>
      </c>
      <c r="AG516" s="199">
        <v>101111</v>
      </c>
      <c r="AH516" s="197">
        <f t="shared" si="22"/>
        <v>22207</v>
      </c>
      <c r="AI516" s="197">
        <v>16956</v>
      </c>
      <c r="AJ516" s="197">
        <v>5251</v>
      </c>
      <c r="AK516" s="197">
        <v>0</v>
      </c>
      <c r="AL516" s="197">
        <v>0</v>
      </c>
      <c r="AM516" s="197">
        <f t="shared" si="23"/>
        <v>22207</v>
      </c>
      <c r="AN516" s="197">
        <v>0</v>
      </c>
      <c r="AO516" s="197">
        <v>16956</v>
      </c>
      <c r="AP516" s="197">
        <v>0</v>
      </c>
      <c r="AQ516" s="197">
        <v>5251</v>
      </c>
      <c r="AR516" s="197">
        <v>0</v>
      </c>
      <c r="AS516" s="197" t="e">
        <v>#N/A</v>
      </c>
      <c r="AT516" s="197" t="s">
        <v>904</v>
      </c>
      <c r="AU516" s="197" t="s">
        <v>118</v>
      </c>
      <c r="AV516" s="197"/>
      <c r="AW516" s="197" t="s">
        <v>4004</v>
      </c>
      <c r="AX516" s="197"/>
      <c r="AY516" s="197" t="s">
        <v>904</v>
      </c>
      <c r="AZ516" s="197"/>
      <c r="BA516" s="197" t="s">
        <v>904</v>
      </c>
      <c r="BB516" s="197"/>
      <c r="BC516" s="197"/>
      <c r="BD516" s="197" t="s">
        <v>4004</v>
      </c>
      <c r="BE516" s="197"/>
      <c r="BF516" s="197">
        <v>0</v>
      </c>
      <c r="BG516" s="197"/>
      <c r="BH516" s="197"/>
      <c r="BI516" s="197"/>
    </row>
    <row r="517" spans="1:61" ht="15" hidden="1" customHeight="1" x14ac:dyDescent="0.2">
      <c r="A517" s="349" t="str">
        <f t="shared" si="24"/>
        <v>03xx-160740000521-030120251023TAC0017</v>
      </c>
      <c r="B517" s="198">
        <v>46092</v>
      </c>
      <c r="C517" s="351" t="s">
        <v>365</v>
      </c>
      <c r="D517" s="351" t="s">
        <v>20</v>
      </c>
      <c r="E517" s="260">
        <v>160740000521</v>
      </c>
      <c r="F517" s="161" t="s">
        <v>1570</v>
      </c>
      <c r="G517" s="199" t="s">
        <v>1569</v>
      </c>
      <c r="H517" s="199" t="s">
        <v>3363</v>
      </c>
      <c r="I517" s="199" t="s">
        <v>3641</v>
      </c>
      <c r="J517" s="198">
        <v>45953</v>
      </c>
      <c r="K517" s="198">
        <v>45979</v>
      </c>
      <c r="L517" s="198">
        <v>46076</v>
      </c>
      <c r="M517" s="198">
        <v>46076</v>
      </c>
      <c r="N517" s="161" t="s">
        <v>82</v>
      </c>
      <c r="O517" s="161" t="s">
        <v>479</v>
      </c>
      <c r="P517" s="161"/>
      <c r="Q517" s="161"/>
      <c r="R517" s="198">
        <v>44743</v>
      </c>
      <c r="S517" s="198">
        <v>45933</v>
      </c>
      <c r="T517" s="161" t="s">
        <v>944</v>
      </c>
      <c r="U517" s="161" t="s">
        <v>268</v>
      </c>
      <c r="V517" s="161"/>
      <c r="W517" s="161" t="s">
        <v>1668</v>
      </c>
      <c r="X517" s="161" t="s">
        <v>36</v>
      </c>
      <c r="Y517" s="161"/>
      <c r="Z517" s="198"/>
      <c r="AA517" s="161"/>
      <c r="AB517" s="161"/>
      <c r="AC517" s="161"/>
      <c r="AD517" s="197">
        <v>25705437</v>
      </c>
      <c r="AE517" s="197">
        <v>0.8</v>
      </c>
      <c r="AF517" s="197" t="s">
        <v>4090</v>
      </c>
      <c r="AG517" s="199">
        <v>901101</v>
      </c>
      <c r="AH517" s="197">
        <f t="shared" si="22"/>
        <v>22072</v>
      </c>
      <c r="AI517" s="197">
        <v>21000</v>
      </c>
      <c r="AJ517" s="197">
        <v>1072</v>
      </c>
      <c r="AK517" s="197">
        <v>0</v>
      </c>
      <c r="AL517" s="197">
        <v>0</v>
      </c>
      <c r="AM517" s="197">
        <f t="shared" si="23"/>
        <v>22072</v>
      </c>
      <c r="AN517" s="197">
        <v>21000</v>
      </c>
      <c r="AO517" s="197">
        <v>0</v>
      </c>
      <c r="AP517" s="197">
        <v>1072</v>
      </c>
      <c r="AQ517" s="197">
        <v>0</v>
      </c>
      <c r="AR517" s="197">
        <v>0</v>
      </c>
      <c r="AS517" s="197" t="s">
        <v>564</v>
      </c>
      <c r="AT517" s="197" t="s">
        <v>904</v>
      </c>
      <c r="AU517" s="197" t="s">
        <v>118</v>
      </c>
      <c r="AV517" s="197" t="s">
        <v>3366</v>
      </c>
      <c r="AW517" s="197" t="s">
        <v>4004</v>
      </c>
      <c r="AX517" s="197" t="s">
        <v>904</v>
      </c>
      <c r="AY517" s="197"/>
      <c r="AZ517" s="197" t="s">
        <v>904</v>
      </c>
      <c r="BA517" s="197"/>
      <c r="BB517" s="197"/>
      <c r="BC517" s="197"/>
      <c r="BD517" s="197" t="s">
        <v>4004</v>
      </c>
      <c r="BE517" s="197"/>
      <c r="BF517" s="197"/>
      <c r="BG517" s="197"/>
      <c r="BH517" s="197"/>
      <c r="BI517" s="197"/>
    </row>
    <row r="518" spans="1:61" ht="15" hidden="1" customHeight="1" x14ac:dyDescent="0.2">
      <c r="A518" s="349" t="str">
        <f t="shared" si="24"/>
        <v>06xx-240740001587-060120251107TAC0013</v>
      </c>
      <c r="B518" s="198">
        <v>46071</v>
      </c>
      <c r="C518" s="351" t="s">
        <v>348</v>
      </c>
      <c r="D518" s="351" t="s">
        <v>49</v>
      </c>
      <c r="E518" s="260">
        <v>240740001587</v>
      </c>
      <c r="F518" s="161" t="s">
        <v>1667</v>
      </c>
      <c r="G518" s="199" t="s">
        <v>1666</v>
      </c>
      <c r="H518" s="199" t="s">
        <v>3363</v>
      </c>
      <c r="I518" s="199" t="s">
        <v>1666</v>
      </c>
      <c r="J518" s="198">
        <v>45968</v>
      </c>
      <c r="K518" s="198">
        <v>45989</v>
      </c>
      <c r="L518" s="198">
        <v>46070</v>
      </c>
      <c r="M518" s="198">
        <v>46070</v>
      </c>
      <c r="N518" s="161" t="s">
        <v>82</v>
      </c>
      <c r="O518" s="161" t="s">
        <v>479</v>
      </c>
      <c r="P518" s="161"/>
      <c r="Q518" s="161"/>
      <c r="R518" s="198">
        <v>45474</v>
      </c>
      <c r="S518" s="198">
        <v>45964</v>
      </c>
      <c r="T518" s="161" t="s">
        <v>1752</v>
      </c>
      <c r="U518" s="161" t="s">
        <v>149</v>
      </c>
      <c r="V518" s="161" t="s">
        <v>57</v>
      </c>
      <c r="W518" s="161" t="s">
        <v>1753</v>
      </c>
      <c r="X518" s="161" t="s">
        <v>36</v>
      </c>
      <c r="Y518" s="161" t="s">
        <v>57</v>
      </c>
      <c r="Z518" s="198" t="s">
        <v>57</v>
      </c>
      <c r="AA518" s="161" t="s">
        <v>57</v>
      </c>
      <c r="AB518" s="161" t="s">
        <v>57</v>
      </c>
      <c r="AC518" s="161" t="s">
        <v>57</v>
      </c>
      <c r="AD518" s="197">
        <v>11157915</v>
      </c>
      <c r="AE518" s="197">
        <v>0</v>
      </c>
      <c r="AF518" s="197" t="s">
        <v>4005</v>
      </c>
      <c r="AG518" s="199">
        <v>105101</v>
      </c>
      <c r="AH518" s="197">
        <f t="shared" si="22"/>
        <v>19927</v>
      </c>
      <c r="AI518" s="197">
        <v>17439</v>
      </c>
      <c r="AJ518" s="197">
        <v>2488</v>
      </c>
      <c r="AK518" s="197">
        <v>0</v>
      </c>
      <c r="AL518" s="197">
        <v>1744</v>
      </c>
      <c r="AM518" s="197">
        <f t="shared" si="23"/>
        <v>21671</v>
      </c>
      <c r="AN518" s="197">
        <v>17439</v>
      </c>
      <c r="AO518" s="197">
        <v>0</v>
      </c>
      <c r="AP518" s="197">
        <v>2488</v>
      </c>
      <c r="AQ518" s="197">
        <v>0</v>
      </c>
      <c r="AR518" s="197">
        <v>1744</v>
      </c>
      <c r="AS518" s="197" t="s">
        <v>564</v>
      </c>
      <c r="AT518" s="197" t="s">
        <v>904</v>
      </c>
      <c r="AU518" s="197">
        <v>0</v>
      </c>
      <c r="AV518" s="197" t="s">
        <v>3366</v>
      </c>
      <c r="AW518" s="197" t="s">
        <v>4004</v>
      </c>
      <c r="AX518" s="197" t="s">
        <v>904</v>
      </c>
      <c r="AY518" s="197"/>
      <c r="AZ518" s="197" t="s">
        <v>904</v>
      </c>
      <c r="BA518" s="197"/>
      <c r="BB518" s="197" t="s">
        <v>904</v>
      </c>
      <c r="BC518" s="197"/>
      <c r="BD518" s="197" t="s">
        <v>4004</v>
      </c>
      <c r="BE518" s="197"/>
      <c r="BF518" s="197"/>
      <c r="BG518" s="197"/>
      <c r="BH518" s="197"/>
      <c r="BI518" s="197"/>
    </row>
    <row r="519" spans="1:61" ht="15" hidden="1" customHeight="1" x14ac:dyDescent="0.2">
      <c r="A519" s="349" t="str">
        <f t="shared" si="24"/>
        <v>60xx-941140000487-600120251211TAC0021</v>
      </c>
      <c r="B519" s="198">
        <v>46085</v>
      </c>
      <c r="C519" s="351" t="s">
        <v>363</v>
      </c>
      <c r="D519" s="351" t="s">
        <v>364</v>
      </c>
      <c r="E519" s="260">
        <v>941140000487</v>
      </c>
      <c r="F519" s="161" t="s">
        <v>2124</v>
      </c>
      <c r="G519" s="199" t="s">
        <v>2125</v>
      </c>
      <c r="H519" s="199" t="s">
        <v>3363</v>
      </c>
      <c r="I519" s="199" t="s">
        <v>4168</v>
      </c>
      <c r="J519" s="198">
        <v>46002</v>
      </c>
      <c r="K519" s="198">
        <v>46016</v>
      </c>
      <c r="L519" s="198">
        <v>46084</v>
      </c>
      <c r="M519" s="198">
        <v>46084</v>
      </c>
      <c r="N519" s="161" t="s">
        <v>82</v>
      </c>
      <c r="O519" s="161" t="s">
        <v>479</v>
      </c>
      <c r="P519" s="161"/>
      <c r="Q519" s="161"/>
      <c r="R519" s="198">
        <v>44927</v>
      </c>
      <c r="S519" s="198">
        <v>46001</v>
      </c>
      <c r="T519" s="161" t="s">
        <v>760</v>
      </c>
      <c r="U519" s="161" t="s">
        <v>149</v>
      </c>
      <c r="V519" s="161"/>
      <c r="W519" s="161" t="s">
        <v>3562</v>
      </c>
      <c r="X519" s="161" t="s">
        <v>3563</v>
      </c>
      <c r="Y519" s="161"/>
      <c r="Z519" s="198"/>
      <c r="AA519" s="161"/>
      <c r="AB519" s="161"/>
      <c r="AC519" s="161"/>
      <c r="AD519" s="197"/>
      <c r="AE519" s="197"/>
      <c r="AF519" s="197" t="s">
        <v>4005</v>
      </c>
      <c r="AG519" s="199">
        <v>105101</v>
      </c>
      <c r="AH519" s="197">
        <f t="shared" ref="AH519:AH582" si="25">AI519+AJ519</f>
        <v>21339</v>
      </c>
      <c r="AI519" s="197">
        <v>21339</v>
      </c>
      <c r="AJ519" s="197">
        <v>0</v>
      </c>
      <c r="AK519" s="197">
        <v>0</v>
      </c>
      <c r="AL519" s="197">
        <v>2134</v>
      </c>
      <c r="AM519" s="197">
        <f t="shared" ref="AM519:AM582" si="26">AN519+AO519+AP519+AQ519+AR519</f>
        <v>21339</v>
      </c>
      <c r="AN519" s="197">
        <v>21339</v>
      </c>
      <c r="AO519" s="197">
        <v>0</v>
      </c>
      <c r="AP519" s="197">
        <v>0</v>
      </c>
      <c r="AQ519" s="197">
        <v>0</v>
      </c>
      <c r="AR519" s="197">
        <v>0</v>
      </c>
      <c r="AS519" s="197" t="s">
        <v>564</v>
      </c>
      <c r="AT519" s="197" t="s">
        <v>904</v>
      </c>
      <c r="AU519" s="197" t="s">
        <v>904</v>
      </c>
      <c r="AV519" s="197" t="s">
        <v>3366</v>
      </c>
      <c r="AW519" s="197" t="s">
        <v>4004</v>
      </c>
      <c r="AX519" s="197" t="s">
        <v>904</v>
      </c>
      <c r="AY519" s="197"/>
      <c r="AZ519" s="197"/>
      <c r="BA519" s="197"/>
      <c r="BB519" s="197"/>
      <c r="BC519" s="197"/>
      <c r="BD519" s="197" t="s">
        <v>4004</v>
      </c>
      <c r="BE519" s="197"/>
      <c r="BF519" s="197"/>
      <c r="BG519" s="197"/>
      <c r="BH519" s="197"/>
      <c r="BI519" s="197">
        <v>21339</v>
      </c>
    </row>
    <row r="520" spans="1:61" ht="15" hidden="1" customHeight="1" x14ac:dyDescent="0.2">
      <c r="A520" s="349" t="str">
        <f t="shared" ref="A520:A583" si="27">CONCATENATE(C520,"-",E520,"-",G520)</f>
        <v>06xx-240740001587-060120251107TAC0013</v>
      </c>
      <c r="B520" s="198">
        <v>46071</v>
      </c>
      <c r="C520" s="351" t="s">
        <v>348</v>
      </c>
      <c r="D520" s="351" t="s">
        <v>49</v>
      </c>
      <c r="E520" s="260">
        <v>240740001587</v>
      </c>
      <c r="F520" s="161" t="s">
        <v>1667</v>
      </c>
      <c r="G520" s="199" t="s">
        <v>1666</v>
      </c>
      <c r="H520" s="199" t="s">
        <v>3363</v>
      </c>
      <c r="I520" s="199" t="s">
        <v>1666</v>
      </c>
      <c r="J520" s="198">
        <v>45968</v>
      </c>
      <c r="K520" s="198">
        <v>45989</v>
      </c>
      <c r="L520" s="198">
        <v>46070</v>
      </c>
      <c r="M520" s="198">
        <v>46070</v>
      </c>
      <c r="N520" s="161" t="s">
        <v>82</v>
      </c>
      <c r="O520" s="161" t="s">
        <v>479</v>
      </c>
      <c r="P520" s="161"/>
      <c r="Q520" s="161"/>
      <c r="R520" s="198">
        <v>45474</v>
      </c>
      <c r="S520" s="198">
        <v>45964</v>
      </c>
      <c r="T520" s="161" t="s">
        <v>1752</v>
      </c>
      <c r="U520" s="161" t="s">
        <v>149</v>
      </c>
      <c r="V520" s="161" t="s">
        <v>57</v>
      </c>
      <c r="W520" s="161" t="s">
        <v>1753</v>
      </c>
      <c r="X520" s="161" t="s">
        <v>36</v>
      </c>
      <c r="Y520" s="161" t="s">
        <v>57</v>
      </c>
      <c r="Z520" s="198" t="s">
        <v>57</v>
      </c>
      <c r="AA520" s="161" t="s">
        <v>57</v>
      </c>
      <c r="AB520" s="161" t="s">
        <v>57</v>
      </c>
      <c r="AC520" s="161" t="s">
        <v>57</v>
      </c>
      <c r="AD520" s="197">
        <v>11157915</v>
      </c>
      <c r="AE520" s="197">
        <v>0</v>
      </c>
      <c r="AF520" s="197" t="s">
        <v>4090</v>
      </c>
      <c r="AG520" s="199">
        <v>904101</v>
      </c>
      <c r="AH520" s="197">
        <f t="shared" si="25"/>
        <v>21250</v>
      </c>
      <c r="AI520" s="197">
        <v>21250</v>
      </c>
      <c r="AJ520" s="197">
        <v>0</v>
      </c>
      <c r="AK520" s="197">
        <v>0</v>
      </c>
      <c r="AL520" s="197">
        <v>0</v>
      </c>
      <c r="AM520" s="197">
        <f t="shared" si="26"/>
        <v>21250</v>
      </c>
      <c r="AN520" s="197">
        <v>21250</v>
      </c>
      <c r="AO520" s="197">
        <v>0</v>
      </c>
      <c r="AP520" s="197">
        <v>0</v>
      </c>
      <c r="AQ520" s="197">
        <v>0</v>
      </c>
      <c r="AR520" s="197">
        <v>0</v>
      </c>
      <c r="AS520" s="197" t="s">
        <v>564</v>
      </c>
      <c r="AT520" s="197" t="s">
        <v>904</v>
      </c>
      <c r="AU520" s="197" t="s">
        <v>118</v>
      </c>
      <c r="AV520" s="197" t="s">
        <v>3366</v>
      </c>
      <c r="AW520" s="197" t="s">
        <v>4004</v>
      </c>
      <c r="AX520" s="197" t="s">
        <v>904</v>
      </c>
      <c r="AY520" s="197"/>
      <c r="AZ520" s="197"/>
      <c r="BA520" s="197"/>
      <c r="BB520" s="197"/>
      <c r="BC520" s="197"/>
      <c r="BD520" s="197" t="s">
        <v>4004</v>
      </c>
      <c r="BE520" s="197"/>
      <c r="BF520" s="197"/>
      <c r="BG520" s="197"/>
      <c r="BH520" s="197"/>
      <c r="BI520" s="197"/>
    </row>
    <row r="521" spans="1:61" ht="15" hidden="1" customHeight="1" x14ac:dyDescent="0.2">
      <c r="A521" s="349" t="str">
        <f t="shared" si="27"/>
        <v>27xx-871203301528-270120250731TAC0009</v>
      </c>
      <c r="B521" s="198">
        <v>46055</v>
      </c>
      <c r="C521" s="351" t="s">
        <v>193</v>
      </c>
      <c r="D521" s="351" t="s">
        <v>194</v>
      </c>
      <c r="E521" s="260">
        <v>871203301528</v>
      </c>
      <c r="F521" s="161" t="s">
        <v>704</v>
      </c>
      <c r="G521" s="199" t="s">
        <v>703</v>
      </c>
      <c r="H521" s="199" t="s">
        <v>3363</v>
      </c>
      <c r="I521" s="199" t="s">
        <v>2081</v>
      </c>
      <c r="J521" s="198">
        <v>45869</v>
      </c>
      <c r="K521" s="198">
        <v>45880</v>
      </c>
      <c r="L521" s="198">
        <v>46000</v>
      </c>
      <c r="M521" s="198">
        <v>46001</v>
      </c>
      <c r="N521" s="161" t="s">
        <v>82</v>
      </c>
      <c r="O521" s="161" t="s">
        <v>479</v>
      </c>
      <c r="P521" s="161"/>
      <c r="Q521" s="161"/>
      <c r="R521" s="198">
        <v>45674</v>
      </c>
      <c r="S521" s="198">
        <v>45857</v>
      </c>
      <c r="T521" s="161" t="s">
        <v>371</v>
      </c>
      <c r="U521" s="161" t="s">
        <v>23</v>
      </c>
      <c r="V521" s="161"/>
      <c r="W521" s="161" t="s">
        <v>890</v>
      </c>
      <c r="X521" s="161" t="s">
        <v>36</v>
      </c>
      <c r="Y521" s="161"/>
      <c r="Z521" s="198"/>
      <c r="AA521" s="161"/>
      <c r="AB521" s="161"/>
      <c r="AC521" s="161"/>
      <c r="AD521" s="197"/>
      <c r="AE521" s="197"/>
      <c r="AF521" s="197" t="s">
        <v>4090</v>
      </c>
      <c r="AG521" s="199">
        <v>904101</v>
      </c>
      <c r="AH521" s="197">
        <f t="shared" si="25"/>
        <v>18599</v>
      </c>
      <c r="AI521" s="197">
        <v>17850</v>
      </c>
      <c r="AJ521" s="197">
        <v>749</v>
      </c>
      <c r="AK521" s="197">
        <v>0</v>
      </c>
      <c r="AL521" s="197">
        <v>0</v>
      </c>
      <c r="AM521" s="197">
        <f t="shared" si="26"/>
        <v>18599</v>
      </c>
      <c r="AN521" s="197">
        <v>0</v>
      </c>
      <c r="AO521" s="197">
        <v>17850</v>
      </c>
      <c r="AP521" s="197">
        <v>0</v>
      </c>
      <c r="AQ521" s="197">
        <v>749</v>
      </c>
      <c r="AR521" s="197">
        <v>0</v>
      </c>
      <c r="AS521" s="197" t="e">
        <v>#N/A</v>
      </c>
      <c r="AT521" s="197" t="s">
        <v>904</v>
      </c>
      <c r="AU521" s="197" t="s">
        <v>118</v>
      </c>
      <c r="AV521" s="197"/>
      <c r="AW521" s="197" t="s">
        <v>4004</v>
      </c>
      <c r="AX521" s="197"/>
      <c r="AY521" s="197" t="s">
        <v>904</v>
      </c>
      <c r="AZ521" s="197"/>
      <c r="BA521" s="197" t="s">
        <v>904</v>
      </c>
      <c r="BB521" s="197"/>
      <c r="BC521" s="197"/>
      <c r="BD521" s="197" t="s">
        <v>4004</v>
      </c>
      <c r="BE521" s="197"/>
      <c r="BF521" s="197">
        <v>0</v>
      </c>
      <c r="BG521" s="197"/>
      <c r="BH521" s="197"/>
      <c r="BI521" s="197"/>
    </row>
    <row r="522" spans="1:61" ht="15" hidden="1" customHeight="1" x14ac:dyDescent="0.2">
      <c r="A522" s="349" t="str">
        <f t="shared" si="27"/>
        <v>06xx-171140025679-110</v>
      </c>
      <c r="B522" s="198">
        <v>46057</v>
      </c>
      <c r="C522" s="351" t="s">
        <v>348</v>
      </c>
      <c r="D522" s="351" t="s">
        <v>49</v>
      </c>
      <c r="E522" s="260">
        <v>171140025679</v>
      </c>
      <c r="F522" s="161" t="s">
        <v>1730</v>
      </c>
      <c r="G522" s="199">
        <v>110</v>
      </c>
      <c r="H522" s="199" t="s">
        <v>3365</v>
      </c>
      <c r="I522" s="199">
        <v>110</v>
      </c>
      <c r="J522" s="198">
        <v>45798</v>
      </c>
      <c r="K522" s="198">
        <v>45810</v>
      </c>
      <c r="L522" s="198">
        <v>45985</v>
      </c>
      <c r="M522" s="198">
        <v>45986</v>
      </c>
      <c r="N522" s="161"/>
      <c r="O522" s="161" t="s">
        <v>82</v>
      </c>
      <c r="P522" s="161"/>
      <c r="Q522" s="161"/>
      <c r="R522" s="198">
        <v>44562</v>
      </c>
      <c r="S522" s="198">
        <v>45796</v>
      </c>
      <c r="T522" s="161" t="s">
        <v>62</v>
      </c>
      <c r="U522" s="161" t="s">
        <v>149</v>
      </c>
      <c r="V522" s="161"/>
      <c r="W522" s="161" t="s">
        <v>1731</v>
      </c>
      <c r="X522" s="161" t="s">
        <v>36</v>
      </c>
      <c r="Y522" s="161"/>
      <c r="Z522" s="198"/>
      <c r="AA522" s="161"/>
      <c r="AB522" s="161"/>
      <c r="AC522" s="161"/>
      <c r="AD522" s="197">
        <v>62774256</v>
      </c>
      <c r="AE522" s="197">
        <v>4.4401999999999999</v>
      </c>
      <c r="AF522" s="197" t="s">
        <v>4003</v>
      </c>
      <c r="AG522" s="199">
        <v>103101</v>
      </c>
      <c r="AH522" s="197">
        <f t="shared" si="25"/>
        <v>84809</v>
      </c>
      <c r="AI522" s="197">
        <v>60646</v>
      </c>
      <c r="AJ522" s="197">
        <v>24163</v>
      </c>
      <c r="AK522" s="197">
        <v>0</v>
      </c>
      <c r="AL522" s="197">
        <v>0</v>
      </c>
      <c r="AM522" s="197">
        <f t="shared" si="26"/>
        <v>17663</v>
      </c>
      <c r="AN522" s="197">
        <v>0</v>
      </c>
      <c r="AO522" s="197">
        <v>17174</v>
      </c>
      <c r="AP522" s="197">
        <v>0</v>
      </c>
      <c r="AQ522" s="197">
        <v>489</v>
      </c>
      <c r="AR522" s="197">
        <v>0</v>
      </c>
      <c r="AS522" s="197" t="e">
        <v>#N/A</v>
      </c>
      <c r="AT522" s="197" t="s">
        <v>904</v>
      </c>
      <c r="AU522" s="197" t="s">
        <v>118</v>
      </c>
      <c r="AV522" s="197"/>
      <c r="AW522" s="197" t="s">
        <v>4004</v>
      </c>
      <c r="AX522" s="197"/>
      <c r="AY522" s="197" t="s">
        <v>904</v>
      </c>
      <c r="AZ522" s="197"/>
      <c r="BA522" s="197" t="s">
        <v>904</v>
      </c>
      <c r="BB522" s="197"/>
      <c r="BC522" s="197"/>
      <c r="BD522" s="197" t="s">
        <v>4004</v>
      </c>
      <c r="BE522" s="197"/>
      <c r="BF522" s="197">
        <v>0</v>
      </c>
      <c r="BG522" s="197">
        <v>0</v>
      </c>
      <c r="BH522" s="197">
        <v>0</v>
      </c>
      <c r="BI522" s="197"/>
    </row>
    <row r="523" spans="1:61" ht="15" hidden="1" customHeight="1" x14ac:dyDescent="0.2">
      <c r="A523" s="349" t="str">
        <f t="shared" si="27"/>
        <v>60xx-230840016903-600120251006TAC0341</v>
      </c>
      <c r="B523" s="198">
        <v>46085</v>
      </c>
      <c r="C523" s="351" t="s">
        <v>363</v>
      </c>
      <c r="D523" s="351" t="s">
        <v>364</v>
      </c>
      <c r="E523" s="260">
        <v>230840016903</v>
      </c>
      <c r="F523" s="161" t="s">
        <v>3387</v>
      </c>
      <c r="G523" s="199" t="s">
        <v>1436</v>
      </c>
      <c r="H523" s="199" t="s">
        <v>3363</v>
      </c>
      <c r="I523" s="199" t="s">
        <v>4183</v>
      </c>
      <c r="J523" s="198">
        <v>45946</v>
      </c>
      <c r="K523" s="198">
        <v>45946</v>
      </c>
      <c r="L523" s="198">
        <v>46072</v>
      </c>
      <c r="M523" s="198">
        <v>46077</v>
      </c>
      <c r="N523" s="161" t="s">
        <v>21</v>
      </c>
      <c r="O523" s="161" t="s">
        <v>479</v>
      </c>
      <c r="P523" s="161"/>
      <c r="Q523" s="161"/>
      <c r="R523" s="198">
        <v>45149</v>
      </c>
      <c r="S523" s="198">
        <v>45925</v>
      </c>
      <c r="T523" s="161" t="s">
        <v>1036</v>
      </c>
      <c r="U523" s="161" t="s">
        <v>149</v>
      </c>
      <c r="V523" s="161"/>
      <c r="W523" s="161" t="s">
        <v>3388</v>
      </c>
      <c r="X523" s="161" t="s">
        <v>132</v>
      </c>
      <c r="Y523" s="161"/>
      <c r="Z523" s="198"/>
      <c r="AA523" s="161"/>
      <c r="AB523" s="161"/>
      <c r="AC523" s="161"/>
      <c r="AD523" s="197">
        <v>54652601</v>
      </c>
      <c r="AE523" s="197">
        <v>0</v>
      </c>
      <c r="AF523" s="197" t="s">
        <v>4003</v>
      </c>
      <c r="AG523" s="199">
        <v>101111</v>
      </c>
      <c r="AH523" s="197">
        <f t="shared" si="25"/>
        <v>8523.76</v>
      </c>
      <c r="AI523" s="197">
        <v>7753</v>
      </c>
      <c r="AJ523" s="197">
        <v>770.76</v>
      </c>
      <c r="AK523" s="197">
        <v>0</v>
      </c>
      <c r="AL523" s="197">
        <v>775</v>
      </c>
      <c r="AM523" s="197">
        <f t="shared" si="26"/>
        <v>17052</v>
      </c>
      <c r="AN523" s="197">
        <v>7753</v>
      </c>
      <c r="AO523" s="197">
        <v>7753</v>
      </c>
      <c r="AP523" s="197">
        <v>771</v>
      </c>
      <c r="AQ523" s="197">
        <v>0</v>
      </c>
      <c r="AR523" s="197">
        <v>775</v>
      </c>
      <c r="AS523" s="197" t="s">
        <v>564</v>
      </c>
      <c r="AT523" s="197" t="s">
        <v>904</v>
      </c>
      <c r="AU523" s="197" t="s">
        <v>118</v>
      </c>
      <c r="AV523" s="197" t="s">
        <v>3366</v>
      </c>
      <c r="AW523" s="197" t="s">
        <v>4007</v>
      </c>
      <c r="AX523" s="197" t="s">
        <v>904</v>
      </c>
      <c r="AY523" s="197" t="s">
        <v>904</v>
      </c>
      <c r="AZ523" s="197" t="s">
        <v>904</v>
      </c>
      <c r="BA523" s="197"/>
      <c r="BB523" s="197" t="s">
        <v>904</v>
      </c>
      <c r="BC523" s="197"/>
      <c r="BD523" s="197" t="s">
        <v>4004</v>
      </c>
      <c r="BE523" s="197"/>
      <c r="BF523" s="197"/>
      <c r="BG523" s="197"/>
      <c r="BH523" s="197"/>
      <c r="BI523" s="197"/>
    </row>
    <row r="524" spans="1:61" ht="15" hidden="1" customHeight="1" x14ac:dyDescent="0.2">
      <c r="A524" s="349" t="str">
        <f t="shared" si="27"/>
        <v>62xx-810106300085-620120251218TAC0060</v>
      </c>
      <c r="B524" s="198">
        <v>45678</v>
      </c>
      <c r="C524" s="351" t="s">
        <v>361</v>
      </c>
      <c r="D524" s="351" t="s">
        <v>362</v>
      </c>
      <c r="E524" s="260">
        <v>810106300085</v>
      </c>
      <c r="F524" s="161" t="s">
        <v>2138</v>
      </c>
      <c r="G524" s="199" t="s">
        <v>2139</v>
      </c>
      <c r="H524" s="199" t="s">
        <v>3363</v>
      </c>
      <c r="I524" s="199" t="s">
        <v>2374</v>
      </c>
      <c r="J524" s="198">
        <v>46009</v>
      </c>
      <c r="K524" s="198">
        <v>46021</v>
      </c>
      <c r="L524" s="198">
        <v>46042</v>
      </c>
      <c r="M524" s="198"/>
      <c r="N524" s="161" t="s">
        <v>82</v>
      </c>
      <c r="O524" s="161" t="s">
        <v>479</v>
      </c>
      <c r="P524" s="161"/>
      <c r="Q524" s="161"/>
      <c r="R524" s="198">
        <v>44743</v>
      </c>
      <c r="S524" s="198" t="s">
        <v>2140</v>
      </c>
      <c r="T524" s="161" t="s">
        <v>493</v>
      </c>
      <c r="U524" s="161" t="s">
        <v>2370</v>
      </c>
      <c r="V524" s="161"/>
      <c r="W524" s="161" t="s">
        <v>2141</v>
      </c>
      <c r="X524" s="161" t="s">
        <v>132</v>
      </c>
      <c r="Y524" s="161"/>
      <c r="Z524" s="198"/>
      <c r="AA524" s="161"/>
      <c r="AB524" s="161"/>
      <c r="AC524" s="161"/>
      <c r="AD524" s="197" t="s">
        <v>4184</v>
      </c>
      <c r="AE524" s="197"/>
      <c r="AF524" s="197" t="s">
        <v>4090</v>
      </c>
      <c r="AG524" s="199">
        <v>904101</v>
      </c>
      <c r="AH524" s="197">
        <f t="shared" si="25"/>
        <v>16950</v>
      </c>
      <c r="AI524" s="197">
        <v>16950</v>
      </c>
      <c r="AJ524" s="197">
        <v>0</v>
      </c>
      <c r="AK524" s="197">
        <v>0</v>
      </c>
      <c r="AL524" s="197">
        <v>0</v>
      </c>
      <c r="AM524" s="197">
        <f t="shared" si="26"/>
        <v>16950</v>
      </c>
      <c r="AN524" s="197">
        <v>16950</v>
      </c>
      <c r="AO524" s="197">
        <v>0</v>
      </c>
      <c r="AP524" s="197">
        <v>0</v>
      </c>
      <c r="AQ524" s="197">
        <v>0</v>
      </c>
      <c r="AR524" s="197">
        <v>0</v>
      </c>
      <c r="AS524" s="197" t="s">
        <v>564</v>
      </c>
      <c r="AT524" s="197" t="s">
        <v>904</v>
      </c>
      <c r="AU524" s="197" t="s">
        <v>118</v>
      </c>
      <c r="AV524" s="197" t="s">
        <v>3366</v>
      </c>
      <c r="AW524" s="197" t="s">
        <v>4004</v>
      </c>
      <c r="AX524" s="197" t="s">
        <v>904</v>
      </c>
      <c r="AY524" s="197"/>
      <c r="AZ524" s="197"/>
      <c r="BA524" s="197"/>
      <c r="BB524" s="197"/>
      <c r="BC524" s="197"/>
      <c r="BD524" s="197" t="s">
        <v>4004</v>
      </c>
      <c r="BE524" s="197"/>
      <c r="BF524" s="197"/>
      <c r="BG524" s="197"/>
      <c r="BH524" s="197"/>
      <c r="BI524" s="197"/>
    </row>
    <row r="525" spans="1:61" ht="15" hidden="1" customHeight="1" x14ac:dyDescent="0.2">
      <c r="A525" s="349" t="str">
        <f t="shared" si="27"/>
        <v>06xx-591109301143-060120250912TAC0013</v>
      </c>
      <c r="B525" s="198">
        <v>46028</v>
      </c>
      <c r="C525" s="351" t="s">
        <v>348</v>
      </c>
      <c r="D525" s="351" t="s">
        <v>49</v>
      </c>
      <c r="E525" s="260">
        <v>591109301143</v>
      </c>
      <c r="F525" s="161" t="s">
        <v>1187</v>
      </c>
      <c r="G525" s="199" t="s">
        <v>1188</v>
      </c>
      <c r="H525" s="199" t="s">
        <v>3363</v>
      </c>
      <c r="I525" s="199" t="s">
        <v>1188</v>
      </c>
      <c r="J525" s="198">
        <v>45912</v>
      </c>
      <c r="K525" s="198">
        <v>45933</v>
      </c>
      <c r="L525" s="198">
        <v>46028</v>
      </c>
      <c r="M525" s="198">
        <v>46028</v>
      </c>
      <c r="N525" s="161" t="s">
        <v>82</v>
      </c>
      <c r="O525" s="161" t="s">
        <v>479</v>
      </c>
      <c r="P525" s="161"/>
      <c r="Q525" s="161"/>
      <c r="R525" s="198">
        <v>44743</v>
      </c>
      <c r="S525" s="198">
        <v>45908</v>
      </c>
      <c r="T525" s="161" t="s">
        <v>67</v>
      </c>
      <c r="U525" s="161" t="s">
        <v>149</v>
      </c>
      <c r="V525" s="161" t="s">
        <v>57</v>
      </c>
      <c r="W525" s="161" t="s">
        <v>1189</v>
      </c>
      <c r="X525" s="161" t="s">
        <v>36</v>
      </c>
      <c r="Y525" s="161" t="s">
        <v>57</v>
      </c>
      <c r="Z525" s="198" t="s">
        <v>57</v>
      </c>
      <c r="AA525" s="161" t="s">
        <v>57</v>
      </c>
      <c r="AB525" s="161" t="s">
        <v>57</v>
      </c>
      <c r="AC525" s="161" t="s">
        <v>57</v>
      </c>
      <c r="AD525" s="197">
        <v>182560627</v>
      </c>
      <c r="AE525" s="197">
        <v>8.5999999999999993E-2</v>
      </c>
      <c r="AF525" s="197" t="s">
        <v>4005</v>
      </c>
      <c r="AG525" s="199">
        <v>105101</v>
      </c>
      <c r="AH525" s="197">
        <f t="shared" si="25"/>
        <v>16316</v>
      </c>
      <c r="AI525" s="197">
        <v>15337</v>
      </c>
      <c r="AJ525" s="197">
        <v>979</v>
      </c>
      <c r="AK525" s="197">
        <v>50254</v>
      </c>
      <c r="AL525" s="197">
        <v>0</v>
      </c>
      <c r="AM525" s="197">
        <f t="shared" si="26"/>
        <v>16316</v>
      </c>
      <c r="AN525" s="197">
        <v>11099</v>
      </c>
      <c r="AO525" s="197">
        <v>4238</v>
      </c>
      <c r="AP525" s="197">
        <v>580</v>
      </c>
      <c r="AQ525" s="197">
        <v>399</v>
      </c>
      <c r="AR525" s="197">
        <v>0</v>
      </c>
      <c r="AS525" s="197" t="s">
        <v>564</v>
      </c>
      <c r="AT525" s="197" t="s">
        <v>904</v>
      </c>
      <c r="AU525" s="197">
        <v>0</v>
      </c>
      <c r="AV525" s="197" t="s">
        <v>3366</v>
      </c>
      <c r="AW525" s="197" t="s">
        <v>4004</v>
      </c>
      <c r="AX525" s="197" t="s">
        <v>904</v>
      </c>
      <c r="AY525" s="197" t="s">
        <v>904</v>
      </c>
      <c r="AZ525" s="197" t="s">
        <v>904</v>
      </c>
      <c r="BA525" s="197" t="s">
        <v>904</v>
      </c>
      <c r="BB525" s="197"/>
      <c r="BC525" s="197"/>
      <c r="BD525" s="197" t="s">
        <v>4004</v>
      </c>
      <c r="BE525" s="197"/>
      <c r="BF525" s="197"/>
      <c r="BG525" s="197"/>
      <c r="BH525" s="197"/>
      <c r="BI525" s="197"/>
    </row>
    <row r="526" spans="1:61" ht="15" hidden="1" customHeight="1" x14ac:dyDescent="0.2">
      <c r="A526" s="349" t="str">
        <f t="shared" si="27"/>
        <v>15xx-30919650502-150120250918TAC0006</v>
      </c>
      <c r="B526" s="198">
        <v>46057</v>
      </c>
      <c r="C526" s="351" t="s">
        <v>290</v>
      </c>
      <c r="D526" s="351" t="s">
        <v>291</v>
      </c>
      <c r="E526" s="260">
        <v>30919650502</v>
      </c>
      <c r="F526" s="161" t="s">
        <v>2094</v>
      </c>
      <c r="G526" s="199" t="s">
        <v>1447</v>
      </c>
      <c r="H526" s="199" t="s">
        <v>3363</v>
      </c>
      <c r="I526" s="199" t="s">
        <v>1447</v>
      </c>
      <c r="J526" s="198">
        <v>45918</v>
      </c>
      <c r="K526" s="198">
        <v>45953</v>
      </c>
      <c r="L526" s="198">
        <v>46014</v>
      </c>
      <c r="M526" s="198">
        <v>46016</v>
      </c>
      <c r="N526" s="161" t="s">
        <v>82</v>
      </c>
      <c r="O526" s="161" t="s">
        <v>479</v>
      </c>
      <c r="P526" s="161"/>
      <c r="Q526" s="161"/>
      <c r="R526" s="198">
        <v>45329</v>
      </c>
      <c r="S526" s="198">
        <v>45910</v>
      </c>
      <c r="T526" s="161" t="s">
        <v>1059</v>
      </c>
      <c r="U526" s="161" t="s">
        <v>264</v>
      </c>
      <c r="V526" s="161"/>
      <c r="W526" s="161" t="s">
        <v>1207</v>
      </c>
      <c r="X526" s="161" t="s">
        <v>132</v>
      </c>
      <c r="Y526" s="161"/>
      <c r="Z526" s="198"/>
      <c r="AA526" s="161"/>
      <c r="AB526" s="161"/>
      <c r="AC526" s="161"/>
      <c r="AD526" s="197"/>
      <c r="AE526" s="197"/>
      <c r="AF526" s="197" t="s">
        <v>4090</v>
      </c>
      <c r="AG526" s="199">
        <v>901101</v>
      </c>
      <c r="AH526" s="197">
        <f t="shared" si="25"/>
        <v>17694.394692000002</v>
      </c>
      <c r="AI526" s="197">
        <v>17694.394692000002</v>
      </c>
      <c r="AJ526" s="197">
        <v>0</v>
      </c>
      <c r="AK526" s="197">
        <v>0</v>
      </c>
      <c r="AL526" s="197">
        <v>0</v>
      </c>
      <c r="AM526" s="197">
        <f t="shared" si="26"/>
        <v>15994</v>
      </c>
      <c r="AN526" s="197">
        <v>15300</v>
      </c>
      <c r="AO526" s="197">
        <v>0</v>
      </c>
      <c r="AP526" s="197">
        <v>694</v>
      </c>
      <c r="AQ526" s="197">
        <v>0</v>
      </c>
      <c r="AR526" s="197">
        <v>0</v>
      </c>
      <c r="AS526" s="197" t="e">
        <v>#N/A</v>
      </c>
      <c r="AT526" s="197" t="s">
        <v>904</v>
      </c>
      <c r="AU526" s="197" t="s">
        <v>118</v>
      </c>
      <c r="AV526" s="197" t="s">
        <v>4007</v>
      </c>
      <c r="AW526" s="197" t="s">
        <v>4004</v>
      </c>
      <c r="AX526" s="197" t="s">
        <v>904</v>
      </c>
      <c r="AY526" s="197"/>
      <c r="AZ526" s="197" t="s">
        <v>904</v>
      </c>
      <c r="BA526" s="197"/>
      <c r="BB526" s="197"/>
      <c r="BC526" s="197"/>
      <c r="BD526" s="197" t="s">
        <v>4004</v>
      </c>
      <c r="BE526" s="197"/>
      <c r="BF526" s="197">
        <v>8500</v>
      </c>
      <c r="BG526" s="197"/>
      <c r="BH526" s="197"/>
      <c r="BI526" s="197"/>
    </row>
    <row r="527" spans="1:61" ht="15" hidden="1" customHeight="1" x14ac:dyDescent="0.2">
      <c r="A527" s="349" t="str">
        <f t="shared" si="27"/>
        <v>45xx-671126400062-450120260312TAC0009</v>
      </c>
      <c r="B527" s="198">
        <v>46113</v>
      </c>
      <c r="C527" s="351" t="s">
        <v>359</v>
      </c>
      <c r="D527" s="351" t="s">
        <v>259</v>
      </c>
      <c r="E527" s="260">
        <v>671126400062</v>
      </c>
      <c r="F527" s="161" t="s">
        <v>4139</v>
      </c>
      <c r="G527" s="199" t="s">
        <v>4140</v>
      </c>
      <c r="H527" s="199" t="s">
        <v>3363</v>
      </c>
      <c r="I527" s="199" t="s">
        <v>4141</v>
      </c>
      <c r="J527" s="198">
        <v>46093</v>
      </c>
      <c r="K527" s="198">
        <v>46094</v>
      </c>
      <c r="L527" s="198">
        <v>46111</v>
      </c>
      <c r="M527" s="198">
        <v>46111</v>
      </c>
      <c r="N527" s="161" t="s">
        <v>82</v>
      </c>
      <c r="O527" s="161" t="s">
        <v>479</v>
      </c>
      <c r="P527" s="161"/>
      <c r="Q527" s="161"/>
      <c r="R527" s="198">
        <v>44927</v>
      </c>
      <c r="S527" s="198">
        <v>46092</v>
      </c>
      <c r="T527" s="161" t="s">
        <v>263</v>
      </c>
      <c r="U527" s="161" t="s">
        <v>273</v>
      </c>
      <c r="V527" s="161"/>
      <c r="W527" s="161"/>
      <c r="X527" s="161" t="s">
        <v>132</v>
      </c>
      <c r="Y527" s="161"/>
      <c r="Z527" s="198"/>
      <c r="AA527" s="161"/>
      <c r="AB527" s="161"/>
      <c r="AC527" s="161"/>
      <c r="AD527" s="197">
        <v>216058651</v>
      </c>
      <c r="AE527" s="197"/>
      <c r="AF527" s="197" t="s">
        <v>4005</v>
      </c>
      <c r="AG527" s="199">
        <v>105101</v>
      </c>
      <c r="AH527" s="197">
        <f t="shared" si="25"/>
        <v>86003</v>
      </c>
      <c r="AI527" s="197">
        <v>70260</v>
      </c>
      <c r="AJ527" s="197">
        <v>15743</v>
      </c>
      <c r="AK527" s="197">
        <v>-65782875</v>
      </c>
      <c r="AL527" s="197">
        <v>0</v>
      </c>
      <c r="AM527" s="197">
        <f t="shared" si="26"/>
        <v>15744</v>
      </c>
      <c r="AN527" s="197">
        <v>0</v>
      </c>
      <c r="AO527" s="197">
        <v>0</v>
      </c>
      <c r="AP527" s="197">
        <v>15744</v>
      </c>
      <c r="AQ527" s="197">
        <v>0</v>
      </c>
      <c r="AR527" s="197">
        <v>0</v>
      </c>
      <c r="AS527" s="197" t="s">
        <v>564</v>
      </c>
      <c r="AT527" s="197" t="s">
        <v>904</v>
      </c>
      <c r="AU527" s="197" t="s">
        <v>904</v>
      </c>
      <c r="AV527" s="197" t="s">
        <v>3366</v>
      </c>
      <c r="AW527" s="197" t="s">
        <v>4004</v>
      </c>
      <c r="AX527" s="197"/>
      <c r="AY527" s="197"/>
      <c r="AZ527" s="197" t="s">
        <v>904</v>
      </c>
      <c r="BA527" s="197"/>
      <c r="BB527" s="197"/>
      <c r="BC527" s="197"/>
      <c r="BD527" s="197" t="s">
        <v>4004</v>
      </c>
      <c r="BE527" s="197"/>
      <c r="BF527" s="197"/>
      <c r="BG527" s="197"/>
      <c r="BH527" s="197"/>
      <c r="BI527" s="197">
        <v>15744</v>
      </c>
    </row>
    <row r="528" spans="1:61" ht="15" hidden="1" customHeight="1" x14ac:dyDescent="0.2">
      <c r="A528" s="349" t="str">
        <f t="shared" si="27"/>
        <v>33xx-50640005516-330120251023TAC0004</v>
      </c>
      <c r="B528" s="198">
        <v>46038</v>
      </c>
      <c r="C528" s="351" t="s">
        <v>304</v>
      </c>
      <c r="D528" s="351" t="s">
        <v>305</v>
      </c>
      <c r="E528" s="260">
        <v>50640005516</v>
      </c>
      <c r="F528" s="161" t="s">
        <v>1268</v>
      </c>
      <c r="G528" s="199" t="s">
        <v>1269</v>
      </c>
      <c r="H528" s="199" t="s">
        <v>3363</v>
      </c>
      <c r="I528" s="199" t="s">
        <v>2341</v>
      </c>
      <c r="J528" s="198">
        <v>45953</v>
      </c>
      <c r="K528" s="198">
        <v>45959</v>
      </c>
      <c r="L528" s="198">
        <v>46038</v>
      </c>
      <c r="M528" s="198">
        <v>46038</v>
      </c>
      <c r="N528" s="161" t="s">
        <v>82</v>
      </c>
      <c r="O528" s="161" t="s">
        <v>479</v>
      </c>
      <c r="P528" s="161"/>
      <c r="Q528" s="161"/>
      <c r="R528" s="198">
        <v>44562</v>
      </c>
      <c r="S528" s="198">
        <v>45657</v>
      </c>
      <c r="T528" s="161" t="s">
        <v>314</v>
      </c>
      <c r="U528" s="161" t="s">
        <v>152</v>
      </c>
      <c r="V528" s="161"/>
      <c r="W528" s="161" t="s">
        <v>1270</v>
      </c>
      <c r="X528" s="161" t="s">
        <v>36</v>
      </c>
      <c r="Y528" s="161"/>
      <c r="Z528" s="198"/>
      <c r="AA528" s="161"/>
      <c r="AB528" s="161"/>
      <c r="AC528" s="161"/>
      <c r="AD528" s="197">
        <v>15521918300</v>
      </c>
      <c r="AE528" s="197">
        <v>2.2999999999999998</v>
      </c>
      <c r="AF528" s="197" t="s">
        <v>4003</v>
      </c>
      <c r="AG528" s="199">
        <v>105316</v>
      </c>
      <c r="AH528" s="197">
        <f t="shared" si="25"/>
        <v>12420</v>
      </c>
      <c r="AI528" s="197">
        <v>12420</v>
      </c>
      <c r="AJ528" s="197">
        <v>0</v>
      </c>
      <c r="AK528" s="197">
        <v>0</v>
      </c>
      <c r="AL528" s="197">
        <v>3105</v>
      </c>
      <c r="AM528" s="197">
        <f t="shared" si="26"/>
        <v>15525</v>
      </c>
      <c r="AN528" s="197">
        <v>12420</v>
      </c>
      <c r="AO528" s="197">
        <v>0</v>
      </c>
      <c r="AP528" s="197">
        <v>0</v>
      </c>
      <c r="AQ528" s="197">
        <v>0</v>
      </c>
      <c r="AR528" s="197">
        <v>3105</v>
      </c>
      <c r="AS528" s="197" t="s">
        <v>564</v>
      </c>
      <c r="AT528" s="197" t="s">
        <v>904</v>
      </c>
      <c r="AU528" s="197" t="s">
        <v>118</v>
      </c>
      <c r="AV528" s="197" t="s">
        <v>3366</v>
      </c>
      <c r="AW528" s="197" t="s">
        <v>4004</v>
      </c>
      <c r="AX528" s="197" t="s">
        <v>904</v>
      </c>
      <c r="AY528" s="197"/>
      <c r="AZ528" s="197"/>
      <c r="BA528" s="197"/>
      <c r="BB528" s="197" t="s">
        <v>904</v>
      </c>
      <c r="BC528" s="197"/>
      <c r="BD528" s="197" t="s">
        <v>4004</v>
      </c>
      <c r="BE528" s="197"/>
      <c r="BF528" s="197"/>
      <c r="BG528" s="197"/>
      <c r="BH528" s="197"/>
      <c r="BI528" s="197"/>
    </row>
    <row r="529" spans="1:61" ht="15" hidden="1" customHeight="1" x14ac:dyDescent="0.2">
      <c r="A529" s="349" t="str">
        <f t="shared" si="27"/>
        <v>15xx-940925351663-150120250917TAC0016</v>
      </c>
      <c r="B529" s="198">
        <v>46045</v>
      </c>
      <c r="C529" s="351" t="s">
        <v>290</v>
      </c>
      <c r="D529" s="351" t="s">
        <v>291</v>
      </c>
      <c r="E529" s="260">
        <v>940925351663</v>
      </c>
      <c r="F529" s="161" t="s">
        <v>1203</v>
      </c>
      <c r="G529" s="199" t="s">
        <v>1430</v>
      </c>
      <c r="H529" s="199" t="s">
        <v>3363</v>
      </c>
      <c r="I529" s="199" t="s">
        <v>1430</v>
      </c>
      <c r="J529" s="198">
        <v>45917</v>
      </c>
      <c r="K529" s="198">
        <v>45940</v>
      </c>
      <c r="L529" s="198">
        <v>45993</v>
      </c>
      <c r="M529" s="198">
        <v>45995</v>
      </c>
      <c r="N529" s="161" t="s">
        <v>82</v>
      </c>
      <c r="O529" s="161" t="s">
        <v>479</v>
      </c>
      <c r="P529" s="161"/>
      <c r="Q529" s="161"/>
      <c r="R529" s="198">
        <v>44743</v>
      </c>
      <c r="S529" s="198">
        <v>45898</v>
      </c>
      <c r="T529" s="161" t="s">
        <v>502</v>
      </c>
      <c r="U529" s="161" t="s">
        <v>297</v>
      </c>
      <c r="V529" s="161"/>
      <c r="W529" s="161" t="s">
        <v>303</v>
      </c>
      <c r="X529" s="161" t="s">
        <v>132</v>
      </c>
      <c r="Y529" s="161"/>
      <c r="Z529" s="198"/>
      <c r="AA529" s="161"/>
      <c r="AB529" s="161"/>
      <c r="AC529" s="161"/>
      <c r="AD529" s="197"/>
      <c r="AE529" s="197"/>
      <c r="AF529" s="197" t="s">
        <v>4090</v>
      </c>
      <c r="AG529" s="199">
        <v>901101</v>
      </c>
      <c r="AH529" s="197">
        <f t="shared" si="25"/>
        <v>14000</v>
      </c>
      <c r="AI529" s="197">
        <v>14000</v>
      </c>
      <c r="AJ529" s="197">
        <v>0</v>
      </c>
      <c r="AK529" s="197">
        <v>0</v>
      </c>
      <c r="AL529" s="197">
        <v>0</v>
      </c>
      <c r="AM529" s="197">
        <f t="shared" si="26"/>
        <v>14000</v>
      </c>
      <c r="AN529" s="197">
        <v>14000</v>
      </c>
      <c r="AO529" s="197">
        <v>0</v>
      </c>
      <c r="AP529" s="197">
        <v>0</v>
      </c>
      <c r="AQ529" s="197">
        <v>0</v>
      </c>
      <c r="AR529" s="197">
        <v>0</v>
      </c>
      <c r="AS529" s="197" t="e">
        <v>#N/A</v>
      </c>
      <c r="AT529" s="197" t="s">
        <v>904</v>
      </c>
      <c r="AU529" s="197" t="s">
        <v>118</v>
      </c>
      <c r="AV529" s="197" t="s">
        <v>4007</v>
      </c>
      <c r="AW529" s="197" t="s">
        <v>4004</v>
      </c>
      <c r="AX529" s="197" t="s">
        <v>904</v>
      </c>
      <c r="AY529" s="197"/>
      <c r="AZ529" s="197"/>
      <c r="BA529" s="197"/>
      <c r="BB529" s="197"/>
      <c r="BC529" s="197"/>
      <c r="BD529" s="197" t="s">
        <v>4004</v>
      </c>
      <c r="BE529" s="197"/>
      <c r="BF529" s="197">
        <v>14000</v>
      </c>
      <c r="BG529" s="197"/>
      <c r="BH529" s="197"/>
      <c r="BI529" s="197"/>
    </row>
    <row r="530" spans="1:61" ht="15" hidden="1" customHeight="1" x14ac:dyDescent="0.2">
      <c r="A530" s="349" t="str">
        <f t="shared" si="27"/>
        <v>60xx-840905402374-600120260119TAC0107</v>
      </c>
      <c r="B530" s="198">
        <v>46085</v>
      </c>
      <c r="C530" s="351" t="s">
        <v>363</v>
      </c>
      <c r="D530" s="351" t="s">
        <v>364</v>
      </c>
      <c r="E530" s="260">
        <v>840905402374</v>
      </c>
      <c r="F530" s="161" t="s">
        <v>3556</v>
      </c>
      <c r="G530" s="199" t="s">
        <v>3557</v>
      </c>
      <c r="H530" s="199" t="s">
        <v>3363</v>
      </c>
      <c r="I530" s="199" t="s">
        <v>4185</v>
      </c>
      <c r="J530" s="198">
        <v>46056</v>
      </c>
      <c r="K530" s="198">
        <v>46058</v>
      </c>
      <c r="L530" s="198">
        <v>46084</v>
      </c>
      <c r="M530" s="198">
        <v>46084</v>
      </c>
      <c r="N530" s="161" t="s">
        <v>82</v>
      </c>
      <c r="O530" s="161" t="s">
        <v>479</v>
      </c>
      <c r="P530" s="161"/>
      <c r="Q530" s="161"/>
      <c r="R530" s="198">
        <v>45792</v>
      </c>
      <c r="S530" s="198">
        <v>46026</v>
      </c>
      <c r="T530" s="161" t="s">
        <v>3558</v>
      </c>
      <c r="U530" s="161" t="s">
        <v>149</v>
      </c>
      <c r="V530" s="161"/>
      <c r="W530" s="161" t="s">
        <v>1770</v>
      </c>
      <c r="X530" s="161"/>
      <c r="Y530" s="161"/>
      <c r="Z530" s="198"/>
      <c r="AA530" s="161"/>
      <c r="AB530" s="161"/>
      <c r="AC530" s="161"/>
      <c r="AD530" s="197">
        <v>134930</v>
      </c>
      <c r="AE530" s="197">
        <v>3</v>
      </c>
      <c r="AF530" s="197" t="s">
        <v>4090</v>
      </c>
      <c r="AG530" s="199">
        <v>904101</v>
      </c>
      <c r="AH530" s="197">
        <f t="shared" si="25"/>
        <v>12913</v>
      </c>
      <c r="AI530" s="197">
        <v>11900</v>
      </c>
      <c r="AJ530" s="197">
        <v>1013</v>
      </c>
      <c r="AK530" s="197">
        <v>0</v>
      </c>
      <c r="AL530" s="197">
        <v>0</v>
      </c>
      <c r="AM530" s="197">
        <f t="shared" si="26"/>
        <v>12913</v>
      </c>
      <c r="AN530" s="197">
        <v>11900</v>
      </c>
      <c r="AO530" s="197">
        <v>0</v>
      </c>
      <c r="AP530" s="197">
        <v>1013</v>
      </c>
      <c r="AQ530" s="197">
        <v>0</v>
      </c>
      <c r="AR530" s="197">
        <v>0</v>
      </c>
      <c r="AS530" s="197" t="s">
        <v>564</v>
      </c>
      <c r="AT530" s="197" t="s">
        <v>904</v>
      </c>
      <c r="AU530" s="197" t="s">
        <v>118</v>
      </c>
      <c r="AV530" s="197" t="s">
        <v>3366</v>
      </c>
      <c r="AW530" s="197" t="s">
        <v>4004</v>
      </c>
      <c r="AX530" s="197" t="s">
        <v>904</v>
      </c>
      <c r="AY530" s="197"/>
      <c r="AZ530" s="197" t="s">
        <v>904</v>
      </c>
      <c r="BA530" s="197"/>
      <c r="BB530" s="197"/>
      <c r="BC530" s="197"/>
      <c r="BD530" s="197" t="s">
        <v>4004</v>
      </c>
      <c r="BE530" s="197"/>
      <c r="BF530" s="197"/>
      <c r="BG530" s="197"/>
      <c r="BH530" s="197"/>
      <c r="BI530" s="197"/>
    </row>
    <row r="531" spans="1:61" ht="15" hidden="1" customHeight="1" x14ac:dyDescent="0.2">
      <c r="A531" s="349" t="str">
        <f t="shared" si="27"/>
        <v>72xx-11221551836-6</v>
      </c>
      <c r="B531" s="198">
        <v>46112</v>
      </c>
      <c r="C531" s="351" t="s">
        <v>289</v>
      </c>
      <c r="D531" s="351" t="s">
        <v>1144</v>
      </c>
      <c r="E531" s="260">
        <v>11221551836</v>
      </c>
      <c r="F531" s="161" t="s">
        <v>4114</v>
      </c>
      <c r="G531" s="199">
        <v>6</v>
      </c>
      <c r="H531" s="199" t="s">
        <v>3365</v>
      </c>
      <c r="I531" s="199">
        <v>6</v>
      </c>
      <c r="J531" s="198">
        <v>45768</v>
      </c>
      <c r="K531" s="198">
        <v>45776</v>
      </c>
      <c r="L531" s="198">
        <v>45846</v>
      </c>
      <c r="M531" s="198">
        <v>45846</v>
      </c>
      <c r="N531" s="161"/>
      <c r="O531" s="161" t="s">
        <v>82</v>
      </c>
      <c r="P531" s="161"/>
      <c r="Q531" s="161"/>
      <c r="R531" s="198">
        <v>44562</v>
      </c>
      <c r="S531" s="198">
        <v>45745</v>
      </c>
      <c r="T531" s="161" t="s">
        <v>4115</v>
      </c>
      <c r="U531" s="161" t="s">
        <v>149</v>
      </c>
      <c r="V531" s="161" t="s">
        <v>57</v>
      </c>
      <c r="W531" s="161" t="s">
        <v>4116</v>
      </c>
      <c r="X531" s="161" t="s">
        <v>36</v>
      </c>
      <c r="Y531" s="161" t="s">
        <v>57</v>
      </c>
      <c r="Z531" s="198" t="s">
        <v>57</v>
      </c>
      <c r="AA531" s="161" t="s">
        <v>57</v>
      </c>
      <c r="AB531" s="161" t="s">
        <v>57</v>
      </c>
      <c r="AC531" s="161" t="s">
        <v>57</v>
      </c>
      <c r="AD531" s="197"/>
      <c r="AE531" s="197"/>
      <c r="AF531" s="197" t="s">
        <v>4003</v>
      </c>
      <c r="AG531" s="199">
        <v>103101</v>
      </c>
      <c r="AH531" s="197">
        <f t="shared" si="25"/>
        <v>12078</v>
      </c>
      <c r="AI531" s="197">
        <v>12078</v>
      </c>
      <c r="AJ531" s="197">
        <v>0</v>
      </c>
      <c r="AK531" s="197">
        <v>0</v>
      </c>
      <c r="AL531" s="197">
        <v>0</v>
      </c>
      <c r="AM531" s="197">
        <f t="shared" si="26"/>
        <v>12078</v>
      </c>
      <c r="AN531" s="197">
        <v>11980</v>
      </c>
      <c r="AO531" s="197">
        <v>98</v>
      </c>
      <c r="AP531" s="197">
        <v>0</v>
      </c>
      <c r="AQ531" s="197">
        <v>0</v>
      </c>
      <c r="AR531" s="197">
        <v>0</v>
      </c>
      <c r="AS531" s="197" t="e">
        <v>#N/A</v>
      </c>
      <c r="AT531" s="197" t="s">
        <v>904</v>
      </c>
      <c r="AU531" s="197" t="s">
        <v>118</v>
      </c>
      <c r="AV531" s="197"/>
      <c r="AW531" s="197" t="s">
        <v>4004</v>
      </c>
      <c r="AX531" s="197" t="s">
        <v>904</v>
      </c>
      <c r="AY531" s="197" t="s">
        <v>904</v>
      </c>
      <c r="AZ531" s="197"/>
      <c r="BA531" s="197"/>
      <c r="BB531" s="197"/>
      <c r="BC531" s="197"/>
      <c r="BD531" s="197" t="s">
        <v>4004</v>
      </c>
      <c r="BE531" s="197"/>
      <c r="BF531" s="197">
        <v>0</v>
      </c>
      <c r="BG531" s="197">
        <v>0</v>
      </c>
      <c r="BH531" s="197">
        <v>0</v>
      </c>
      <c r="BI531" s="197"/>
    </row>
    <row r="532" spans="1:61" ht="15" hidden="1" customHeight="1" x14ac:dyDescent="0.2">
      <c r="A532" s="349" t="str">
        <f t="shared" si="27"/>
        <v>33xx-730509402051-330120251217TAC0006</v>
      </c>
      <c r="B532" s="198">
        <v>46057</v>
      </c>
      <c r="C532" s="351" t="s">
        <v>304</v>
      </c>
      <c r="D532" s="351" t="s">
        <v>305</v>
      </c>
      <c r="E532" s="260">
        <v>730509402051</v>
      </c>
      <c r="F532" s="161" t="s">
        <v>2320</v>
      </c>
      <c r="G532" s="199" t="s">
        <v>2319</v>
      </c>
      <c r="H532" s="199" t="s">
        <v>3363</v>
      </c>
      <c r="I532" s="199" t="s">
        <v>2375</v>
      </c>
      <c r="J532" s="198">
        <v>46008</v>
      </c>
      <c r="K532" s="198">
        <v>46020</v>
      </c>
      <c r="L532" s="198">
        <v>46048</v>
      </c>
      <c r="M532" s="198">
        <v>46048</v>
      </c>
      <c r="N532" s="161" t="s">
        <v>82</v>
      </c>
      <c r="O532" s="161" t="s">
        <v>479</v>
      </c>
      <c r="P532" s="161"/>
      <c r="Q532" s="161"/>
      <c r="R532" s="198">
        <v>45817</v>
      </c>
      <c r="S532" s="198">
        <v>46003</v>
      </c>
      <c r="T532" s="161" t="s">
        <v>387</v>
      </c>
      <c r="U532" s="161" t="s">
        <v>149</v>
      </c>
      <c r="V532" s="161"/>
      <c r="W532" s="161" t="s">
        <v>312</v>
      </c>
      <c r="X532" s="161" t="s">
        <v>1062</v>
      </c>
      <c r="Y532" s="161"/>
      <c r="Z532" s="198"/>
      <c r="AA532" s="161"/>
      <c r="AB532" s="161"/>
      <c r="AC532" s="161"/>
      <c r="AD532" s="197" t="s">
        <v>2376</v>
      </c>
      <c r="AE532" s="197">
        <v>0.2</v>
      </c>
      <c r="AF532" s="197" t="s">
        <v>4090</v>
      </c>
      <c r="AG532" s="199">
        <v>904101</v>
      </c>
      <c r="AH532" s="197">
        <f t="shared" si="25"/>
        <v>11900</v>
      </c>
      <c r="AI532" s="197">
        <v>11900</v>
      </c>
      <c r="AJ532" s="197">
        <v>0</v>
      </c>
      <c r="AK532" s="197">
        <v>0</v>
      </c>
      <c r="AL532" s="197">
        <v>0</v>
      </c>
      <c r="AM532" s="197">
        <f t="shared" si="26"/>
        <v>11900</v>
      </c>
      <c r="AN532" s="197">
        <v>11900</v>
      </c>
      <c r="AO532" s="197">
        <v>0</v>
      </c>
      <c r="AP532" s="197">
        <v>0</v>
      </c>
      <c r="AQ532" s="197">
        <v>0</v>
      </c>
      <c r="AR532" s="197">
        <v>0</v>
      </c>
      <c r="AS532" s="197" t="s">
        <v>564</v>
      </c>
      <c r="AT532" s="197" t="s">
        <v>904</v>
      </c>
      <c r="AU532" s="197" t="s">
        <v>118</v>
      </c>
      <c r="AV532" s="197" t="s">
        <v>3366</v>
      </c>
      <c r="AW532" s="197" t="s">
        <v>4004</v>
      </c>
      <c r="AX532" s="197" t="s">
        <v>904</v>
      </c>
      <c r="AY532" s="197"/>
      <c r="AZ532" s="197"/>
      <c r="BA532" s="197"/>
      <c r="BB532" s="197"/>
      <c r="BC532" s="197"/>
      <c r="BD532" s="197" t="s">
        <v>4004</v>
      </c>
      <c r="BE532" s="197"/>
      <c r="BF532" s="197"/>
      <c r="BG532" s="197"/>
      <c r="BH532" s="197"/>
      <c r="BI532" s="197"/>
    </row>
    <row r="533" spans="1:61" ht="15" hidden="1" customHeight="1" x14ac:dyDescent="0.2">
      <c r="A533" s="349" t="str">
        <f t="shared" si="27"/>
        <v>03xx-160740000521-030120251023TAC0017</v>
      </c>
      <c r="B533" s="198">
        <v>46092</v>
      </c>
      <c r="C533" s="351" t="s">
        <v>365</v>
      </c>
      <c r="D533" s="351" t="s">
        <v>20</v>
      </c>
      <c r="E533" s="260">
        <v>160740000521</v>
      </c>
      <c r="F533" s="161" t="s">
        <v>1570</v>
      </c>
      <c r="G533" s="199" t="s">
        <v>1569</v>
      </c>
      <c r="H533" s="199" t="s">
        <v>3363</v>
      </c>
      <c r="I533" s="199" t="s">
        <v>3641</v>
      </c>
      <c r="J533" s="198">
        <v>45953</v>
      </c>
      <c r="K533" s="198">
        <v>45979</v>
      </c>
      <c r="L533" s="198">
        <v>46076</v>
      </c>
      <c r="M533" s="198">
        <v>46076</v>
      </c>
      <c r="N533" s="161" t="s">
        <v>82</v>
      </c>
      <c r="O533" s="161" t="s">
        <v>479</v>
      </c>
      <c r="P533" s="161"/>
      <c r="Q533" s="161"/>
      <c r="R533" s="198">
        <v>44743</v>
      </c>
      <c r="S533" s="198">
        <v>45933</v>
      </c>
      <c r="T533" s="161" t="s">
        <v>944</v>
      </c>
      <c r="U533" s="161" t="s">
        <v>268</v>
      </c>
      <c r="V533" s="161"/>
      <c r="W533" s="161" t="s">
        <v>1668</v>
      </c>
      <c r="X533" s="161" t="s">
        <v>36</v>
      </c>
      <c r="Y533" s="161"/>
      <c r="Z533" s="198"/>
      <c r="AA533" s="161"/>
      <c r="AB533" s="161"/>
      <c r="AC533" s="161"/>
      <c r="AD533" s="197">
        <v>25705437</v>
      </c>
      <c r="AE533" s="197">
        <v>0.8</v>
      </c>
      <c r="AF533" s="197" t="s">
        <v>4090</v>
      </c>
      <c r="AG533" s="199">
        <v>904101</v>
      </c>
      <c r="AH533" s="197">
        <f t="shared" si="25"/>
        <v>11863</v>
      </c>
      <c r="AI533" s="197">
        <v>10500</v>
      </c>
      <c r="AJ533" s="197">
        <v>1363</v>
      </c>
      <c r="AK533" s="197">
        <v>0</v>
      </c>
      <c r="AL533" s="197">
        <v>0</v>
      </c>
      <c r="AM533" s="197">
        <f t="shared" si="26"/>
        <v>11863</v>
      </c>
      <c r="AN533" s="197">
        <v>10500</v>
      </c>
      <c r="AO533" s="197">
        <v>0</v>
      </c>
      <c r="AP533" s="197">
        <v>1363</v>
      </c>
      <c r="AQ533" s="197">
        <v>0</v>
      </c>
      <c r="AR533" s="197">
        <v>0</v>
      </c>
      <c r="AS533" s="197" t="s">
        <v>564</v>
      </c>
      <c r="AT533" s="197" t="s">
        <v>904</v>
      </c>
      <c r="AU533" s="197" t="s">
        <v>118</v>
      </c>
      <c r="AV533" s="197" t="s">
        <v>3366</v>
      </c>
      <c r="AW533" s="197" t="s">
        <v>4004</v>
      </c>
      <c r="AX533" s="197" t="s">
        <v>904</v>
      </c>
      <c r="AY533" s="197"/>
      <c r="AZ533" s="197" t="s">
        <v>904</v>
      </c>
      <c r="BA533" s="197"/>
      <c r="BB533" s="197"/>
      <c r="BC533" s="197"/>
      <c r="BD533" s="197" t="s">
        <v>4004</v>
      </c>
      <c r="BE533" s="197"/>
      <c r="BF533" s="197"/>
      <c r="BG533" s="197"/>
      <c r="BH533" s="197"/>
      <c r="BI533" s="197"/>
    </row>
    <row r="534" spans="1:61" ht="15" hidden="1" customHeight="1" x14ac:dyDescent="0.2">
      <c r="A534" s="349" t="str">
        <f t="shared" si="27"/>
        <v>15xx-30919650502-150120250918TAC0006</v>
      </c>
      <c r="B534" s="198">
        <v>46057</v>
      </c>
      <c r="C534" s="351" t="s">
        <v>290</v>
      </c>
      <c r="D534" s="351" t="s">
        <v>291</v>
      </c>
      <c r="E534" s="260">
        <v>30919650502</v>
      </c>
      <c r="F534" s="161" t="s">
        <v>2094</v>
      </c>
      <c r="G534" s="199" t="s">
        <v>1447</v>
      </c>
      <c r="H534" s="199" t="s">
        <v>3363</v>
      </c>
      <c r="I534" s="199" t="s">
        <v>1447</v>
      </c>
      <c r="J534" s="198">
        <v>45918</v>
      </c>
      <c r="K534" s="198">
        <v>45953</v>
      </c>
      <c r="L534" s="198">
        <v>46014</v>
      </c>
      <c r="M534" s="198">
        <v>46016</v>
      </c>
      <c r="N534" s="161" t="s">
        <v>82</v>
      </c>
      <c r="O534" s="161" t="s">
        <v>479</v>
      </c>
      <c r="P534" s="161"/>
      <c r="Q534" s="161"/>
      <c r="R534" s="198">
        <v>45329</v>
      </c>
      <c r="S534" s="198">
        <v>45910</v>
      </c>
      <c r="T534" s="161" t="s">
        <v>1059</v>
      </c>
      <c r="U534" s="161" t="s">
        <v>264</v>
      </c>
      <c r="V534" s="161"/>
      <c r="W534" s="161" t="s">
        <v>1207</v>
      </c>
      <c r="X534" s="161" t="s">
        <v>132</v>
      </c>
      <c r="Y534" s="161"/>
      <c r="Z534" s="198"/>
      <c r="AA534" s="161"/>
      <c r="AB534" s="161"/>
      <c r="AC534" s="161"/>
      <c r="AD534" s="197"/>
      <c r="AE534" s="197"/>
      <c r="AF534" s="197" t="s">
        <v>4003</v>
      </c>
      <c r="AG534" s="199">
        <v>103101</v>
      </c>
      <c r="AH534" s="197">
        <f t="shared" si="25"/>
        <v>10571.981276</v>
      </c>
      <c r="AI534" s="197">
        <v>10571.981276</v>
      </c>
      <c r="AJ534" s="197">
        <v>0</v>
      </c>
      <c r="AK534" s="197">
        <v>0</v>
      </c>
      <c r="AL534" s="197">
        <v>0</v>
      </c>
      <c r="AM534" s="197">
        <f t="shared" si="26"/>
        <v>11583</v>
      </c>
      <c r="AN534" s="197">
        <v>10113</v>
      </c>
      <c r="AO534" s="197">
        <v>0</v>
      </c>
      <c r="AP534" s="197">
        <v>459</v>
      </c>
      <c r="AQ534" s="197">
        <v>0</v>
      </c>
      <c r="AR534" s="197">
        <v>1011</v>
      </c>
      <c r="AS534" s="197" t="e">
        <v>#N/A</v>
      </c>
      <c r="AT534" s="197" t="s">
        <v>904</v>
      </c>
      <c r="AU534" s="197" t="s">
        <v>118</v>
      </c>
      <c r="AV534" s="197"/>
      <c r="AW534" s="197" t="s">
        <v>4004</v>
      </c>
      <c r="AX534" s="197" t="s">
        <v>904</v>
      </c>
      <c r="AY534" s="197"/>
      <c r="AZ534" s="197" t="s">
        <v>904</v>
      </c>
      <c r="BA534" s="197"/>
      <c r="BB534" s="197" t="s">
        <v>904</v>
      </c>
      <c r="BC534" s="197"/>
      <c r="BD534" s="197" t="s">
        <v>4004</v>
      </c>
      <c r="BE534" s="197"/>
      <c r="BF534" s="197">
        <v>0</v>
      </c>
      <c r="BG534" s="197"/>
      <c r="BH534" s="197"/>
      <c r="BI534" s="197"/>
    </row>
    <row r="535" spans="1:61" ht="15" hidden="1" customHeight="1" x14ac:dyDescent="0.2">
      <c r="A535" s="349" t="str">
        <f t="shared" si="27"/>
        <v>15xx-30919650502-150120250918TAC0006</v>
      </c>
      <c r="B535" s="198">
        <v>46057</v>
      </c>
      <c r="C535" s="351" t="s">
        <v>290</v>
      </c>
      <c r="D535" s="351" t="s">
        <v>291</v>
      </c>
      <c r="E535" s="260">
        <v>30919650502</v>
      </c>
      <c r="F535" s="161" t="s">
        <v>2094</v>
      </c>
      <c r="G535" s="199" t="s">
        <v>1447</v>
      </c>
      <c r="H535" s="199" t="s">
        <v>3363</v>
      </c>
      <c r="I535" s="199" t="s">
        <v>1447</v>
      </c>
      <c r="J535" s="198">
        <v>45918</v>
      </c>
      <c r="K535" s="198">
        <v>45953</v>
      </c>
      <c r="L535" s="198">
        <v>46014</v>
      </c>
      <c r="M535" s="198">
        <v>46016</v>
      </c>
      <c r="N535" s="161" t="s">
        <v>82</v>
      </c>
      <c r="O535" s="161" t="s">
        <v>479</v>
      </c>
      <c r="P535" s="161"/>
      <c r="Q535" s="161"/>
      <c r="R535" s="198">
        <v>45329</v>
      </c>
      <c r="S535" s="198">
        <v>45910</v>
      </c>
      <c r="T535" s="161" t="s">
        <v>1059</v>
      </c>
      <c r="U535" s="161" t="s">
        <v>264</v>
      </c>
      <c r="V535" s="161"/>
      <c r="W535" s="161" t="s">
        <v>1207</v>
      </c>
      <c r="X535" s="161" t="s">
        <v>132</v>
      </c>
      <c r="Y535" s="161"/>
      <c r="Z535" s="198"/>
      <c r="AA535" s="161"/>
      <c r="AB535" s="161"/>
      <c r="AC535" s="161"/>
      <c r="AD535" s="197"/>
      <c r="AE535" s="197"/>
      <c r="AF535" s="197" t="s">
        <v>4003</v>
      </c>
      <c r="AG535" s="199">
        <v>101202</v>
      </c>
      <c r="AH535" s="197">
        <f t="shared" si="25"/>
        <v>10571.981276</v>
      </c>
      <c r="AI535" s="197">
        <v>10571.981276</v>
      </c>
      <c r="AJ535" s="197">
        <v>0</v>
      </c>
      <c r="AK535" s="197">
        <v>0</v>
      </c>
      <c r="AL535" s="197">
        <v>0</v>
      </c>
      <c r="AM535" s="197">
        <f t="shared" si="26"/>
        <v>11583</v>
      </c>
      <c r="AN535" s="197">
        <v>10113</v>
      </c>
      <c r="AO535" s="197">
        <v>0</v>
      </c>
      <c r="AP535" s="197">
        <v>459</v>
      </c>
      <c r="AQ535" s="197">
        <v>0</v>
      </c>
      <c r="AR535" s="197">
        <v>1011</v>
      </c>
      <c r="AS535" s="197" t="e">
        <v>#N/A</v>
      </c>
      <c r="AT535" s="197" t="s">
        <v>904</v>
      </c>
      <c r="AU535" s="197" t="s">
        <v>118</v>
      </c>
      <c r="AV535" s="197"/>
      <c r="AW535" s="197" t="s">
        <v>4004</v>
      </c>
      <c r="AX535" s="197" t="s">
        <v>904</v>
      </c>
      <c r="AY535" s="197"/>
      <c r="AZ535" s="197" t="s">
        <v>904</v>
      </c>
      <c r="BA535" s="197"/>
      <c r="BB535" s="197" t="s">
        <v>904</v>
      </c>
      <c r="BC535" s="197"/>
      <c r="BD535" s="197" t="s">
        <v>4004</v>
      </c>
      <c r="BE535" s="197"/>
      <c r="BF535" s="197">
        <v>0</v>
      </c>
      <c r="BG535" s="197"/>
      <c r="BH535" s="197"/>
      <c r="BI535" s="197"/>
    </row>
    <row r="536" spans="1:61" ht="15" hidden="1" customHeight="1" x14ac:dyDescent="0.2">
      <c r="A536" s="349" t="str">
        <f t="shared" si="27"/>
        <v>45xx-190840029013-450120251128TAC0036</v>
      </c>
      <c r="B536" s="198">
        <v>46043</v>
      </c>
      <c r="C536" s="351" t="s">
        <v>359</v>
      </c>
      <c r="D536" s="351" t="s">
        <v>259</v>
      </c>
      <c r="E536" s="260">
        <v>190840029013</v>
      </c>
      <c r="F536" s="161" t="s">
        <v>1873</v>
      </c>
      <c r="G536" s="199" t="s">
        <v>1874</v>
      </c>
      <c r="H536" s="199" t="s">
        <v>3363</v>
      </c>
      <c r="I536" s="199" t="s">
        <v>2377</v>
      </c>
      <c r="J536" s="198">
        <v>45989</v>
      </c>
      <c r="K536" s="198">
        <v>45995</v>
      </c>
      <c r="L536" s="198">
        <v>46038</v>
      </c>
      <c r="M536" s="198">
        <v>46038</v>
      </c>
      <c r="N536" s="161" t="s">
        <v>82</v>
      </c>
      <c r="O536" s="161" t="s">
        <v>479</v>
      </c>
      <c r="P536" s="161"/>
      <c r="Q536" s="161"/>
      <c r="R536" s="198">
        <v>44562</v>
      </c>
      <c r="S536" s="198">
        <v>45986</v>
      </c>
      <c r="T536" s="161" t="s">
        <v>269</v>
      </c>
      <c r="U536" s="161" t="s">
        <v>273</v>
      </c>
      <c r="V536" s="161"/>
      <c r="W536" s="161"/>
      <c r="X536" s="161" t="s">
        <v>132</v>
      </c>
      <c r="Y536" s="161"/>
      <c r="Z536" s="198"/>
      <c r="AA536" s="161"/>
      <c r="AB536" s="161"/>
      <c r="AC536" s="161"/>
      <c r="AD536" s="197">
        <v>145298684</v>
      </c>
      <c r="AE536" s="197"/>
      <c r="AF536" s="197" t="s">
        <v>4003</v>
      </c>
      <c r="AG536" s="199">
        <v>101111</v>
      </c>
      <c r="AH536" s="197">
        <f t="shared" si="25"/>
        <v>10720</v>
      </c>
      <c r="AI536" s="197">
        <v>10720</v>
      </c>
      <c r="AJ536" s="197">
        <v>0</v>
      </c>
      <c r="AK536" s="197">
        <v>0</v>
      </c>
      <c r="AL536" s="197">
        <v>0</v>
      </c>
      <c r="AM536" s="197">
        <f t="shared" si="26"/>
        <v>10720</v>
      </c>
      <c r="AN536" s="197">
        <v>0</v>
      </c>
      <c r="AO536" s="197">
        <v>10720</v>
      </c>
      <c r="AP536" s="197">
        <v>0</v>
      </c>
      <c r="AQ536" s="197">
        <v>0</v>
      </c>
      <c r="AR536" s="197">
        <v>0</v>
      </c>
      <c r="AS536" s="197" t="s">
        <v>564</v>
      </c>
      <c r="AT536" s="197" t="s">
        <v>904</v>
      </c>
      <c r="AU536" s="197" t="s">
        <v>118</v>
      </c>
      <c r="AV536" s="197" t="s">
        <v>3366</v>
      </c>
      <c r="AW536" s="197" t="s">
        <v>4004</v>
      </c>
      <c r="AX536" s="197"/>
      <c r="AY536" s="197" t="s">
        <v>904</v>
      </c>
      <c r="AZ536" s="197"/>
      <c r="BA536" s="197"/>
      <c r="BB536" s="197"/>
      <c r="BC536" s="197"/>
      <c r="BD536" s="197" t="s">
        <v>4004</v>
      </c>
      <c r="BE536" s="197"/>
      <c r="BF536" s="197"/>
      <c r="BG536" s="197"/>
      <c r="BH536" s="197"/>
      <c r="BI536" s="197"/>
    </row>
    <row r="537" spans="1:61" ht="15" hidden="1" customHeight="1" x14ac:dyDescent="0.2">
      <c r="A537" s="349" t="str">
        <f t="shared" si="27"/>
        <v>60xx-150740023211-712</v>
      </c>
      <c r="B537" s="198">
        <v>46030</v>
      </c>
      <c r="C537" s="351" t="s">
        <v>363</v>
      </c>
      <c r="D537" s="351" t="s">
        <v>364</v>
      </c>
      <c r="E537" s="260">
        <v>150740023211</v>
      </c>
      <c r="F537" s="161" t="s">
        <v>127</v>
      </c>
      <c r="G537" s="199">
        <v>712</v>
      </c>
      <c r="H537" s="199" t="s">
        <v>3365</v>
      </c>
      <c r="I537" s="199">
        <v>712</v>
      </c>
      <c r="J537" s="198">
        <v>45427</v>
      </c>
      <c r="K537" s="198">
        <v>45427</v>
      </c>
      <c r="L537" s="198">
        <v>45644</v>
      </c>
      <c r="M537" s="198"/>
      <c r="N537" s="161"/>
      <c r="O537" s="161" t="s">
        <v>82</v>
      </c>
      <c r="P537" s="161"/>
      <c r="Q537" s="161"/>
      <c r="R537" s="198">
        <v>44197</v>
      </c>
      <c r="S537" s="198">
        <v>45291</v>
      </c>
      <c r="T537" s="161" t="s">
        <v>98</v>
      </c>
      <c r="U537" s="161" t="s">
        <v>1320</v>
      </c>
      <c r="V537" s="161"/>
      <c r="W537" s="161" t="s">
        <v>620</v>
      </c>
      <c r="X537" s="161" t="s">
        <v>130</v>
      </c>
      <c r="Y537" s="161"/>
      <c r="Z537" s="198"/>
      <c r="AA537" s="161"/>
      <c r="AB537" s="161"/>
      <c r="AC537" s="161"/>
      <c r="AD537" s="197"/>
      <c r="AE537" s="197"/>
      <c r="AF537" s="197" t="s">
        <v>4003</v>
      </c>
      <c r="AG537" s="199">
        <v>101111</v>
      </c>
      <c r="AH537" s="197">
        <f t="shared" si="25"/>
        <v>893846</v>
      </c>
      <c r="AI537" s="197">
        <v>863425</v>
      </c>
      <c r="AJ537" s="197">
        <v>30421</v>
      </c>
      <c r="AK537" s="197">
        <v>0</v>
      </c>
      <c r="AL537" s="197">
        <v>0</v>
      </c>
      <c r="AM537" s="197">
        <f t="shared" si="26"/>
        <v>10064</v>
      </c>
      <c r="AN537" s="197">
        <v>10064</v>
      </c>
      <c r="AO537" s="197">
        <v>0</v>
      </c>
      <c r="AP537" s="197">
        <v>0</v>
      </c>
      <c r="AQ537" s="197">
        <v>0</v>
      </c>
      <c r="AR537" s="197">
        <v>0</v>
      </c>
      <c r="AS537" s="197" t="e">
        <v>#N/A</v>
      </c>
      <c r="AT537" s="197" t="s">
        <v>904</v>
      </c>
      <c r="AU537" s="197" t="s">
        <v>118</v>
      </c>
      <c r="AV537" s="197" t="s">
        <v>4007</v>
      </c>
      <c r="AW537" s="197" t="s">
        <v>4004</v>
      </c>
      <c r="AX537" s="197" t="s">
        <v>904</v>
      </c>
      <c r="AY537" s="197"/>
      <c r="AZ537" s="197"/>
      <c r="BA537" s="197"/>
      <c r="BB537" s="197"/>
      <c r="BC537" s="197"/>
      <c r="BD537" s="197" t="s">
        <v>4004</v>
      </c>
      <c r="BE537" s="197"/>
      <c r="BF537" s="197">
        <v>881853.74</v>
      </c>
      <c r="BG537" s="197">
        <v>0</v>
      </c>
      <c r="BH537" s="197">
        <v>0</v>
      </c>
      <c r="BI537" s="197"/>
    </row>
    <row r="538" spans="1:61" ht="15" hidden="1" customHeight="1" x14ac:dyDescent="0.2">
      <c r="A538" s="349" t="str">
        <f t="shared" si="27"/>
        <v>27xx-871203301528-270120250731TAC0009</v>
      </c>
      <c r="B538" s="198">
        <v>46055</v>
      </c>
      <c r="C538" s="351" t="s">
        <v>193</v>
      </c>
      <c r="D538" s="351" t="s">
        <v>194</v>
      </c>
      <c r="E538" s="260">
        <v>871203301528</v>
      </c>
      <c r="F538" s="161" t="s">
        <v>704</v>
      </c>
      <c r="G538" s="199" t="s">
        <v>703</v>
      </c>
      <c r="H538" s="199" t="s">
        <v>3363</v>
      </c>
      <c r="I538" s="199" t="s">
        <v>2081</v>
      </c>
      <c r="J538" s="198">
        <v>45869</v>
      </c>
      <c r="K538" s="198">
        <v>45880</v>
      </c>
      <c r="L538" s="198">
        <v>46000</v>
      </c>
      <c r="M538" s="198">
        <v>46001</v>
      </c>
      <c r="N538" s="161" t="s">
        <v>82</v>
      </c>
      <c r="O538" s="161" t="s">
        <v>479</v>
      </c>
      <c r="P538" s="161"/>
      <c r="Q538" s="161"/>
      <c r="R538" s="198">
        <v>45674</v>
      </c>
      <c r="S538" s="198">
        <v>45857</v>
      </c>
      <c r="T538" s="161" t="s">
        <v>371</v>
      </c>
      <c r="U538" s="161" t="s">
        <v>23</v>
      </c>
      <c r="V538" s="161"/>
      <c r="W538" s="161" t="s">
        <v>890</v>
      </c>
      <c r="X538" s="161" t="s">
        <v>36</v>
      </c>
      <c r="Y538" s="161"/>
      <c r="Z538" s="198"/>
      <c r="AA538" s="161"/>
      <c r="AB538" s="161"/>
      <c r="AC538" s="161"/>
      <c r="AD538" s="197">
        <v>6067364</v>
      </c>
      <c r="AE538" s="197">
        <v>0.91</v>
      </c>
      <c r="AF538" s="197" t="s">
        <v>4003</v>
      </c>
      <c r="AG538" s="199">
        <v>101202</v>
      </c>
      <c r="AH538" s="197">
        <f t="shared" si="25"/>
        <v>9304</v>
      </c>
      <c r="AI538" s="197">
        <v>8737</v>
      </c>
      <c r="AJ538" s="197">
        <v>567</v>
      </c>
      <c r="AK538" s="197">
        <v>0</v>
      </c>
      <c r="AL538" s="197">
        <v>0</v>
      </c>
      <c r="AM538" s="197">
        <f t="shared" si="26"/>
        <v>9304</v>
      </c>
      <c r="AN538" s="197">
        <v>0</v>
      </c>
      <c r="AO538" s="197">
        <v>8737</v>
      </c>
      <c r="AP538" s="197">
        <v>0</v>
      </c>
      <c r="AQ538" s="197">
        <v>567</v>
      </c>
      <c r="AR538" s="197">
        <v>0</v>
      </c>
      <c r="AS538" s="197" t="e">
        <v>#N/A</v>
      </c>
      <c r="AT538" s="197" t="s">
        <v>904</v>
      </c>
      <c r="AU538" s="197" t="s">
        <v>118</v>
      </c>
      <c r="AV538" s="197"/>
      <c r="AW538" s="197" t="s">
        <v>4004</v>
      </c>
      <c r="AX538" s="197"/>
      <c r="AY538" s="197" t="s">
        <v>904</v>
      </c>
      <c r="AZ538" s="197"/>
      <c r="BA538" s="197" t="s">
        <v>904</v>
      </c>
      <c r="BB538" s="197"/>
      <c r="BC538" s="197"/>
      <c r="BD538" s="197" t="s">
        <v>4004</v>
      </c>
      <c r="BE538" s="197"/>
      <c r="BF538" s="197">
        <v>0</v>
      </c>
      <c r="BG538" s="197"/>
      <c r="BH538" s="197"/>
      <c r="BI538" s="197"/>
    </row>
    <row r="539" spans="1:61" ht="15" hidden="1" customHeight="1" x14ac:dyDescent="0.2">
      <c r="A539" s="349" t="str">
        <f t="shared" si="27"/>
        <v>06xx-910928400011-060120251001TAC0023</v>
      </c>
      <c r="B539" s="198">
        <v>46036</v>
      </c>
      <c r="C539" s="351" t="s">
        <v>348</v>
      </c>
      <c r="D539" s="351" t="s">
        <v>49</v>
      </c>
      <c r="E539" s="260">
        <v>910928400011</v>
      </c>
      <c r="F539" s="161" t="s">
        <v>2357</v>
      </c>
      <c r="G539" s="199" t="s">
        <v>1192</v>
      </c>
      <c r="H539" s="199" t="s">
        <v>3363</v>
      </c>
      <c r="I539" s="199" t="s">
        <v>1192</v>
      </c>
      <c r="J539" s="198">
        <v>45931</v>
      </c>
      <c r="K539" s="198">
        <v>45951</v>
      </c>
      <c r="L539" s="198">
        <v>46034</v>
      </c>
      <c r="M539" s="198">
        <v>46034</v>
      </c>
      <c r="N539" s="161" t="s">
        <v>82</v>
      </c>
      <c r="O539" s="161" t="s">
        <v>479</v>
      </c>
      <c r="P539" s="161"/>
      <c r="Q539" s="161"/>
      <c r="R539" s="198">
        <v>44562</v>
      </c>
      <c r="S539" s="198">
        <v>45929</v>
      </c>
      <c r="T539" s="161" t="s">
        <v>64</v>
      </c>
      <c r="U539" s="161" t="s">
        <v>149</v>
      </c>
      <c r="V539" s="161" t="s">
        <v>57</v>
      </c>
      <c r="W539" s="161" t="s">
        <v>1140</v>
      </c>
      <c r="X539" s="161" t="s">
        <v>36</v>
      </c>
      <c r="Y539" s="161" t="s">
        <v>57</v>
      </c>
      <c r="Z539" s="198" t="s">
        <v>57</v>
      </c>
      <c r="AA539" s="161" t="s">
        <v>57</v>
      </c>
      <c r="AB539" s="161" t="s">
        <v>57</v>
      </c>
      <c r="AC539" s="161" t="s">
        <v>57</v>
      </c>
      <c r="AD539" s="197">
        <v>1267457</v>
      </c>
      <c r="AE539" s="197">
        <v>1.615</v>
      </c>
      <c r="AF539" s="197" t="s">
        <v>4090</v>
      </c>
      <c r="AG539" s="199">
        <v>902101</v>
      </c>
      <c r="AH539" s="197">
        <f t="shared" si="25"/>
        <v>9276</v>
      </c>
      <c r="AI539" s="197">
        <v>9276</v>
      </c>
      <c r="AJ539" s="197">
        <v>0</v>
      </c>
      <c r="AK539" s="197">
        <v>0</v>
      </c>
      <c r="AL539" s="197">
        <v>0</v>
      </c>
      <c r="AM539" s="197">
        <f t="shared" si="26"/>
        <v>9276</v>
      </c>
      <c r="AN539" s="197">
        <v>0</v>
      </c>
      <c r="AO539" s="197">
        <v>9276</v>
      </c>
      <c r="AP539" s="197">
        <v>0</v>
      </c>
      <c r="AQ539" s="197">
        <v>0</v>
      </c>
      <c r="AR539" s="197">
        <v>0</v>
      </c>
      <c r="AS539" s="197" t="s">
        <v>564</v>
      </c>
      <c r="AT539" s="197" t="s">
        <v>904</v>
      </c>
      <c r="AU539" s="197" t="s">
        <v>118</v>
      </c>
      <c r="AV539" s="197" t="s">
        <v>3366</v>
      </c>
      <c r="AW539" s="197" t="s">
        <v>4004</v>
      </c>
      <c r="AX539" s="197"/>
      <c r="AY539" s="197" t="s">
        <v>904</v>
      </c>
      <c r="AZ539" s="197"/>
      <c r="BA539" s="197"/>
      <c r="BB539" s="197"/>
      <c r="BC539" s="197"/>
      <c r="BD539" s="197" t="s">
        <v>4007</v>
      </c>
      <c r="BE539" s="197"/>
      <c r="BF539" s="197"/>
      <c r="BG539" s="197"/>
      <c r="BH539" s="197"/>
      <c r="BI539" s="197"/>
    </row>
    <row r="540" spans="1:61" ht="15" hidden="1" customHeight="1" x14ac:dyDescent="0.2">
      <c r="A540" s="349" t="str">
        <f t="shared" si="27"/>
        <v>33xx-650117300952-330120251224TAC0001</v>
      </c>
      <c r="B540" s="198">
        <v>46086</v>
      </c>
      <c r="C540" s="351" t="s">
        <v>304</v>
      </c>
      <c r="D540" s="351" t="s">
        <v>305</v>
      </c>
      <c r="E540" s="260">
        <v>650117300952</v>
      </c>
      <c r="F540" s="161" t="s">
        <v>2149</v>
      </c>
      <c r="G540" s="199" t="s">
        <v>2150</v>
      </c>
      <c r="H540" s="199" t="s">
        <v>3363</v>
      </c>
      <c r="I540" s="199" t="s">
        <v>4086</v>
      </c>
      <c r="J540" s="198">
        <v>46015</v>
      </c>
      <c r="K540" s="198">
        <v>46020</v>
      </c>
      <c r="L540" s="198">
        <v>46086</v>
      </c>
      <c r="M540" s="198">
        <v>46086</v>
      </c>
      <c r="N540" s="161" t="s">
        <v>82</v>
      </c>
      <c r="O540" s="161" t="s">
        <v>479</v>
      </c>
      <c r="P540" s="161"/>
      <c r="Q540" s="161"/>
      <c r="R540" s="198">
        <v>44562</v>
      </c>
      <c r="S540" s="198">
        <v>45649</v>
      </c>
      <c r="T540" s="161" t="s">
        <v>318</v>
      </c>
      <c r="U540" s="161" t="s">
        <v>149</v>
      </c>
      <c r="V540" s="161"/>
      <c r="W540" s="161" t="s">
        <v>310</v>
      </c>
      <c r="X540" s="161" t="s">
        <v>1062</v>
      </c>
      <c r="Y540" s="161"/>
      <c r="Z540" s="198"/>
      <c r="AA540" s="161"/>
      <c r="AB540" s="161"/>
      <c r="AC540" s="161"/>
      <c r="AD540" s="197">
        <v>1041670000</v>
      </c>
      <c r="AE540" s="197">
        <v>1.6</v>
      </c>
      <c r="AF540" s="197" t="s">
        <v>4003</v>
      </c>
      <c r="AG540" s="199">
        <v>105284</v>
      </c>
      <c r="AH540" s="197">
        <f t="shared" si="25"/>
        <v>87793.57</v>
      </c>
      <c r="AI540" s="197">
        <v>86520.02</v>
      </c>
      <c r="AJ540" s="197">
        <v>1273.55</v>
      </c>
      <c r="AK540" s="197">
        <v>0</v>
      </c>
      <c r="AL540" s="197">
        <v>8652</v>
      </c>
      <c r="AM540" s="197">
        <f t="shared" si="26"/>
        <v>8652</v>
      </c>
      <c r="AN540" s="197">
        <v>0</v>
      </c>
      <c r="AO540" s="197">
        <v>0</v>
      </c>
      <c r="AP540" s="197">
        <v>0</v>
      </c>
      <c r="AQ540" s="197">
        <v>0</v>
      </c>
      <c r="AR540" s="197">
        <v>8652</v>
      </c>
      <c r="AS540" s="197" t="s">
        <v>564</v>
      </c>
      <c r="AT540" s="197" t="s">
        <v>904</v>
      </c>
      <c r="AU540" s="197" t="s">
        <v>118</v>
      </c>
      <c r="AV540" s="197" t="s">
        <v>1133</v>
      </c>
      <c r="AW540" s="197" t="s">
        <v>4004</v>
      </c>
      <c r="AX540" s="197"/>
      <c r="AY540" s="197"/>
      <c r="AZ540" s="197"/>
      <c r="BA540" s="197"/>
      <c r="BB540" s="197" t="s">
        <v>904</v>
      </c>
      <c r="BC540" s="197"/>
      <c r="BD540" s="197" t="s">
        <v>4004</v>
      </c>
      <c r="BE540" s="197"/>
      <c r="BF540" s="197"/>
      <c r="BG540" s="197"/>
      <c r="BH540" s="197"/>
      <c r="BI540" s="197"/>
    </row>
    <row r="541" spans="1:61" ht="15" hidden="1" customHeight="1" x14ac:dyDescent="0.2">
      <c r="A541" s="349" t="str">
        <f t="shared" si="27"/>
        <v>33xx-921223300760-330120260218TAC0002</v>
      </c>
      <c r="B541" s="198">
        <v>46099</v>
      </c>
      <c r="C541" s="351" t="s">
        <v>304</v>
      </c>
      <c r="D541" s="351" t="s">
        <v>305</v>
      </c>
      <c r="E541" s="260">
        <v>921223300760</v>
      </c>
      <c r="F541" s="161" t="s">
        <v>3873</v>
      </c>
      <c r="G541" s="199" t="s">
        <v>3871</v>
      </c>
      <c r="H541" s="199" t="s">
        <v>3363</v>
      </c>
      <c r="I541" s="199" t="s">
        <v>4171</v>
      </c>
      <c r="J541" s="198">
        <v>46071</v>
      </c>
      <c r="K541" s="198">
        <v>46073</v>
      </c>
      <c r="L541" s="198">
        <v>46097</v>
      </c>
      <c r="M541" s="198">
        <v>46097</v>
      </c>
      <c r="N541" s="161" t="s">
        <v>82</v>
      </c>
      <c r="O541" s="161" t="s">
        <v>479</v>
      </c>
      <c r="P541" s="161"/>
      <c r="Q541" s="161"/>
      <c r="R541" s="198">
        <v>45108</v>
      </c>
      <c r="S541" s="198">
        <v>46065</v>
      </c>
      <c r="T541" s="161" t="s">
        <v>315</v>
      </c>
      <c r="U541" s="161" t="s">
        <v>149</v>
      </c>
      <c r="V541" s="161"/>
      <c r="W541" s="161" t="s">
        <v>4172</v>
      </c>
      <c r="X541" s="161" t="s">
        <v>4173</v>
      </c>
      <c r="Y541" s="161"/>
      <c r="Z541" s="198"/>
      <c r="AA541" s="161"/>
      <c r="AB541" s="161"/>
      <c r="AC541" s="161"/>
      <c r="AD541" s="197"/>
      <c r="AE541" s="197"/>
      <c r="AF541" s="197" t="s">
        <v>4090</v>
      </c>
      <c r="AG541" s="199">
        <v>901101</v>
      </c>
      <c r="AH541" s="197">
        <f t="shared" si="25"/>
        <v>8500</v>
      </c>
      <c r="AI541" s="197">
        <v>8500</v>
      </c>
      <c r="AJ541" s="197">
        <v>0</v>
      </c>
      <c r="AK541" s="197">
        <v>0</v>
      </c>
      <c r="AL541" s="197">
        <v>0</v>
      </c>
      <c r="AM541" s="197">
        <f t="shared" si="26"/>
        <v>8500</v>
      </c>
      <c r="AN541" s="197">
        <v>0</v>
      </c>
      <c r="AO541" s="197">
        <v>8500</v>
      </c>
      <c r="AP541" s="197">
        <v>0</v>
      </c>
      <c r="AQ541" s="197">
        <v>0</v>
      </c>
      <c r="AR541" s="197">
        <v>0</v>
      </c>
      <c r="AS541" s="197" t="s">
        <v>564</v>
      </c>
      <c r="AT541" s="197" t="s">
        <v>904</v>
      </c>
      <c r="AU541" s="197" t="s">
        <v>118</v>
      </c>
      <c r="AV541" s="197" t="s">
        <v>3366</v>
      </c>
      <c r="AW541" s="197" t="s">
        <v>4004</v>
      </c>
      <c r="AX541" s="197"/>
      <c r="AY541" s="197" t="s">
        <v>904</v>
      </c>
      <c r="AZ541" s="197"/>
      <c r="BA541" s="197"/>
      <c r="BB541" s="197"/>
      <c r="BC541" s="197"/>
      <c r="BD541" s="197" t="s">
        <v>4004</v>
      </c>
      <c r="BE541" s="197"/>
      <c r="BF541" s="197"/>
      <c r="BG541" s="197"/>
      <c r="BH541" s="197"/>
      <c r="BI541" s="197"/>
    </row>
    <row r="542" spans="1:61" ht="15" hidden="1" customHeight="1" x14ac:dyDescent="0.2">
      <c r="A542" s="349" t="str">
        <f t="shared" si="27"/>
        <v>06xx-910928400011-060120251001TAC0023</v>
      </c>
      <c r="B542" s="198">
        <v>46036</v>
      </c>
      <c r="C542" s="351" t="s">
        <v>348</v>
      </c>
      <c r="D542" s="351" t="s">
        <v>49</v>
      </c>
      <c r="E542" s="260">
        <v>910928400011</v>
      </c>
      <c r="F542" s="161" t="s">
        <v>2357</v>
      </c>
      <c r="G542" s="199" t="s">
        <v>1192</v>
      </c>
      <c r="H542" s="199" t="s">
        <v>3363</v>
      </c>
      <c r="I542" s="199" t="s">
        <v>1192</v>
      </c>
      <c r="J542" s="198">
        <v>45931</v>
      </c>
      <c r="K542" s="198">
        <v>45951</v>
      </c>
      <c r="L542" s="198">
        <v>46034</v>
      </c>
      <c r="M542" s="198">
        <v>46034</v>
      </c>
      <c r="N542" s="161" t="s">
        <v>82</v>
      </c>
      <c r="O542" s="161" t="s">
        <v>479</v>
      </c>
      <c r="P542" s="161"/>
      <c r="Q542" s="161"/>
      <c r="R542" s="198">
        <v>44562</v>
      </c>
      <c r="S542" s="198">
        <v>45929</v>
      </c>
      <c r="T542" s="161" t="s">
        <v>64</v>
      </c>
      <c r="U542" s="161" t="s">
        <v>149</v>
      </c>
      <c r="V542" s="161" t="s">
        <v>57</v>
      </c>
      <c r="W542" s="161" t="s">
        <v>1140</v>
      </c>
      <c r="X542" s="161" t="s">
        <v>36</v>
      </c>
      <c r="Y542" s="161" t="s">
        <v>57</v>
      </c>
      <c r="Z542" s="198" t="s">
        <v>57</v>
      </c>
      <c r="AA542" s="161" t="s">
        <v>57</v>
      </c>
      <c r="AB542" s="161" t="s">
        <v>57</v>
      </c>
      <c r="AC542" s="161" t="s">
        <v>57</v>
      </c>
      <c r="AD542" s="197">
        <v>1267457</v>
      </c>
      <c r="AE542" s="197">
        <v>1.615</v>
      </c>
      <c r="AF542" s="197" t="s">
        <v>4090</v>
      </c>
      <c r="AG542" s="199">
        <v>904101</v>
      </c>
      <c r="AH542" s="197">
        <f t="shared" si="25"/>
        <v>8125</v>
      </c>
      <c r="AI542" s="197">
        <v>8125</v>
      </c>
      <c r="AJ542" s="197">
        <v>0</v>
      </c>
      <c r="AK542" s="197">
        <v>0</v>
      </c>
      <c r="AL542" s="197">
        <v>0</v>
      </c>
      <c r="AM542" s="197">
        <f t="shared" si="26"/>
        <v>8125</v>
      </c>
      <c r="AN542" s="197">
        <v>0</v>
      </c>
      <c r="AO542" s="197">
        <v>8125</v>
      </c>
      <c r="AP542" s="197">
        <v>0</v>
      </c>
      <c r="AQ542" s="197">
        <v>0</v>
      </c>
      <c r="AR542" s="197">
        <v>0</v>
      </c>
      <c r="AS542" s="197" t="s">
        <v>564</v>
      </c>
      <c r="AT542" s="197" t="s">
        <v>904</v>
      </c>
      <c r="AU542" s="197" t="s">
        <v>118</v>
      </c>
      <c r="AV542" s="197" t="s">
        <v>3366</v>
      </c>
      <c r="AW542" s="197" t="s">
        <v>4004</v>
      </c>
      <c r="AX542" s="197"/>
      <c r="AY542" s="197" t="s">
        <v>904</v>
      </c>
      <c r="AZ542" s="197"/>
      <c r="BA542" s="197"/>
      <c r="BB542" s="197"/>
      <c r="BC542" s="197"/>
      <c r="BD542" s="197" t="s">
        <v>4007</v>
      </c>
      <c r="BE542" s="197"/>
      <c r="BF542" s="197"/>
      <c r="BG542" s="197"/>
      <c r="BH542" s="197"/>
      <c r="BI542" s="197"/>
    </row>
    <row r="543" spans="1:61" ht="15" hidden="1" customHeight="1" x14ac:dyDescent="0.2">
      <c r="A543" s="349" t="str">
        <f t="shared" si="27"/>
        <v>62xx-210340026532-482</v>
      </c>
      <c r="B543" s="198">
        <v>46057</v>
      </c>
      <c r="C543" s="351" t="s">
        <v>361</v>
      </c>
      <c r="D543" s="351" t="s">
        <v>362</v>
      </c>
      <c r="E543" s="260">
        <v>210340026532</v>
      </c>
      <c r="F543" s="161" t="s">
        <v>1712</v>
      </c>
      <c r="G543" s="199">
        <v>482</v>
      </c>
      <c r="H543" s="199" t="s">
        <v>3365</v>
      </c>
      <c r="I543" s="199">
        <v>482</v>
      </c>
      <c r="J543" s="198">
        <v>45817</v>
      </c>
      <c r="K543" s="198">
        <v>45839</v>
      </c>
      <c r="L543" s="198">
        <v>45985</v>
      </c>
      <c r="M543" s="198">
        <v>45988</v>
      </c>
      <c r="N543" s="161"/>
      <c r="O543" s="161" t="s">
        <v>82</v>
      </c>
      <c r="P543" s="161"/>
      <c r="Q543" s="161"/>
      <c r="R543" s="198">
        <v>44562</v>
      </c>
      <c r="S543" s="198">
        <v>45812</v>
      </c>
      <c r="T543" s="161" t="s">
        <v>136</v>
      </c>
      <c r="U543" s="161" t="s">
        <v>149</v>
      </c>
      <c r="V543" s="161"/>
      <c r="W543" s="161" t="s">
        <v>1149</v>
      </c>
      <c r="X543" s="161" t="s">
        <v>132</v>
      </c>
      <c r="Y543" s="161"/>
      <c r="Z543" s="198"/>
      <c r="AA543" s="161"/>
      <c r="AB543" s="161"/>
      <c r="AC543" s="161"/>
      <c r="AD543" s="197">
        <v>2640949</v>
      </c>
      <c r="AE543" s="197"/>
      <c r="AF543" s="197" t="s">
        <v>4005</v>
      </c>
      <c r="AG543" s="199">
        <v>105101</v>
      </c>
      <c r="AH543" s="197">
        <f t="shared" si="25"/>
        <v>7703</v>
      </c>
      <c r="AI543" s="197">
        <v>7703</v>
      </c>
      <c r="AJ543" s="197">
        <v>0</v>
      </c>
      <c r="AK543" s="197">
        <v>0</v>
      </c>
      <c r="AL543" s="197">
        <v>0</v>
      </c>
      <c r="AM543" s="197">
        <f t="shared" si="26"/>
        <v>7703</v>
      </c>
      <c r="AN543" s="197">
        <v>7703</v>
      </c>
      <c r="AO543" s="197">
        <v>0</v>
      </c>
      <c r="AP543" s="197">
        <v>0</v>
      </c>
      <c r="AQ543" s="197">
        <v>0</v>
      </c>
      <c r="AR543" s="197">
        <v>0</v>
      </c>
      <c r="AS543" s="197" t="e">
        <v>#N/A</v>
      </c>
      <c r="AT543" s="197" t="s">
        <v>904</v>
      </c>
      <c r="AU543" s="197">
        <v>0</v>
      </c>
      <c r="AV543" s="197"/>
      <c r="AW543" s="197" t="s">
        <v>4004</v>
      </c>
      <c r="AX543" s="197" t="s">
        <v>904</v>
      </c>
      <c r="AY543" s="197"/>
      <c r="AZ543" s="197"/>
      <c r="BA543" s="197"/>
      <c r="BB543" s="197"/>
      <c r="BC543" s="197"/>
      <c r="BD543" s="197" t="s">
        <v>4004</v>
      </c>
      <c r="BE543" s="197"/>
      <c r="BF543" s="197">
        <v>0</v>
      </c>
      <c r="BG543" s="197">
        <v>0</v>
      </c>
      <c r="BH543" s="197">
        <v>0</v>
      </c>
      <c r="BI543" s="197"/>
    </row>
    <row r="544" spans="1:61" ht="15" hidden="1" customHeight="1" x14ac:dyDescent="0.2">
      <c r="A544" s="349" t="str">
        <f t="shared" si="27"/>
        <v>06xx-206550861-060120251203TAC0001</v>
      </c>
      <c r="B544" s="198">
        <v>46107</v>
      </c>
      <c r="C544" s="351" t="s">
        <v>348</v>
      </c>
      <c r="D544" s="351" t="s">
        <v>49</v>
      </c>
      <c r="E544" s="260">
        <v>206550861</v>
      </c>
      <c r="F544" s="161" t="s">
        <v>1966</v>
      </c>
      <c r="G544" s="199" t="s">
        <v>1965</v>
      </c>
      <c r="H544" s="199" t="s">
        <v>3363</v>
      </c>
      <c r="I544" s="199" t="s">
        <v>1965</v>
      </c>
      <c r="J544" s="198">
        <v>45994</v>
      </c>
      <c r="K544" s="198">
        <v>46010</v>
      </c>
      <c r="L544" s="198">
        <v>46059</v>
      </c>
      <c r="M544" s="198">
        <v>46059</v>
      </c>
      <c r="N544" s="161" t="s">
        <v>82</v>
      </c>
      <c r="O544" s="161" t="s">
        <v>479</v>
      </c>
      <c r="P544" s="161"/>
      <c r="Q544" s="161"/>
      <c r="R544" s="198">
        <v>44809</v>
      </c>
      <c r="S544" s="198">
        <v>45986</v>
      </c>
      <c r="T544" s="161" t="s">
        <v>70</v>
      </c>
      <c r="U544" s="161" t="s">
        <v>152</v>
      </c>
      <c r="V544" s="161" t="s">
        <v>57</v>
      </c>
      <c r="W544" s="161" t="s">
        <v>1140</v>
      </c>
      <c r="X544" s="161" t="s">
        <v>36</v>
      </c>
      <c r="Y544" s="161" t="s">
        <v>57</v>
      </c>
      <c r="Z544" s="198" t="s">
        <v>57</v>
      </c>
      <c r="AA544" s="161" t="s">
        <v>57</v>
      </c>
      <c r="AB544" s="161" t="s">
        <v>57</v>
      </c>
      <c r="AC544" s="161" t="s">
        <v>57</v>
      </c>
      <c r="AD544" s="197">
        <v>43183666</v>
      </c>
      <c r="AE544" s="197">
        <v>0</v>
      </c>
      <c r="AF544" s="197" t="s">
        <v>4090</v>
      </c>
      <c r="AG544" s="199">
        <v>905101</v>
      </c>
      <c r="AH544" s="197">
        <f t="shared" si="25"/>
        <v>7650</v>
      </c>
      <c r="AI544" s="197">
        <v>7650</v>
      </c>
      <c r="AJ544" s="197">
        <v>0</v>
      </c>
      <c r="AK544" s="197">
        <v>0</v>
      </c>
      <c r="AL544" s="197">
        <v>0</v>
      </c>
      <c r="AM544" s="197">
        <f t="shared" si="26"/>
        <v>7650</v>
      </c>
      <c r="AN544" s="197">
        <v>0</v>
      </c>
      <c r="AO544" s="197">
        <v>7650</v>
      </c>
      <c r="AP544" s="197">
        <v>0</v>
      </c>
      <c r="AQ544" s="197">
        <v>0</v>
      </c>
      <c r="AR544" s="197">
        <v>0</v>
      </c>
      <c r="AS544" s="197" t="s">
        <v>564</v>
      </c>
      <c r="AT544" s="197" t="s">
        <v>904</v>
      </c>
      <c r="AU544" s="197" t="s">
        <v>118</v>
      </c>
      <c r="AV544" s="197" t="s">
        <v>3366</v>
      </c>
      <c r="AW544" s="197" t="s">
        <v>4004</v>
      </c>
      <c r="AX544" s="197"/>
      <c r="AY544" s="197" t="s">
        <v>904</v>
      </c>
      <c r="AZ544" s="197"/>
      <c r="BA544" s="197"/>
      <c r="BB544" s="197"/>
      <c r="BC544" s="197"/>
      <c r="BD544" s="197" t="s">
        <v>4004</v>
      </c>
      <c r="BE544" s="197"/>
      <c r="BF544" s="197"/>
      <c r="BG544" s="197"/>
      <c r="BH544" s="197"/>
      <c r="BI544" s="197"/>
    </row>
    <row r="545" spans="1:61" ht="15" hidden="1" customHeight="1" x14ac:dyDescent="0.2">
      <c r="A545" s="349" t="str">
        <f t="shared" si="27"/>
        <v>30xx-220840026611-164</v>
      </c>
      <c r="B545" s="198">
        <v>46092</v>
      </c>
      <c r="C545" s="351" t="s">
        <v>217</v>
      </c>
      <c r="D545" s="351" t="s">
        <v>360</v>
      </c>
      <c r="E545" s="260">
        <v>220840026611</v>
      </c>
      <c r="F545" s="161" t="s">
        <v>4191</v>
      </c>
      <c r="G545" s="199">
        <v>164</v>
      </c>
      <c r="H545" s="199" t="s">
        <v>3365</v>
      </c>
      <c r="I545" s="199">
        <v>164</v>
      </c>
      <c r="J545" s="198">
        <v>45800</v>
      </c>
      <c r="K545" s="198">
        <v>45807</v>
      </c>
      <c r="L545" s="198">
        <v>45996</v>
      </c>
      <c r="M545" s="198"/>
      <c r="N545" s="161"/>
      <c r="O545" s="161" t="s">
        <v>82</v>
      </c>
      <c r="P545" s="161"/>
      <c r="Q545" s="161"/>
      <c r="R545" s="198">
        <v>44788</v>
      </c>
      <c r="S545" s="198">
        <v>45790</v>
      </c>
      <c r="T545" s="161" t="s">
        <v>238</v>
      </c>
      <c r="U545" s="161" t="s">
        <v>23</v>
      </c>
      <c r="V545" s="161"/>
      <c r="W545" s="161" t="s">
        <v>4192</v>
      </c>
      <c r="X545" s="161" t="s">
        <v>36</v>
      </c>
      <c r="Y545" s="161"/>
      <c r="Z545" s="198"/>
      <c r="AA545" s="161"/>
      <c r="AB545" s="161"/>
      <c r="AC545" s="161"/>
      <c r="AD545" s="197"/>
      <c r="AE545" s="197"/>
      <c r="AF545" s="197" t="s">
        <v>4005</v>
      </c>
      <c r="AG545" s="199">
        <v>105101</v>
      </c>
      <c r="AH545" s="197">
        <f t="shared" si="25"/>
        <v>431287.67</v>
      </c>
      <c r="AI545" s="197">
        <v>431287.67</v>
      </c>
      <c r="AJ545" s="197">
        <v>0</v>
      </c>
      <c r="AK545" s="197">
        <v>0</v>
      </c>
      <c r="AL545" s="197">
        <v>0</v>
      </c>
      <c r="AM545" s="197">
        <f t="shared" si="26"/>
        <v>7164</v>
      </c>
      <c r="AN545" s="197">
        <v>7164</v>
      </c>
      <c r="AO545" s="197">
        <v>0</v>
      </c>
      <c r="AP545" s="197">
        <v>0</v>
      </c>
      <c r="AQ545" s="197">
        <v>0</v>
      </c>
      <c r="AR545" s="197">
        <v>0</v>
      </c>
      <c r="AS545" s="197" t="e">
        <v>#N/A</v>
      </c>
      <c r="AT545" s="197" t="s">
        <v>904</v>
      </c>
      <c r="AU545" s="197" t="s">
        <v>904</v>
      </c>
      <c r="AV545" s="197"/>
      <c r="AW545" s="197" t="s">
        <v>4004</v>
      </c>
      <c r="AX545" s="197" t="s">
        <v>904</v>
      </c>
      <c r="AY545" s="197"/>
      <c r="AZ545" s="197"/>
      <c r="BA545" s="197"/>
      <c r="BB545" s="197"/>
      <c r="BC545" s="197"/>
      <c r="BD545" s="197" t="s">
        <v>4004</v>
      </c>
      <c r="BE545" s="197"/>
      <c r="BF545" s="197">
        <v>0</v>
      </c>
      <c r="BG545" s="197">
        <v>0</v>
      </c>
      <c r="BH545" s="197">
        <v>0</v>
      </c>
      <c r="BI545" s="197">
        <v>7164</v>
      </c>
    </row>
    <row r="546" spans="1:61" ht="15" hidden="1" customHeight="1" x14ac:dyDescent="0.2">
      <c r="A546" s="349" t="str">
        <f t="shared" si="27"/>
        <v>45xx-190840029013-450120251128TAC0036</v>
      </c>
      <c r="B546" s="198">
        <v>46043</v>
      </c>
      <c r="C546" s="351" t="s">
        <v>359</v>
      </c>
      <c r="D546" s="351" t="s">
        <v>259</v>
      </c>
      <c r="E546" s="260">
        <v>190840029013</v>
      </c>
      <c r="F546" s="161" t="s">
        <v>1873</v>
      </c>
      <c r="G546" s="199" t="s">
        <v>1874</v>
      </c>
      <c r="H546" s="199" t="s">
        <v>3363</v>
      </c>
      <c r="I546" s="199" t="s">
        <v>2377</v>
      </c>
      <c r="J546" s="198">
        <v>45989</v>
      </c>
      <c r="K546" s="198">
        <v>45995</v>
      </c>
      <c r="L546" s="198">
        <v>46038</v>
      </c>
      <c r="M546" s="198">
        <v>46038</v>
      </c>
      <c r="N546" s="161" t="s">
        <v>82</v>
      </c>
      <c r="O546" s="161" t="s">
        <v>479</v>
      </c>
      <c r="P546" s="161"/>
      <c r="Q546" s="161"/>
      <c r="R546" s="198">
        <v>44562</v>
      </c>
      <c r="S546" s="198">
        <v>45986</v>
      </c>
      <c r="T546" s="161" t="s">
        <v>269</v>
      </c>
      <c r="U546" s="161" t="s">
        <v>273</v>
      </c>
      <c r="V546" s="161"/>
      <c r="W546" s="161"/>
      <c r="X546" s="161" t="s">
        <v>132</v>
      </c>
      <c r="Y546" s="161"/>
      <c r="Z546" s="198"/>
      <c r="AA546" s="161"/>
      <c r="AB546" s="161"/>
      <c r="AC546" s="161"/>
      <c r="AD546" s="197">
        <v>145298684</v>
      </c>
      <c r="AE546" s="197"/>
      <c r="AF546" s="197" t="s">
        <v>4005</v>
      </c>
      <c r="AG546" s="199">
        <v>105101</v>
      </c>
      <c r="AH546" s="197">
        <f t="shared" si="25"/>
        <v>6658</v>
      </c>
      <c r="AI546" s="197">
        <v>6433</v>
      </c>
      <c r="AJ546" s="197">
        <v>225</v>
      </c>
      <c r="AK546" s="197">
        <v>0</v>
      </c>
      <c r="AL546" s="197">
        <v>0</v>
      </c>
      <c r="AM546" s="197">
        <f t="shared" si="26"/>
        <v>6658</v>
      </c>
      <c r="AN546" s="197">
        <v>0</v>
      </c>
      <c r="AO546" s="197">
        <v>6433</v>
      </c>
      <c r="AP546" s="197">
        <v>0</v>
      </c>
      <c r="AQ546" s="197">
        <v>225</v>
      </c>
      <c r="AR546" s="197">
        <v>0</v>
      </c>
      <c r="AS546" s="197" t="s">
        <v>564</v>
      </c>
      <c r="AT546" s="197" t="s">
        <v>904</v>
      </c>
      <c r="AU546" s="197" t="s">
        <v>118</v>
      </c>
      <c r="AV546" s="197" t="s">
        <v>3366</v>
      </c>
      <c r="AW546" s="197" t="s">
        <v>4004</v>
      </c>
      <c r="AX546" s="197"/>
      <c r="AY546" s="197" t="s">
        <v>904</v>
      </c>
      <c r="AZ546" s="197"/>
      <c r="BA546" s="197" t="s">
        <v>904</v>
      </c>
      <c r="BB546" s="197"/>
      <c r="BC546" s="197"/>
      <c r="BD546" s="197" t="s">
        <v>4004</v>
      </c>
      <c r="BE546" s="197"/>
      <c r="BF546" s="197"/>
      <c r="BG546" s="197"/>
      <c r="BH546" s="197"/>
      <c r="BI546" s="197"/>
    </row>
    <row r="547" spans="1:61" ht="15" hidden="1" customHeight="1" x14ac:dyDescent="0.2">
      <c r="A547" s="349" t="str">
        <f t="shared" si="27"/>
        <v>03xx-160740000521-030120251023TAC0017</v>
      </c>
      <c r="B547" s="198">
        <v>46092</v>
      </c>
      <c r="C547" s="351" t="s">
        <v>365</v>
      </c>
      <c r="D547" s="351" t="s">
        <v>20</v>
      </c>
      <c r="E547" s="260">
        <v>160740000521</v>
      </c>
      <c r="F547" s="161" t="s">
        <v>1570</v>
      </c>
      <c r="G547" s="199" t="s">
        <v>1569</v>
      </c>
      <c r="H547" s="199" t="s">
        <v>3363</v>
      </c>
      <c r="I547" s="199" t="s">
        <v>3641</v>
      </c>
      <c r="J547" s="198">
        <v>45953</v>
      </c>
      <c r="K547" s="198">
        <v>45979</v>
      </c>
      <c r="L547" s="198">
        <v>46076</v>
      </c>
      <c r="M547" s="198">
        <v>46076</v>
      </c>
      <c r="N547" s="161" t="s">
        <v>82</v>
      </c>
      <c r="O547" s="161" t="s">
        <v>479</v>
      </c>
      <c r="P547" s="161"/>
      <c r="Q547" s="161"/>
      <c r="R547" s="198">
        <v>44743</v>
      </c>
      <c r="S547" s="198">
        <v>45933</v>
      </c>
      <c r="T547" s="161" t="s">
        <v>944</v>
      </c>
      <c r="U547" s="161" t="s">
        <v>268</v>
      </c>
      <c r="V547" s="161"/>
      <c r="W547" s="161" t="s">
        <v>1668</v>
      </c>
      <c r="X547" s="161" t="s">
        <v>36</v>
      </c>
      <c r="Y547" s="161"/>
      <c r="Z547" s="198"/>
      <c r="AA547" s="161"/>
      <c r="AB547" s="161"/>
      <c r="AC547" s="161"/>
      <c r="AD547" s="197">
        <v>25705437</v>
      </c>
      <c r="AE547" s="197">
        <v>0.8</v>
      </c>
      <c r="AF547" s="197" t="s">
        <v>4090</v>
      </c>
      <c r="AG547" s="199">
        <v>902101</v>
      </c>
      <c r="AH547" s="197">
        <f t="shared" si="25"/>
        <v>6615</v>
      </c>
      <c r="AI547" s="197">
        <v>6615</v>
      </c>
      <c r="AJ547" s="197">
        <v>0</v>
      </c>
      <c r="AK547" s="197">
        <v>0</v>
      </c>
      <c r="AL547" s="197">
        <v>0</v>
      </c>
      <c r="AM547" s="197">
        <f t="shared" si="26"/>
        <v>6615</v>
      </c>
      <c r="AN547" s="197">
        <v>6615</v>
      </c>
      <c r="AO547" s="197">
        <v>0</v>
      </c>
      <c r="AP547" s="197">
        <v>0</v>
      </c>
      <c r="AQ547" s="197">
        <v>0</v>
      </c>
      <c r="AR547" s="197">
        <v>0</v>
      </c>
      <c r="AS547" s="197" t="s">
        <v>564</v>
      </c>
      <c r="AT547" s="197" t="s">
        <v>904</v>
      </c>
      <c r="AU547" s="197" t="s">
        <v>118</v>
      </c>
      <c r="AV547" s="197" t="s">
        <v>3366</v>
      </c>
      <c r="AW547" s="197" t="s">
        <v>4004</v>
      </c>
      <c r="AX547" s="197" t="s">
        <v>904</v>
      </c>
      <c r="AY547" s="197"/>
      <c r="AZ547" s="197"/>
      <c r="BA547" s="197"/>
      <c r="BB547" s="197"/>
      <c r="BC547" s="197"/>
      <c r="BD547" s="197" t="s">
        <v>4004</v>
      </c>
      <c r="BE547" s="197"/>
      <c r="BF547" s="197"/>
      <c r="BG547" s="197"/>
      <c r="BH547" s="197"/>
      <c r="BI547" s="197"/>
    </row>
    <row r="548" spans="1:61" ht="15" hidden="1" customHeight="1" x14ac:dyDescent="0.2">
      <c r="A548" s="349" t="str">
        <f t="shared" si="27"/>
        <v>27xx-91240006534-270120251023TAC0098</v>
      </c>
      <c r="B548" s="198">
        <v>46055</v>
      </c>
      <c r="C548" s="351" t="s">
        <v>193</v>
      </c>
      <c r="D548" s="351" t="s">
        <v>194</v>
      </c>
      <c r="E548" s="260">
        <v>91240006534</v>
      </c>
      <c r="F548" s="161" t="s">
        <v>1222</v>
      </c>
      <c r="G548" s="199" t="s">
        <v>1223</v>
      </c>
      <c r="H548" s="199" t="s">
        <v>3363</v>
      </c>
      <c r="I548" s="199" t="s">
        <v>2079</v>
      </c>
      <c r="J548" s="198">
        <v>45953</v>
      </c>
      <c r="K548" s="198">
        <v>45971</v>
      </c>
      <c r="L548" s="198">
        <v>46022</v>
      </c>
      <c r="M548" s="198">
        <v>46022</v>
      </c>
      <c r="N548" s="161" t="s">
        <v>82</v>
      </c>
      <c r="O548" s="161" t="s">
        <v>479</v>
      </c>
      <c r="P548" s="161"/>
      <c r="Q548" s="161"/>
      <c r="R548" s="198">
        <v>44743</v>
      </c>
      <c r="S548" s="198">
        <v>45940</v>
      </c>
      <c r="T548" s="161" t="s">
        <v>371</v>
      </c>
      <c r="U548" s="161" t="s">
        <v>23</v>
      </c>
      <c r="V548" s="161"/>
      <c r="W548" s="161" t="s">
        <v>175</v>
      </c>
      <c r="X548" s="161" t="s">
        <v>36</v>
      </c>
      <c r="Y548" s="161"/>
      <c r="Z548" s="198"/>
      <c r="AA548" s="161"/>
      <c r="AB548" s="161"/>
      <c r="AC548" s="161"/>
      <c r="AD548" s="197"/>
      <c r="AE548" s="197">
        <v>3</v>
      </c>
      <c r="AF548" s="197" t="s">
        <v>4003</v>
      </c>
      <c r="AG548" s="199">
        <v>103101</v>
      </c>
      <c r="AH548" s="197">
        <f t="shared" si="25"/>
        <v>6000</v>
      </c>
      <c r="AI548" s="197">
        <v>6000</v>
      </c>
      <c r="AJ548" s="197">
        <v>0</v>
      </c>
      <c r="AK548" s="197">
        <v>0</v>
      </c>
      <c r="AL548" s="197">
        <v>600</v>
      </c>
      <c r="AM548" s="197">
        <f t="shared" si="26"/>
        <v>6600</v>
      </c>
      <c r="AN548" s="197">
        <v>6000</v>
      </c>
      <c r="AO548" s="197">
        <v>0</v>
      </c>
      <c r="AP548" s="197">
        <v>0</v>
      </c>
      <c r="AQ548" s="197">
        <v>0</v>
      </c>
      <c r="AR548" s="197">
        <v>600</v>
      </c>
      <c r="AS548" s="197" t="e">
        <v>#N/A</v>
      </c>
      <c r="AT548" s="197" t="s">
        <v>904</v>
      </c>
      <c r="AU548" s="197" t="s">
        <v>118</v>
      </c>
      <c r="AV548" s="197" t="s">
        <v>4004</v>
      </c>
      <c r="AW548" s="197" t="s">
        <v>4004</v>
      </c>
      <c r="AX548" s="197" t="s">
        <v>904</v>
      </c>
      <c r="AY548" s="197"/>
      <c r="AZ548" s="197"/>
      <c r="BA548" s="197"/>
      <c r="BB548" s="197" t="s">
        <v>904</v>
      </c>
      <c r="BC548" s="197"/>
      <c r="BD548" s="197" t="s">
        <v>4004</v>
      </c>
      <c r="BE548" s="197"/>
      <c r="BF548" s="197"/>
      <c r="BG548" s="197"/>
      <c r="BH548" s="197"/>
      <c r="BI548" s="197"/>
    </row>
    <row r="549" spans="1:61" ht="15" hidden="1" customHeight="1" x14ac:dyDescent="0.2">
      <c r="A549" s="349" t="str">
        <f t="shared" si="27"/>
        <v>15xx-640513402639-150120251212TAC0001</v>
      </c>
      <c r="B549" s="198">
        <v>46085</v>
      </c>
      <c r="C549" s="351" t="s">
        <v>290</v>
      </c>
      <c r="D549" s="351" t="s">
        <v>291</v>
      </c>
      <c r="E549" s="260">
        <v>640513402639</v>
      </c>
      <c r="F549" s="161" t="s">
        <v>2104</v>
      </c>
      <c r="G549" s="199" t="s">
        <v>2105</v>
      </c>
      <c r="H549" s="199" t="s">
        <v>3363</v>
      </c>
      <c r="I549" s="199" t="s">
        <v>2105</v>
      </c>
      <c r="J549" s="198">
        <v>46003</v>
      </c>
      <c r="K549" s="198">
        <v>46017</v>
      </c>
      <c r="L549" s="198">
        <v>46079</v>
      </c>
      <c r="M549" s="198"/>
      <c r="N549" s="161" t="s">
        <v>82</v>
      </c>
      <c r="O549" s="161" t="s">
        <v>479</v>
      </c>
      <c r="P549" s="161"/>
      <c r="Q549" s="161"/>
      <c r="R549" s="198">
        <v>44743</v>
      </c>
      <c r="S549" s="198">
        <v>45980</v>
      </c>
      <c r="T549" s="161" t="s">
        <v>2101</v>
      </c>
      <c r="U549" s="161" t="s">
        <v>264</v>
      </c>
      <c r="V549" s="161"/>
      <c r="W549" s="161" t="s">
        <v>2559</v>
      </c>
      <c r="X549" s="161" t="s">
        <v>132</v>
      </c>
      <c r="Y549" s="161"/>
      <c r="Z549" s="198"/>
      <c r="AA549" s="161"/>
      <c r="AB549" s="161"/>
      <c r="AC549" s="161"/>
      <c r="AD549" s="197"/>
      <c r="AE549" s="197"/>
      <c r="AF549" s="197" t="s">
        <v>4003</v>
      </c>
      <c r="AG549" s="199">
        <v>103101</v>
      </c>
      <c r="AH549" s="197">
        <f t="shared" si="25"/>
        <v>72157</v>
      </c>
      <c r="AI549" s="197">
        <v>64521</v>
      </c>
      <c r="AJ549" s="197">
        <v>7636</v>
      </c>
      <c r="AK549" s="197">
        <v>0</v>
      </c>
      <c r="AL549" s="197">
        <v>6452.1</v>
      </c>
      <c r="AM549" s="197">
        <f t="shared" si="26"/>
        <v>6452</v>
      </c>
      <c r="AN549" s="197">
        <v>0</v>
      </c>
      <c r="AO549" s="197">
        <v>0</v>
      </c>
      <c r="AP549" s="197">
        <v>0</v>
      </c>
      <c r="AQ549" s="197">
        <v>0</v>
      </c>
      <c r="AR549" s="197">
        <v>6452</v>
      </c>
      <c r="AS549" s="197" t="s">
        <v>564</v>
      </c>
      <c r="AT549" s="197" t="s">
        <v>904</v>
      </c>
      <c r="AU549" s="197" t="s">
        <v>118</v>
      </c>
      <c r="AV549" s="197" t="s">
        <v>1133</v>
      </c>
      <c r="AW549" s="197" t="s">
        <v>4004</v>
      </c>
      <c r="AX549" s="197"/>
      <c r="AY549" s="197"/>
      <c r="AZ549" s="197"/>
      <c r="BA549" s="197"/>
      <c r="BB549" s="197" t="s">
        <v>904</v>
      </c>
      <c r="BC549" s="197"/>
      <c r="BD549" s="197" t="s">
        <v>4004</v>
      </c>
      <c r="BE549" s="197"/>
      <c r="BF549" s="197"/>
      <c r="BG549" s="197"/>
      <c r="BH549" s="197"/>
      <c r="BI549" s="197"/>
    </row>
    <row r="550" spans="1:61" ht="15" hidden="1" customHeight="1" x14ac:dyDescent="0.2">
      <c r="A550" s="349" t="str">
        <f t="shared" si="27"/>
        <v>30xx-170340027253-300120250807TAC0017</v>
      </c>
      <c r="B550" s="198">
        <v>46050</v>
      </c>
      <c r="C550" s="351" t="s">
        <v>217</v>
      </c>
      <c r="D550" s="351" t="s">
        <v>360</v>
      </c>
      <c r="E550" s="260">
        <v>170340027253</v>
      </c>
      <c r="F550" s="161" t="s">
        <v>232</v>
      </c>
      <c r="G550" s="199" t="s">
        <v>1721</v>
      </c>
      <c r="H550" s="199" t="s">
        <v>3363</v>
      </c>
      <c r="I550" s="199" t="s">
        <v>2378</v>
      </c>
      <c r="J550" s="198">
        <v>45876</v>
      </c>
      <c r="K550" s="198">
        <v>45884</v>
      </c>
      <c r="L550" s="198">
        <v>45987</v>
      </c>
      <c r="M550" s="198"/>
      <c r="N550" s="161" t="s">
        <v>82</v>
      </c>
      <c r="O550" s="161" t="s">
        <v>479</v>
      </c>
      <c r="P550" s="161"/>
      <c r="Q550" s="161"/>
      <c r="R550" s="198">
        <v>45292</v>
      </c>
      <c r="S550" s="198">
        <v>45869</v>
      </c>
      <c r="T550" s="161" t="s">
        <v>228</v>
      </c>
      <c r="U550" s="161" t="s">
        <v>23</v>
      </c>
      <c r="V550" s="161"/>
      <c r="W550" s="161" t="s">
        <v>233</v>
      </c>
      <c r="X550" s="161" t="s">
        <v>36</v>
      </c>
      <c r="Y550" s="161"/>
      <c r="Z550" s="198"/>
      <c r="AA550" s="161"/>
      <c r="AB550" s="161"/>
      <c r="AC550" s="161"/>
      <c r="AD550" s="197"/>
      <c r="AE550" s="197"/>
      <c r="AF550" s="197" t="s">
        <v>4005</v>
      </c>
      <c r="AG550" s="199">
        <v>105101</v>
      </c>
      <c r="AH550" s="197">
        <f t="shared" si="25"/>
        <v>7017.8479630000002</v>
      </c>
      <c r="AI550" s="197">
        <v>7017.8479630000002</v>
      </c>
      <c r="AJ550" s="197">
        <v>0</v>
      </c>
      <c r="AK550" s="197">
        <v>0</v>
      </c>
      <c r="AL550" s="197">
        <v>0</v>
      </c>
      <c r="AM550" s="197">
        <f t="shared" si="26"/>
        <v>6430</v>
      </c>
      <c r="AN550" s="197">
        <v>6430</v>
      </c>
      <c r="AO550" s="197">
        <v>0</v>
      </c>
      <c r="AP550" s="197">
        <v>0</v>
      </c>
      <c r="AQ550" s="197">
        <v>0</v>
      </c>
      <c r="AR550" s="197">
        <v>0</v>
      </c>
      <c r="AS550" s="197" t="e">
        <v>#N/A</v>
      </c>
      <c r="AT550" s="197" t="s">
        <v>904</v>
      </c>
      <c r="AU550" s="197">
        <v>0</v>
      </c>
      <c r="AV550" s="197" t="s">
        <v>4007</v>
      </c>
      <c r="AW550" s="197" t="s">
        <v>4004</v>
      </c>
      <c r="AX550" s="197" t="s">
        <v>904</v>
      </c>
      <c r="AY550" s="197"/>
      <c r="AZ550" s="197"/>
      <c r="BA550" s="197"/>
      <c r="BB550" s="197"/>
      <c r="BC550" s="197"/>
      <c r="BD550" s="197" t="s">
        <v>4004</v>
      </c>
      <c r="BE550" s="197"/>
      <c r="BF550" s="197">
        <v>1608</v>
      </c>
      <c r="BG550" s="197"/>
      <c r="BH550" s="197"/>
      <c r="BI550" s="197"/>
    </row>
    <row r="551" spans="1:61" ht="15" hidden="1" customHeight="1" x14ac:dyDescent="0.2">
      <c r="A551" s="349" t="str">
        <f t="shared" si="27"/>
        <v>15xx-30919650502-150120250918TAC0006</v>
      </c>
      <c r="B551" s="198">
        <v>46057</v>
      </c>
      <c r="C551" s="351" t="s">
        <v>290</v>
      </c>
      <c r="D551" s="351" t="s">
        <v>291</v>
      </c>
      <c r="E551" s="260">
        <v>30919650502</v>
      </c>
      <c r="F551" s="161" t="s">
        <v>2094</v>
      </c>
      <c r="G551" s="199" t="s">
        <v>1447</v>
      </c>
      <c r="H551" s="199" t="s">
        <v>3363</v>
      </c>
      <c r="I551" s="199" t="s">
        <v>1447</v>
      </c>
      <c r="J551" s="198">
        <v>45918</v>
      </c>
      <c r="K551" s="198">
        <v>45953</v>
      </c>
      <c r="L551" s="198">
        <v>46014</v>
      </c>
      <c r="M551" s="198">
        <v>46016</v>
      </c>
      <c r="N551" s="161" t="s">
        <v>82</v>
      </c>
      <c r="O551" s="161" t="s">
        <v>479</v>
      </c>
      <c r="P551" s="161"/>
      <c r="Q551" s="161"/>
      <c r="R551" s="198">
        <v>45329</v>
      </c>
      <c r="S551" s="198">
        <v>45910</v>
      </c>
      <c r="T551" s="161" t="s">
        <v>1059</v>
      </c>
      <c r="U551" s="161" t="s">
        <v>264</v>
      </c>
      <c r="V551" s="161"/>
      <c r="W551" s="161" t="s">
        <v>1207</v>
      </c>
      <c r="X551" s="161" t="s">
        <v>132</v>
      </c>
      <c r="Y551" s="161"/>
      <c r="Z551" s="198"/>
      <c r="AA551" s="161"/>
      <c r="AB551" s="161"/>
      <c r="AC551" s="161"/>
      <c r="AD551" s="197"/>
      <c r="AE551" s="197"/>
      <c r="AF551" s="197" t="s">
        <v>4090</v>
      </c>
      <c r="AG551" s="199">
        <v>904101</v>
      </c>
      <c r="AH551" s="197">
        <f t="shared" si="25"/>
        <v>6220.0423799999999</v>
      </c>
      <c r="AI551" s="197">
        <v>6220.0423799999999</v>
      </c>
      <c r="AJ551" s="197">
        <v>0</v>
      </c>
      <c r="AK551" s="197">
        <v>0</v>
      </c>
      <c r="AL551" s="197">
        <v>0</v>
      </c>
      <c r="AM551" s="197">
        <f t="shared" si="26"/>
        <v>6220</v>
      </c>
      <c r="AN551" s="197">
        <v>5950</v>
      </c>
      <c r="AO551" s="197">
        <v>0</v>
      </c>
      <c r="AP551" s="197">
        <v>270</v>
      </c>
      <c r="AQ551" s="197">
        <v>0</v>
      </c>
      <c r="AR551" s="197">
        <v>0</v>
      </c>
      <c r="AS551" s="197" t="e">
        <v>#N/A</v>
      </c>
      <c r="AT551" s="197" t="s">
        <v>904</v>
      </c>
      <c r="AU551" s="197" t="s">
        <v>118</v>
      </c>
      <c r="AV551" s="197"/>
      <c r="AW551" s="197" t="s">
        <v>4004</v>
      </c>
      <c r="AX551" s="197" t="s">
        <v>904</v>
      </c>
      <c r="AY551" s="197"/>
      <c r="AZ551" s="197" t="s">
        <v>904</v>
      </c>
      <c r="BA551" s="197"/>
      <c r="BB551" s="197"/>
      <c r="BC551" s="197"/>
      <c r="BD551" s="197" t="s">
        <v>4004</v>
      </c>
      <c r="BE551" s="197"/>
      <c r="BF551" s="197">
        <v>0</v>
      </c>
      <c r="BG551" s="197"/>
      <c r="BH551" s="197"/>
      <c r="BI551" s="197"/>
    </row>
    <row r="552" spans="1:61" ht="15" hidden="1" customHeight="1" x14ac:dyDescent="0.2">
      <c r="A552" s="349" t="str">
        <f t="shared" si="27"/>
        <v>70xx-50202602131-700120251127TAC0001</v>
      </c>
      <c r="B552" s="198">
        <v>46112</v>
      </c>
      <c r="C552" s="351" t="s">
        <v>354</v>
      </c>
      <c r="D552" s="351" t="s">
        <v>4021</v>
      </c>
      <c r="E552" s="260">
        <v>50202602131</v>
      </c>
      <c r="F552" s="161" t="s">
        <v>3467</v>
      </c>
      <c r="G552" s="199" t="s">
        <v>1810</v>
      </c>
      <c r="H552" s="199" t="s">
        <v>3363</v>
      </c>
      <c r="I552" s="199" t="s">
        <v>1810</v>
      </c>
      <c r="J552" s="198">
        <v>45988</v>
      </c>
      <c r="K552" s="198">
        <v>45993</v>
      </c>
      <c r="L552" s="198">
        <v>46052</v>
      </c>
      <c r="M552" s="198">
        <v>46052</v>
      </c>
      <c r="N552" s="161" t="s">
        <v>82</v>
      </c>
      <c r="O552" s="161" t="s">
        <v>479</v>
      </c>
      <c r="P552" s="161"/>
      <c r="Q552" s="161"/>
      <c r="R552" s="198">
        <v>45362</v>
      </c>
      <c r="S552" s="198">
        <v>45966</v>
      </c>
      <c r="T552" s="161" t="s">
        <v>3468</v>
      </c>
      <c r="U552" s="161" t="s">
        <v>264</v>
      </c>
      <c r="V552" s="161"/>
      <c r="W552" s="161" t="s">
        <v>3469</v>
      </c>
      <c r="X552" s="161" t="s">
        <v>3470</v>
      </c>
      <c r="Y552" s="161"/>
      <c r="Z552" s="198"/>
      <c r="AA552" s="161"/>
      <c r="AB552" s="161"/>
      <c r="AC552" s="161"/>
      <c r="AD552" s="197"/>
      <c r="AE552" s="197"/>
      <c r="AF552" s="197" t="s">
        <v>4090</v>
      </c>
      <c r="AG552" s="199">
        <v>904101</v>
      </c>
      <c r="AH552" s="197">
        <f t="shared" si="25"/>
        <v>6192</v>
      </c>
      <c r="AI552" s="197">
        <v>5950</v>
      </c>
      <c r="AJ552" s="197">
        <v>242</v>
      </c>
      <c r="AK552" s="197">
        <v>0</v>
      </c>
      <c r="AL552" s="197">
        <v>0</v>
      </c>
      <c r="AM552" s="197">
        <f t="shared" si="26"/>
        <v>6192</v>
      </c>
      <c r="AN552" s="197">
        <v>5950</v>
      </c>
      <c r="AO552" s="197">
        <v>0</v>
      </c>
      <c r="AP552" s="197">
        <v>242</v>
      </c>
      <c r="AQ552" s="197">
        <v>0</v>
      </c>
      <c r="AR552" s="197">
        <v>0</v>
      </c>
      <c r="AS552" s="197" t="s">
        <v>564</v>
      </c>
      <c r="AT552" s="197" t="s">
        <v>904</v>
      </c>
      <c r="AU552" s="197" t="s">
        <v>118</v>
      </c>
      <c r="AV552" s="197" t="s">
        <v>3366</v>
      </c>
      <c r="AW552" s="197" t="s">
        <v>4004</v>
      </c>
      <c r="AX552" s="197" t="s">
        <v>904</v>
      </c>
      <c r="AY552" s="197"/>
      <c r="AZ552" s="197" t="s">
        <v>904</v>
      </c>
      <c r="BA552" s="197"/>
      <c r="BB552" s="197"/>
      <c r="BC552" s="197"/>
      <c r="BD552" s="197" t="s">
        <v>4004</v>
      </c>
      <c r="BE552" s="197"/>
      <c r="BF552" s="197"/>
      <c r="BG552" s="197"/>
      <c r="BH552" s="197"/>
      <c r="BI552" s="197"/>
    </row>
    <row r="553" spans="1:61" ht="15" hidden="1" customHeight="1" x14ac:dyDescent="0.2">
      <c r="A553" s="349" t="str">
        <f t="shared" si="27"/>
        <v>06xx-910928400011-060120251001TAC0023</v>
      </c>
      <c r="B553" s="198">
        <v>46036</v>
      </c>
      <c r="C553" s="351" t="s">
        <v>348</v>
      </c>
      <c r="D553" s="351" t="s">
        <v>49</v>
      </c>
      <c r="E553" s="260">
        <v>910928400011</v>
      </c>
      <c r="F553" s="161" t="s">
        <v>2357</v>
      </c>
      <c r="G553" s="199" t="s">
        <v>1192</v>
      </c>
      <c r="H553" s="199" t="s">
        <v>3363</v>
      </c>
      <c r="I553" s="199" t="s">
        <v>1192</v>
      </c>
      <c r="J553" s="198">
        <v>45931</v>
      </c>
      <c r="K553" s="198">
        <v>45951</v>
      </c>
      <c r="L553" s="198">
        <v>46034</v>
      </c>
      <c r="M553" s="198">
        <v>46034</v>
      </c>
      <c r="N553" s="161" t="s">
        <v>82</v>
      </c>
      <c r="O553" s="161" t="s">
        <v>479</v>
      </c>
      <c r="P553" s="161"/>
      <c r="Q553" s="161"/>
      <c r="R553" s="198">
        <v>44562</v>
      </c>
      <c r="S553" s="198">
        <v>45929</v>
      </c>
      <c r="T553" s="161" t="s">
        <v>64</v>
      </c>
      <c r="U553" s="161" t="s">
        <v>149</v>
      </c>
      <c r="V553" s="161" t="s">
        <v>57</v>
      </c>
      <c r="W553" s="161" t="s">
        <v>1140</v>
      </c>
      <c r="X553" s="161" t="s">
        <v>36</v>
      </c>
      <c r="Y553" s="161" t="s">
        <v>57</v>
      </c>
      <c r="Z553" s="198" t="s">
        <v>57</v>
      </c>
      <c r="AA553" s="161" t="s">
        <v>57</v>
      </c>
      <c r="AB553" s="161" t="s">
        <v>57</v>
      </c>
      <c r="AC553" s="161" t="s">
        <v>57</v>
      </c>
      <c r="AD553" s="197">
        <v>1267457</v>
      </c>
      <c r="AE553" s="197">
        <v>1.615</v>
      </c>
      <c r="AF553" s="197" t="s">
        <v>4003</v>
      </c>
      <c r="AG553" s="199">
        <v>101202</v>
      </c>
      <c r="AH553" s="197">
        <f t="shared" si="25"/>
        <v>6165</v>
      </c>
      <c r="AI553" s="197">
        <v>6165</v>
      </c>
      <c r="AJ553" s="197">
        <v>0</v>
      </c>
      <c r="AK553" s="197">
        <v>0</v>
      </c>
      <c r="AL553" s="197">
        <v>0</v>
      </c>
      <c r="AM553" s="197">
        <f t="shared" si="26"/>
        <v>6165</v>
      </c>
      <c r="AN553" s="197">
        <v>0</v>
      </c>
      <c r="AO553" s="197">
        <v>6165</v>
      </c>
      <c r="AP553" s="197">
        <v>0</v>
      </c>
      <c r="AQ553" s="197">
        <v>0</v>
      </c>
      <c r="AR553" s="197">
        <v>0</v>
      </c>
      <c r="AS553" s="197" t="s">
        <v>564</v>
      </c>
      <c r="AT553" s="197" t="s">
        <v>904</v>
      </c>
      <c r="AU553" s="197" t="s">
        <v>118</v>
      </c>
      <c r="AV553" s="197" t="s">
        <v>3366</v>
      </c>
      <c r="AW553" s="197" t="s">
        <v>4004</v>
      </c>
      <c r="AX553" s="197"/>
      <c r="AY553" s="197" t="s">
        <v>904</v>
      </c>
      <c r="AZ553" s="197"/>
      <c r="BA553" s="197"/>
      <c r="BB553" s="197"/>
      <c r="BC553" s="197"/>
      <c r="BD553" s="197" t="s">
        <v>4004</v>
      </c>
      <c r="BE553" s="197"/>
      <c r="BF553" s="197"/>
      <c r="BG553" s="197"/>
      <c r="BH553" s="197"/>
      <c r="BI553" s="197"/>
    </row>
    <row r="554" spans="1:61" ht="15" hidden="1" customHeight="1" x14ac:dyDescent="0.2">
      <c r="A554" s="349" t="str">
        <f t="shared" si="27"/>
        <v>15xx-880816401290-150120251010TAC0016</v>
      </c>
      <c r="B554" s="198">
        <v>46099</v>
      </c>
      <c r="C554" s="351" t="s">
        <v>290</v>
      </c>
      <c r="D554" s="351" t="s">
        <v>291</v>
      </c>
      <c r="E554" s="260">
        <v>880816401290</v>
      </c>
      <c r="F554" s="161" t="s">
        <v>1629</v>
      </c>
      <c r="G554" s="199" t="s">
        <v>1628</v>
      </c>
      <c r="H554" s="199" t="s">
        <v>3363</v>
      </c>
      <c r="I554" s="199" t="s">
        <v>1628</v>
      </c>
      <c r="J554" s="198">
        <v>45940</v>
      </c>
      <c r="K554" s="198">
        <v>45982</v>
      </c>
      <c r="L554" s="198">
        <v>46094</v>
      </c>
      <c r="M554" s="198">
        <v>46098</v>
      </c>
      <c r="N554" s="161" t="s">
        <v>82</v>
      </c>
      <c r="O554" s="161" t="s">
        <v>479</v>
      </c>
      <c r="P554" s="161"/>
      <c r="Q554" s="161"/>
      <c r="R554" s="198">
        <v>44743</v>
      </c>
      <c r="S554" s="198" t="s">
        <v>1361</v>
      </c>
      <c r="T554" s="161" t="s">
        <v>294</v>
      </c>
      <c r="U554" s="161" t="s">
        <v>264</v>
      </c>
      <c r="V554" s="161"/>
      <c r="W554" s="161" t="s">
        <v>1375</v>
      </c>
      <c r="X554" s="161" t="s">
        <v>132</v>
      </c>
      <c r="Y554" s="161"/>
      <c r="Z554" s="198"/>
      <c r="AA554" s="161"/>
      <c r="AB554" s="161"/>
      <c r="AC554" s="161"/>
      <c r="AD554" s="197"/>
      <c r="AE554" s="197"/>
      <c r="AF554" s="197" t="s">
        <v>4090</v>
      </c>
      <c r="AG554" s="199">
        <v>904101</v>
      </c>
      <c r="AH554" s="197">
        <f t="shared" si="25"/>
        <v>5950</v>
      </c>
      <c r="AI554" s="197">
        <v>5950</v>
      </c>
      <c r="AJ554" s="197">
        <v>0</v>
      </c>
      <c r="AK554" s="197">
        <v>0</v>
      </c>
      <c r="AL554" s="197">
        <v>0</v>
      </c>
      <c r="AM554" s="197">
        <f t="shared" si="26"/>
        <v>5950</v>
      </c>
      <c r="AN554" s="197">
        <v>0</v>
      </c>
      <c r="AO554" s="197">
        <v>5950</v>
      </c>
      <c r="AP554" s="197">
        <v>0</v>
      </c>
      <c r="AQ554" s="197">
        <v>0</v>
      </c>
      <c r="AR554" s="197">
        <v>0</v>
      </c>
      <c r="AS554" s="197" t="s">
        <v>564</v>
      </c>
      <c r="AT554" s="197" t="s">
        <v>904</v>
      </c>
      <c r="AU554" s="197" t="s">
        <v>118</v>
      </c>
      <c r="AV554" s="197" t="s">
        <v>3366</v>
      </c>
      <c r="AW554" s="197" t="s">
        <v>4004</v>
      </c>
      <c r="AX554" s="197"/>
      <c r="AY554" s="197" t="s">
        <v>904</v>
      </c>
      <c r="AZ554" s="197"/>
      <c r="BA554" s="197"/>
      <c r="BB554" s="197"/>
      <c r="BC554" s="197"/>
      <c r="BD554" s="197" t="s">
        <v>4004</v>
      </c>
      <c r="BE554" s="197"/>
      <c r="BF554" s="197"/>
      <c r="BG554" s="197"/>
      <c r="BH554" s="197"/>
      <c r="BI554" s="197"/>
    </row>
    <row r="555" spans="1:61" ht="15" hidden="1" customHeight="1" x14ac:dyDescent="0.2">
      <c r="A555" s="349" t="str">
        <f t="shared" si="27"/>
        <v>27xx-790531300802-270120251110TAC0062</v>
      </c>
      <c r="B555" s="198">
        <v>46055</v>
      </c>
      <c r="C555" s="351" t="s">
        <v>193</v>
      </c>
      <c r="D555" s="351" t="s">
        <v>194</v>
      </c>
      <c r="E555" s="260">
        <v>790531300802</v>
      </c>
      <c r="F555" s="161" t="s">
        <v>1557</v>
      </c>
      <c r="G555" s="199" t="s">
        <v>1556</v>
      </c>
      <c r="H555" s="199" t="s">
        <v>3363</v>
      </c>
      <c r="I555" s="199" t="s">
        <v>2082</v>
      </c>
      <c r="J555" s="198">
        <v>45971</v>
      </c>
      <c r="K555" s="198">
        <v>45978</v>
      </c>
      <c r="L555" s="198">
        <v>46022</v>
      </c>
      <c r="M555" s="198">
        <v>46022</v>
      </c>
      <c r="N555" s="161" t="s">
        <v>82</v>
      </c>
      <c r="O555" s="161" t="s">
        <v>479</v>
      </c>
      <c r="P555" s="161"/>
      <c r="Q555" s="161"/>
      <c r="R555" s="198">
        <v>44743</v>
      </c>
      <c r="S555" s="198">
        <v>45965</v>
      </c>
      <c r="T555" s="161" t="s">
        <v>371</v>
      </c>
      <c r="U555" s="161" t="s">
        <v>23</v>
      </c>
      <c r="V555" s="161"/>
      <c r="W555" s="161" t="s">
        <v>66</v>
      </c>
      <c r="X555" s="161" t="s">
        <v>36</v>
      </c>
      <c r="Y555" s="161"/>
      <c r="Z555" s="198"/>
      <c r="AA555" s="161"/>
      <c r="AB555" s="161"/>
      <c r="AC555" s="161"/>
      <c r="AD555" s="197">
        <v>217214404</v>
      </c>
      <c r="AE555" s="197">
        <v>11.7</v>
      </c>
      <c r="AF555" s="197" t="s">
        <v>4090</v>
      </c>
      <c r="AG555" s="199">
        <v>904101</v>
      </c>
      <c r="AH555" s="197">
        <f t="shared" si="25"/>
        <v>5950</v>
      </c>
      <c r="AI555" s="197">
        <v>5950</v>
      </c>
      <c r="AJ555" s="197">
        <v>0</v>
      </c>
      <c r="AK555" s="197">
        <v>0</v>
      </c>
      <c r="AL555" s="197">
        <v>0</v>
      </c>
      <c r="AM555" s="197">
        <f t="shared" si="26"/>
        <v>5950</v>
      </c>
      <c r="AN555" s="197">
        <v>0</v>
      </c>
      <c r="AO555" s="197">
        <v>5950</v>
      </c>
      <c r="AP555" s="197">
        <v>0</v>
      </c>
      <c r="AQ555" s="197">
        <v>0</v>
      </c>
      <c r="AR555" s="197">
        <v>0</v>
      </c>
      <c r="AS555" s="197" t="e">
        <v>#N/A</v>
      </c>
      <c r="AT555" s="197" t="s">
        <v>904</v>
      </c>
      <c r="AU555" s="197" t="s">
        <v>118</v>
      </c>
      <c r="AV555" s="197"/>
      <c r="AW555" s="197" t="s">
        <v>4004</v>
      </c>
      <c r="AX555" s="197"/>
      <c r="AY555" s="197" t="s">
        <v>904</v>
      </c>
      <c r="AZ555" s="197"/>
      <c r="BA555" s="197"/>
      <c r="BB555" s="197"/>
      <c r="BC555" s="197"/>
      <c r="BD555" s="197" t="s">
        <v>4004</v>
      </c>
      <c r="BE555" s="197"/>
      <c r="BF555" s="197">
        <v>0</v>
      </c>
      <c r="BG555" s="197"/>
      <c r="BH555" s="197"/>
      <c r="BI555" s="197"/>
    </row>
    <row r="556" spans="1:61" ht="15" hidden="1" customHeight="1" x14ac:dyDescent="0.2">
      <c r="A556" s="349" t="str">
        <f t="shared" si="27"/>
        <v>71xx-660927302181-710120260310TAC0005</v>
      </c>
      <c r="B556" s="198">
        <v>46107</v>
      </c>
      <c r="C556" s="351" t="s">
        <v>256</v>
      </c>
      <c r="D556" s="351" t="s">
        <v>1143</v>
      </c>
      <c r="E556" s="260">
        <v>660927302181</v>
      </c>
      <c r="F556" s="161" t="s">
        <v>4144</v>
      </c>
      <c r="G556" s="199" t="s">
        <v>4145</v>
      </c>
      <c r="H556" s="199" t="s">
        <v>3363</v>
      </c>
      <c r="I556" s="199" t="s">
        <v>4146</v>
      </c>
      <c r="J556" s="198">
        <v>46091</v>
      </c>
      <c r="K556" s="198">
        <v>46094</v>
      </c>
      <c r="L556" s="198">
        <v>46107</v>
      </c>
      <c r="M556" s="198">
        <v>46107</v>
      </c>
      <c r="N556" s="161" t="s">
        <v>82</v>
      </c>
      <c r="O556" s="161" t="s">
        <v>479</v>
      </c>
      <c r="P556" s="161"/>
      <c r="Q556" s="161"/>
      <c r="R556" s="198">
        <v>45537</v>
      </c>
      <c r="S556" s="198">
        <v>46085</v>
      </c>
      <c r="T556" s="161" t="s">
        <v>3514</v>
      </c>
      <c r="U556" s="161" t="s">
        <v>149</v>
      </c>
      <c r="V556" s="161"/>
      <c r="W556" s="161" t="s">
        <v>4147</v>
      </c>
      <c r="X556" s="161" t="s">
        <v>1897</v>
      </c>
      <c r="Y556" s="161"/>
      <c r="Z556" s="198"/>
      <c r="AA556" s="161"/>
      <c r="AB556" s="161"/>
      <c r="AC556" s="161"/>
      <c r="AD556" s="197"/>
      <c r="AE556" s="197"/>
      <c r="AF556" s="197" t="s">
        <v>4090</v>
      </c>
      <c r="AG556" s="199">
        <v>904101</v>
      </c>
      <c r="AH556" s="197">
        <f t="shared" si="25"/>
        <v>5950</v>
      </c>
      <c r="AI556" s="197">
        <v>5950</v>
      </c>
      <c r="AJ556" s="197">
        <v>0</v>
      </c>
      <c r="AK556" s="197">
        <v>0</v>
      </c>
      <c r="AL556" s="197">
        <v>0</v>
      </c>
      <c r="AM556" s="197">
        <f t="shared" si="26"/>
        <v>5950</v>
      </c>
      <c r="AN556" s="197">
        <v>5950</v>
      </c>
      <c r="AO556" s="197">
        <v>0</v>
      </c>
      <c r="AP556" s="197">
        <v>0</v>
      </c>
      <c r="AQ556" s="197">
        <v>0</v>
      </c>
      <c r="AR556" s="197">
        <v>0</v>
      </c>
      <c r="AS556" s="197" t="s">
        <v>564</v>
      </c>
      <c r="AT556" s="197" t="s">
        <v>904</v>
      </c>
      <c r="AU556" s="197" t="s">
        <v>118</v>
      </c>
      <c r="AV556" s="197" t="s">
        <v>3366</v>
      </c>
      <c r="AW556" s="197" t="s">
        <v>4004</v>
      </c>
      <c r="AX556" s="197" t="s">
        <v>904</v>
      </c>
      <c r="AY556" s="197"/>
      <c r="AZ556" s="197"/>
      <c r="BA556" s="197"/>
      <c r="BB556" s="197"/>
      <c r="BC556" s="197"/>
      <c r="BD556" s="197" t="s">
        <v>4004</v>
      </c>
      <c r="BE556" s="197"/>
      <c r="BF556" s="197"/>
      <c r="BG556" s="197"/>
      <c r="BH556" s="197"/>
      <c r="BI556" s="197"/>
    </row>
    <row r="557" spans="1:61" ht="15" hidden="1" customHeight="1" x14ac:dyDescent="0.2">
      <c r="A557" s="349" t="str">
        <f t="shared" si="27"/>
        <v>06xx-171140025679-110</v>
      </c>
      <c r="B557" s="198">
        <v>46057</v>
      </c>
      <c r="C557" s="351" t="s">
        <v>348</v>
      </c>
      <c r="D557" s="351" t="s">
        <v>49</v>
      </c>
      <c r="E557" s="260">
        <v>171140025679</v>
      </c>
      <c r="F557" s="161" t="s">
        <v>1730</v>
      </c>
      <c r="G557" s="199">
        <v>110</v>
      </c>
      <c r="H557" s="199" t="s">
        <v>3365</v>
      </c>
      <c r="I557" s="199">
        <v>110</v>
      </c>
      <c r="J557" s="198">
        <v>45798</v>
      </c>
      <c r="K557" s="198">
        <v>45810</v>
      </c>
      <c r="L557" s="198">
        <v>45985</v>
      </c>
      <c r="M557" s="198">
        <v>45986</v>
      </c>
      <c r="N557" s="161"/>
      <c r="O557" s="161" t="s">
        <v>82</v>
      </c>
      <c r="P557" s="161"/>
      <c r="Q557" s="161"/>
      <c r="R557" s="198">
        <v>44562</v>
      </c>
      <c r="S557" s="198">
        <v>45796</v>
      </c>
      <c r="T557" s="161" t="s">
        <v>62</v>
      </c>
      <c r="U557" s="161" t="s">
        <v>149</v>
      </c>
      <c r="V557" s="161"/>
      <c r="W557" s="161" t="s">
        <v>1731</v>
      </c>
      <c r="X557" s="161" t="s">
        <v>36</v>
      </c>
      <c r="Y557" s="161"/>
      <c r="Z557" s="198"/>
      <c r="AA557" s="161"/>
      <c r="AB557" s="161"/>
      <c r="AC557" s="161"/>
      <c r="AD557" s="197">
        <v>62774256</v>
      </c>
      <c r="AE557" s="197">
        <v>4.4401999999999999</v>
      </c>
      <c r="AF557" s="197" t="s">
        <v>4003</v>
      </c>
      <c r="AG557" s="199">
        <v>101201</v>
      </c>
      <c r="AH557" s="197">
        <f t="shared" si="25"/>
        <v>8244100</v>
      </c>
      <c r="AI557" s="197">
        <v>5448433</v>
      </c>
      <c r="AJ557" s="197">
        <v>2795667</v>
      </c>
      <c r="AK557" s="197">
        <v>0</v>
      </c>
      <c r="AL557" s="197">
        <v>0</v>
      </c>
      <c r="AM557" s="197">
        <f t="shared" si="26"/>
        <v>5733</v>
      </c>
      <c r="AN557" s="197">
        <v>0</v>
      </c>
      <c r="AO557" s="197">
        <v>5202</v>
      </c>
      <c r="AP557" s="197">
        <v>0</v>
      </c>
      <c r="AQ557" s="197">
        <v>531</v>
      </c>
      <c r="AR557" s="197">
        <v>0</v>
      </c>
      <c r="AS557" s="197" t="e">
        <v>#N/A</v>
      </c>
      <c r="AT557" s="197" t="s">
        <v>904</v>
      </c>
      <c r="AU557" s="197" t="s">
        <v>118</v>
      </c>
      <c r="AV557" s="197"/>
      <c r="AW557" s="197" t="s">
        <v>4004</v>
      </c>
      <c r="AX557" s="197"/>
      <c r="AY557" s="197" t="s">
        <v>904</v>
      </c>
      <c r="AZ557" s="197"/>
      <c r="BA557" s="197" t="s">
        <v>904</v>
      </c>
      <c r="BB557" s="197"/>
      <c r="BC557" s="197"/>
      <c r="BD557" s="197" t="s">
        <v>4004</v>
      </c>
      <c r="BE557" s="197"/>
      <c r="BF557" s="197">
        <v>0</v>
      </c>
      <c r="BG557" s="197">
        <v>0</v>
      </c>
      <c r="BH557" s="197">
        <v>0</v>
      </c>
      <c r="BI557" s="197"/>
    </row>
    <row r="558" spans="1:61" ht="15" hidden="1" customHeight="1" x14ac:dyDescent="0.2">
      <c r="A558" s="349" t="str">
        <f t="shared" si="27"/>
        <v>70xx-50202602131-700120251127TAC0001</v>
      </c>
      <c r="B558" s="198">
        <v>46112</v>
      </c>
      <c r="C558" s="351" t="s">
        <v>354</v>
      </c>
      <c r="D558" s="351" t="s">
        <v>4021</v>
      </c>
      <c r="E558" s="260">
        <v>50202602131</v>
      </c>
      <c r="F558" s="161" t="s">
        <v>3467</v>
      </c>
      <c r="G558" s="199" t="s">
        <v>1810</v>
      </c>
      <c r="H558" s="199" t="s">
        <v>3363</v>
      </c>
      <c r="I558" s="199" t="s">
        <v>1810</v>
      </c>
      <c r="J558" s="198">
        <v>45988</v>
      </c>
      <c r="K558" s="198">
        <v>45993</v>
      </c>
      <c r="L558" s="198">
        <v>46052</v>
      </c>
      <c r="M558" s="198">
        <v>46052</v>
      </c>
      <c r="N558" s="161" t="s">
        <v>82</v>
      </c>
      <c r="O558" s="161" t="s">
        <v>479</v>
      </c>
      <c r="P558" s="161"/>
      <c r="Q558" s="161"/>
      <c r="R558" s="198">
        <v>45362</v>
      </c>
      <c r="S558" s="198">
        <v>45966</v>
      </c>
      <c r="T558" s="161" t="s">
        <v>3468</v>
      </c>
      <c r="U558" s="161" t="s">
        <v>264</v>
      </c>
      <c r="V558" s="161"/>
      <c r="W558" s="161" t="s">
        <v>3469</v>
      </c>
      <c r="X558" s="161" t="s">
        <v>3470</v>
      </c>
      <c r="Y558" s="161"/>
      <c r="Z558" s="198"/>
      <c r="AA558" s="161"/>
      <c r="AB558" s="161"/>
      <c r="AC558" s="161"/>
      <c r="AD558" s="197"/>
      <c r="AE558" s="197"/>
      <c r="AF558" s="197" t="s">
        <v>4090</v>
      </c>
      <c r="AG558" s="199">
        <v>905101</v>
      </c>
      <c r="AH558" s="197">
        <f t="shared" si="25"/>
        <v>5312</v>
      </c>
      <c r="AI558" s="197">
        <v>5100</v>
      </c>
      <c r="AJ558" s="197">
        <v>212</v>
      </c>
      <c r="AK558" s="197">
        <v>0</v>
      </c>
      <c r="AL558" s="197">
        <v>0</v>
      </c>
      <c r="AM558" s="197">
        <f t="shared" si="26"/>
        <v>5312</v>
      </c>
      <c r="AN558" s="197">
        <v>5100</v>
      </c>
      <c r="AO558" s="197">
        <v>0</v>
      </c>
      <c r="AP558" s="197">
        <v>212</v>
      </c>
      <c r="AQ558" s="197">
        <v>0</v>
      </c>
      <c r="AR558" s="197">
        <v>0</v>
      </c>
      <c r="AS558" s="197" t="s">
        <v>564</v>
      </c>
      <c r="AT558" s="197" t="s">
        <v>904</v>
      </c>
      <c r="AU558" s="197" t="s">
        <v>118</v>
      </c>
      <c r="AV558" s="197" t="s">
        <v>3366</v>
      </c>
      <c r="AW558" s="197" t="s">
        <v>4004</v>
      </c>
      <c r="AX558" s="197" t="s">
        <v>904</v>
      </c>
      <c r="AY558" s="197"/>
      <c r="AZ558" s="197" t="s">
        <v>904</v>
      </c>
      <c r="BA558" s="197"/>
      <c r="BB558" s="197"/>
      <c r="BC558" s="197"/>
      <c r="BD558" s="197" t="s">
        <v>4004</v>
      </c>
      <c r="BE558" s="197"/>
      <c r="BF558" s="197"/>
      <c r="BG558" s="197"/>
      <c r="BH558" s="197"/>
      <c r="BI558" s="197"/>
    </row>
    <row r="559" spans="1:61" ht="15" hidden="1" customHeight="1" x14ac:dyDescent="0.2">
      <c r="A559" s="349" t="str">
        <f t="shared" si="27"/>
        <v>15xx-181040024301-150120251222TAC0001</v>
      </c>
      <c r="B559" s="198">
        <v>46071</v>
      </c>
      <c r="C559" s="351" t="s">
        <v>290</v>
      </c>
      <c r="D559" s="351" t="s">
        <v>291</v>
      </c>
      <c r="E559" s="260">
        <v>181040024301</v>
      </c>
      <c r="F559" s="161" t="s">
        <v>2224</v>
      </c>
      <c r="G559" s="199" t="s">
        <v>2565</v>
      </c>
      <c r="H559" s="199" t="s">
        <v>3363</v>
      </c>
      <c r="I559" s="199" t="s">
        <v>2565</v>
      </c>
      <c r="J559" s="198">
        <v>46013</v>
      </c>
      <c r="K559" s="198">
        <v>46027</v>
      </c>
      <c r="L559" s="198">
        <v>46069</v>
      </c>
      <c r="M559" s="198">
        <v>46071</v>
      </c>
      <c r="N559" s="161" t="s">
        <v>82</v>
      </c>
      <c r="O559" s="161" t="s">
        <v>479</v>
      </c>
      <c r="P559" s="161"/>
      <c r="Q559" s="161"/>
      <c r="R559" s="198">
        <v>44562</v>
      </c>
      <c r="S559" s="198">
        <v>45986</v>
      </c>
      <c r="T559" s="161" t="s">
        <v>633</v>
      </c>
      <c r="U559" s="161" t="s">
        <v>264</v>
      </c>
      <c r="V559" s="161"/>
      <c r="W559" s="161" t="s">
        <v>255</v>
      </c>
      <c r="X559" s="161" t="s">
        <v>132</v>
      </c>
      <c r="Y559" s="161"/>
      <c r="Z559" s="198"/>
      <c r="AA559" s="161"/>
      <c r="AB559" s="161"/>
      <c r="AC559" s="161"/>
      <c r="AD559" s="197"/>
      <c r="AE559" s="197"/>
      <c r="AF559" s="197" t="s">
        <v>4003</v>
      </c>
      <c r="AG559" s="199">
        <v>103101</v>
      </c>
      <c r="AH559" s="197">
        <f t="shared" si="25"/>
        <v>4624</v>
      </c>
      <c r="AI559" s="197">
        <v>3375</v>
      </c>
      <c r="AJ559" s="197">
        <v>1249</v>
      </c>
      <c r="AK559" s="197">
        <v>0</v>
      </c>
      <c r="AL559" s="197">
        <v>0</v>
      </c>
      <c r="AM559" s="197">
        <f t="shared" si="26"/>
        <v>4961.5</v>
      </c>
      <c r="AN559" s="197">
        <v>3375</v>
      </c>
      <c r="AO559" s="197">
        <v>0</v>
      </c>
      <c r="AP559" s="197">
        <v>1249</v>
      </c>
      <c r="AQ559" s="197">
        <v>0</v>
      </c>
      <c r="AR559" s="197">
        <v>337.5</v>
      </c>
      <c r="AS559" s="197" t="s">
        <v>564</v>
      </c>
      <c r="AT559" s="197" t="s">
        <v>904</v>
      </c>
      <c r="AU559" s="197" t="s">
        <v>118</v>
      </c>
      <c r="AV559" s="197" t="s">
        <v>3366</v>
      </c>
      <c r="AW559" s="197" t="s">
        <v>4004</v>
      </c>
      <c r="AX559" s="197" t="s">
        <v>904</v>
      </c>
      <c r="AY559" s="197"/>
      <c r="AZ559" s="197" t="s">
        <v>904</v>
      </c>
      <c r="BA559" s="197"/>
      <c r="BB559" s="197" t="s">
        <v>904</v>
      </c>
      <c r="BC559" s="197"/>
      <c r="BD559" s="197" t="s">
        <v>4004</v>
      </c>
      <c r="BE559" s="197"/>
      <c r="BF559" s="197"/>
      <c r="BG559" s="197"/>
      <c r="BH559" s="197"/>
      <c r="BI559" s="197"/>
    </row>
    <row r="560" spans="1:61" ht="15" hidden="1" customHeight="1" x14ac:dyDescent="0.2">
      <c r="A560" s="349" t="str">
        <f t="shared" si="27"/>
        <v>48xx-201040029243-20</v>
      </c>
      <c r="B560" s="198">
        <v>46030</v>
      </c>
      <c r="C560" s="351" t="s">
        <v>352</v>
      </c>
      <c r="D560" s="351" t="s">
        <v>276</v>
      </c>
      <c r="E560" s="260">
        <v>201040029243</v>
      </c>
      <c r="F560" s="161" t="s">
        <v>4177</v>
      </c>
      <c r="G560" s="199">
        <v>20</v>
      </c>
      <c r="H560" s="199" t="s">
        <v>3365</v>
      </c>
      <c r="I560" s="199">
        <v>20</v>
      </c>
      <c r="J560" s="198">
        <v>45720</v>
      </c>
      <c r="K560" s="198">
        <v>45792</v>
      </c>
      <c r="L560" s="198">
        <v>45862</v>
      </c>
      <c r="M560" s="198">
        <v>45862</v>
      </c>
      <c r="N560" s="161"/>
      <c r="O560" s="161" t="s">
        <v>82</v>
      </c>
      <c r="P560" s="161"/>
      <c r="Q560" s="161"/>
      <c r="R560" s="198">
        <v>44562</v>
      </c>
      <c r="S560" s="198">
        <v>45657</v>
      </c>
      <c r="T560" s="161" t="s">
        <v>3531</v>
      </c>
      <c r="U560" s="161" t="s">
        <v>178</v>
      </c>
      <c r="V560" s="161" t="s">
        <v>118</v>
      </c>
      <c r="W560" s="161" t="s">
        <v>40</v>
      </c>
      <c r="X560" s="161" t="s">
        <v>28</v>
      </c>
      <c r="Y560" s="161">
        <v>873</v>
      </c>
      <c r="Z560" s="198">
        <v>45650</v>
      </c>
      <c r="AA560" s="161"/>
      <c r="AB560" s="161"/>
      <c r="AC560" s="161"/>
      <c r="AD560" s="197">
        <v>691743646</v>
      </c>
      <c r="AE560" s="197">
        <v>2.4</v>
      </c>
      <c r="AF560" s="197" t="s">
        <v>4003</v>
      </c>
      <c r="AG560" s="199">
        <v>104401</v>
      </c>
      <c r="AH560" s="197">
        <f t="shared" si="25"/>
        <v>15179.98</v>
      </c>
      <c r="AI560" s="197">
        <v>10589</v>
      </c>
      <c r="AJ560" s="197">
        <v>4590.9799999999996</v>
      </c>
      <c r="AK560" s="197">
        <v>0</v>
      </c>
      <c r="AL560" s="197">
        <v>1059</v>
      </c>
      <c r="AM560" s="197">
        <f t="shared" si="26"/>
        <v>4591</v>
      </c>
      <c r="AN560" s="197">
        <v>0</v>
      </c>
      <c r="AO560" s="197">
        <v>0</v>
      </c>
      <c r="AP560" s="197">
        <v>4591</v>
      </c>
      <c r="AQ560" s="197">
        <v>0</v>
      </c>
      <c r="AR560" s="197">
        <v>0</v>
      </c>
      <c r="AS560" s="197" t="e">
        <v>#N/A</v>
      </c>
      <c r="AT560" s="197" t="s">
        <v>904</v>
      </c>
      <c r="AU560" s="197" t="s">
        <v>118</v>
      </c>
      <c r="AV560" s="197" t="s">
        <v>4007</v>
      </c>
      <c r="AW560" s="197" t="s">
        <v>4004</v>
      </c>
      <c r="AX560" s="197"/>
      <c r="AY560" s="197"/>
      <c r="AZ560" s="197" t="s">
        <v>904</v>
      </c>
      <c r="BA560" s="197"/>
      <c r="BB560" s="197"/>
      <c r="BC560" s="197"/>
      <c r="BD560" s="197" t="s">
        <v>4004</v>
      </c>
      <c r="BE560" s="197"/>
      <c r="BF560" s="197">
        <v>1059</v>
      </c>
      <c r="BG560" s="197">
        <v>0</v>
      </c>
      <c r="BH560" s="197">
        <v>0</v>
      </c>
      <c r="BI560" s="197"/>
    </row>
    <row r="561" spans="1:61" ht="15" hidden="1" customHeight="1" x14ac:dyDescent="0.2">
      <c r="A561" s="349" t="str">
        <f t="shared" si="27"/>
        <v>15xx-181040024301-150120251222TAC0001</v>
      </c>
      <c r="B561" s="198">
        <v>46071</v>
      </c>
      <c r="C561" s="351" t="s">
        <v>290</v>
      </c>
      <c r="D561" s="351" t="s">
        <v>291</v>
      </c>
      <c r="E561" s="260">
        <v>181040024301</v>
      </c>
      <c r="F561" s="161" t="s">
        <v>2224</v>
      </c>
      <c r="G561" s="199" t="s">
        <v>2565</v>
      </c>
      <c r="H561" s="199" t="s">
        <v>3363</v>
      </c>
      <c r="I561" s="199" t="s">
        <v>2565</v>
      </c>
      <c r="J561" s="198">
        <v>46013</v>
      </c>
      <c r="K561" s="198">
        <v>46027</v>
      </c>
      <c r="L561" s="198">
        <v>46069</v>
      </c>
      <c r="M561" s="198">
        <v>46071</v>
      </c>
      <c r="N561" s="161" t="s">
        <v>82</v>
      </c>
      <c r="O561" s="161" t="s">
        <v>479</v>
      </c>
      <c r="P561" s="161"/>
      <c r="Q561" s="161"/>
      <c r="R561" s="198">
        <v>44562</v>
      </c>
      <c r="S561" s="198">
        <v>45986</v>
      </c>
      <c r="T561" s="161" t="s">
        <v>633</v>
      </c>
      <c r="U561" s="161" t="s">
        <v>264</v>
      </c>
      <c r="V561" s="161"/>
      <c r="W561" s="161" t="s">
        <v>255</v>
      </c>
      <c r="X561" s="161" t="s">
        <v>132</v>
      </c>
      <c r="Y561" s="161"/>
      <c r="Z561" s="198"/>
      <c r="AA561" s="161"/>
      <c r="AB561" s="161"/>
      <c r="AC561" s="161"/>
      <c r="AD561" s="197"/>
      <c r="AE561" s="197"/>
      <c r="AF561" s="197" t="s">
        <v>4003</v>
      </c>
      <c r="AG561" s="199">
        <v>101111</v>
      </c>
      <c r="AH561" s="197">
        <f t="shared" si="25"/>
        <v>3403</v>
      </c>
      <c r="AI561" s="197">
        <v>3375</v>
      </c>
      <c r="AJ561" s="197">
        <v>28</v>
      </c>
      <c r="AK561" s="197">
        <v>0</v>
      </c>
      <c r="AL561" s="197">
        <v>0</v>
      </c>
      <c r="AM561" s="197">
        <f t="shared" si="26"/>
        <v>3740.5</v>
      </c>
      <c r="AN561" s="197">
        <v>3375</v>
      </c>
      <c r="AO561" s="197">
        <v>0</v>
      </c>
      <c r="AP561" s="197">
        <v>28</v>
      </c>
      <c r="AQ561" s="197">
        <v>0</v>
      </c>
      <c r="AR561" s="197">
        <v>337.5</v>
      </c>
      <c r="AS561" s="197" t="s">
        <v>564</v>
      </c>
      <c r="AT561" s="197" t="s">
        <v>904</v>
      </c>
      <c r="AU561" s="197" t="s">
        <v>118</v>
      </c>
      <c r="AV561" s="197" t="s">
        <v>3366</v>
      </c>
      <c r="AW561" s="197" t="s">
        <v>4004</v>
      </c>
      <c r="AX561" s="197" t="s">
        <v>904</v>
      </c>
      <c r="AY561" s="197"/>
      <c r="AZ561" s="197" t="s">
        <v>904</v>
      </c>
      <c r="BA561" s="197"/>
      <c r="BB561" s="197" t="s">
        <v>904</v>
      </c>
      <c r="BC561" s="197"/>
      <c r="BD561" s="197" t="s">
        <v>4004</v>
      </c>
      <c r="BE561" s="197"/>
      <c r="BF561" s="197"/>
      <c r="BG561" s="197"/>
      <c r="BH561" s="197"/>
      <c r="BI561" s="197"/>
    </row>
    <row r="562" spans="1:61" ht="15" hidden="1" customHeight="1" x14ac:dyDescent="0.2">
      <c r="A562" s="349" t="str">
        <f t="shared" si="27"/>
        <v>30xx-130440023603-300120250930TAC0026</v>
      </c>
      <c r="B562" s="198">
        <v>46092</v>
      </c>
      <c r="C562" s="351" t="s">
        <v>217</v>
      </c>
      <c r="D562" s="351" t="s">
        <v>360</v>
      </c>
      <c r="E562" s="260">
        <v>130440023603</v>
      </c>
      <c r="F562" s="161" t="s">
        <v>1239</v>
      </c>
      <c r="G562" s="199" t="s">
        <v>1240</v>
      </c>
      <c r="H562" s="199" t="s">
        <v>3363</v>
      </c>
      <c r="I562" s="199" t="s">
        <v>4186</v>
      </c>
      <c r="J562" s="198">
        <v>45930</v>
      </c>
      <c r="K562" s="198">
        <v>45943</v>
      </c>
      <c r="L562" s="198">
        <v>46086</v>
      </c>
      <c r="M562" s="198"/>
      <c r="N562" s="161" t="s">
        <v>78</v>
      </c>
      <c r="O562" s="161" t="s">
        <v>487</v>
      </c>
      <c r="P562" s="161"/>
      <c r="Q562" s="161"/>
      <c r="R562" s="198">
        <v>44927</v>
      </c>
      <c r="S562" s="198">
        <v>45657</v>
      </c>
      <c r="T562" s="161" t="s">
        <v>220</v>
      </c>
      <c r="U562" s="161" t="s">
        <v>23</v>
      </c>
      <c r="V562" s="161"/>
      <c r="W562" s="161" t="s">
        <v>529</v>
      </c>
      <c r="X562" s="161" t="s">
        <v>11</v>
      </c>
      <c r="Y562" s="161">
        <v>957</v>
      </c>
      <c r="Z562" s="198">
        <v>45925</v>
      </c>
      <c r="AA562" s="161"/>
      <c r="AB562" s="161"/>
      <c r="AC562" s="161"/>
      <c r="AD562" s="197">
        <v>2024663649</v>
      </c>
      <c r="AE562" s="197">
        <v>8.0299999999999996E-2</v>
      </c>
      <c r="AF562" s="197" t="s">
        <v>4003</v>
      </c>
      <c r="AG562" s="199">
        <v>101111</v>
      </c>
      <c r="AH562" s="197">
        <f t="shared" si="25"/>
        <v>36869</v>
      </c>
      <c r="AI562" s="197">
        <v>36869</v>
      </c>
      <c r="AJ562" s="197">
        <v>0</v>
      </c>
      <c r="AK562" s="197">
        <v>0</v>
      </c>
      <c r="AL562" s="197">
        <v>0</v>
      </c>
      <c r="AM562" s="197">
        <f t="shared" si="26"/>
        <v>3687</v>
      </c>
      <c r="AN562" s="197">
        <v>0</v>
      </c>
      <c r="AO562" s="197">
        <v>0</v>
      </c>
      <c r="AP562" s="197">
        <v>0</v>
      </c>
      <c r="AQ562" s="197">
        <v>0</v>
      </c>
      <c r="AR562" s="197">
        <v>3687</v>
      </c>
      <c r="AS562" s="197" t="s">
        <v>564</v>
      </c>
      <c r="AT562" s="197" t="s">
        <v>904</v>
      </c>
      <c r="AU562" s="197" t="s">
        <v>118</v>
      </c>
      <c r="AV562" s="197" t="s">
        <v>1133</v>
      </c>
      <c r="AW562" s="197" t="s">
        <v>4004</v>
      </c>
      <c r="AX562" s="197"/>
      <c r="AY562" s="197"/>
      <c r="AZ562" s="197"/>
      <c r="BA562" s="197"/>
      <c r="BB562" s="197" t="s">
        <v>904</v>
      </c>
      <c r="BC562" s="197"/>
      <c r="BD562" s="197" t="s">
        <v>4004</v>
      </c>
      <c r="BE562" s="197"/>
      <c r="BF562" s="197"/>
      <c r="BG562" s="197"/>
      <c r="BH562" s="197"/>
      <c r="BI562" s="197"/>
    </row>
    <row r="563" spans="1:61" ht="15" hidden="1" customHeight="1" x14ac:dyDescent="0.2">
      <c r="A563" s="349" t="str">
        <f t="shared" si="27"/>
        <v>33xx-690707402800-330120251217TAC0007</v>
      </c>
      <c r="B563" s="198">
        <v>46064</v>
      </c>
      <c r="C563" s="351" t="s">
        <v>304</v>
      </c>
      <c r="D563" s="351" t="s">
        <v>305</v>
      </c>
      <c r="E563" s="260">
        <v>690707402800</v>
      </c>
      <c r="F563" s="161" t="s">
        <v>2146</v>
      </c>
      <c r="G563" s="199" t="s">
        <v>2147</v>
      </c>
      <c r="H563" s="199" t="s">
        <v>3363</v>
      </c>
      <c r="I563" s="199" t="s">
        <v>3620</v>
      </c>
      <c r="J563" s="198">
        <v>46008</v>
      </c>
      <c r="K563" s="198">
        <v>46014</v>
      </c>
      <c r="L563" s="198">
        <v>46059</v>
      </c>
      <c r="M563" s="198">
        <v>46059</v>
      </c>
      <c r="N563" s="161" t="s">
        <v>82</v>
      </c>
      <c r="O563" s="161" t="s">
        <v>479</v>
      </c>
      <c r="P563" s="161"/>
      <c r="Q563" s="161"/>
      <c r="R563" s="198">
        <v>44743</v>
      </c>
      <c r="S563" s="198">
        <v>46001</v>
      </c>
      <c r="T563" s="161" t="s">
        <v>308</v>
      </c>
      <c r="U563" s="161" t="s">
        <v>149</v>
      </c>
      <c r="V563" s="161"/>
      <c r="W563" s="161" t="s">
        <v>2148</v>
      </c>
      <c r="X563" s="161" t="s">
        <v>1062</v>
      </c>
      <c r="Y563" s="161"/>
      <c r="Z563" s="198"/>
      <c r="AA563" s="161"/>
      <c r="AB563" s="161"/>
      <c r="AC563" s="161"/>
      <c r="AD563" s="197"/>
      <c r="AE563" s="197"/>
      <c r="AF563" s="197" t="s">
        <v>4005</v>
      </c>
      <c r="AG563" s="199">
        <v>105101</v>
      </c>
      <c r="AH563" s="197">
        <f t="shared" si="25"/>
        <v>602335.16</v>
      </c>
      <c r="AI563" s="197">
        <v>565059</v>
      </c>
      <c r="AJ563" s="197">
        <v>37276.160000000003</v>
      </c>
      <c r="AK563" s="197">
        <v>0</v>
      </c>
      <c r="AL563" s="197">
        <v>195431.8</v>
      </c>
      <c r="AM563" s="197">
        <f t="shared" si="26"/>
        <v>3319</v>
      </c>
      <c r="AN563" s="197">
        <v>0</v>
      </c>
      <c r="AO563" s="197">
        <v>0</v>
      </c>
      <c r="AP563" s="197">
        <v>0</v>
      </c>
      <c r="AQ563" s="197">
        <v>0</v>
      </c>
      <c r="AR563" s="197">
        <v>3319</v>
      </c>
      <c r="AS563" s="197" t="s">
        <v>564</v>
      </c>
      <c r="AT563" s="197" t="s">
        <v>904</v>
      </c>
      <c r="AU563" s="197" t="s">
        <v>118</v>
      </c>
      <c r="AV563" s="197" t="s">
        <v>1133</v>
      </c>
      <c r="AW563" s="197" t="s">
        <v>4004</v>
      </c>
      <c r="AX563" s="197"/>
      <c r="AY563" s="197"/>
      <c r="AZ563" s="197"/>
      <c r="BA563" s="197"/>
      <c r="BB563" s="197" t="s">
        <v>904</v>
      </c>
      <c r="BC563" s="197"/>
      <c r="BD563" s="197" t="s">
        <v>4004</v>
      </c>
      <c r="BE563" s="197"/>
      <c r="BF563" s="197"/>
      <c r="BG563" s="197"/>
      <c r="BH563" s="197"/>
      <c r="BI563" s="197"/>
    </row>
    <row r="564" spans="1:61" ht="15" hidden="1" customHeight="1" x14ac:dyDescent="0.2">
      <c r="A564" s="349" t="str">
        <f t="shared" si="27"/>
        <v>39xx-760207301122-390120251204TAC0002</v>
      </c>
      <c r="B564" s="198">
        <v>46112</v>
      </c>
      <c r="C564" s="351" t="s">
        <v>358</v>
      </c>
      <c r="D564" s="351" t="s">
        <v>245</v>
      </c>
      <c r="E564" s="260">
        <v>760207301122</v>
      </c>
      <c r="F564" s="161" t="s">
        <v>2322</v>
      </c>
      <c r="G564" s="199" t="s">
        <v>2321</v>
      </c>
      <c r="H564" s="199" t="s">
        <v>3363</v>
      </c>
      <c r="I564" s="199" t="s">
        <v>3553</v>
      </c>
      <c r="J564" s="198">
        <v>45995</v>
      </c>
      <c r="K564" s="198">
        <v>46022</v>
      </c>
      <c r="L564" s="198">
        <v>46044</v>
      </c>
      <c r="M564" s="198">
        <v>46044</v>
      </c>
      <c r="N564" s="161" t="s">
        <v>82</v>
      </c>
      <c r="O564" s="161" t="s">
        <v>479</v>
      </c>
      <c r="P564" s="161"/>
      <c r="Q564" s="161"/>
      <c r="R564" s="198">
        <v>45701</v>
      </c>
      <c r="S564" s="198">
        <v>45989</v>
      </c>
      <c r="T564" s="161" t="s">
        <v>251</v>
      </c>
      <c r="U564" s="161" t="s">
        <v>149</v>
      </c>
      <c r="V564" s="161"/>
      <c r="W564" s="161" t="s">
        <v>511</v>
      </c>
      <c r="X564" s="161" t="s">
        <v>252</v>
      </c>
      <c r="Y564" s="161"/>
      <c r="Z564" s="198"/>
      <c r="AA564" s="161"/>
      <c r="AB564" s="161"/>
      <c r="AC564" s="161"/>
      <c r="AD564" s="197">
        <v>1210018</v>
      </c>
      <c r="AE564" s="197">
        <v>4.12</v>
      </c>
      <c r="AF564" s="197" t="s">
        <v>4003</v>
      </c>
      <c r="AG564" s="199">
        <v>101202</v>
      </c>
      <c r="AH564" s="197">
        <f t="shared" si="25"/>
        <v>2791</v>
      </c>
      <c r="AI564" s="197">
        <v>2779</v>
      </c>
      <c r="AJ564" s="197">
        <v>12</v>
      </c>
      <c r="AK564" s="197">
        <v>0</v>
      </c>
      <c r="AL564" s="197">
        <v>278</v>
      </c>
      <c r="AM564" s="197">
        <f t="shared" si="26"/>
        <v>3069</v>
      </c>
      <c r="AN564" s="197">
        <v>2779</v>
      </c>
      <c r="AO564" s="197">
        <v>0</v>
      </c>
      <c r="AP564" s="197">
        <v>12</v>
      </c>
      <c r="AQ564" s="197">
        <v>0</v>
      </c>
      <c r="AR564" s="197">
        <v>278</v>
      </c>
      <c r="AS564" s="197" t="s">
        <v>564</v>
      </c>
      <c r="AT564" s="197" t="s">
        <v>904</v>
      </c>
      <c r="AU564" s="197" t="s">
        <v>118</v>
      </c>
      <c r="AV564" s="197" t="s">
        <v>3366</v>
      </c>
      <c r="AW564" s="197" t="s">
        <v>4004</v>
      </c>
      <c r="AX564" s="197" t="s">
        <v>904</v>
      </c>
      <c r="AY564" s="197"/>
      <c r="AZ564" s="197" t="s">
        <v>904</v>
      </c>
      <c r="BA564" s="197"/>
      <c r="BB564" s="197" t="s">
        <v>904</v>
      </c>
      <c r="BC564" s="197"/>
      <c r="BD564" s="197" t="s">
        <v>4004</v>
      </c>
      <c r="BE564" s="197"/>
      <c r="BF564" s="197"/>
      <c r="BG564" s="197"/>
      <c r="BH564" s="197"/>
      <c r="BI564" s="197"/>
    </row>
    <row r="565" spans="1:61" ht="15" hidden="1" customHeight="1" x14ac:dyDescent="0.2">
      <c r="A565" s="349" t="str">
        <f t="shared" si="27"/>
        <v>33xx-921223300760-330120260218TAC0002</v>
      </c>
      <c r="B565" s="198">
        <v>46099</v>
      </c>
      <c r="C565" s="351" t="s">
        <v>304</v>
      </c>
      <c r="D565" s="351" t="s">
        <v>305</v>
      </c>
      <c r="E565" s="260">
        <v>921223300760</v>
      </c>
      <c r="F565" s="161" t="s">
        <v>3873</v>
      </c>
      <c r="G565" s="199" t="s">
        <v>3871</v>
      </c>
      <c r="H565" s="199" t="s">
        <v>3363</v>
      </c>
      <c r="I565" s="199" t="s">
        <v>4171</v>
      </c>
      <c r="J565" s="198">
        <v>46071</v>
      </c>
      <c r="K565" s="198">
        <v>46073</v>
      </c>
      <c r="L565" s="198">
        <v>46097</v>
      </c>
      <c r="M565" s="198">
        <v>46097</v>
      </c>
      <c r="N565" s="161" t="s">
        <v>82</v>
      </c>
      <c r="O565" s="161" t="s">
        <v>479</v>
      </c>
      <c r="P565" s="161"/>
      <c r="Q565" s="161"/>
      <c r="R565" s="198">
        <v>45108</v>
      </c>
      <c r="S565" s="198">
        <v>46065</v>
      </c>
      <c r="T565" s="161" t="s">
        <v>315</v>
      </c>
      <c r="U565" s="161" t="s">
        <v>149</v>
      </c>
      <c r="V565" s="161"/>
      <c r="W565" s="161" t="s">
        <v>4172</v>
      </c>
      <c r="X565" s="161" t="s">
        <v>4173</v>
      </c>
      <c r="Y565" s="161"/>
      <c r="Z565" s="198"/>
      <c r="AA565" s="161"/>
      <c r="AB565" s="161"/>
      <c r="AC565" s="161"/>
      <c r="AD565" s="197"/>
      <c r="AE565" s="197"/>
      <c r="AF565" s="197" t="s">
        <v>4090</v>
      </c>
      <c r="AG565" s="199">
        <v>902101</v>
      </c>
      <c r="AH565" s="197">
        <f t="shared" si="25"/>
        <v>2678</v>
      </c>
      <c r="AI565" s="197">
        <v>2678</v>
      </c>
      <c r="AJ565" s="197">
        <v>0</v>
      </c>
      <c r="AK565" s="197">
        <v>0</v>
      </c>
      <c r="AL565" s="197">
        <v>0</v>
      </c>
      <c r="AM565" s="197">
        <f t="shared" si="26"/>
        <v>2678</v>
      </c>
      <c r="AN565" s="197">
        <v>0</v>
      </c>
      <c r="AO565" s="197">
        <v>2678</v>
      </c>
      <c r="AP565" s="197">
        <v>0</v>
      </c>
      <c r="AQ565" s="197">
        <v>0</v>
      </c>
      <c r="AR565" s="197">
        <v>0</v>
      </c>
      <c r="AS565" s="197" t="s">
        <v>564</v>
      </c>
      <c r="AT565" s="197" t="s">
        <v>904</v>
      </c>
      <c r="AU565" s="197" t="s">
        <v>118</v>
      </c>
      <c r="AV565" s="197" t="s">
        <v>3366</v>
      </c>
      <c r="AW565" s="197" t="s">
        <v>4004</v>
      </c>
      <c r="AX565" s="197"/>
      <c r="AY565" s="197" t="s">
        <v>904</v>
      </c>
      <c r="AZ565" s="197"/>
      <c r="BA565" s="197"/>
      <c r="BB565" s="197"/>
      <c r="BC565" s="197"/>
      <c r="BD565" s="197" t="s">
        <v>4004</v>
      </c>
      <c r="BE565" s="197"/>
      <c r="BF565" s="197"/>
      <c r="BG565" s="197"/>
      <c r="BH565" s="197"/>
      <c r="BI565" s="197"/>
    </row>
    <row r="566" spans="1:61" ht="15" hidden="1" customHeight="1" x14ac:dyDescent="0.2">
      <c r="A566" s="349" t="str">
        <f t="shared" si="27"/>
        <v>06xx-890301351450-060120251014TAC0003</v>
      </c>
      <c r="B566" s="198">
        <v>46036</v>
      </c>
      <c r="C566" s="351" t="s">
        <v>348</v>
      </c>
      <c r="D566" s="351" t="s">
        <v>49</v>
      </c>
      <c r="E566" s="260">
        <v>890301351450</v>
      </c>
      <c r="F566" s="161" t="s">
        <v>1675</v>
      </c>
      <c r="G566" s="199" t="s">
        <v>1475</v>
      </c>
      <c r="H566" s="199" t="s">
        <v>3363</v>
      </c>
      <c r="I566" s="199" t="s">
        <v>1475</v>
      </c>
      <c r="J566" s="198">
        <v>45944</v>
      </c>
      <c r="K566" s="198">
        <v>45965</v>
      </c>
      <c r="L566" s="198">
        <v>46036</v>
      </c>
      <c r="M566" s="198">
        <v>45671</v>
      </c>
      <c r="N566" s="161" t="s">
        <v>82</v>
      </c>
      <c r="O566" s="161" t="s">
        <v>479</v>
      </c>
      <c r="P566" s="161"/>
      <c r="Q566" s="161"/>
      <c r="R566" s="198">
        <v>44743</v>
      </c>
      <c r="S566" s="198">
        <v>45937</v>
      </c>
      <c r="T566" s="161" t="s">
        <v>76</v>
      </c>
      <c r="U566" s="161" t="s">
        <v>149</v>
      </c>
      <c r="V566" s="161" t="s">
        <v>57</v>
      </c>
      <c r="W566" s="161" t="s">
        <v>1676</v>
      </c>
      <c r="X566" s="161" t="s">
        <v>36</v>
      </c>
      <c r="Y566" s="161" t="s">
        <v>57</v>
      </c>
      <c r="Z566" s="198" t="s">
        <v>57</v>
      </c>
      <c r="AA566" s="161" t="s">
        <v>57</v>
      </c>
      <c r="AB566" s="161" t="s">
        <v>57</v>
      </c>
      <c r="AC566" s="161" t="s">
        <v>57</v>
      </c>
      <c r="AD566" s="197">
        <v>106388319</v>
      </c>
      <c r="AE566" s="197">
        <v>0</v>
      </c>
      <c r="AF566" s="197" t="s">
        <v>4003</v>
      </c>
      <c r="AG566" s="199">
        <v>101201</v>
      </c>
      <c r="AH566" s="197">
        <f t="shared" si="25"/>
        <v>2361</v>
      </c>
      <c r="AI566" s="197">
        <v>2244</v>
      </c>
      <c r="AJ566" s="197">
        <v>117</v>
      </c>
      <c r="AK566" s="197">
        <v>0</v>
      </c>
      <c r="AL566" s="197">
        <v>0</v>
      </c>
      <c r="AM566" s="197">
        <f t="shared" si="26"/>
        <v>2361</v>
      </c>
      <c r="AN566" s="197">
        <v>0</v>
      </c>
      <c r="AO566" s="197">
        <v>2244</v>
      </c>
      <c r="AP566" s="197">
        <v>117</v>
      </c>
      <c r="AQ566" s="197">
        <v>0</v>
      </c>
      <c r="AR566" s="197">
        <v>0</v>
      </c>
      <c r="AS566" s="197" t="s">
        <v>564</v>
      </c>
      <c r="AT566" s="197" t="s">
        <v>904</v>
      </c>
      <c r="AU566" s="197" t="s">
        <v>118</v>
      </c>
      <c r="AV566" s="197" t="s">
        <v>3366</v>
      </c>
      <c r="AW566" s="197" t="s">
        <v>4004</v>
      </c>
      <c r="AX566" s="197"/>
      <c r="AY566" s="197" t="s">
        <v>904</v>
      </c>
      <c r="AZ566" s="197" t="s">
        <v>904</v>
      </c>
      <c r="BA566" s="197"/>
      <c r="BB566" s="197"/>
      <c r="BC566" s="197"/>
      <c r="BD566" s="197" t="s">
        <v>4004</v>
      </c>
      <c r="BE566" s="197"/>
      <c r="BF566" s="197"/>
      <c r="BG566" s="197"/>
      <c r="BH566" s="197"/>
      <c r="BI566" s="197"/>
    </row>
    <row r="567" spans="1:61" ht="15" hidden="1" customHeight="1" x14ac:dyDescent="0.2">
      <c r="A567" s="349" t="str">
        <f t="shared" si="27"/>
        <v>71xx-660927302181-710120260310TAC0005</v>
      </c>
      <c r="B567" s="198">
        <v>46107</v>
      </c>
      <c r="C567" s="351" t="s">
        <v>256</v>
      </c>
      <c r="D567" s="351" t="s">
        <v>1143</v>
      </c>
      <c r="E567" s="260">
        <v>660927302181</v>
      </c>
      <c r="F567" s="161" t="s">
        <v>4144</v>
      </c>
      <c r="G567" s="199" t="s">
        <v>4145</v>
      </c>
      <c r="H567" s="199" t="s">
        <v>3363</v>
      </c>
      <c r="I567" s="199" t="s">
        <v>4146</v>
      </c>
      <c r="J567" s="198">
        <v>46091</v>
      </c>
      <c r="K567" s="198">
        <v>46094</v>
      </c>
      <c r="L567" s="198">
        <v>46107</v>
      </c>
      <c r="M567" s="198">
        <v>46107</v>
      </c>
      <c r="N567" s="161" t="s">
        <v>82</v>
      </c>
      <c r="O567" s="161" t="s">
        <v>479</v>
      </c>
      <c r="P567" s="161"/>
      <c r="Q567" s="161"/>
      <c r="R567" s="198">
        <v>45537</v>
      </c>
      <c r="S567" s="198">
        <v>46085</v>
      </c>
      <c r="T567" s="161" t="s">
        <v>3514</v>
      </c>
      <c r="U567" s="161" t="s">
        <v>149</v>
      </c>
      <c r="V567" s="161"/>
      <c r="W567" s="161" t="s">
        <v>4147</v>
      </c>
      <c r="X567" s="161" t="s">
        <v>1897</v>
      </c>
      <c r="Y567" s="161"/>
      <c r="Z567" s="198"/>
      <c r="AA567" s="161"/>
      <c r="AB567" s="161"/>
      <c r="AC567" s="161"/>
      <c r="AD567" s="197"/>
      <c r="AE567" s="197"/>
      <c r="AF567" s="197" t="s">
        <v>4003</v>
      </c>
      <c r="AG567" s="199">
        <v>101202</v>
      </c>
      <c r="AH567" s="197">
        <f t="shared" si="25"/>
        <v>2258</v>
      </c>
      <c r="AI567" s="197">
        <v>1950</v>
      </c>
      <c r="AJ567" s="197">
        <v>308</v>
      </c>
      <c r="AK567" s="197">
        <v>0</v>
      </c>
      <c r="AL567" s="197">
        <v>0</v>
      </c>
      <c r="AM567" s="197">
        <f t="shared" si="26"/>
        <v>2258</v>
      </c>
      <c r="AN567" s="197">
        <v>2258</v>
      </c>
      <c r="AO567" s="197">
        <v>0</v>
      </c>
      <c r="AP567" s="197">
        <v>0</v>
      </c>
      <c r="AQ567" s="197">
        <v>0</v>
      </c>
      <c r="AR567" s="197">
        <v>0</v>
      </c>
      <c r="AS567" s="197" t="s">
        <v>564</v>
      </c>
      <c r="AT567" s="197" t="s">
        <v>904</v>
      </c>
      <c r="AU567" s="197" t="s">
        <v>118</v>
      </c>
      <c r="AV567" s="197" t="s">
        <v>3366</v>
      </c>
      <c r="AW567" s="197" t="s">
        <v>4004</v>
      </c>
      <c r="AX567" s="197" t="s">
        <v>904</v>
      </c>
      <c r="AY567" s="197"/>
      <c r="AZ567" s="197"/>
      <c r="BA567" s="197"/>
      <c r="BB567" s="197"/>
      <c r="BC567" s="197"/>
      <c r="BD567" s="197" t="s">
        <v>4004</v>
      </c>
      <c r="BE567" s="197"/>
      <c r="BF567" s="197"/>
      <c r="BG567" s="197"/>
      <c r="BH567" s="197"/>
      <c r="BI567" s="197"/>
    </row>
    <row r="568" spans="1:61" ht="15" hidden="1" customHeight="1" x14ac:dyDescent="0.2">
      <c r="A568" s="349" t="str">
        <f t="shared" si="27"/>
        <v>30xx-170340027253-300120250807TAC0017</v>
      </c>
      <c r="B568" s="198">
        <v>46050</v>
      </c>
      <c r="C568" s="351" t="s">
        <v>217</v>
      </c>
      <c r="D568" s="351" t="s">
        <v>360</v>
      </c>
      <c r="E568" s="260">
        <v>170340027253</v>
      </c>
      <c r="F568" s="161" t="s">
        <v>232</v>
      </c>
      <c r="G568" s="199" t="s">
        <v>1721</v>
      </c>
      <c r="H568" s="199" t="s">
        <v>3363</v>
      </c>
      <c r="I568" s="199" t="s">
        <v>2378</v>
      </c>
      <c r="J568" s="198">
        <v>45876</v>
      </c>
      <c r="K568" s="198">
        <v>45884</v>
      </c>
      <c r="L568" s="198">
        <v>45987</v>
      </c>
      <c r="M568" s="198"/>
      <c r="N568" s="161" t="s">
        <v>82</v>
      </c>
      <c r="O568" s="161" t="s">
        <v>479</v>
      </c>
      <c r="P568" s="161"/>
      <c r="Q568" s="161"/>
      <c r="R568" s="198">
        <v>45292</v>
      </c>
      <c r="S568" s="198">
        <v>45869</v>
      </c>
      <c r="T568" s="161" t="s">
        <v>228</v>
      </c>
      <c r="U568" s="161" t="s">
        <v>23</v>
      </c>
      <c r="V568" s="161"/>
      <c r="W568" s="161" t="s">
        <v>233</v>
      </c>
      <c r="X568" s="161" t="s">
        <v>36</v>
      </c>
      <c r="Y568" s="161"/>
      <c r="Z568" s="198"/>
      <c r="AA568" s="161"/>
      <c r="AB568" s="161"/>
      <c r="AC568" s="161"/>
      <c r="AD568" s="197"/>
      <c r="AE568" s="197"/>
      <c r="AF568" s="197" t="s">
        <v>4003</v>
      </c>
      <c r="AG568" s="199">
        <v>101111</v>
      </c>
      <c r="AH568" s="197">
        <f t="shared" si="25"/>
        <v>32568.064077999999</v>
      </c>
      <c r="AI568" s="197">
        <v>32568.064077999999</v>
      </c>
      <c r="AJ568" s="197">
        <v>0</v>
      </c>
      <c r="AK568" s="197">
        <v>0</v>
      </c>
      <c r="AL568" s="197">
        <v>0</v>
      </c>
      <c r="AM568" s="197">
        <f t="shared" si="26"/>
        <v>2255</v>
      </c>
      <c r="AN568" s="197">
        <v>0</v>
      </c>
      <c r="AO568" s="197">
        <v>0</v>
      </c>
      <c r="AP568" s="197">
        <v>2255</v>
      </c>
      <c r="AQ568" s="197">
        <v>0</v>
      </c>
      <c r="AR568" s="197">
        <v>0</v>
      </c>
      <c r="AS568" s="197" t="e">
        <v>#N/A</v>
      </c>
      <c r="AT568" s="197" t="s">
        <v>904</v>
      </c>
      <c r="AU568" s="197" t="s">
        <v>118</v>
      </c>
      <c r="AV568" s="197" t="s">
        <v>4007</v>
      </c>
      <c r="AW568" s="197" t="s">
        <v>4004</v>
      </c>
      <c r="AX568" s="197"/>
      <c r="AY568" s="197"/>
      <c r="AZ568" s="197" t="s">
        <v>904</v>
      </c>
      <c r="BA568" s="197"/>
      <c r="BB568" s="197"/>
      <c r="BC568" s="197"/>
      <c r="BD568" s="197" t="s">
        <v>4004</v>
      </c>
      <c r="BE568" s="197"/>
      <c r="BF568" s="197">
        <v>7840</v>
      </c>
      <c r="BG568" s="197"/>
      <c r="BH568" s="197"/>
      <c r="BI568" s="197"/>
    </row>
    <row r="569" spans="1:61" ht="15" hidden="1" customHeight="1" x14ac:dyDescent="0.2">
      <c r="A569" s="349" t="str">
        <f t="shared" si="27"/>
        <v>60xx-640004414-600120251120TAC0073</v>
      </c>
      <c r="B569" s="198">
        <v>46085</v>
      </c>
      <c r="C569" s="351" t="s">
        <v>363</v>
      </c>
      <c r="D569" s="351" t="s">
        <v>364</v>
      </c>
      <c r="E569" s="260">
        <v>640004414</v>
      </c>
      <c r="F569" s="161" t="s">
        <v>1953</v>
      </c>
      <c r="G569" s="199" t="s">
        <v>1954</v>
      </c>
      <c r="H569" s="199" t="s">
        <v>3363</v>
      </c>
      <c r="I569" s="199" t="s">
        <v>4187</v>
      </c>
      <c r="J569" s="198">
        <v>45981</v>
      </c>
      <c r="K569" s="198">
        <v>45981</v>
      </c>
      <c r="L569" s="198">
        <v>46084</v>
      </c>
      <c r="M569" s="198">
        <v>46084</v>
      </c>
      <c r="N569" s="161" t="s">
        <v>21</v>
      </c>
      <c r="O569" s="161" t="s">
        <v>479</v>
      </c>
      <c r="P569" s="161"/>
      <c r="Q569" s="161"/>
      <c r="R569" s="198">
        <v>44562</v>
      </c>
      <c r="S569" s="198">
        <v>45973</v>
      </c>
      <c r="T569" s="161"/>
      <c r="U569" s="161" t="s">
        <v>149</v>
      </c>
      <c r="V569" s="161"/>
      <c r="W569" s="161"/>
      <c r="X569" s="161" t="s">
        <v>132</v>
      </c>
      <c r="Y569" s="161"/>
      <c r="Z569" s="198"/>
      <c r="AA569" s="161"/>
      <c r="AB569" s="161"/>
      <c r="AC569" s="161"/>
      <c r="AD569" s="197">
        <v>5000000</v>
      </c>
      <c r="AE569" s="197"/>
      <c r="AF569" s="197" t="s">
        <v>4003</v>
      </c>
      <c r="AG569" s="199">
        <v>101111</v>
      </c>
      <c r="AH569" s="197">
        <f t="shared" si="25"/>
        <v>6995</v>
      </c>
      <c r="AI569" s="197">
        <v>0</v>
      </c>
      <c r="AJ569" s="197">
        <v>6995</v>
      </c>
      <c r="AK569" s="197">
        <v>0</v>
      </c>
      <c r="AL569" s="197">
        <v>0</v>
      </c>
      <c r="AM569" s="197">
        <f t="shared" si="26"/>
        <v>2149</v>
      </c>
      <c r="AN569" s="197">
        <v>0</v>
      </c>
      <c r="AO569" s="197">
        <v>0</v>
      </c>
      <c r="AP569" s="197">
        <v>0</v>
      </c>
      <c r="AQ569" s="197">
        <v>0</v>
      </c>
      <c r="AR569" s="197">
        <v>2149</v>
      </c>
      <c r="AS569" s="197" t="s">
        <v>564</v>
      </c>
      <c r="AT569" s="197" t="s">
        <v>904</v>
      </c>
      <c r="AU569" s="197" t="s">
        <v>118</v>
      </c>
      <c r="AV569" s="197" t="s">
        <v>1133</v>
      </c>
      <c r="AW569" s="197" t="s">
        <v>4004</v>
      </c>
      <c r="AX569" s="197"/>
      <c r="AY569" s="197"/>
      <c r="AZ569" s="197"/>
      <c r="BA569" s="197"/>
      <c r="BB569" s="197" t="s">
        <v>904</v>
      </c>
      <c r="BC569" s="197"/>
      <c r="BD569" s="197" t="s">
        <v>4004</v>
      </c>
      <c r="BE569" s="197"/>
      <c r="BF569" s="197"/>
      <c r="BG569" s="197"/>
      <c r="BH569" s="197"/>
      <c r="BI569" s="197"/>
    </row>
    <row r="570" spans="1:61" ht="15" hidden="1" customHeight="1" x14ac:dyDescent="0.2">
      <c r="A570" s="349" t="str">
        <f t="shared" si="27"/>
        <v>71xx-660927302181-710120260310TAC0005</v>
      </c>
      <c r="B570" s="198">
        <v>46107</v>
      </c>
      <c r="C570" s="351" t="s">
        <v>256</v>
      </c>
      <c r="D570" s="351" t="s">
        <v>1143</v>
      </c>
      <c r="E570" s="260">
        <v>660927302181</v>
      </c>
      <c r="F570" s="161" t="s">
        <v>4144</v>
      </c>
      <c r="G570" s="199" t="s">
        <v>4145</v>
      </c>
      <c r="H570" s="199" t="s">
        <v>3363</v>
      </c>
      <c r="I570" s="199" t="s">
        <v>4146</v>
      </c>
      <c r="J570" s="198">
        <v>46091</v>
      </c>
      <c r="K570" s="198">
        <v>46094</v>
      </c>
      <c r="L570" s="198">
        <v>46107</v>
      </c>
      <c r="M570" s="198">
        <v>46107</v>
      </c>
      <c r="N570" s="161" t="s">
        <v>82</v>
      </c>
      <c r="O570" s="161" t="s">
        <v>479</v>
      </c>
      <c r="P570" s="161"/>
      <c r="Q570" s="161"/>
      <c r="R570" s="198">
        <v>45537</v>
      </c>
      <c r="S570" s="198">
        <v>46085</v>
      </c>
      <c r="T570" s="161" t="s">
        <v>3514</v>
      </c>
      <c r="U570" s="161" t="s">
        <v>149</v>
      </c>
      <c r="V570" s="161"/>
      <c r="W570" s="161" t="s">
        <v>4147</v>
      </c>
      <c r="X570" s="161" t="s">
        <v>1897</v>
      </c>
      <c r="Y570" s="161"/>
      <c r="Z570" s="198"/>
      <c r="AA570" s="161"/>
      <c r="AB570" s="161"/>
      <c r="AC570" s="161"/>
      <c r="AD570" s="197"/>
      <c r="AE570" s="197"/>
      <c r="AF570" s="197" t="s">
        <v>4003</v>
      </c>
      <c r="AG570" s="199">
        <v>103101</v>
      </c>
      <c r="AH570" s="197">
        <f t="shared" si="25"/>
        <v>2119</v>
      </c>
      <c r="AI570" s="197">
        <v>1950</v>
      </c>
      <c r="AJ570" s="197">
        <v>169</v>
      </c>
      <c r="AK570" s="197">
        <v>0</v>
      </c>
      <c r="AL570" s="197">
        <v>0</v>
      </c>
      <c r="AM570" s="197">
        <f t="shared" si="26"/>
        <v>2119</v>
      </c>
      <c r="AN570" s="197">
        <v>2119</v>
      </c>
      <c r="AO570" s="197">
        <v>0</v>
      </c>
      <c r="AP570" s="197">
        <v>0</v>
      </c>
      <c r="AQ570" s="197">
        <v>0</v>
      </c>
      <c r="AR570" s="197">
        <v>0</v>
      </c>
      <c r="AS570" s="197" t="s">
        <v>564</v>
      </c>
      <c r="AT570" s="197" t="s">
        <v>904</v>
      </c>
      <c r="AU570" s="197" t="s">
        <v>118</v>
      </c>
      <c r="AV570" s="197" t="s">
        <v>3366</v>
      </c>
      <c r="AW570" s="197" t="s">
        <v>4004</v>
      </c>
      <c r="AX570" s="197" t="s">
        <v>904</v>
      </c>
      <c r="AY570" s="197"/>
      <c r="AZ570" s="197"/>
      <c r="BA570" s="197"/>
      <c r="BB570" s="197"/>
      <c r="BC570" s="197"/>
      <c r="BD570" s="197" t="s">
        <v>4004</v>
      </c>
      <c r="BE570" s="197"/>
      <c r="BF570" s="197"/>
      <c r="BG570" s="197"/>
      <c r="BH570" s="197"/>
      <c r="BI570" s="197"/>
    </row>
    <row r="571" spans="1:61" ht="15" hidden="1" customHeight="1" x14ac:dyDescent="0.2">
      <c r="A571" s="349" t="str">
        <f t="shared" si="27"/>
        <v>45xx-240640026648-450120260205TAC0003</v>
      </c>
      <c r="B571" s="198">
        <v>46107</v>
      </c>
      <c r="C571" s="351" t="s">
        <v>359</v>
      </c>
      <c r="D571" s="351" t="s">
        <v>259</v>
      </c>
      <c r="E571" s="260">
        <v>240640026648</v>
      </c>
      <c r="F571" s="161" t="s">
        <v>3669</v>
      </c>
      <c r="G571" s="199" t="s">
        <v>3670</v>
      </c>
      <c r="H571" s="199" t="s">
        <v>3363</v>
      </c>
      <c r="I571" s="199" t="s">
        <v>4188</v>
      </c>
      <c r="J571" s="198">
        <v>46058</v>
      </c>
      <c r="K571" s="198">
        <v>46063</v>
      </c>
      <c r="L571" s="198">
        <v>46100</v>
      </c>
      <c r="M571" s="198">
        <v>46100</v>
      </c>
      <c r="N571" s="161" t="s">
        <v>82</v>
      </c>
      <c r="O571" s="161" t="s">
        <v>479</v>
      </c>
      <c r="P571" s="161"/>
      <c r="Q571" s="161"/>
      <c r="R571" s="198">
        <v>45467</v>
      </c>
      <c r="S571" s="198">
        <v>46042</v>
      </c>
      <c r="T571" s="161" t="s">
        <v>1089</v>
      </c>
      <c r="U571" s="161" t="s">
        <v>273</v>
      </c>
      <c r="V571" s="161"/>
      <c r="W571" s="161"/>
      <c r="X571" s="161" t="s">
        <v>132</v>
      </c>
      <c r="Y571" s="161"/>
      <c r="Z571" s="198"/>
      <c r="AA571" s="161"/>
      <c r="AB571" s="161"/>
      <c r="AC571" s="161"/>
      <c r="AD571" s="197">
        <v>13889903</v>
      </c>
      <c r="AE571" s="197"/>
      <c r="AF571" s="197" t="s">
        <v>4003</v>
      </c>
      <c r="AG571" s="199">
        <v>103101</v>
      </c>
      <c r="AH571" s="197">
        <f t="shared" si="25"/>
        <v>1935</v>
      </c>
      <c r="AI571" s="197">
        <v>1935</v>
      </c>
      <c r="AJ571" s="197">
        <v>0</v>
      </c>
      <c r="AK571" s="197">
        <v>0</v>
      </c>
      <c r="AL571" s="197">
        <v>0</v>
      </c>
      <c r="AM571" s="197">
        <f t="shared" si="26"/>
        <v>1940</v>
      </c>
      <c r="AN571" s="197">
        <v>1940</v>
      </c>
      <c r="AO571" s="197">
        <v>0</v>
      </c>
      <c r="AP571" s="197">
        <v>0</v>
      </c>
      <c r="AQ571" s="197">
        <v>0</v>
      </c>
      <c r="AR571" s="197">
        <v>0</v>
      </c>
      <c r="AS571" s="197" t="s">
        <v>564</v>
      </c>
      <c r="AT571" s="197" t="s">
        <v>904</v>
      </c>
      <c r="AU571" s="197" t="s">
        <v>118</v>
      </c>
      <c r="AV571" s="197" t="s">
        <v>3366</v>
      </c>
      <c r="AW571" s="197" t="s">
        <v>4004</v>
      </c>
      <c r="AX571" s="197" t="s">
        <v>904</v>
      </c>
      <c r="AY571" s="197"/>
      <c r="AZ571" s="197"/>
      <c r="BA571" s="197"/>
      <c r="BB571" s="197"/>
      <c r="BC571" s="197"/>
      <c r="BD571" s="197" t="s">
        <v>4004</v>
      </c>
      <c r="BE571" s="197"/>
      <c r="BF571" s="197"/>
      <c r="BG571" s="197"/>
      <c r="BH571" s="197"/>
      <c r="BI571" s="197"/>
    </row>
    <row r="572" spans="1:61" ht="15" hidden="1" customHeight="1" x14ac:dyDescent="0.2">
      <c r="A572" s="349" t="str">
        <f t="shared" si="27"/>
        <v>33xx-971203301085-330120251120TAC0007</v>
      </c>
      <c r="B572" s="198">
        <v>46080</v>
      </c>
      <c r="C572" s="351" t="s">
        <v>304</v>
      </c>
      <c r="D572" s="351" t="s">
        <v>305</v>
      </c>
      <c r="E572" s="260">
        <v>971203301085</v>
      </c>
      <c r="F572" s="161" t="s">
        <v>1856</v>
      </c>
      <c r="G572" s="199" t="s">
        <v>1857</v>
      </c>
      <c r="H572" s="199" t="s">
        <v>3363</v>
      </c>
      <c r="I572" s="199" t="s">
        <v>3621</v>
      </c>
      <c r="J572" s="198">
        <v>45981</v>
      </c>
      <c r="K572" s="198">
        <v>45999</v>
      </c>
      <c r="L572" s="198">
        <v>46080</v>
      </c>
      <c r="M572" s="198">
        <v>46080</v>
      </c>
      <c r="N572" s="161" t="s">
        <v>82</v>
      </c>
      <c r="O572" s="161" t="s">
        <v>479</v>
      </c>
      <c r="P572" s="161"/>
      <c r="Q572" s="161"/>
      <c r="R572" s="198">
        <v>45462</v>
      </c>
      <c r="S572" s="198">
        <v>45930</v>
      </c>
      <c r="T572" s="161" t="s">
        <v>313</v>
      </c>
      <c r="U572" s="161" t="s">
        <v>149</v>
      </c>
      <c r="V572" s="161"/>
      <c r="W572" s="161" t="s">
        <v>1851</v>
      </c>
      <c r="X572" s="161" t="s">
        <v>165</v>
      </c>
      <c r="Y572" s="161"/>
      <c r="Z572" s="198"/>
      <c r="AA572" s="161" t="s">
        <v>1141</v>
      </c>
      <c r="AB572" s="161" t="s">
        <v>1852</v>
      </c>
      <c r="AC572" s="161">
        <v>45978</v>
      </c>
      <c r="AD572" s="197">
        <v>0</v>
      </c>
      <c r="AE572" s="197">
        <v>0</v>
      </c>
      <c r="AF572" s="197" t="s">
        <v>4003</v>
      </c>
      <c r="AG572" s="199">
        <v>104501</v>
      </c>
      <c r="AH572" s="197">
        <f t="shared" si="25"/>
        <v>19104</v>
      </c>
      <c r="AI572" s="197">
        <v>16171</v>
      </c>
      <c r="AJ572" s="197">
        <v>2933</v>
      </c>
      <c r="AK572" s="197">
        <v>0</v>
      </c>
      <c r="AL572" s="197">
        <v>1617</v>
      </c>
      <c r="AM572" s="197">
        <f t="shared" si="26"/>
        <v>1617</v>
      </c>
      <c r="AN572" s="197">
        <v>0</v>
      </c>
      <c r="AO572" s="197">
        <v>0</v>
      </c>
      <c r="AP572" s="197">
        <v>0</v>
      </c>
      <c r="AQ572" s="197">
        <v>0</v>
      </c>
      <c r="AR572" s="197">
        <v>1617</v>
      </c>
      <c r="AS572" s="197" t="s">
        <v>564</v>
      </c>
      <c r="AT572" s="197" t="s">
        <v>904</v>
      </c>
      <c r="AU572" s="197" t="s">
        <v>118</v>
      </c>
      <c r="AV572" s="197" t="s">
        <v>1133</v>
      </c>
      <c r="AW572" s="197" t="s">
        <v>4004</v>
      </c>
      <c r="AX572" s="197"/>
      <c r="AY572" s="197"/>
      <c r="AZ572" s="197"/>
      <c r="BA572" s="197"/>
      <c r="BB572" s="197" t="s">
        <v>904</v>
      </c>
      <c r="BC572" s="197"/>
      <c r="BD572" s="197" t="s">
        <v>4004</v>
      </c>
      <c r="BE572" s="197"/>
      <c r="BF572" s="197"/>
      <c r="BG572" s="197"/>
      <c r="BH572" s="197"/>
      <c r="BI572" s="197"/>
    </row>
    <row r="573" spans="1:61" ht="15" hidden="1" customHeight="1" x14ac:dyDescent="0.2">
      <c r="A573" s="349" t="str">
        <f t="shared" si="27"/>
        <v>21xx-670106401237-210120251224TAC0001</v>
      </c>
      <c r="B573" s="198">
        <v>46092</v>
      </c>
      <c r="C573" s="351" t="s">
        <v>351</v>
      </c>
      <c r="D573" s="351" t="s">
        <v>177</v>
      </c>
      <c r="E573" s="260">
        <v>670106401237</v>
      </c>
      <c r="F573" s="161" t="s">
        <v>2577</v>
      </c>
      <c r="G573" s="199" t="s">
        <v>2578</v>
      </c>
      <c r="H573" s="199" t="s">
        <v>3363</v>
      </c>
      <c r="I573" s="199" t="s">
        <v>3636</v>
      </c>
      <c r="J573" s="198">
        <v>46015</v>
      </c>
      <c r="K573" s="198">
        <v>46027</v>
      </c>
      <c r="L573" s="198">
        <v>46080</v>
      </c>
      <c r="M573" s="198">
        <v>46084</v>
      </c>
      <c r="N573" s="161" t="s">
        <v>82</v>
      </c>
      <c r="O573" s="161" t="s">
        <v>479</v>
      </c>
      <c r="P573" s="161"/>
      <c r="Q573" s="161"/>
      <c r="R573" s="198">
        <v>45684</v>
      </c>
      <c r="S573" s="198">
        <v>45995</v>
      </c>
      <c r="T573" s="161" t="s">
        <v>2579</v>
      </c>
      <c r="U573" s="161" t="s">
        <v>3637</v>
      </c>
      <c r="V573" s="161" t="s">
        <v>118</v>
      </c>
      <c r="W573" s="161" t="s">
        <v>2580</v>
      </c>
      <c r="X573" s="161" t="s">
        <v>132</v>
      </c>
      <c r="Y573" s="161"/>
      <c r="Z573" s="198"/>
      <c r="AA573" s="161"/>
      <c r="AB573" s="161"/>
      <c r="AC573" s="161"/>
      <c r="AD573" s="197">
        <v>4865938</v>
      </c>
      <c r="AE573" s="197">
        <v>2.9</v>
      </c>
      <c r="AF573" s="197" t="s">
        <v>4003</v>
      </c>
      <c r="AG573" s="199">
        <v>101202</v>
      </c>
      <c r="AH573" s="197">
        <f t="shared" si="25"/>
        <v>15252</v>
      </c>
      <c r="AI573" s="197">
        <v>13713</v>
      </c>
      <c r="AJ573" s="197">
        <v>1539</v>
      </c>
      <c r="AK573" s="197">
        <v>0</v>
      </c>
      <c r="AL573" s="197">
        <v>1371</v>
      </c>
      <c r="AM573" s="197">
        <f t="shared" si="26"/>
        <v>1371</v>
      </c>
      <c r="AN573" s="197">
        <v>0</v>
      </c>
      <c r="AO573" s="197">
        <v>0</v>
      </c>
      <c r="AP573" s="197">
        <v>0</v>
      </c>
      <c r="AQ573" s="197">
        <v>0</v>
      </c>
      <c r="AR573" s="197">
        <v>1371</v>
      </c>
      <c r="AS573" s="197" t="s">
        <v>564</v>
      </c>
      <c r="AT573" s="197" t="s">
        <v>904</v>
      </c>
      <c r="AU573" s="197" t="s">
        <v>118</v>
      </c>
      <c r="AV573" s="197" t="s">
        <v>1133</v>
      </c>
      <c r="AW573" s="197" t="s">
        <v>4004</v>
      </c>
      <c r="AX573" s="197"/>
      <c r="AY573" s="197"/>
      <c r="AZ573" s="197"/>
      <c r="BA573" s="197"/>
      <c r="BB573" s="197" t="s">
        <v>904</v>
      </c>
      <c r="BC573" s="197"/>
      <c r="BD573" s="197" t="s">
        <v>4004</v>
      </c>
      <c r="BE573" s="197"/>
      <c r="BF573" s="197"/>
      <c r="BG573" s="197"/>
      <c r="BH573" s="197"/>
      <c r="BI573" s="197"/>
    </row>
    <row r="574" spans="1:61" ht="15" hidden="1" customHeight="1" x14ac:dyDescent="0.2">
      <c r="A574" s="349" t="str">
        <f t="shared" si="27"/>
        <v>21xx-670106401237-210120251224TAC0001</v>
      </c>
      <c r="B574" s="198">
        <v>46092</v>
      </c>
      <c r="C574" s="351" t="s">
        <v>351</v>
      </c>
      <c r="D574" s="351" t="s">
        <v>177</v>
      </c>
      <c r="E574" s="260">
        <v>670106401237</v>
      </c>
      <c r="F574" s="161" t="s">
        <v>2577</v>
      </c>
      <c r="G574" s="199" t="s">
        <v>2578</v>
      </c>
      <c r="H574" s="199" t="s">
        <v>3363</v>
      </c>
      <c r="I574" s="199" t="s">
        <v>3636</v>
      </c>
      <c r="J574" s="198">
        <v>46015</v>
      </c>
      <c r="K574" s="198">
        <v>46027</v>
      </c>
      <c r="L574" s="198">
        <v>46080</v>
      </c>
      <c r="M574" s="198">
        <v>46084</v>
      </c>
      <c r="N574" s="161" t="s">
        <v>82</v>
      </c>
      <c r="O574" s="161" t="s">
        <v>479</v>
      </c>
      <c r="P574" s="161"/>
      <c r="Q574" s="161"/>
      <c r="R574" s="198">
        <v>45684</v>
      </c>
      <c r="S574" s="198">
        <v>45995</v>
      </c>
      <c r="T574" s="161" t="s">
        <v>2579</v>
      </c>
      <c r="U574" s="161" t="s">
        <v>3637</v>
      </c>
      <c r="V574" s="161" t="s">
        <v>118</v>
      </c>
      <c r="W574" s="161" t="s">
        <v>2580</v>
      </c>
      <c r="X574" s="161" t="s">
        <v>132</v>
      </c>
      <c r="Y574" s="161"/>
      <c r="Z574" s="198"/>
      <c r="AA574" s="161"/>
      <c r="AB574" s="161"/>
      <c r="AC574" s="161"/>
      <c r="AD574" s="197">
        <v>4865938</v>
      </c>
      <c r="AE574" s="197">
        <v>2.9</v>
      </c>
      <c r="AF574" s="197" t="s">
        <v>4003</v>
      </c>
      <c r="AG574" s="199">
        <v>103101</v>
      </c>
      <c r="AH574" s="197">
        <f t="shared" si="25"/>
        <v>13730</v>
      </c>
      <c r="AI574" s="197">
        <v>13713</v>
      </c>
      <c r="AJ574" s="197">
        <v>17</v>
      </c>
      <c r="AK574" s="197">
        <v>0</v>
      </c>
      <c r="AL574" s="197">
        <v>1371</v>
      </c>
      <c r="AM574" s="197">
        <f t="shared" si="26"/>
        <v>1371</v>
      </c>
      <c r="AN574" s="197">
        <v>0</v>
      </c>
      <c r="AO574" s="197">
        <v>0</v>
      </c>
      <c r="AP574" s="197">
        <v>0</v>
      </c>
      <c r="AQ574" s="197">
        <v>0</v>
      </c>
      <c r="AR574" s="197">
        <v>1371</v>
      </c>
      <c r="AS574" s="197" t="s">
        <v>564</v>
      </c>
      <c r="AT574" s="197" t="s">
        <v>904</v>
      </c>
      <c r="AU574" s="197" t="s">
        <v>118</v>
      </c>
      <c r="AV574" s="197" t="s">
        <v>1133</v>
      </c>
      <c r="AW574" s="197" t="s">
        <v>4004</v>
      </c>
      <c r="AX574" s="197"/>
      <c r="AY574" s="197"/>
      <c r="AZ574" s="197"/>
      <c r="BA574" s="197"/>
      <c r="BB574" s="197" t="s">
        <v>904</v>
      </c>
      <c r="BC574" s="197"/>
      <c r="BD574" s="197" t="s">
        <v>4004</v>
      </c>
      <c r="BE574" s="197"/>
      <c r="BF574" s="197"/>
      <c r="BG574" s="197"/>
      <c r="BH574" s="197"/>
      <c r="BI574" s="197"/>
    </row>
    <row r="575" spans="1:61" ht="15" hidden="1" customHeight="1" x14ac:dyDescent="0.2">
      <c r="A575" s="349" t="str">
        <f t="shared" si="27"/>
        <v>45xx-990730350624-450120251204TAC0001</v>
      </c>
      <c r="B575" s="198">
        <v>46036</v>
      </c>
      <c r="C575" s="351" t="s">
        <v>359</v>
      </c>
      <c r="D575" s="351" t="s">
        <v>259</v>
      </c>
      <c r="E575" s="260">
        <v>990730350624</v>
      </c>
      <c r="F575" s="161" t="s">
        <v>1875</v>
      </c>
      <c r="G575" s="199" t="s">
        <v>1876</v>
      </c>
      <c r="H575" s="199" t="s">
        <v>3363</v>
      </c>
      <c r="I575" s="199" t="s">
        <v>2358</v>
      </c>
      <c r="J575" s="198">
        <v>45995</v>
      </c>
      <c r="K575" s="198">
        <v>46006</v>
      </c>
      <c r="L575" s="198">
        <v>46020</v>
      </c>
      <c r="M575" s="198">
        <v>46020</v>
      </c>
      <c r="N575" s="161" t="s">
        <v>82</v>
      </c>
      <c r="O575" s="161" t="s">
        <v>479</v>
      </c>
      <c r="P575" s="161"/>
      <c r="Q575" s="161"/>
      <c r="R575" s="198">
        <v>45688</v>
      </c>
      <c r="S575" s="198">
        <v>45986</v>
      </c>
      <c r="T575" s="161" t="s">
        <v>263</v>
      </c>
      <c r="U575" s="161" t="s">
        <v>273</v>
      </c>
      <c r="V575" s="161"/>
      <c r="W575" s="161"/>
      <c r="X575" s="161" t="s">
        <v>132</v>
      </c>
      <c r="Y575" s="161"/>
      <c r="Z575" s="198"/>
      <c r="AA575" s="161"/>
      <c r="AB575" s="161"/>
      <c r="AC575" s="161"/>
      <c r="AD575" s="197">
        <v>52922317</v>
      </c>
      <c r="AE575" s="197"/>
      <c r="AF575" s="197" t="s">
        <v>4090</v>
      </c>
      <c r="AG575" s="199">
        <v>904101</v>
      </c>
      <c r="AH575" s="197">
        <f t="shared" si="25"/>
        <v>30841</v>
      </c>
      <c r="AI575" s="197">
        <v>29750</v>
      </c>
      <c r="AJ575" s="197">
        <v>1091</v>
      </c>
      <c r="AK575" s="197">
        <v>0</v>
      </c>
      <c r="AL575" s="197">
        <v>0</v>
      </c>
      <c r="AM575" s="197">
        <f t="shared" si="26"/>
        <v>1092</v>
      </c>
      <c r="AN575" s="197">
        <v>0</v>
      </c>
      <c r="AO575" s="197">
        <v>0</v>
      </c>
      <c r="AP575" s="197">
        <v>1092</v>
      </c>
      <c r="AQ575" s="197">
        <v>0</v>
      </c>
      <c r="AR575" s="197">
        <v>0</v>
      </c>
      <c r="AS575" s="197" t="e">
        <v>#N/A</v>
      </c>
      <c r="AT575" s="197" t="s">
        <v>904</v>
      </c>
      <c r="AU575" s="197" t="s">
        <v>118</v>
      </c>
      <c r="AV575" s="197"/>
      <c r="AW575" s="197" t="s">
        <v>4004</v>
      </c>
      <c r="AX575" s="197"/>
      <c r="AY575" s="197"/>
      <c r="AZ575" s="197" t="s">
        <v>904</v>
      </c>
      <c r="BA575" s="197"/>
      <c r="BB575" s="197"/>
      <c r="BC575" s="197"/>
      <c r="BD575" s="197" t="s">
        <v>4004</v>
      </c>
      <c r="BE575" s="197"/>
      <c r="BF575" s="197">
        <v>0</v>
      </c>
      <c r="BG575" s="197"/>
      <c r="BH575" s="197"/>
      <c r="BI575" s="197"/>
    </row>
    <row r="576" spans="1:61" ht="15" hidden="1" customHeight="1" x14ac:dyDescent="0.2">
      <c r="A576" s="349" t="str">
        <f t="shared" si="27"/>
        <v>33xx-971203301085-330120251120TAC0007</v>
      </c>
      <c r="B576" s="198">
        <v>46080</v>
      </c>
      <c r="C576" s="351" t="s">
        <v>304</v>
      </c>
      <c r="D576" s="351" t="s">
        <v>305</v>
      </c>
      <c r="E576" s="260">
        <v>971203301085</v>
      </c>
      <c r="F576" s="161" t="s">
        <v>1856</v>
      </c>
      <c r="G576" s="199" t="s">
        <v>1857</v>
      </c>
      <c r="H576" s="199" t="s">
        <v>3363</v>
      </c>
      <c r="I576" s="199" t="s">
        <v>3621</v>
      </c>
      <c r="J576" s="198">
        <v>45981</v>
      </c>
      <c r="K576" s="198">
        <v>45999</v>
      </c>
      <c r="L576" s="198">
        <v>46080</v>
      </c>
      <c r="M576" s="198">
        <v>46080</v>
      </c>
      <c r="N576" s="161" t="s">
        <v>82</v>
      </c>
      <c r="O576" s="161" t="s">
        <v>479</v>
      </c>
      <c r="P576" s="161"/>
      <c r="Q576" s="161"/>
      <c r="R576" s="198">
        <v>45462</v>
      </c>
      <c r="S576" s="198">
        <v>45930</v>
      </c>
      <c r="T576" s="161" t="s">
        <v>313</v>
      </c>
      <c r="U576" s="161" t="s">
        <v>149</v>
      </c>
      <c r="V576" s="161"/>
      <c r="W576" s="161" t="s">
        <v>1851</v>
      </c>
      <c r="X576" s="161" t="s">
        <v>165</v>
      </c>
      <c r="Y576" s="161"/>
      <c r="Z576" s="198"/>
      <c r="AA576" s="161" t="s">
        <v>1141</v>
      </c>
      <c r="AB576" s="161" t="s">
        <v>1852</v>
      </c>
      <c r="AC576" s="161">
        <v>45978</v>
      </c>
      <c r="AD576" s="197">
        <v>0</v>
      </c>
      <c r="AE576" s="197">
        <v>0</v>
      </c>
      <c r="AF576" s="197" t="s">
        <v>4003</v>
      </c>
      <c r="AG576" s="199">
        <v>101201</v>
      </c>
      <c r="AH576" s="197">
        <f t="shared" si="25"/>
        <v>4991.6000000000004</v>
      </c>
      <c r="AI576" s="197">
        <v>3996</v>
      </c>
      <c r="AJ576" s="197">
        <v>995.6</v>
      </c>
      <c r="AK576" s="197">
        <v>0</v>
      </c>
      <c r="AL576" s="197">
        <v>799</v>
      </c>
      <c r="AM576" s="197">
        <f t="shared" si="26"/>
        <v>799</v>
      </c>
      <c r="AN576" s="197">
        <v>0</v>
      </c>
      <c r="AO576" s="197">
        <v>0</v>
      </c>
      <c r="AP576" s="197">
        <v>0</v>
      </c>
      <c r="AQ576" s="197">
        <v>0</v>
      </c>
      <c r="AR576" s="197">
        <v>799</v>
      </c>
      <c r="AS576" s="197" t="s">
        <v>564</v>
      </c>
      <c r="AT576" s="197" t="s">
        <v>904</v>
      </c>
      <c r="AU576" s="197" t="s">
        <v>118</v>
      </c>
      <c r="AV576" s="197" t="s">
        <v>1133</v>
      </c>
      <c r="AW576" s="197" t="s">
        <v>4004</v>
      </c>
      <c r="AX576" s="197"/>
      <c r="AY576" s="197"/>
      <c r="AZ576" s="197"/>
      <c r="BA576" s="197"/>
      <c r="BB576" s="197" t="s">
        <v>904</v>
      </c>
      <c r="BC576" s="197"/>
      <c r="BD576" s="197" t="s">
        <v>4004</v>
      </c>
      <c r="BE576" s="197"/>
      <c r="BF576" s="197"/>
      <c r="BG576" s="197"/>
      <c r="BH576" s="197"/>
      <c r="BI576" s="197"/>
    </row>
    <row r="577" spans="1:61" ht="15" hidden="1" customHeight="1" x14ac:dyDescent="0.2">
      <c r="A577" s="349" t="str">
        <f t="shared" si="27"/>
        <v>33xx-750704301843-330120251222TAC0016</v>
      </c>
      <c r="B577" s="198">
        <v>46064</v>
      </c>
      <c r="C577" s="351" t="s">
        <v>304</v>
      </c>
      <c r="D577" s="351" t="s">
        <v>305</v>
      </c>
      <c r="E577" s="260">
        <v>750704301843</v>
      </c>
      <c r="F577" s="161" t="s">
        <v>2142</v>
      </c>
      <c r="G577" s="199" t="s">
        <v>2143</v>
      </c>
      <c r="H577" s="199" t="s">
        <v>3363</v>
      </c>
      <c r="I577" s="199" t="s">
        <v>3619</v>
      </c>
      <c r="J577" s="198">
        <v>46013</v>
      </c>
      <c r="K577" s="198">
        <v>46020</v>
      </c>
      <c r="L577" s="198">
        <v>46063</v>
      </c>
      <c r="M577" s="198">
        <v>46063</v>
      </c>
      <c r="N577" s="161" t="s">
        <v>82</v>
      </c>
      <c r="O577" s="161" t="s">
        <v>479</v>
      </c>
      <c r="P577" s="161"/>
      <c r="Q577" s="161"/>
      <c r="R577" s="198">
        <v>44562</v>
      </c>
      <c r="S577" s="198">
        <v>45635</v>
      </c>
      <c r="T577" s="161" t="s">
        <v>307</v>
      </c>
      <c r="U577" s="161" t="s">
        <v>149</v>
      </c>
      <c r="V577" s="161"/>
      <c r="W577" s="161" t="s">
        <v>2622</v>
      </c>
      <c r="X577" s="161" t="s">
        <v>1062</v>
      </c>
      <c r="Y577" s="161"/>
      <c r="Z577" s="198"/>
      <c r="AA577" s="161"/>
      <c r="AB577" s="161"/>
      <c r="AC577" s="161"/>
      <c r="AD577" s="197"/>
      <c r="AE577" s="197"/>
      <c r="AF577" s="197" t="s">
        <v>4003</v>
      </c>
      <c r="AG577" s="199">
        <v>101202</v>
      </c>
      <c r="AH577" s="197">
        <f t="shared" si="25"/>
        <v>3564.27</v>
      </c>
      <c r="AI577" s="197">
        <v>3264</v>
      </c>
      <c r="AJ577" s="197">
        <v>300.27</v>
      </c>
      <c r="AK577" s="197">
        <v>0</v>
      </c>
      <c r="AL577" s="197">
        <v>327</v>
      </c>
      <c r="AM577" s="197">
        <f t="shared" si="26"/>
        <v>327</v>
      </c>
      <c r="AN577" s="197">
        <v>0</v>
      </c>
      <c r="AO577" s="197">
        <v>0</v>
      </c>
      <c r="AP577" s="197">
        <v>0</v>
      </c>
      <c r="AQ577" s="197">
        <v>0</v>
      </c>
      <c r="AR577" s="197">
        <v>327</v>
      </c>
      <c r="AS577" s="197" t="s">
        <v>564</v>
      </c>
      <c r="AT577" s="197" t="s">
        <v>904</v>
      </c>
      <c r="AU577" s="197" t="s">
        <v>118</v>
      </c>
      <c r="AV577" s="197" t="s">
        <v>1133</v>
      </c>
      <c r="AW577" s="197" t="s">
        <v>4004</v>
      </c>
      <c r="AX577" s="197"/>
      <c r="AY577" s="197"/>
      <c r="AZ577" s="197"/>
      <c r="BA577" s="197"/>
      <c r="BB577" s="197" t="s">
        <v>904</v>
      </c>
      <c r="BC577" s="197"/>
      <c r="BD577" s="197" t="s">
        <v>4004</v>
      </c>
      <c r="BE577" s="197"/>
      <c r="BF577" s="197"/>
      <c r="BG577" s="197"/>
      <c r="BH577" s="197"/>
      <c r="BI577" s="197"/>
    </row>
    <row r="578" spans="1:61" ht="15" hidden="1" customHeight="1" x14ac:dyDescent="0.2">
      <c r="A578" s="349" t="str">
        <f t="shared" si="27"/>
        <v>33xx-750704301843-330120251222TAC0016</v>
      </c>
      <c r="B578" s="198">
        <v>46064</v>
      </c>
      <c r="C578" s="351" t="s">
        <v>304</v>
      </c>
      <c r="D578" s="351" t="s">
        <v>305</v>
      </c>
      <c r="E578" s="260">
        <v>750704301843</v>
      </c>
      <c r="F578" s="161" t="s">
        <v>2142</v>
      </c>
      <c r="G578" s="199" t="s">
        <v>2143</v>
      </c>
      <c r="H578" s="199" t="s">
        <v>3363</v>
      </c>
      <c r="I578" s="199" t="s">
        <v>3619</v>
      </c>
      <c r="J578" s="198">
        <v>46013</v>
      </c>
      <c r="K578" s="198">
        <v>46020</v>
      </c>
      <c r="L578" s="198">
        <v>46063</v>
      </c>
      <c r="M578" s="198">
        <v>46063</v>
      </c>
      <c r="N578" s="161" t="s">
        <v>82</v>
      </c>
      <c r="O578" s="161" t="s">
        <v>479</v>
      </c>
      <c r="P578" s="161"/>
      <c r="Q578" s="161"/>
      <c r="R578" s="198">
        <v>44562</v>
      </c>
      <c r="S578" s="198">
        <v>45635</v>
      </c>
      <c r="T578" s="161" t="s">
        <v>307</v>
      </c>
      <c r="U578" s="161" t="s">
        <v>149</v>
      </c>
      <c r="V578" s="161"/>
      <c r="W578" s="161" t="s">
        <v>2622</v>
      </c>
      <c r="X578" s="161" t="s">
        <v>1062</v>
      </c>
      <c r="Y578" s="161"/>
      <c r="Z578" s="198"/>
      <c r="AA578" s="161"/>
      <c r="AB578" s="161"/>
      <c r="AC578" s="161"/>
      <c r="AD578" s="197"/>
      <c r="AE578" s="197"/>
      <c r="AF578" s="197" t="s">
        <v>4003</v>
      </c>
      <c r="AG578" s="199">
        <v>103101</v>
      </c>
      <c r="AH578" s="197">
        <f t="shared" si="25"/>
        <v>3565</v>
      </c>
      <c r="AI578" s="197">
        <v>3264</v>
      </c>
      <c r="AJ578" s="197">
        <v>301</v>
      </c>
      <c r="AK578" s="197">
        <v>0</v>
      </c>
      <c r="AL578" s="197">
        <v>326</v>
      </c>
      <c r="AM578" s="197">
        <f t="shared" si="26"/>
        <v>326</v>
      </c>
      <c r="AN578" s="197">
        <v>0</v>
      </c>
      <c r="AO578" s="197">
        <v>0</v>
      </c>
      <c r="AP578" s="197">
        <v>0</v>
      </c>
      <c r="AQ578" s="197">
        <v>0</v>
      </c>
      <c r="AR578" s="197">
        <v>326</v>
      </c>
      <c r="AS578" s="197" t="s">
        <v>564</v>
      </c>
      <c r="AT578" s="197" t="s">
        <v>904</v>
      </c>
      <c r="AU578" s="197" t="s">
        <v>118</v>
      </c>
      <c r="AV578" s="197" t="s">
        <v>1133</v>
      </c>
      <c r="AW578" s="197" t="s">
        <v>4004</v>
      </c>
      <c r="AX578" s="197"/>
      <c r="AY578" s="197"/>
      <c r="AZ578" s="197"/>
      <c r="BA578" s="197"/>
      <c r="BB578" s="197" t="s">
        <v>904</v>
      </c>
      <c r="BC578" s="197"/>
      <c r="BD578" s="197" t="s">
        <v>4004</v>
      </c>
      <c r="BE578" s="197"/>
      <c r="BF578" s="197"/>
      <c r="BG578" s="197"/>
      <c r="BH578" s="197"/>
      <c r="BI578" s="197"/>
    </row>
    <row r="579" spans="1:61" ht="15" hidden="1" customHeight="1" x14ac:dyDescent="0.2">
      <c r="A579" s="349" t="str">
        <f t="shared" si="27"/>
        <v>15xx-181140027250-150120250930TAC0020</v>
      </c>
      <c r="B579" s="198">
        <v>46045</v>
      </c>
      <c r="C579" s="351" t="s">
        <v>290</v>
      </c>
      <c r="D579" s="351" t="s">
        <v>291</v>
      </c>
      <c r="E579" s="260">
        <v>181140027250</v>
      </c>
      <c r="F579" s="161" t="s">
        <v>1206</v>
      </c>
      <c r="G579" s="199" t="s">
        <v>1451</v>
      </c>
      <c r="H579" s="199" t="s">
        <v>3363</v>
      </c>
      <c r="I579" s="199" t="s">
        <v>1451</v>
      </c>
      <c r="J579" s="198">
        <v>45930</v>
      </c>
      <c r="K579" s="198">
        <v>45954</v>
      </c>
      <c r="L579" s="198">
        <v>46044</v>
      </c>
      <c r="M579" s="198">
        <v>46045</v>
      </c>
      <c r="N579" s="161" t="s">
        <v>82</v>
      </c>
      <c r="O579" s="161" t="s">
        <v>479</v>
      </c>
      <c r="P579" s="161"/>
      <c r="Q579" s="161"/>
      <c r="R579" s="198">
        <v>44743</v>
      </c>
      <c r="S579" s="198">
        <v>45915</v>
      </c>
      <c r="T579" s="161" t="s">
        <v>299</v>
      </c>
      <c r="U579" s="161" t="s">
        <v>264</v>
      </c>
      <c r="V579" s="161"/>
      <c r="W579" s="161" t="s">
        <v>52</v>
      </c>
      <c r="X579" s="161" t="s">
        <v>132</v>
      </c>
      <c r="Y579" s="161"/>
      <c r="Z579" s="198"/>
      <c r="AA579" s="161"/>
      <c r="AB579" s="161"/>
      <c r="AC579" s="161"/>
      <c r="AD579" s="197"/>
      <c r="AE579" s="197"/>
      <c r="AF579" s="197" t="s">
        <v>4003</v>
      </c>
      <c r="AG579" s="199">
        <v>103101</v>
      </c>
      <c r="AH579" s="197">
        <f t="shared" si="25"/>
        <v>300</v>
      </c>
      <c r="AI579" s="197">
        <v>300</v>
      </c>
      <c r="AJ579" s="197">
        <v>0</v>
      </c>
      <c r="AK579" s="197">
        <v>0</v>
      </c>
      <c r="AL579" s="197">
        <v>0</v>
      </c>
      <c r="AM579" s="197">
        <f t="shared" si="26"/>
        <v>300</v>
      </c>
      <c r="AN579" s="197">
        <v>0</v>
      </c>
      <c r="AO579" s="197">
        <v>300</v>
      </c>
      <c r="AP579" s="197">
        <v>0</v>
      </c>
      <c r="AQ579" s="197">
        <v>0</v>
      </c>
      <c r="AR579" s="197">
        <v>0</v>
      </c>
      <c r="AS579" s="197" t="s">
        <v>564</v>
      </c>
      <c r="AT579" s="197" t="s">
        <v>904</v>
      </c>
      <c r="AU579" s="197" t="s">
        <v>118</v>
      </c>
      <c r="AV579" s="197" t="s">
        <v>3366</v>
      </c>
      <c r="AW579" s="197" t="s">
        <v>4004</v>
      </c>
      <c r="AX579" s="197"/>
      <c r="AY579" s="197" t="s">
        <v>904</v>
      </c>
      <c r="AZ579" s="197"/>
      <c r="BA579" s="197"/>
      <c r="BB579" s="197"/>
      <c r="BC579" s="197"/>
      <c r="BD579" s="197" t="s">
        <v>4004</v>
      </c>
      <c r="BE579" s="197"/>
      <c r="BF579" s="197"/>
      <c r="BG579" s="197"/>
      <c r="BH579" s="197"/>
      <c r="BI579" s="197"/>
    </row>
    <row r="580" spans="1:61" ht="15" hidden="1" customHeight="1" x14ac:dyDescent="0.2">
      <c r="A580" s="349" t="str">
        <f t="shared" si="27"/>
        <v>15xx-181140027250-150120250930TAC0020</v>
      </c>
      <c r="B580" s="198">
        <v>46045</v>
      </c>
      <c r="C580" s="351" t="s">
        <v>290</v>
      </c>
      <c r="D580" s="351" t="s">
        <v>291</v>
      </c>
      <c r="E580" s="260">
        <v>181140027250</v>
      </c>
      <c r="F580" s="161" t="s">
        <v>1206</v>
      </c>
      <c r="G580" s="199" t="s">
        <v>1451</v>
      </c>
      <c r="H580" s="199" t="s">
        <v>3363</v>
      </c>
      <c r="I580" s="199" t="s">
        <v>1451</v>
      </c>
      <c r="J580" s="198">
        <v>45930</v>
      </c>
      <c r="K580" s="198">
        <v>45954</v>
      </c>
      <c r="L580" s="198">
        <v>46044</v>
      </c>
      <c r="M580" s="198">
        <v>46045</v>
      </c>
      <c r="N580" s="161" t="s">
        <v>82</v>
      </c>
      <c r="O580" s="161" t="s">
        <v>479</v>
      </c>
      <c r="P580" s="161"/>
      <c r="Q580" s="161"/>
      <c r="R580" s="198">
        <v>44743</v>
      </c>
      <c r="S580" s="198">
        <v>45915</v>
      </c>
      <c r="T580" s="161" t="s">
        <v>299</v>
      </c>
      <c r="U580" s="161" t="s">
        <v>264</v>
      </c>
      <c r="V580" s="161"/>
      <c r="W580" s="161" t="s">
        <v>52</v>
      </c>
      <c r="X580" s="161" t="s">
        <v>132</v>
      </c>
      <c r="Y580" s="161"/>
      <c r="Z580" s="198"/>
      <c r="AA580" s="161"/>
      <c r="AB580" s="161"/>
      <c r="AC580" s="161"/>
      <c r="AD580" s="197"/>
      <c r="AE580" s="197"/>
      <c r="AF580" s="197" t="s">
        <v>4003</v>
      </c>
      <c r="AG580" s="199">
        <v>101111</v>
      </c>
      <c r="AH580" s="197">
        <f t="shared" si="25"/>
        <v>300</v>
      </c>
      <c r="AI580" s="197">
        <v>300</v>
      </c>
      <c r="AJ580" s="197">
        <v>0</v>
      </c>
      <c r="AK580" s="197">
        <v>0</v>
      </c>
      <c r="AL580" s="197">
        <v>0</v>
      </c>
      <c r="AM580" s="197">
        <f t="shared" si="26"/>
        <v>300</v>
      </c>
      <c r="AN580" s="197">
        <v>0</v>
      </c>
      <c r="AO580" s="197">
        <v>300</v>
      </c>
      <c r="AP580" s="197">
        <v>0</v>
      </c>
      <c r="AQ580" s="197">
        <v>0</v>
      </c>
      <c r="AR580" s="197">
        <v>0</v>
      </c>
      <c r="AS580" s="197" t="s">
        <v>564</v>
      </c>
      <c r="AT580" s="197" t="s">
        <v>904</v>
      </c>
      <c r="AU580" s="197" t="s">
        <v>118</v>
      </c>
      <c r="AV580" s="197" t="s">
        <v>3366</v>
      </c>
      <c r="AW580" s="197" t="s">
        <v>4004</v>
      </c>
      <c r="AX580" s="197"/>
      <c r="AY580" s="197" t="s">
        <v>904</v>
      </c>
      <c r="AZ580" s="197"/>
      <c r="BA580" s="197"/>
      <c r="BB580" s="197"/>
      <c r="BC580" s="197"/>
      <c r="BD580" s="197" t="s">
        <v>4004</v>
      </c>
      <c r="BE580" s="197"/>
      <c r="BF580" s="197"/>
      <c r="BG580" s="197"/>
      <c r="BH580" s="197"/>
      <c r="BI580" s="197"/>
    </row>
    <row r="581" spans="1:61" ht="15" hidden="1" customHeight="1" x14ac:dyDescent="0.2">
      <c r="A581" s="349" t="str">
        <f t="shared" si="27"/>
        <v>33xx-750704301843-330120251222TAC0016</v>
      </c>
      <c r="B581" s="198">
        <v>46064</v>
      </c>
      <c r="C581" s="351" t="s">
        <v>304</v>
      </c>
      <c r="D581" s="351" t="s">
        <v>305</v>
      </c>
      <c r="E581" s="260">
        <v>750704301843</v>
      </c>
      <c r="F581" s="161" t="s">
        <v>2142</v>
      </c>
      <c r="G581" s="199" t="s">
        <v>2143</v>
      </c>
      <c r="H581" s="199" t="s">
        <v>3363</v>
      </c>
      <c r="I581" s="199" t="s">
        <v>3619</v>
      </c>
      <c r="J581" s="198">
        <v>46013</v>
      </c>
      <c r="K581" s="198">
        <v>46020</v>
      </c>
      <c r="L581" s="198">
        <v>46063</v>
      </c>
      <c r="M581" s="198">
        <v>46063</v>
      </c>
      <c r="N581" s="161" t="s">
        <v>82</v>
      </c>
      <c r="O581" s="161" t="s">
        <v>479</v>
      </c>
      <c r="P581" s="161"/>
      <c r="Q581" s="161"/>
      <c r="R581" s="198">
        <v>44562</v>
      </c>
      <c r="S581" s="198">
        <v>45635</v>
      </c>
      <c r="T581" s="161" t="s">
        <v>307</v>
      </c>
      <c r="U581" s="161" t="s">
        <v>149</v>
      </c>
      <c r="V581" s="161"/>
      <c r="W581" s="161" t="s">
        <v>2622</v>
      </c>
      <c r="X581" s="161" t="s">
        <v>1062</v>
      </c>
      <c r="Y581" s="161"/>
      <c r="Z581" s="198"/>
      <c r="AA581" s="161"/>
      <c r="AB581" s="161"/>
      <c r="AC581" s="161"/>
      <c r="AD581" s="197"/>
      <c r="AE581" s="197"/>
      <c r="AF581" s="197" t="s">
        <v>4005</v>
      </c>
      <c r="AG581" s="199">
        <v>105101</v>
      </c>
      <c r="AH581" s="197">
        <f t="shared" si="25"/>
        <v>3686.82</v>
      </c>
      <c r="AI581" s="197">
        <v>2880</v>
      </c>
      <c r="AJ581" s="197">
        <v>806.82</v>
      </c>
      <c r="AK581" s="197">
        <v>0</v>
      </c>
      <c r="AL581" s="197">
        <v>288</v>
      </c>
      <c r="AM581" s="197">
        <f t="shared" si="26"/>
        <v>288</v>
      </c>
      <c r="AN581" s="197">
        <v>0</v>
      </c>
      <c r="AO581" s="197">
        <v>0</v>
      </c>
      <c r="AP581" s="197">
        <v>0</v>
      </c>
      <c r="AQ581" s="197">
        <v>0</v>
      </c>
      <c r="AR581" s="197">
        <v>288</v>
      </c>
      <c r="AS581" s="197" t="s">
        <v>564</v>
      </c>
      <c r="AT581" s="197" t="s">
        <v>904</v>
      </c>
      <c r="AU581" s="197" t="s">
        <v>118</v>
      </c>
      <c r="AV581" s="197" t="s">
        <v>1133</v>
      </c>
      <c r="AW581" s="197" t="s">
        <v>4004</v>
      </c>
      <c r="AX581" s="197"/>
      <c r="AY581" s="197"/>
      <c r="AZ581" s="197"/>
      <c r="BA581" s="197"/>
      <c r="BB581" s="197" t="s">
        <v>904</v>
      </c>
      <c r="BC581" s="197"/>
      <c r="BD581" s="197" t="s">
        <v>4004</v>
      </c>
      <c r="BE581" s="197"/>
      <c r="BF581" s="197"/>
      <c r="BG581" s="197"/>
      <c r="BH581" s="197"/>
      <c r="BI581" s="197"/>
    </row>
    <row r="582" spans="1:61" ht="15" hidden="1" customHeight="1" x14ac:dyDescent="0.2">
      <c r="A582" s="349" t="str">
        <f t="shared" si="27"/>
        <v>15xx-750311400598-150120251126TAC0002</v>
      </c>
      <c r="B582" s="198">
        <v>46057</v>
      </c>
      <c r="C582" s="351" t="s">
        <v>290</v>
      </c>
      <c r="D582" s="351" t="s">
        <v>291</v>
      </c>
      <c r="E582" s="260">
        <v>750311400598</v>
      </c>
      <c r="F582" s="161" t="s">
        <v>2017</v>
      </c>
      <c r="G582" s="199" t="s">
        <v>2016</v>
      </c>
      <c r="H582" s="199" t="s">
        <v>3363</v>
      </c>
      <c r="I582" s="199" t="s">
        <v>2016</v>
      </c>
      <c r="J582" s="198">
        <v>45987</v>
      </c>
      <c r="K582" s="198">
        <v>46003</v>
      </c>
      <c r="L582" s="198">
        <v>46052</v>
      </c>
      <c r="M582" s="198">
        <v>46052</v>
      </c>
      <c r="N582" s="161" t="s">
        <v>82</v>
      </c>
      <c r="O582" s="161" t="s">
        <v>479</v>
      </c>
      <c r="P582" s="161"/>
      <c r="Q582" s="161"/>
      <c r="R582" s="198">
        <v>44743</v>
      </c>
      <c r="S582" s="198">
        <v>45961</v>
      </c>
      <c r="T582" s="161" t="s">
        <v>633</v>
      </c>
      <c r="U582" s="161" t="s">
        <v>264</v>
      </c>
      <c r="V582" s="161"/>
      <c r="W582" s="161" t="s">
        <v>2102</v>
      </c>
      <c r="X582" s="161"/>
      <c r="Y582" s="161"/>
      <c r="Z582" s="198"/>
      <c r="AA582" s="161"/>
      <c r="AB582" s="161"/>
      <c r="AC582" s="161"/>
      <c r="AD582" s="197">
        <v>0</v>
      </c>
      <c r="AE582" s="197">
        <v>0</v>
      </c>
      <c r="AF582" s="197" t="s">
        <v>4003</v>
      </c>
      <c r="AG582" s="199">
        <v>101202</v>
      </c>
      <c r="AH582" s="197">
        <f t="shared" si="25"/>
        <v>777.93</v>
      </c>
      <c r="AI582" s="197">
        <v>725.81</v>
      </c>
      <c r="AJ582" s="197">
        <v>52.12</v>
      </c>
      <c r="AK582" s="197">
        <v>0</v>
      </c>
      <c r="AL582" s="197">
        <v>0</v>
      </c>
      <c r="AM582" s="197">
        <f t="shared" si="26"/>
        <v>72</v>
      </c>
      <c r="AN582" s="197">
        <v>0</v>
      </c>
      <c r="AO582" s="197">
        <v>0</v>
      </c>
      <c r="AP582" s="197">
        <v>0</v>
      </c>
      <c r="AQ582" s="197">
        <v>0</v>
      </c>
      <c r="AR582" s="197">
        <v>72</v>
      </c>
      <c r="AS582" s="197" t="s">
        <v>564</v>
      </c>
      <c r="AT582" s="197" t="s">
        <v>904</v>
      </c>
      <c r="AU582" s="197" t="s">
        <v>118</v>
      </c>
      <c r="AV582" s="197" t="s">
        <v>1133</v>
      </c>
      <c r="AW582" s="197" t="s">
        <v>4004</v>
      </c>
      <c r="AX582" s="197"/>
      <c r="AY582" s="197"/>
      <c r="AZ582" s="197"/>
      <c r="BA582" s="197"/>
      <c r="BB582" s="197" t="s">
        <v>904</v>
      </c>
      <c r="BC582" s="197"/>
      <c r="BD582" s="197" t="s">
        <v>4004</v>
      </c>
      <c r="BE582" s="197"/>
      <c r="BF582" s="197"/>
      <c r="BG582" s="197"/>
      <c r="BH582" s="197"/>
      <c r="BI582" s="197"/>
    </row>
    <row r="583" spans="1:61" ht="15" hidden="1" customHeight="1" x14ac:dyDescent="0.2">
      <c r="A583" s="349" t="str">
        <f t="shared" si="27"/>
        <v>30xx-151240002243-300120250911TAC0001</v>
      </c>
      <c r="B583" s="198">
        <v>46071</v>
      </c>
      <c r="C583" s="351" t="s">
        <v>217</v>
      </c>
      <c r="D583" s="351" t="s">
        <v>360</v>
      </c>
      <c r="E583" s="260">
        <v>151240002243</v>
      </c>
      <c r="F583" s="161" t="s">
        <v>923</v>
      </c>
      <c r="G583" s="199" t="s">
        <v>1224</v>
      </c>
      <c r="H583" s="199" t="s">
        <v>3363</v>
      </c>
      <c r="I583" s="199" t="s">
        <v>3627</v>
      </c>
      <c r="J583" s="198">
        <v>45911</v>
      </c>
      <c r="K583" s="198">
        <v>45947</v>
      </c>
      <c r="L583" s="198">
        <v>46066</v>
      </c>
      <c r="M583" s="198"/>
      <c r="N583" s="161" t="s">
        <v>78</v>
      </c>
      <c r="O583" s="161" t="s">
        <v>487</v>
      </c>
      <c r="P583" s="161"/>
      <c r="Q583" s="161"/>
      <c r="R583" s="198">
        <v>44562</v>
      </c>
      <c r="S583" s="198">
        <v>44926</v>
      </c>
      <c r="T583" s="161" t="s">
        <v>223</v>
      </c>
      <c r="U583" s="161" t="s">
        <v>27</v>
      </c>
      <c r="V583" s="161"/>
      <c r="W583" s="161" t="s">
        <v>1225</v>
      </c>
      <c r="X583" s="161" t="s">
        <v>11</v>
      </c>
      <c r="Y583" s="161">
        <v>873</v>
      </c>
      <c r="Z583" s="198">
        <v>45909</v>
      </c>
      <c r="AA583" s="161"/>
      <c r="AB583" s="161"/>
      <c r="AC583" s="161"/>
      <c r="AD583" s="197">
        <v>39656841141</v>
      </c>
      <c r="AE583" s="197">
        <v>0</v>
      </c>
      <c r="AF583" s="197" t="s">
        <v>4003</v>
      </c>
      <c r="AG583" s="199">
        <v>101111</v>
      </c>
      <c r="AH583" s="197">
        <f t="shared" ref="AH583:AH646" si="28">AI583+AJ583</f>
        <v>11046676765</v>
      </c>
      <c r="AI583" s="197">
        <v>7108198981</v>
      </c>
      <c r="AJ583" s="197">
        <v>3938477784</v>
      </c>
      <c r="AK583" s="197">
        <v>5250133205</v>
      </c>
      <c r="AL583" s="197">
        <v>0</v>
      </c>
      <c r="AM583" s="197">
        <f t="shared" ref="AM583:AM646" si="29">AN583+AO583+AP583+AQ583+AR583</f>
        <v>0</v>
      </c>
      <c r="AN583" s="197">
        <v>0</v>
      </c>
      <c r="AO583" s="197">
        <v>0</v>
      </c>
      <c r="AP583" s="197">
        <v>0</v>
      </c>
      <c r="AQ583" s="197">
        <v>0</v>
      </c>
      <c r="AR583" s="197">
        <v>0</v>
      </c>
      <c r="AS583" s="197" t="s">
        <v>4837</v>
      </c>
      <c r="AT583" s="197">
        <v>0</v>
      </c>
      <c r="AU583" s="197">
        <v>0</v>
      </c>
      <c r="AV583" s="197">
        <v>0</v>
      </c>
      <c r="AW583" s="197" t="s">
        <v>4004</v>
      </c>
      <c r="AX583" s="197"/>
      <c r="AY583" s="197"/>
      <c r="AZ583" s="197"/>
      <c r="BA583" s="197"/>
      <c r="BB583" s="197"/>
      <c r="BC583" s="197"/>
      <c r="BD583" s="197" t="s">
        <v>4004</v>
      </c>
      <c r="BE583" s="197"/>
      <c r="BF583" s="197"/>
      <c r="BG583" s="197"/>
      <c r="BH583" s="197"/>
      <c r="BI583" s="197"/>
    </row>
    <row r="584" spans="1:61" ht="15" hidden="1" customHeight="1" x14ac:dyDescent="0.2">
      <c r="A584" s="349" t="str">
        <f t="shared" ref="A584:A647" si="30">CONCATENATE(C584,"-",E584,"-",G584)</f>
        <v>59xx-50940002443-285</v>
      </c>
      <c r="B584" s="198">
        <v>46087</v>
      </c>
      <c r="C584" s="351" t="s">
        <v>337</v>
      </c>
      <c r="D584" s="351" t="s">
        <v>353</v>
      </c>
      <c r="E584" s="260">
        <v>50940002443</v>
      </c>
      <c r="F584" s="161" t="s">
        <v>1287</v>
      </c>
      <c r="G584" s="199">
        <v>285</v>
      </c>
      <c r="H584" s="199" t="s">
        <v>3365</v>
      </c>
      <c r="I584" s="199">
        <v>285</v>
      </c>
      <c r="J584" s="198">
        <v>45601</v>
      </c>
      <c r="K584" s="198">
        <v>45604</v>
      </c>
      <c r="L584" s="198">
        <v>46080</v>
      </c>
      <c r="M584" s="198">
        <v>46083</v>
      </c>
      <c r="N584" s="161"/>
      <c r="O584" s="161" t="s">
        <v>24</v>
      </c>
      <c r="P584" s="161"/>
      <c r="Q584" s="161"/>
      <c r="R584" s="198">
        <v>44197</v>
      </c>
      <c r="S584" s="198">
        <v>45291</v>
      </c>
      <c r="T584" s="161" t="s">
        <v>1288</v>
      </c>
      <c r="U584" s="161"/>
      <c r="V584" s="161"/>
      <c r="W584" s="161"/>
      <c r="X584" s="161" t="s">
        <v>28</v>
      </c>
      <c r="Y584" s="161">
        <v>446</v>
      </c>
      <c r="Z584" s="198">
        <v>45593</v>
      </c>
      <c r="AA584" s="161"/>
      <c r="AB584" s="161"/>
      <c r="AC584" s="161"/>
      <c r="AD584" s="197"/>
      <c r="AE584" s="197"/>
      <c r="AF584" s="197" t="s">
        <v>4005</v>
      </c>
      <c r="AG584" s="199">
        <v>101110</v>
      </c>
      <c r="AH584" s="197">
        <f t="shared" si="28"/>
        <v>3153518886</v>
      </c>
      <c r="AI584" s="197">
        <v>2029393031</v>
      </c>
      <c r="AJ584" s="197">
        <v>1124125855</v>
      </c>
      <c r="AK584" s="197">
        <v>0</v>
      </c>
      <c r="AL584" s="197">
        <v>0</v>
      </c>
      <c r="AM584" s="197">
        <f t="shared" si="29"/>
        <v>0</v>
      </c>
      <c r="AN584" s="197">
        <v>0</v>
      </c>
      <c r="AO584" s="197">
        <v>0</v>
      </c>
      <c r="AP584" s="197">
        <v>0</v>
      </c>
      <c r="AQ584" s="197">
        <v>0</v>
      </c>
      <c r="AR584" s="197">
        <v>0</v>
      </c>
      <c r="AS584" s="197" t="s">
        <v>564</v>
      </c>
      <c r="AT584" s="197">
        <v>0</v>
      </c>
      <c r="AU584" s="197">
        <v>0</v>
      </c>
      <c r="AV584" s="197">
        <v>0</v>
      </c>
      <c r="AW584" s="197" t="s">
        <v>4004</v>
      </c>
      <c r="AX584" s="197"/>
      <c r="AY584" s="197"/>
      <c r="AZ584" s="197"/>
      <c r="BA584" s="197"/>
      <c r="BB584" s="197"/>
      <c r="BC584" s="197"/>
      <c r="BD584" s="197" t="s">
        <v>4004</v>
      </c>
      <c r="BE584" s="197"/>
      <c r="BF584" s="197"/>
      <c r="BG584" s="197"/>
      <c r="BH584" s="197"/>
      <c r="BI584" s="197"/>
    </row>
    <row r="585" spans="1:61" ht="15" hidden="1" customHeight="1" x14ac:dyDescent="0.2">
      <c r="A585" s="349" t="str">
        <f t="shared" si="30"/>
        <v>30xx-30540002821-300120251209TAC0038</v>
      </c>
      <c r="B585" s="198">
        <v>46092</v>
      </c>
      <c r="C585" s="351" t="s">
        <v>217</v>
      </c>
      <c r="D585" s="351" t="s">
        <v>360</v>
      </c>
      <c r="E585" s="260">
        <v>30540002821</v>
      </c>
      <c r="F585" s="161" t="s">
        <v>1970</v>
      </c>
      <c r="G585" s="199" t="s">
        <v>1969</v>
      </c>
      <c r="H585" s="199" t="s">
        <v>3363</v>
      </c>
      <c r="I585" s="199" t="s">
        <v>4189</v>
      </c>
      <c r="J585" s="198">
        <v>46000</v>
      </c>
      <c r="K585" s="198">
        <v>46008</v>
      </c>
      <c r="L585" s="198">
        <v>46086</v>
      </c>
      <c r="M585" s="198"/>
      <c r="N585" s="161" t="s">
        <v>78</v>
      </c>
      <c r="O585" s="161" t="s">
        <v>487</v>
      </c>
      <c r="P585" s="161"/>
      <c r="Q585" s="161"/>
      <c r="R585" s="198">
        <v>44562</v>
      </c>
      <c r="S585" s="198">
        <v>45657</v>
      </c>
      <c r="T585" s="161" t="s">
        <v>236</v>
      </c>
      <c r="U585" s="161" t="s">
        <v>23</v>
      </c>
      <c r="V585" s="161"/>
      <c r="W585" s="161" t="s">
        <v>2290</v>
      </c>
      <c r="X585" s="161" t="s">
        <v>11</v>
      </c>
      <c r="Y585" s="161">
        <v>1296</v>
      </c>
      <c r="Z585" s="198">
        <v>45999</v>
      </c>
      <c r="AA585" s="161"/>
      <c r="AB585" s="161"/>
      <c r="AC585" s="161"/>
      <c r="AD585" s="197">
        <v>13242033422</v>
      </c>
      <c r="AE585" s="197">
        <v>7.4</v>
      </c>
      <c r="AF585" s="197" t="s">
        <v>4003</v>
      </c>
      <c r="AG585" s="199">
        <v>101111</v>
      </c>
      <c r="AH585" s="197">
        <f t="shared" si="28"/>
        <v>2369228862</v>
      </c>
      <c r="AI585" s="197">
        <v>1870456034</v>
      </c>
      <c r="AJ585" s="197">
        <v>498772828</v>
      </c>
      <c r="AK585" s="197">
        <v>731968877</v>
      </c>
      <c r="AL585" s="197">
        <v>0</v>
      </c>
      <c r="AM585" s="197">
        <f t="shared" si="29"/>
        <v>0</v>
      </c>
      <c r="AN585" s="197">
        <v>0</v>
      </c>
      <c r="AO585" s="197">
        <v>0</v>
      </c>
      <c r="AP585" s="197">
        <v>0</v>
      </c>
      <c r="AQ585" s="197">
        <v>0</v>
      </c>
      <c r="AR585" s="197">
        <v>0</v>
      </c>
      <c r="AS585" s="197" t="s">
        <v>564</v>
      </c>
      <c r="AT585" s="197">
        <v>0</v>
      </c>
      <c r="AU585" s="197">
        <v>0</v>
      </c>
      <c r="AV585" s="197">
        <v>0</v>
      </c>
      <c r="AW585" s="197" t="s">
        <v>4004</v>
      </c>
      <c r="AX585" s="197"/>
      <c r="AY585" s="197"/>
      <c r="AZ585" s="197"/>
      <c r="BA585" s="197"/>
      <c r="BB585" s="197"/>
      <c r="BC585" s="197"/>
      <c r="BD585" s="197" t="s">
        <v>4004</v>
      </c>
      <c r="BE585" s="197"/>
      <c r="BF585" s="197"/>
      <c r="BG585" s="197"/>
      <c r="BH585" s="197"/>
      <c r="BI585" s="197"/>
    </row>
    <row r="586" spans="1:61" ht="15" hidden="1" customHeight="1" x14ac:dyDescent="0.2">
      <c r="A586" s="349" t="str">
        <f t="shared" si="30"/>
        <v>43xx-71040008357-430120251209TAC0099</v>
      </c>
      <c r="B586" s="198">
        <v>46107</v>
      </c>
      <c r="C586" s="351" t="s">
        <v>328</v>
      </c>
      <c r="D586" s="351" t="s">
        <v>329</v>
      </c>
      <c r="E586" s="260">
        <v>71040008357</v>
      </c>
      <c r="F586" s="161" t="s">
        <v>1981</v>
      </c>
      <c r="G586" s="199" t="s">
        <v>1980</v>
      </c>
      <c r="H586" s="199" t="s">
        <v>3363</v>
      </c>
      <c r="I586" s="199" t="s">
        <v>4190</v>
      </c>
      <c r="J586" s="198">
        <v>46000</v>
      </c>
      <c r="K586" s="198">
        <v>46008</v>
      </c>
      <c r="L586" s="198">
        <v>46099</v>
      </c>
      <c r="M586" s="198">
        <v>46100</v>
      </c>
      <c r="N586" s="161" t="s">
        <v>78</v>
      </c>
      <c r="O586" s="161" t="s">
        <v>487</v>
      </c>
      <c r="P586" s="161"/>
      <c r="Q586" s="161"/>
      <c r="R586" s="198">
        <v>44927</v>
      </c>
      <c r="S586" s="198">
        <v>45291</v>
      </c>
      <c r="T586" s="161" t="s">
        <v>334</v>
      </c>
      <c r="U586" s="161" t="s">
        <v>286</v>
      </c>
      <c r="V586" s="161" t="s">
        <v>118</v>
      </c>
      <c r="W586" s="161" t="s">
        <v>1335</v>
      </c>
      <c r="X586" s="161" t="s">
        <v>28</v>
      </c>
      <c r="Y586" s="161">
        <v>1275</v>
      </c>
      <c r="Z586" s="198">
        <v>45995</v>
      </c>
      <c r="AA586" s="161"/>
      <c r="AB586" s="161"/>
      <c r="AC586" s="161"/>
      <c r="AD586" s="197"/>
      <c r="AE586" s="197"/>
      <c r="AF586" s="197" t="s">
        <v>4003</v>
      </c>
      <c r="AG586" s="199">
        <v>101111</v>
      </c>
      <c r="AH586" s="197">
        <f t="shared" si="28"/>
        <v>2044004609</v>
      </c>
      <c r="AI586" s="197">
        <v>1474229899</v>
      </c>
      <c r="AJ586" s="197">
        <v>569774710</v>
      </c>
      <c r="AK586" s="197">
        <v>0</v>
      </c>
      <c r="AL586" s="197">
        <v>0</v>
      </c>
      <c r="AM586" s="197">
        <f t="shared" si="29"/>
        <v>0</v>
      </c>
      <c r="AN586" s="197">
        <v>0</v>
      </c>
      <c r="AO586" s="197">
        <v>0</v>
      </c>
      <c r="AP586" s="197">
        <v>0</v>
      </c>
      <c r="AQ586" s="197">
        <v>0</v>
      </c>
      <c r="AR586" s="197">
        <v>0</v>
      </c>
      <c r="AS586" s="197" t="s">
        <v>564</v>
      </c>
      <c r="AT586" s="197">
        <v>0</v>
      </c>
      <c r="AU586" s="197">
        <v>0</v>
      </c>
      <c r="AV586" s="197">
        <v>0</v>
      </c>
      <c r="AW586" s="197" t="s">
        <v>4004</v>
      </c>
      <c r="AX586" s="197"/>
      <c r="AY586" s="197"/>
      <c r="AZ586" s="197"/>
      <c r="BA586" s="197"/>
      <c r="BB586" s="197"/>
      <c r="BC586" s="197"/>
      <c r="BD586" s="197" t="s">
        <v>4004</v>
      </c>
      <c r="BE586" s="197"/>
      <c r="BF586" s="197"/>
      <c r="BG586" s="197"/>
      <c r="BH586" s="197"/>
      <c r="BI586" s="197"/>
    </row>
    <row r="587" spans="1:61" ht="15" hidden="1" customHeight="1" x14ac:dyDescent="0.2">
      <c r="A587" s="349" t="str">
        <f t="shared" si="30"/>
        <v>60xx-110240013139-405</v>
      </c>
      <c r="B587" s="198">
        <v>46078</v>
      </c>
      <c r="C587" s="351" t="s">
        <v>363</v>
      </c>
      <c r="D587" s="351" t="s">
        <v>364</v>
      </c>
      <c r="E587" s="260">
        <v>110240013139</v>
      </c>
      <c r="F587" s="161" t="s">
        <v>124</v>
      </c>
      <c r="G587" s="199">
        <v>405</v>
      </c>
      <c r="H587" s="199" t="s">
        <v>3365</v>
      </c>
      <c r="I587" s="199">
        <v>405</v>
      </c>
      <c r="J587" s="198">
        <v>45735</v>
      </c>
      <c r="K587" s="198">
        <v>45735</v>
      </c>
      <c r="L587" s="198">
        <v>46035</v>
      </c>
      <c r="M587" s="198"/>
      <c r="N587" s="161"/>
      <c r="O587" s="161" t="s">
        <v>24</v>
      </c>
      <c r="P587" s="161"/>
      <c r="Q587" s="161"/>
      <c r="R587" s="198">
        <v>44562</v>
      </c>
      <c r="S587" s="198">
        <v>45291</v>
      </c>
      <c r="T587" s="161" t="s">
        <v>103</v>
      </c>
      <c r="U587" s="161" t="s">
        <v>169</v>
      </c>
      <c r="V587" s="161"/>
      <c r="W587" s="161"/>
      <c r="X587" s="161" t="s">
        <v>28</v>
      </c>
      <c r="Y587" s="161"/>
      <c r="Z587" s="198"/>
      <c r="AA587" s="161"/>
      <c r="AB587" s="161"/>
      <c r="AC587" s="161"/>
      <c r="AD587" s="197"/>
      <c r="AE587" s="197"/>
      <c r="AF587" s="197" t="s">
        <v>4003</v>
      </c>
      <c r="AG587" s="199">
        <v>101111</v>
      </c>
      <c r="AH587" s="197">
        <f t="shared" si="28"/>
        <v>1342133359</v>
      </c>
      <c r="AI587" s="197">
        <v>967864423</v>
      </c>
      <c r="AJ587" s="197">
        <v>374268936</v>
      </c>
      <c r="AK587" s="197">
        <v>0</v>
      </c>
      <c r="AL587" s="197">
        <v>0</v>
      </c>
      <c r="AM587" s="197">
        <f t="shared" si="29"/>
        <v>0</v>
      </c>
      <c r="AN587" s="197">
        <v>0</v>
      </c>
      <c r="AO587" s="197">
        <v>0</v>
      </c>
      <c r="AP587" s="197">
        <v>0</v>
      </c>
      <c r="AQ587" s="197">
        <v>0</v>
      </c>
      <c r="AR587" s="197">
        <v>0</v>
      </c>
      <c r="AS587" s="197" t="s">
        <v>564</v>
      </c>
      <c r="AT587" s="197">
        <v>0</v>
      </c>
      <c r="AU587" s="197">
        <v>0</v>
      </c>
      <c r="AV587" s="197">
        <v>0</v>
      </c>
      <c r="AW587" s="197" t="s">
        <v>4004</v>
      </c>
      <c r="AX587" s="197"/>
      <c r="AY587" s="197"/>
      <c r="AZ587" s="197"/>
      <c r="BA587" s="197"/>
      <c r="BB587" s="197"/>
      <c r="BC587" s="197"/>
      <c r="BD587" s="197" t="s">
        <v>4004</v>
      </c>
      <c r="BE587" s="197"/>
      <c r="BF587" s="197"/>
      <c r="BG587" s="197"/>
      <c r="BH587" s="197"/>
      <c r="BI587" s="197"/>
    </row>
    <row r="588" spans="1:61" ht="15" hidden="1" customHeight="1" x14ac:dyDescent="0.2">
      <c r="A588" s="349" t="str">
        <f t="shared" si="30"/>
        <v>09xx-131040006572-116</v>
      </c>
      <c r="B588" s="198">
        <v>46045</v>
      </c>
      <c r="C588" s="351" t="s">
        <v>356</v>
      </c>
      <c r="D588" s="351" t="s">
        <v>357</v>
      </c>
      <c r="E588" s="260">
        <v>131040006572</v>
      </c>
      <c r="F588" s="161" t="s">
        <v>869</v>
      </c>
      <c r="G588" s="199">
        <v>116</v>
      </c>
      <c r="H588" s="199" t="s">
        <v>3365</v>
      </c>
      <c r="I588" s="199">
        <v>116</v>
      </c>
      <c r="J588" s="198">
        <v>45834</v>
      </c>
      <c r="K588" s="198">
        <v>45852</v>
      </c>
      <c r="L588" s="198">
        <v>46041</v>
      </c>
      <c r="M588" s="198">
        <v>46041</v>
      </c>
      <c r="N588" s="161"/>
      <c r="O588" s="161" t="s">
        <v>24</v>
      </c>
      <c r="P588" s="161"/>
      <c r="Q588" s="161"/>
      <c r="R588" s="198">
        <v>44926</v>
      </c>
      <c r="S588" s="198" t="s">
        <v>267</v>
      </c>
      <c r="T588" s="161" t="s">
        <v>2422</v>
      </c>
      <c r="U588" s="161" t="s">
        <v>149</v>
      </c>
      <c r="V588" s="161"/>
      <c r="W588" s="161" t="s">
        <v>65</v>
      </c>
      <c r="X588" s="161" t="s">
        <v>28</v>
      </c>
      <c r="Y588" s="161">
        <v>510</v>
      </c>
      <c r="Z588" s="198">
        <v>45831</v>
      </c>
      <c r="AA588" s="161"/>
      <c r="AB588" s="161"/>
      <c r="AC588" s="161"/>
      <c r="AD588" s="197">
        <v>14595515984</v>
      </c>
      <c r="AE588" s="197">
        <v>0</v>
      </c>
      <c r="AF588" s="197" t="s">
        <v>4003</v>
      </c>
      <c r="AG588" s="199">
        <v>101111</v>
      </c>
      <c r="AH588" s="197">
        <f t="shared" si="28"/>
        <v>1267554329</v>
      </c>
      <c r="AI588" s="197">
        <v>895770401</v>
      </c>
      <c r="AJ588" s="197">
        <v>371783928</v>
      </c>
      <c r="AK588" s="197">
        <v>0</v>
      </c>
      <c r="AL588" s="197">
        <v>0</v>
      </c>
      <c r="AM588" s="197">
        <f t="shared" si="29"/>
        <v>0</v>
      </c>
      <c r="AN588" s="197">
        <v>0</v>
      </c>
      <c r="AO588" s="197">
        <v>0</v>
      </c>
      <c r="AP588" s="197">
        <v>0</v>
      </c>
      <c r="AQ588" s="197">
        <v>0</v>
      </c>
      <c r="AR588" s="197">
        <v>0</v>
      </c>
      <c r="AS588" s="197" t="s">
        <v>564</v>
      </c>
      <c r="AT588" s="197">
        <v>0</v>
      </c>
      <c r="AU588" s="197">
        <v>0</v>
      </c>
      <c r="AV588" s="197">
        <v>0</v>
      </c>
      <c r="AW588" s="197" t="s">
        <v>4004</v>
      </c>
      <c r="AX588" s="197"/>
      <c r="AY588" s="197"/>
      <c r="AZ588" s="197"/>
      <c r="BA588" s="197"/>
      <c r="BB588" s="197"/>
      <c r="BC588" s="197"/>
      <c r="BD588" s="197" t="s">
        <v>4004</v>
      </c>
      <c r="BE588" s="197"/>
      <c r="BF588" s="197"/>
      <c r="BG588" s="197"/>
      <c r="BH588" s="197"/>
      <c r="BI588" s="197"/>
    </row>
    <row r="589" spans="1:61" ht="15" hidden="1" customHeight="1" x14ac:dyDescent="0.2">
      <c r="A589" s="349" t="str">
        <f t="shared" si="30"/>
        <v>60xx-110540018776-618</v>
      </c>
      <c r="B589" s="198">
        <v>46111</v>
      </c>
      <c r="C589" s="351" t="s">
        <v>363</v>
      </c>
      <c r="D589" s="351" t="s">
        <v>364</v>
      </c>
      <c r="E589" s="260">
        <v>110540018776</v>
      </c>
      <c r="F589" s="161" t="s">
        <v>4388</v>
      </c>
      <c r="G589" s="199">
        <v>618</v>
      </c>
      <c r="H589" s="199" t="s">
        <v>3365</v>
      </c>
      <c r="I589" s="199">
        <v>618</v>
      </c>
      <c r="J589" s="198">
        <v>45805</v>
      </c>
      <c r="K589" s="198">
        <v>45818</v>
      </c>
      <c r="L589" s="198">
        <v>46076</v>
      </c>
      <c r="M589" s="198">
        <v>46076</v>
      </c>
      <c r="N589" s="161"/>
      <c r="O589" s="161" t="s">
        <v>24</v>
      </c>
      <c r="P589" s="161"/>
      <c r="Q589" s="161"/>
      <c r="R589" s="198">
        <v>43831</v>
      </c>
      <c r="S589" s="198">
        <v>45657</v>
      </c>
      <c r="T589" s="161" t="s">
        <v>786</v>
      </c>
      <c r="U589" s="161" t="s">
        <v>152</v>
      </c>
      <c r="V589" s="161" t="s">
        <v>4389</v>
      </c>
      <c r="W589" s="161" t="s">
        <v>4390</v>
      </c>
      <c r="X589" s="161" t="s">
        <v>28</v>
      </c>
      <c r="Y589" s="161">
        <v>356</v>
      </c>
      <c r="Z589" s="198">
        <v>45800</v>
      </c>
      <c r="AA589" s="161"/>
      <c r="AB589" s="161"/>
      <c r="AC589" s="161"/>
      <c r="AD589" s="197">
        <v>10583657516</v>
      </c>
      <c r="AE589" s="197">
        <v>11.2</v>
      </c>
      <c r="AF589" s="197" t="s">
        <v>4391</v>
      </c>
      <c r="AG589" s="199">
        <v>105326</v>
      </c>
      <c r="AH589" s="197">
        <f t="shared" si="28"/>
        <v>818176606</v>
      </c>
      <c r="AI589" s="197">
        <v>474913941</v>
      </c>
      <c r="AJ589" s="197">
        <v>343262665</v>
      </c>
      <c r="AK589" s="197">
        <v>0</v>
      </c>
      <c r="AL589" s="197">
        <v>0</v>
      </c>
      <c r="AM589" s="197">
        <f t="shared" si="29"/>
        <v>0</v>
      </c>
      <c r="AN589" s="197">
        <v>0</v>
      </c>
      <c r="AO589" s="197">
        <v>0</v>
      </c>
      <c r="AP589" s="197">
        <v>0</v>
      </c>
      <c r="AQ589" s="197">
        <v>0</v>
      </c>
      <c r="AR589" s="197">
        <v>0</v>
      </c>
      <c r="AS589" s="197" t="s">
        <v>564</v>
      </c>
      <c r="AT589" s="197">
        <v>0</v>
      </c>
      <c r="AU589" s="197">
        <v>0</v>
      </c>
      <c r="AV589" s="197">
        <v>0</v>
      </c>
      <c r="AW589" s="197" t="s">
        <v>4004</v>
      </c>
      <c r="AX589" s="197"/>
      <c r="AY589" s="197"/>
      <c r="AZ589" s="197"/>
      <c r="BA589" s="197"/>
      <c r="BB589" s="197"/>
      <c r="BC589" s="197"/>
      <c r="BD589" s="197" t="s">
        <v>4004</v>
      </c>
      <c r="BE589" s="197"/>
      <c r="BF589" s="197"/>
      <c r="BG589" s="197"/>
      <c r="BH589" s="197"/>
      <c r="BI589" s="197"/>
    </row>
    <row r="590" spans="1:61" ht="15" hidden="1" customHeight="1" x14ac:dyDescent="0.2">
      <c r="A590" s="349" t="str">
        <f t="shared" si="30"/>
        <v>60xx-231040001661-600120250718TAC0005</v>
      </c>
      <c r="B590" s="198">
        <v>46113</v>
      </c>
      <c r="C590" s="351" t="s">
        <v>363</v>
      </c>
      <c r="D590" s="351" t="s">
        <v>364</v>
      </c>
      <c r="E590" s="260">
        <v>231040001661</v>
      </c>
      <c r="F590" s="161" t="s">
        <v>671</v>
      </c>
      <c r="G590" s="199" t="s">
        <v>670</v>
      </c>
      <c r="H590" s="199" t="s">
        <v>3363</v>
      </c>
      <c r="I590" s="199" t="s">
        <v>4197</v>
      </c>
      <c r="J590" s="198">
        <v>45856</v>
      </c>
      <c r="K590" s="198">
        <v>45882</v>
      </c>
      <c r="L590" s="198">
        <v>46112</v>
      </c>
      <c r="M590" s="198"/>
      <c r="N590" s="161" t="s">
        <v>24</v>
      </c>
      <c r="O590" s="161" t="s">
        <v>487</v>
      </c>
      <c r="P590" s="161"/>
      <c r="Q590" s="161"/>
      <c r="R590" s="198">
        <v>45201</v>
      </c>
      <c r="S590" s="198">
        <v>45697</v>
      </c>
      <c r="T590" s="161" t="s">
        <v>672</v>
      </c>
      <c r="U590" s="161"/>
      <c r="V590" s="161"/>
      <c r="W590" s="161"/>
      <c r="X590" s="161" t="s">
        <v>258</v>
      </c>
      <c r="Y590" s="161"/>
      <c r="Z590" s="198"/>
      <c r="AA590" s="161"/>
      <c r="AB590" s="161"/>
      <c r="AC590" s="161"/>
      <c r="AD590" s="197"/>
      <c r="AE590" s="197"/>
      <c r="AF590" s="197" t="s">
        <v>4003</v>
      </c>
      <c r="AG590" s="199">
        <v>101111</v>
      </c>
      <c r="AH590" s="197">
        <f t="shared" si="28"/>
        <v>803704399</v>
      </c>
      <c r="AI590" s="197">
        <v>665341621</v>
      </c>
      <c r="AJ590" s="197">
        <v>138362778</v>
      </c>
      <c r="AK590" s="197">
        <v>0</v>
      </c>
      <c r="AL590" s="197">
        <v>0</v>
      </c>
      <c r="AM590" s="197">
        <f t="shared" si="29"/>
        <v>0</v>
      </c>
      <c r="AN590" s="197">
        <v>0</v>
      </c>
      <c r="AO590" s="197">
        <v>0</v>
      </c>
      <c r="AP590" s="197">
        <v>0</v>
      </c>
      <c r="AQ590" s="197">
        <v>0</v>
      </c>
      <c r="AR590" s="197">
        <v>0</v>
      </c>
      <c r="AS590" s="197" t="s">
        <v>564</v>
      </c>
      <c r="AT590" s="197">
        <v>0</v>
      </c>
      <c r="AU590" s="197">
        <v>0</v>
      </c>
      <c r="AV590" s="197">
        <v>0</v>
      </c>
      <c r="AW590" s="197" t="s">
        <v>4004</v>
      </c>
      <c r="AX590" s="197"/>
      <c r="AY590" s="197"/>
      <c r="AZ590" s="197"/>
      <c r="BA590" s="197"/>
      <c r="BB590" s="197"/>
      <c r="BC590" s="197"/>
      <c r="BD590" s="197" t="s">
        <v>4004</v>
      </c>
      <c r="BE590" s="197"/>
      <c r="BF590" s="197"/>
      <c r="BG590" s="197"/>
      <c r="BH590" s="197"/>
      <c r="BI590" s="197"/>
    </row>
    <row r="591" spans="1:61" ht="15" hidden="1" customHeight="1" x14ac:dyDescent="0.2">
      <c r="A591" s="349" t="str">
        <f t="shared" si="30"/>
        <v>45xx-181240001419-450120251120TAC0023</v>
      </c>
      <c r="B591" s="198">
        <v>46028</v>
      </c>
      <c r="C591" s="351" t="s">
        <v>359</v>
      </c>
      <c r="D591" s="351" t="s">
        <v>259</v>
      </c>
      <c r="E591" s="260">
        <v>181240001419</v>
      </c>
      <c r="F591" s="161" t="s">
        <v>1869</v>
      </c>
      <c r="G591" s="199" t="s">
        <v>1870</v>
      </c>
      <c r="H591" s="199" t="s">
        <v>3363</v>
      </c>
      <c r="I591" s="199" t="s">
        <v>2396</v>
      </c>
      <c r="J591" s="198">
        <v>45981</v>
      </c>
      <c r="K591" s="198">
        <v>46000</v>
      </c>
      <c r="L591" s="198">
        <v>46027</v>
      </c>
      <c r="M591" s="198">
        <v>46028</v>
      </c>
      <c r="N591" s="161" t="s">
        <v>78</v>
      </c>
      <c r="O591" s="161" t="s">
        <v>487</v>
      </c>
      <c r="P591" s="161"/>
      <c r="Q591" s="161"/>
      <c r="R591" s="198">
        <v>44562</v>
      </c>
      <c r="S591" s="198">
        <v>45291</v>
      </c>
      <c r="T591" s="161" t="s">
        <v>265</v>
      </c>
      <c r="U591" s="161" t="s">
        <v>273</v>
      </c>
      <c r="V591" s="161"/>
      <c r="W591" s="161"/>
      <c r="X591" s="161" t="s">
        <v>28</v>
      </c>
      <c r="Y591" s="161">
        <v>1189</v>
      </c>
      <c r="Z591" s="198">
        <v>45979</v>
      </c>
      <c r="AA591" s="161"/>
      <c r="AB591" s="161"/>
      <c r="AC591" s="161"/>
      <c r="AD591" s="197">
        <v>3251456640</v>
      </c>
      <c r="AE591" s="197"/>
      <c r="AF591" s="197" t="s">
        <v>4003</v>
      </c>
      <c r="AG591" s="199">
        <v>101111</v>
      </c>
      <c r="AH591" s="197">
        <f t="shared" si="28"/>
        <v>669025102</v>
      </c>
      <c r="AI591" s="197">
        <v>515080515</v>
      </c>
      <c r="AJ591" s="197">
        <v>153944587</v>
      </c>
      <c r="AK591" s="197">
        <v>0</v>
      </c>
      <c r="AL591" s="197">
        <v>0</v>
      </c>
      <c r="AM591" s="197">
        <f t="shared" si="29"/>
        <v>0</v>
      </c>
      <c r="AN591" s="197">
        <v>0</v>
      </c>
      <c r="AO591" s="197">
        <v>0</v>
      </c>
      <c r="AP591" s="197">
        <v>0</v>
      </c>
      <c r="AQ591" s="197">
        <v>0</v>
      </c>
      <c r="AR591" s="197">
        <v>0</v>
      </c>
      <c r="AS591" s="197" t="s">
        <v>564</v>
      </c>
      <c r="AT591" s="197">
        <v>0</v>
      </c>
      <c r="AU591" s="197">
        <v>0</v>
      </c>
      <c r="AV591" s="197">
        <v>0</v>
      </c>
      <c r="AW591" s="197" t="s">
        <v>4004</v>
      </c>
      <c r="AX591" s="197"/>
      <c r="AY591" s="197"/>
      <c r="AZ591" s="197"/>
      <c r="BA591" s="197"/>
      <c r="BB591" s="197"/>
      <c r="BC591" s="197"/>
      <c r="BD591" s="197" t="s">
        <v>4004</v>
      </c>
      <c r="BE591" s="197"/>
      <c r="BF591" s="197"/>
      <c r="BG591" s="197"/>
      <c r="BH591" s="197"/>
      <c r="BI591" s="197"/>
    </row>
    <row r="592" spans="1:61" ht="15" hidden="1" customHeight="1" x14ac:dyDescent="0.2">
      <c r="A592" s="349" t="str">
        <f t="shared" si="30"/>
        <v>18xx-970640000261-180120251031TAC0132</v>
      </c>
      <c r="B592" s="198">
        <v>46078</v>
      </c>
      <c r="C592" s="351" t="s">
        <v>355</v>
      </c>
      <c r="D592" s="351" t="s">
        <v>148</v>
      </c>
      <c r="E592" s="260">
        <v>970640000261</v>
      </c>
      <c r="F592" s="161" t="s">
        <v>1591</v>
      </c>
      <c r="G592" s="199" t="s">
        <v>1590</v>
      </c>
      <c r="H592" s="199" t="s">
        <v>3363</v>
      </c>
      <c r="I592" s="199" t="s">
        <v>3638</v>
      </c>
      <c r="J592" s="198">
        <v>45961</v>
      </c>
      <c r="K592" s="198">
        <v>45981</v>
      </c>
      <c r="L592" s="198">
        <v>46077</v>
      </c>
      <c r="M592" s="198">
        <v>46077</v>
      </c>
      <c r="N592" s="161" t="s">
        <v>78</v>
      </c>
      <c r="O592" s="161" t="s">
        <v>487</v>
      </c>
      <c r="P592" s="161"/>
      <c r="Q592" s="161"/>
      <c r="R592" s="198">
        <v>44562</v>
      </c>
      <c r="S592" s="198">
        <v>45657</v>
      </c>
      <c r="T592" s="161" t="s">
        <v>373</v>
      </c>
      <c r="U592" s="161" t="s">
        <v>152</v>
      </c>
      <c r="V592" s="161"/>
      <c r="W592" s="161" t="s">
        <v>173</v>
      </c>
      <c r="X592" s="161" t="s">
        <v>11</v>
      </c>
      <c r="Y592" s="161">
        <v>1067</v>
      </c>
      <c r="Z592" s="198">
        <v>45959</v>
      </c>
      <c r="AA592" s="161"/>
      <c r="AB592" s="161"/>
      <c r="AC592" s="161"/>
      <c r="AD592" s="197">
        <v>11320208241</v>
      </c>
      <c r="AE592" s="197">
        <v>8.3000000000000007</v>
      </c>
      <c r="AF592" s="197" t="s">
        <v>4003</v>
      </c>
      <c r="AG592" s="199">
        <v>101111</v>
      </c>
      <c r="AH592" s="197">
        <f t="shared" si="28"/>
        <v>638147642.02999997</v>
      </c>
      <c r="AI592" s="197">
        <v>406936980</v>
      </c>
      <c r="AJ592" s="197">
        <v>231210662.03</v>
      </c>
      <c r="AK592" s="197">
        <v>0</v>
      </c>
      <c r="AL592" s="197">
        <v>0</v>
      </c>
      <c r="AM592" s="197">
        <f t="shared" si="29"/>
        <v>0</v>
      </c>
      <c r="AN592" s="197">
        <v>0</v>
      </c>
      <c r="AO592" s="197">
        <v>0</v>
      </c>
      <c r="AP592" s="197">
        <v>0</v>
      </c>
      <c r="AQ592" s="197">
        <v>0</v>
      </c>
      <c r="AR592" s="197">
        <v>0</v>
      </c>
      <c r="AS592" s="197" t="s">
        <v>564</v>
      </c>
      <c r="AT592" s="197">
        <v>0</v>
      </c>
      <c r="AU592" s="197">
        <v>0</v>
      </c>
      <c r="AV592" s="197">
        <v>0</v>
      </c>
      <c r="AW592" s="197" t="s">
        <v>4004</v>
      </c>
      <c r="AX592" s="197"/>
      <c r="AY592" s="197"/>
      <c r="AZ592" s="197"/>
      <c r="BA592" s="197"/>
      <c r="BB592" s="197"/>
      <c r="BC592" s="197"/>
      <c r="BD592" s="197" t="s">
        <v>4004</v>
      </c>
      <c r="BE592" s="197"/>
      <c r="BF592" s="197"/>
      <c r="BG592" s="197"/>
      <c r="BH592" s="197"/>
      <c r="BI592" s="197"/>
    </row>
    <row r="593" spans="1:61" ht="15" hidden="1" customHeight="1" x14ac:dyDescent="0.2">
      <c r="A593" s="349" t="str">
        <f t="shared" si="30"/>
        <v>48xx-931240000240-480120251125TAC0018</v>
      </c>
      <c r="B593" s="198">
        <v>46107</v>
      </c>
      <c r="C593" s="351" t="s">
        <v>352</v>
      </c>
      <c r="D593" s="351" t="s">
        <v>276</v>
      </c>
      <c r="E593" s="260">
        <v>931240000240</v>
      </c>
      <c r="F593" s="161" t="s">
        <v>2019</v>
      </c>
      <c r="G593" s="199" t="s">
        <v>2018</v>
      </c>
      <c r="H593" s="199" t="s">
        <v>3363</v>
      </c>
      <c r="I593" s="199" t="s">
        <v>2018</v>
      </c>
      <c r="J593" s="198">
        <v>45986</v>
      </c>
      <c r="K593" s="198">
        <v>45992</v>
      </c>
      <c r="L593" s="198">
        <v>46100</v>
      </c>
      <c r="M593" s="198">
        <v>46100</v>
      </c>
      <c r="N593" s="161" t="s">
        <v>78</v>
      </c>
      <c r="O593" s="161" t="s">
        <v>487</v>
      </c>
      <c r="P593" s="161"/>
      <c r="Q593" s="161"/>
      <c r="R593" s="198">
        <v>44927</v>
      </c>
      <c r="S593" s="198">
        <v>45657</v>
      </c>
      <c r="T593" s="161" t="s">
        <v>1883</v>
      </c>
      <c r="U593" s="161" t="s">
        <v>150</v>
      </c>
      <c r="V593" s="161" t="s">
        <v>118</v>
      </c>
      <c r="W593" s="161" t="s">
        <v>2632</v>
      </c>
      <c r="X593" s="161" t="s">
        <v>28</v>
      </c>
      <c r="Y593" s="161">
        <v>1217</v>
      </c>
      <c r="Z593" s="198">
        <v>45985</v>
      </c>
      <c r="AA593" s="161"/>
      <c r="AB593" s="161"/>
      <c r="AC593" s="161"/>
      <c r="AD593" s="197">
        <v>195250226228</v>
      </c>
      <c r="AE593" s="197">
        <v>6.2</v>
      </c>
      <c r="AF593" s="197" t="s">
        <v>4005</v>
      </c>
      <c r="AG593" s="199">
        <v>101110</v>
      </c>
      <c r="AH593" s="197">
        <f t="shared" si="28"/>
        <v>616432358.94000006</v>
      </c>
      <c r="AI593" s="197">
        <v>521589466.80000001</v>
      </c>
      <c r="AJ593" s="197">
        <v>94842892.140000001</v>
      </c>
      <c r="AK593" s="197">
        <v>0</v>
      </c>
      <c r="AL593" s="197">
        <v>0</v>
      </c>
      <c r="AM593" s="197">
        <f t="shared" si="29"/>
        <v>0</v>
      </c>
      <c r="AN593" s="197">
        <v>0</v>
      </c>
      <c r="AO593" s="197">
        <v>0</v>
      </c>
      <c r="AP593" s="197">
        <v>0</v>
      </c>
      <c r="AQ593" s="197">
        <v>0</v>
      </c>
      <c r="AR593" s="197">
        <v>0</v>
      </c>
      <c r="AS593" s="197" t="s">
        <v>564</v>
      </c>
      <c r="AT593" s="197">
        <v>0</v>
      </c>
      <c r="AU593" s="197">
        <v>0</v>
      </c>
      <c r="AV593" s="197">
        <v>0</v>
      </c>
      <c r="AW593" s="197" t="s">
        <v>4004</v>
      </c>
      <c r="AX593" s="197"/>
      <c r="AY593" s="197"/>
      <c r="AZ593" s="197"/>
      <c r="BA593" s="197"/>
      <c r="BB593" s="197"/>
      <c r="BC593" s="197"/>
      <c r="BD593" s="197" t="s">
        <v>4004</v>
      </c>
      <c r="BE593" s="197"/>
      <c r="BF593" s="197"/>
      <c r="BG593" s="197"/>
      <c r="BH593" s="197"/>
      <c r="BI593" s="197"/>
    </row>
    <row r="594" spans="1:61" ht="15" hidden="1" customHeight="1" x14ac:dyDescent="0.2">
      <c r="A594" s="349" t="str">
        <f t="shared" si="30"/>
        <v>60xx-30440005456-1686</v>
      </c>
      <c r="B594" s="198">
        <v>46108</v>
      </c>
      <c r="C594" s="351" t="s">
        <v>363</v>
      </c>
      <c r="D594" s="351" t="s">
        <v>364</v>
      </c>
      <c r="E594" s="260">
        <v>30440005456</v>
      </c>
      <c r="F594" s="161" t="s">
        <v>4048</v>
      </c>
      <c r="G594" s="199">
        <v>1686</v>
      </c>
      <c r="H594" s="199" t="s">
        <v>3365</v>
      </c>
      <c r="I594" s="199">
        <v>1686</v>
      </c>
      <c r="J594" s="198">
        <v>41037</v>
      </c>
      <c r="K594" s="198">
        <v>41037</v>
      </c>
      <c r="L594" s="198">
        <v>41380</v>
      </c>
      <c r="M594" s="198">
        <v>41380</v>
      </c>
      <c r="N594" s="161" t="s">
        <v>82</v>
      </c>
      <c r="O594" s="161" t="e">
        <v>#N/A</v>
      </c>
      <c r="P594" s="161"/>
      <c r="Q594" s="161"/>
      <c r="R594" s="198">
        <v>39083</v>
      </c>
      <c r="S594" s="198">
        <v>40908</v>
      </c>
      <c r="T594" s="161" t="s">
        <v>3588</v>
      </c>
      <c r="U594" s="161" t="s">
        <v>150</v>
      </c>
      <c r="V594" s="161"/>
      <c r="W594" s="161" t="s">
        <v>4049</v>
      </c>
      <c r="X594" s="161" t="s">
        <v>28</v>
      </c>
      <c r="Y594" s="161"/>
      <c r="Z594" s="198"/>
      <c r="AA594" s="161"/>
      <c r="AB594" s="161"/>
      <c r="AC594" s="161"/>
      <c r="AD594" s="197"/>
      <c r="AE594" s="197"/>
      <c r="AF594" s="197" t="s">
        <v>4005</v>
      </c>
      <c r="AG594" s="199">
        <v>101110</v>
      </c>
      <c r="AH594" s="197">
        <f t="shared" si="28"/>
        <v>581817305</v>
      </c>
      <c r="AI594" s="197">
        <v>360437548</v>
      </c>
      <c r="AJ594" s="197">
        <v>221379757</v>
      </c>
      <c r="AK594" s="197">
        <v>0</v>
      </c>
      <c r="AL594" s="197">
        <v>72357419</v>
      </c>
      <c r="AM594" s="197">
        <f t="shared" si="29"/>
        <v>0</v>
      </c>
      <c r="AN594" s="197">
        <v>0</v>
      </c>
      <c r="AO594" s="197">
        <v>0</v>
      </c>
      <c r="AP594" s="197">
        <v>0</v>
      </c>
      <c r="AQ594" s="197">
        <v>0</v>
      </c>
      <c r="AR594" s="197">
        <v>0</v>
      </c>
      <c r="AS594" s="197" t="e">
        <v>#N/A</v>
      </c>
      <c r="AT594" s="197">
        <v>0</v>
      </c>
      <c r="AU594" s="197">
        <v>0</v>
      </c>
      <c r="AV594" s="197">
        <v>0</v>
      </c>
      <c r="AW594" s="197" t="s">
        <v>4004</v>
      </c>
      <c r="AX594" s="197"/>
      <c r="AY594" s="197"/>
      <c r="AZ594" s="197" t="s">
        <v>904</v>
      </c>
      <c r="BA594" s="197"/>
      <c r="BB594" s="197"/>
      <c r="BC594" s="197"/>
      <c r="BD594" s="197" t="s">
        <v>4004</v>
      </c>
      <c r="BE594" s="197" t="s">
        <v>4387</v>
      </c>
      <c r="BF594" s="197"/>
      <c r="BG594" s="197"/>
      <c r="BH594" s="197"/>
      <c r="BI594" s="197"/>
    </row>
    <row r="595" spans="1:61" ht="15" hidden="1" customHeight="1" x14ac:dyDescent="0.2">
      <c r="A595" s="349" t="str">
        <f t="shared" si="30"/>
        <v>06xx-980240000128-060120250825TAC0030</v>
      </c>
      <c r="B595" s="198">
        <v>46050</v>
      </c>
      <c r="C595" s="351" t="s">
        <v>348</v>
      </c>
      <c r="D595" s="351" t="s">
        <v>49</v>
      </c>
      <c r="E595" s="260">
        <v>980240000128</v>
      </c>
      <c r="F595" s="161" t="s">
        <v>2380</v>
      </c>
      <c r="G595" s="199" t="s">
        <v>822</v>
      </c>
      <c r="H595" s="199" t="s">
        <v>3363</v>
      </c>
      <c r="I595" s="199" t="s">
        <v>822</v>
      </c>
      <c r="J595" s="198">
        <v>45894</v>
      </c>
      <c r="K595" s="198">
        <v>45896</v>
      </c>
      <c r="L595" s="198">
        <v>46045</v>
      </c>
      <c r="M595" s="198">
        <v>46048</v>
      </c>
      <c r="N595" s="161" t="s">
        <v>78</v>
      </c>
      <c r="O595" s="161" t="s">
        <v>487</v>
      </c>
      <c r="P595" s="161"/>
      <c r="Q595" s="161"/>
      <c r="R595" s="198">
        <v>44562</v>
      </c>
      <c r="S595" s="198">
        <v>45291</v>
      </c>
      <c r="T595" s="161" t="s">
        <v>51</v>
      </c>
      <c r="U595" s="161" t="s">
        <v>152</v>
      </c>
      <c r="V595" s="161" t="s">
        <v>57</v>
      </c>
      <c r="W595" s="161" t="s">
        <v>1181</v>
      </c>
      <c r="X595" s="161" t="s">
        <v>28</v>
      </c>
      <c r="Y595" s="161">
        <v>828</v>
      </c>
      <c r="Z595" s="198">
        <v>45894</v>
      </c>
      <c r="AA595" s="161" t="s">
        <v>57</v>
      </c>
      <c r="AB595" s="161" t="s">
        <v>57</v>
      </c>
      <c r="AC595" s="161" t="s">
        <v>57</v>
      </c>
      <c r="AD595" s="197">
        <v>15470643222</v>
      </c>
      <c r="AE595" s="197">
        <v>6.9050000000000002</v>
      </c>
      <c r="AF595" s="197" t="s">
        <v>4003</v>
      </c>
      <c r="AG595" s="199">
        <v>101111</v>
      </c>
      <c r="AH595" s="197">
        <f t="shared" si="28"/>
        <v>514737834</v>
      </c>
      <c r="AI595" s="197">
        <v>425543239</v>
      </c>
      <c r="AJ595" s="197">
        <v>89194595</v>
      </c>
      <c r="AK595" s="197">
        <v>0</v>
      </c>
      <c r="AL595" s="197">
        <v>0</v>
      </c>
      <c r="AM595" s="197">
        <f t="shared" si="29"/>
        <v>0</v>
      </c>
      <c r="AN595" s="197">
        <v>0</v>
      </c>
      <c r="AO595" s="197">
        <v>0</v>
      </c>
      <c r="AP595" s="197">
        <v>0</v>
      </c>
      <c r="AQ595" s="197">
        <v>0</v>
      </c>
      <c r="AR595" s="197">
        <v>0</v>
      </c>
      <c r="AS595" s="197" t="s">
        <v>564</v>
      </c>
      <c r="AT595" s="197">
        <v>0</v>
      </c>
      <c r="AU595" s="197">
        <v>0</v>
      </c>
      <c r="AV595" s="197">
        <v>0</v>
      </c>
      <c r="AW595" s="197" t="s">
        <v>4004</v>
      </c>
      <c r="AX595" s="197"/>
      <c r="AY595" s="197"/>
      <c r="AZ595" s="197"/>
      <c r="BA595" s="197"/>
      <c r="BB595" s="197"/>
      <c r="BC595" s="197"/>
      <c r="BD595" s="197" t="s">
        <v>4004</v>
      </c>
      <c r="BE595" s="197"/>
      <c r="BF595" s="197"/>
      <c r="BG595" s="197"/>
      <c r="BH595" s="197"/>
      <c r="BI595" s="197"/>
    </row>
    <row r="596" spans="1:61" ht="15" hidden="1" customHeight="1" x14ac:dyDescent="0.2">
      <c r="A596" s="349" t="str">
        <f t="shared" si="30"/>
        <v>06xx-41040001453-060120250806TAC0002</v>
      </c>
      <c r="B596" s="198">
        <v>46071</v>
      </c>
      <c r="C596" s="351" t="s">
        <v>348</v>
      </c>
      <c r="D596" s="351" t="s">
        <v>49</v>
      </c>
      <c r="E596" s="260">
        <v>41040001453</v>
      </c>
      <c r="F596" s="161" t="s">
        <v>1183</v>
      </c>
      <c r="G596" s="199" t="s">
        <v>1094</v>
      </c>
      <c r="H596" s="199" t="s">
        <v>3363</v>
      </c>
      <c r="I596" s="199" t="s">
        <v>1094</v>
      </c>
      <c r="J596" s="198">
        <v>45875</v>
      </c>
      <c r="K596" s="198">
        <v>45925</v>
      </c>
      <c r="L596" s="198">
        <v>46070</v>
      </c>
      <c r="M596" s="198">
        <v>46070</v>
      </c>
      <c r="N596" s="161" t="s">
        <v>78</v>
      </c>
      <c r="O596" s="161" t="s">
        <v>487</v>
      </c>
      <c r="P596" s="161"/>
      <c r="Q596" s="161"/>
      <c r="R596" s="198">
        <v>44197</v>
      </c>
      <c r="S596" s="198">
        <v>45657</v>
      </c>
      <c r="T596" s="161" t="s">
        <v>60</v>
      </c>
      <c r="U596" s="161" t="s">
        <v>149</v>
      </c>
      <c r="V596" s="161" t="s">
        <v>57</v>
      </c>
      <c r="W596" s="161" t="s">
        <v>903</v>
      </c>
      <c r="X596" s="161" t="s">
        <v>28</v>
      </c>
      <c r="Y596" s="161">
        <v>703</v>
      </c>
      <c r="Z596" s="198">
        <v>45873</v>
      </c>
      <c r="AA596" s="161" t="s">
        <v>57</v>
      </c>
      <c r="AB596" s="161" t="s">
        <v>57</v>
      </c>
      <c r="AC596" s="161" t="s">
        <v>57</v>
      </c>
      <c r="AD596" s="197">
        <v>3642384857</v>
      </c>
      <c r="AE596" s="197">
        <v>5.4</v>
      </c>
      <c r="AF596" s="197" t="s">
        <v>4003</v>
      </c>
      <c r="AG596" s="199">
        <v>101111</v>
      </c>
      <c r="AH596" s="197">
        <f t="shared" si="28"/>
        <v>510133622</v>
      </c>
      <c r="AI596" s="197">
        <v>305750687</v>
      </c>
      <c r="AJ596" s="197">
        <v>204382935</v>
      </c>
      <c r="AK596" s="197">
        <v>0</v>
      </c>
      <c r="AL596" s="197">
        <v>0</v>
      </c>
      <c r="AM596" s="197">
        <f t="shared" si="29"/>
        <v>0</v>
      </c>
      <c r="AN596" s="197">
        <v>0</v>
      </c>
      <c r="AO596" s="197">
        <v>0</v>
      </c>
      <c r="AP596" s="197">
        <v>0</v>
      </c>
      <c r="AQ596" s="197">
        <v>0</v>
      </c>
      <c r="AR596" s="197">
        <v>0</v>
      </c>
      <c r="AS596" s="197" t="s">
        <v>564</v>
      </c>
      <c r="AT596" s="197">
        <v>0</v>
      </c>
      <c r="AU596" s="197">
        <v>0</v>
      </c>
      <c r="AV596" s="197">
        <v>0</v>
      </c>
      <c r="AW596" s="197" t="s">
        <v>4004</v>
      </c>
      <c r="AX596" s="197"/>
      <c r="AY596" s="197"/>
      <c r="AZ596" s="197"/>
      <c r="BA596" s="197"/>
      <c r="BB596" s="197"/>
      <c r="BC596" s="197"/>
      <c r="BD596" s="197" t="s">
        <v>4004</v>
      </c>
      <c r="BE596" s="197"/>
      <c r="BF596" s="197"/>
      <c r="BG596" s="197"/>
      <c r="BH596" s="197"/>
      <c r="BI596" s="197"/>
    </row>
    <row r="597" spans="1:61" ht="15" hidden="1" customHeight="1" x14ac:dyDescent="0.2">
      <c r="A597" s="349" t="str">
        <f t="shared" si="30"/>
        <v>21xx-41140005608-50</v>
      </c>
      <c r="B597" s="198">
        <v>46099</v>
      </c>
      <c r="C597" s="351" t="s">
        <v>351</v>
      </c>
      <c r="D597" s="351" t="s">
        <v>177</v>
      </c>
      <c r="E597" s="260">
        <v>41140005608</v>
      </c>
      <c r="F597" s="161" t="s">
        <v>185</v>
      </c>
      <c r="G597" s="199">
        <v>50</v>
      </c>
      <c r="H597" s="199" t="s">
        <v>3365</v>
      </c>
      <c r="I597" s="199">
        <v>50</v>
      </c>
      <c r="J597" s="198">
        <v>44482</v>
      </c>
      <c r="K597" s="198">
        <v>44487</v>
      </c>
      <c r="L597" s="198">
        <v>44648</v>
      </c>
      <c r="M597" s="198">
        <v>45252</v>
      </c>
      <c r="N597" s="161"/>
      <c r="O597" s="161" t="s">
        <v>82</v>
      </c>
      <c r="P597" s="161"/>
      <c r="Q597" s="161"/>
      <c r="R597" s="198">
        <v>43101</v>
      </c>
      <c r="S597" s="198">
        <v>44377</v>
      </c>
      <c r="T597" s="161" t="s">
        <v>1145</v>
      </c>
      <c r="U597" s="161" t="s">
        <v>181</v>
      </c>
      <c r="V597" s="161" t="s">
        <v>118</v>
      </c>
      <c r="W597" s="161" t="s">
        <v>1146</v>
      </c>
      <c r="X597" s="161"/>
      <c r="Y597" s="161"/>
      <c r="Z597" s="198"/>
      <c r="AA597" s="161" t="s">
        <v>1147</v>
      </c>
      <c r="AB597" s="161"/>
      <c r="AC597" s="161"/>
      <c r="AD597" s="197">
        <v>14759969293</v>
      </c>
      <c r="AE597" s="197">
        <v>5.0999999999999996</v>
      </c>
      <c r="AF597" s="197" t="s">
        <v>4003</v>
      </c>
      <c r="AG597" s="199">
        <v>101111</v>
      </c>
      <c r="AH597" s="197">
        <f t="shared" si="28"/>
        <v>447706683</v>
      </c>
      <c r="AI597" s="197">
        <v>388549978</v>
      </c>
      <c r="AJ597" s="197">
        <v>59156705</v>
      </c>
      <c r="AK597" s="197">
        <v>0</v>
      </c>
      <c r="AL597" s="197">
        <v>0</v>
      </c>
      <c r="AM597" s="197">
        <f t="shared" si="29"/>
        <v>0</v>
      </c>
      <c r="AN597" s="197">
        <v>0</v>
      </c>
      <c r="AO597" s="197">
        <v>0</v>
      </c>
      <c r="AP597" s="197">
        <v>0</v>
      </c>
      <c r="AQ597" s="197">
        <v>0</v>
      </c>
      <c r="AR597" s="197">
        <v>0</v>
      </c>
      <c r="AS597" s="197" t="e">
        <v>#N/A</v>
      </c>
      <c r="AT597" s="197">
        <v>0</v>
      </c>
      <c r="AU597" s="197">
        <v>0</v>
      </c>
      <c r="AV597" s="197">
        <v>0</v>
      </c>
      <c r="AW597" s="197" t="s">
        <v>4004</v>
      </c>
      <c r="AX597" s="197"/>
      <c r="AY597" s="197"/>
      <c r="AZ597" s="197"/>
      <c r="BA597" s="197"/>
      <c r="BB597" s="197"/>
      <c r="BC597" s="197"/>
      <c r="BD597" s="197" t="s">
        <v>4004</v>
      </c>
      <c r="BE597" s="197"/>
      <c r="BF597" s="197"/>
      <c r="BG597" s="197"/>
      <c r="BH597" s="197"/>
      <c r="BI597" s="197"/>
    </row>
    <row r="598" spans="1:61" ht="15" hidden="1" customHeight="1" x14ac:dyDescent="0.2">
      <c r="A598" s="349" t="str">
        <f t="shared" si="30"/>
        <v>30xx-60140007328-300120251106TAC0001</v>
      </c>
      <c r="B598" s="198">
        <v>46057</v>
      </c>
      <c r="C598" s="351" t="s">
        <v>217</v>
      </c>
      <c r="D598" s="351" t="s">
        <v>360</v>
      </c>
      <c r="E598" s="260">
        <v>60140007328</v>
      </c>
      <c r="F598" s="161" t="s">
        <v>1631</v>
      </c>
      <c r="G598" s="199" t="s">
        <v>1630</v>
      </c>
      <c r="H598" s="199" t="s">
        <v>3363</v>
      </c>
      <c r="I598" s="199" t="s">
        <v>2390</v>
      </c>
      <c r="J598" s="198">
        <v>45967</v>
      </c>
      <c r="K598" s="198">
        <v>45985</v>
      </c>
      <c r="L598" s="198">
        <v>46051</v>
      </c>
      <c r="M598" s="198"/>
      <c r="N598" s="161" t="s">
        <v>78</v>
      </c>
      <c r="O598" s="161" t="s">
        <v>487</v>
      </c>
      <c r="P598" s="161"/>
      <c r="Q598" s="161"/>
      <c r="R598" s="198">
        <v>44562</v>
      </c>
      <c r="S598" s="198">
        <v>45291</v>
      </c>
      <c r="T598" s="161" t="s">
        <v>218</v>
      </c>
      <c r="U598" s="161" t="s">
        <v>47</v>
      </c>
      <c r="V598" s="161"/>
      <c r="W598" s="161" t="s">
        <v>309</v>
      </c>
      <c r="X598" s="161" t="s">
        <v>11</v>
      </c>
      <c r="Y598" s="161">
        <v>1088</v>
      </c>
      <c r="Z598" s="198">
        <v>45961</v>
      </c>
      <c r="AA598" s="161"/>
      <c r="AB598" s="161"/>
      <c r="AC598" s="161"/>
      <c r="AD598" s="197">
        <v>12701390508</v>
      </c>
      <c r="AE598" s="197">
        <v>0</v>
      </c>
      <c r="AF598" s="197" t="s">
        <v>4003</v>
      </c>
      <c r="AG598" s="199">
        <v>101111</v>
      </c>
      <c r="AH598" s="197">
        <f t="shared" si="28"/>
        <v>433139546</v>
      </c>
      <c r="AI598" s="197">
        <v>279180502</v>
      </c>
      <c r="AJ598" s="197">
        <v>153959044</v>
      </c>
      <c r="AK598" s="197">
        <v>2992267611</v>
      </c>
      <c r="AL598" s="197">
        <v>0</v>
      </c>
      <c r="AM598" s="197">
        <f t="shared" si="29"/>
        <v>0</v>
      </c>
      <c r="AN598" s="197">
        <v>0</v>
      </c>
      <c r="AO598" s="197">
        <v>0</v>
      </c>
      <c r="AP598" s="197">
        <v>0</v>
      </c>
      <c r="AQ598" s="197">
        <v>0</v>
      </c>
      <c r="AR598" s="197">
        <v>0</v>
      </c>
      <c r="AS598" s="197" t="s">
        <v>564</v>
      </c>
      <c r="AT598" s="197">
        <v>0</v>
      </c>
      <c r="AU598" s="197">
        <v>0</v>
      </c>
      <c r="AV598" s="197">
        <v>0</v>
      </c>
      <c r="AW598" s="197" t="s">
        <v>4004</v>
      </c>
      <c r="AX598" s="197"/>
      <c r="AY598" s="197"/>
      <c r="AZ598" s="197"/>
      <c r="BA598" s="197"/>
      <c r="BB598" s="197"/>
      <c r="BC598" s="197"/>
      <c r="BD598" s="197" t="s">
        <v>4004</v>
      </c>
      <c r="BE598" s="197"/>
      <c r="BF598" s="197"/>
      <c r="BG598" s="197"/>
      <c r="BH598" s="197"/>
      <c r="BI598" s="197"/>
    </row>
    <row r="599" spans="1:61" ht="15" hidden="1" customHeight="1" x14ac:dyDescent="0.2">
      <c r="A599" s="349" t="str">
        <f t="shared" si="30"/>
        <v>30xx-181040031057-300120250807TAC0015</v>
      </c>
      <c r="B599" s="198">
        <v>46078</v>
      </c>
      <c r="C599" s="351" t="s">
        <v>217</v>
      </c>
      <c r="D599" s="351" t="s">
        <v>360</v>
      </c>
      <c r="E599" s="260">
        <v>181040031057</v>
      </c>
      <c r="F599" s="161" t="s">
        <v>1253</v>
      </c>
      <c r="G599" s="199" t="s">
        <v>1254</v>
      </c>
      <c r="H599" s="199" t="s">
        <v>3363</v>
      </c>
      <c r="I599" s="199" t="s">
        <v>3628</v>
      </c>
      <c r="J599" s="198">
        <v>45876</v>
      </c>
      <c r="K599" s="198">
        <v>45960</v>
      </c>
      <c r="L599" s="198">
        <v>46072</v>
      </c>
      <c r="M599" s="198"/>
      <c r="N599" s="161" t="s">
        <v>78</v>
      </c>
      <c r="O599" s="161" t="s">
        <v>487</v>
      </c>
      <c r="P599" s="161"/>
      <c r="Q599" s="161"/>
      <c r="R599" s="198">
        <v>44562</v>
      </c>
      <c r="S599" s="198">
        <v>44926</v>
      </c>
      <c r="T599" s="161" t="s">
        <v>229</v>
      </c>
      <c r="U599" s="161" t="s">
        <v>23</v>
      </c>
      <c r="V599" s="161"/>
      <c r="W599" s="161" t="s">
        <v>1228</v>
      </c>
      <c r="X599" s="161" t="s">
        <v>11</v>
      </c>
      <c r="Y599" s="161">
        <v>732</v>
      </c>
      <c r="Z599" s="198">
        <v>45873</v>
      </c>
      <c r="AA599" s="161"/>
      <c r="AB599" s="161"/>
      <c r="AC599" s="161"/>
      <c r="AD599" s="197">
        <v>2724357038</v>
      </c>
      <c r="AE599" s="197">
        <v>4.0000000000000001E-3</v>
      </c>
      <c r="AF599" s="197" t="s">
        <v>4003</v>
      </c>
      <c r="AG599" s="199">
        <v>101111</v>
      </c>
      <c r="AH599" s="197">
        <f t="shared" si="28"/>
        <v>352948658.01999998</v>
      </c>
      <c r="AI599" s="197">
        <v>224625545.59999999</v>
      </c>
      <c r="AJ599" s="197">
        <v>128323112.42</v>
      </c>
      <c r="AK599" s="197">
        <v>173621368</v>
      </c>
      <c r="AL599" s="197">
        <v>0</v>
      </c>
      <c r="AM599" s="197">
        <f t="shared" si="29"/>
        <v>0</v>
      </c>
      <c r="AN599" s="197">
        <v>0</v>
      </c>
      <c r="AO599" s="197">
        <v>0</v>
      </c>
      <c r="AP599" s="197">
        <v>0</v>
      </c>
      <c r="AQ599" s="197">
        <v>0</v>
      </c>
      <c r="AR599" s="197">
        <v>0</v>
      </c>
      <c r="AS599" s="197" t="s">
        <v>564</v>
      </c>
      <c r="AT599" s="197">
        <v>0</v>
      </c>
      <c r="AU599" s="197">
        <v>0</v>
      </c>
      <c r="AV599" s="197">
        <v>0</v>
      </c>
      <c r="AW599" s="197" t="s">
        <v>4004</v>
      </c>
      <c r="AX599" s="197"/>
      <c r="AY599" s="197"/>
      <c r="AZ599" s="197"/>
      <c r="BA599" s="197"/>
      <c r="BB599" s="197"/>
      <c r="BC599" s="197"/>
      <c r="BD599" s="197" t="s">
        <v>4004</v>
      </c>
      <c r="BE599" s="197"/>
      <c r="BF599" s="197"/>
      <c r="BG599" s="197"/>
      <c r="BH599" s="197"/>
      <c r="BI599" s="197"/>
    </row>
    <row r="600" spans="1:61" ht="15" hidden="1" customHeight="1" x14ac:dyDescent="0.2">
      <c r="A600" s="349" t="str">
        <f t="shared" si="30"/>
        <v>27xx-970340003085-270120251015TAC0001</v>
      </c>
      <c r="B600" s="198">
        <v>46093</v>
      </c>
      <c r="C600" s="351" t="s">
        <v>193</v>
      </c>
      <c r="D600" s="351" t="s">
        <v>194</v>
      </c>
      <c r="E600" s="260">
        <v>970340003085</v>
      </c>
      <c r="F600" s="161" t="s">
        <v>4193</v>
      </c>
      <c r="G600" s="199" t="s">
        <v>3242</v>
      </c>
      <c r="H600" s="199" t="s">
        <v>3363</v>
      </c>
      <c r="I600" s="199" t="s">
        <v>4194</v>
      </c>
      <c r="J600" s="198">
        <v>45945</v>
      </c>
      <c r="K600" s="198">
        <v>45958</v>
      </c>
      <c r="L600" s="198">
        <v>46064</v>
      </c>
      <c r="M600" s="198">
        <v>46065</v>
      </c>
      <c r="N600" s="161" t="s">
        <v>78</v>
      </c>
      <c r="O600" s="161" t="s">
        <v>487</v>
      </c>
      <c r="P600" s="161"/>
      <c r="Q600" s="161"/>
      <c r="R600" s="198">
        <v>43831</v>
      </c>
      <c r="S600" s="198">
        <v>44196</v>
      </c>
      <c r="T600" s="161" t="s">
        <v>4195</v>
      </c>
      <c r="U600" s="161" t="s">
        <v>150</v>
      </c>
      <c r="V600" s="161"/>
      <c r="W600" s="161" t="s">
        <v>4196</v>
      </c>
      <c r="X600" s="161" t="s">
        <v>11</v>
      </c>
      <c r="Y600" s="161">
        <v>1023</v>
      </c>
      <c r="Z600" s="198">
        <v>45940</v>
      </c>
      <c r="AA600" s="161"/>
      <c r="AB600" s="161"/>
      <c r="AC600" s="161"/>
      <c r="AD600" s="197">
        <v>72853343182</v>
      </c>
      <c r="AE600" s="197">
        <v>5.4</v>
      </c>
      <c r="AF600" s="197" t="s">
        <v>4005</v>
      </c>
      <c r="AG600" s="199">
        <v>101110</v>
      </c>
      <c r="AH600" s="197">
        <f t="shared" si="28"/>
        <v>350000000</v>
      </c>
      <c r="AI600" s="197">
        <v>350000000</v>
      </c>
      <c r="AJ600" s="197">
        <v>0</v>
      </c>
      <c r="AK600" s="197">
        <v>0</v>
      </c>
      <c r="AL600" s="197">
        <v>0</v>
      </c>
      <c r="AM600" s="197">
        <f t="shared" si="29"/>
        <v>0</v>
      </c>
      <c r="AN600" s="197">
        <v>0</v>
      </c>
      <c r="AO600" s="197">
        <v>0</v>
      </c>
      <c r="AP600" s="197">
        <v>0</v>
      </c>
      <c r="AQ600" s="197">
        <v>0</v>
      </c>
      <c r="AR600" s="197">
        <v>0</v>
      </c>
      <c r="AS600" s="197" t="s">
        <v>4837</v>
      </c>
      <c r="AT600" s="197">
        <v>0</v>
      </c>
      <c r="AU600" s="197">
        <v>0</v>
      </c>
      <c r="AV600" s="197">
        <v>0</v>
      </c>
      <c r="AW600" s="197" t="s">
        <v>4004</v>
      </c>
      <c r="AX600" s="197"/>
      <c r="AY600" s="197"/>
      <c r="AZ600" s="197"/>
      <c r="BA600" s="197"/>
      <c r="BB600" s="197"/>
      <c r="BC600" s="197"/>
      <c r="BD600" s="197" t="s">
        <v>4004</v>
      </c>
      <c r="BE600" s="197" t="s">
        <v>3364</v>
      </c>
      <c r="BF600" s="197"/>
      <c r="BG600" s="197"/>
      <c r="BH600" s="197"/>
      <c r="BI600" s="197"/>
    </row>
    <row r="601" spans="1:61" ht="15" hidden="1" customHeight="1" x14ac:dyDescent="0.2">
      <c r="A601" s="349" t="str">
        <f t="shared" si="30"/>
        <v>59xx-50940002443-285</v>
      </c>
      <c r="B601" s="198">
        <v>46087</v>
      </c>
      <c r="C601" s="351" t="s">
        <v>337</v>
      </c>
      <c r="D601" s="351" t="s">
        <v>353</v>
      </c>
      <c r="E601" s="260">
        <v>50940002443</v>
      </c>
      <c r="F601" s="161" t="s">
        <v>1287</v>
      </c>
      <c r="G601" s="199">
        <v>285</v>
      </c>
      <c r="H601" s="199" t="s">
        <v>3365</v>
      </c>
      <c r="I601" s="199">
        <v>285</v>
      </c>
      <c r="J601" s="198">
        <v>45601</v>
      </c>
      <c r="K601" s="198">
        <v>45604</v>
      </c>
      <c r="L601" s="198">
        <v>46080</v>
      </c>
      <c r="M601" s="198">
        <v>46083</v>
      </c>
      <c r="N601" s="161"/>
      <c r="O601" s="161" t="s">
        <v>24</v>
      </c>
      <c r="P601" s="161"/>
      <c r="Q601" s="161"/>
      <c r="R601" s="198">
        <v>44197</v>
      </c>
      <c r="S601" s="198">
        <v>45291</v>
      </c>
      <c r="T601" s="161" t="s">
        <v>1288</v>
      </c>
      <c r="U601" s="161"/>
      <c r="V601" s="161"/>
      <c r="W601" s="161"/>
      <c r="X601" s="161" t="s">
        <v>28</v>
      </c>
      <c r="Y601" s="161">
        <v>446</v>
      </c>
      <c r="Z601" s="198">
        <v>45593</v>
      </c>
      <c r="AA601" s="161"/>
      <c r="AB601" s="161"/>
      <c r="AC601" s="161"/>
      <c r="AD601" s="197"/>
      <c r="AE601" s="197"/>
      <c r="AF601" s="197" t="s">
        <v>4005</v>
      </c>
      <c r="AG601" s="199">
        <v>105101</v>
      </c>
      <c r="AH601" s="197">
        <f t="shared" si="28"/>
        <v>326511233</v>
      </c>
      <c r="AI601" s="197">
        <v>215307398</v>
      </c>
      <c r="AJ601" s="197">
        <v>111203835</v>
      </c>
      <c r="AK601" s="197">
        <v>0</v>
      </c>
      <c r="AL601" s="197">
        <v>0</v>
      </c>
      <c r="AM601" s="197">
        <f t="shared" si="29"/>
        <v>0</v>
      </c>
      <c r="AN601" s="197">
        <v>0</v>
      </c>
      <c r="AO601" s="197">
        <v>0</v>
      </c>
      <c r="AP601" s="197">
        <v>0</v>
      </c>
      <c r="AQ601" s="197">
        <v>0</v>
      </c>
      <c r="AR601" s="197">
        <v>0</v>
      </c>
      <c r="AS601" s="197" t="s">
        <v>564</v>
      </c>
      <c r="AT601" s="197">
        <v>0</v>
      </c>
      <c r="AU601" s="197">
        <v>0</v>
      </c>
      <c r="AV601" s="197">
        <v>0</v>
      </c>
      <c r="AW601" s="197" t="s">
        <v>4004</v>
      </c>
      <c r="AX601" s="197"/>
      <c r="AY601" s="197"/>
      <c r="AZ601" s="197"/>
      <c r="BA601" s="197"/>
      <c r="BB601" s="197"/>
      <c r="BC601" s="197"/>
      <c r="BD601" s="197" t="s">
        <v>4004</v>
      </c>
      <c r="BE601" s="197"/>
      <c r="BF601" s="197"/>
      <c r="BG601" s="197"/>
      <c r="BH601" s="197"/>
      <c r="BI601" s="197"/>
    </row>
    <row r="602" spans="1:61" ht="15" hidden="1" customHeight="1" x14ac:dyDescent="0.2">
      <c r="A602" s="349" t="str">
        <f t="shared" si="30"/>
        <v>39xx-201040026939-390120251030TAC0004</v>
      </c>
      <c r="B602" s="198">
        <v>46112</v>
      </c>
      <c r="C602" s="351" t="s">
        <v>358</v>
      </c>
      <c r="D602" s="351" t="s">
        <v>245</v>
      </c>
      <c r="E602" s="260">
        <v>201040026939</v>
      </c>
      <c r="F602" s="161" t="s">
        <v>1272</v>
      </c>
      <c r="G602" s="199" t="s">
        <v>1273</v>
      </c>
      <c r="H602" s="199" t="s">
        <v>3363</v>
      </c>
      <c r="I602" s="199" t="s">
        <v>3618</v>
      </c>
      <c r="J602" s="198">
        <v>45960</v>
      </c>
      <c r="K602" s="198">
        <v>45965</v>
      </c>
      <c r="L602" s="198">
        <v>46030</v>
      </c>
      <c r="M602" s="198">
        <v>46035</v>
      </c>
      <c r="N602" s="161" t="s">
        <v>82</v>
      </c>
      <c r="O602" s="161" t="s">
        <v>487</v>
      </c>
      <c r="P602" s="161"/>
      <c r="Q602" s="161"/>
      <c r="R602" s="198">
        <v>45292</v>
      </c>
      <c r="S602" s="198" t="s">
        <v>39</v>
      </c>
      <c r="T602" s="161" t="s">
        <v>250</v>
      </c>
      <c r="U602" s="161" t="s">
        <v>149</v>
      </c>
      <c r="V602" s="161"/>
      <c r="W602" s="161" t="s">
        <v>1274</v>
      </c>
      <c r="X602" s="161" t="s">
        <v>28</v>
      </c>
      <c r="Y602" s="161">
        <v>1069</v>
      </c>
      <c r="Z602" s="198">
        <v>45959</v>
      </c>
      <c r="AA602" s="161"/>
      <c r="AB602" s="161"/>
      <c r="AC602" s="161"/>
      <c r="AD602" s="197">
        <v>1029707303</v>
      </c>
      <c r="AE602" s="197">
        <v>18.260000000000002</v>
      </c>
      <c r="AF602" s="197" t="s">
        <v>4003</v>
      </c>
      <c r="AG602" s="199">
        <v>101111</v>
      </c>
      <c r="AH602" s="197">
        <f t="shared" si="28"/>
        <v>320734925</v>
      </c>
      <c r="AI602" s="197">
        <v>276785714</v>
      </c>
      <c r="AJ602" s="197">
        <v>43949211</v>
      </c>
      <c r="AK602" s="197">
        <v>0</v>
      </c>
      <c r="AL602" s="197">
        <v>0</v>
      </c>
      <c r="AM602" s="197">
        <f t="shared" si="29"/>
        <v>0</v>
      </c>
      <c r="AN602" s="197">
        <v>0</v>
      </c>
      <c r="AO602" s="197">
        <v>0</v>
      </c>
      <c r="AP602" s="197">
        <v>0</v>
      </c>
      <c r="AQ602" s="197">
        <v>0</v>
      </c>
      <c r="AR602" s="197">
        <v>0</v>
      </c>
      <c r="AS602" s="197" t="s">
        <v>564</v>
      </c>
      <c r="AT602" s="197">
        <v>0</v>
      </c>
      <c r="AU602" s="197">
        <v>0</v>
      </c>
      <c r="AV602" s="197">
        <v>0</v>
      </c>
      <c r="AW602" s="197" t="s">
        <v>4004</v>
      </c>
      <c r="AX602" s="197"/>
      <c r="AY602" s="197"/>
      <c r="AZ602" s="197"/>
      <c r="BA602" s="197"/>
      <c r="BB602" s="197"/>
      <c r="BC602" s="197"/>
      <c r="BD602" s="197" t="s">
        <v>4004</v>
      </c>
      <c r="BE602" s="197"/>
      <c r="BF602" s="197"/>
      <c r="BG602" s="197"/>
      <c r="BH602" s="197"/>
      <c r="BI602" s="197"/>
    </row>
    <row r="603" spans="1:61" ht="15" hidden="1" customHeight="1" x14ac:dyDescent="0.2">
      <c r="A603" s="349" t="str">
        <f t="shared" si="30"/>
        <v>06xx-50140011681-57</v>
      </c>
      <c r="B603" s="198">
        <v>46099</v>
      </c>
      <c r="C603" s="351" t="s">
        <v>348</v>
      </c>
      <c r="D603" s="351" t="s">
        <v>49</v>
      </c>
      <c r="E603" s="260">
        <v>50140011681</v>
      </c>
      <c r="F603" s="161" t="s">
        <v>83</v>
      </c>
      <c r="G603" s="199">
        <v>57</v>
      </c>
      <c r="H603" s="199" t="s">
        <v>3365</v>
      </c>
      <c r="I603" s="199">
        <v>57</v>
      </c>
      <c r="J603" s="198">
        <v>43185</v>
      </c>
      <c r="K603" s="198">
        <v>43194</v>
      </c>
      <c r="L603" s="198">
        <v>43488</v>
      </c>
      <c r="M603" s="198">
        <v>43488</v>
      </c>
      <c r="N603" s="161"/>
      <c r="O603" s="161" t="s">
        <v>82</v>
      </c>
      <c r="P603" s="161"/>
      <c r="Q603" s="161"/>
      <c r="R603" s="198">
        <v>41275</v>
      </c>
      <c r="S603" s="198">
        <v>43100</v>
      </c>
      <c r="T603" s="161" t="s">
        <v>398</v>
      </c>
      <c r="U603" s="161" t="s">
        <v>152</v>
      </c>
      <c r="V603" s="161" t="s">
        <v>57</v>
      </c>
      <c r="W603" s="161" t="s">
        <v>52</v>
      </c>
      <c r="X603" s="161" t="s">
        <v>1138</v>
      </c>
      <c r="Y603" s="161" t="s">
        <v>57</v>
      </c>
      <c r="Z603" s="198"/>
      <c r="AA603" s="161"/>
      <c r="AB603" s="161"/>
      <c r="AC603" s="161"/>
      <c r="AD603" s="197"/>
      <c r="AE603" s="197">
        <v>6.91</v>
      </c>
      <c r="AF603" s="197" t="s">
        <v>4005</v>
      </c>
      <c r="AG603" s="199">
        <v>105101</v>
      </c>
      <c r="AH603" s="197">
        <f t="shared" si="28"/>
        <v>302263374</v>
      </c>
      <c r="AI603" s="197">
        <v>239091519</v>
      </c>
      <c r="AJ603" s="197">
        <v>63171855</v>
      </c>
      <c r="AK603" s="197">
        <v>0</v>
      </c>
      <c r="AL603" s="197">
        <v>0</v>
      </c>
      <c r="AM603" s="197">
        <f t="shared" si="29"/>
        <v>0</v>
      </c>
      <c r="AN603" s="197">
        <v>0</v>
      </c>
      <c r="AO603" s="197">
        <v>0</v>
      </c>
      <c r="AP603" s="197">
        <v>0</v>
      </c>
      <c r="AQ603" s="197">
        <v>0</v>
      </c>
      <c r="AR603" s="197">
        <v>0</v>
      </c>
      <c r="AS603" s="197" t="e">
        <v>#N/A</v>
      </c>
      <c r="AT603" s="197">
        <v>0</v>
      </c>
      <c r="AU603" s="197">
        <v>0</v>
      </c>
      <c r="AV603" s="197">
        <v>0</v>
      </c>
      <c r="AW603" s="197" t="s">
        <v>4004</v>
      </c>
      <c r="AX603" s="197"/>
      <c r="AY603" s="197"/>
      <c r="AZ603" s="197"/>
      <c r="BA603" s="197"/>
      <c r="BB603" s="197"/>
      <c r="BC603" s="197"/>
      <c r="BD603" s="197" t="s">
        <v>4004</v>
      </c>
      <c r="BE603" s="197"/>
      <c r="BF603" s="197"/>
      <c r="BG603" s="197"/>
      <c r="BH603" s="197"/>
      <c r="BI603" s="197"/>
    </row>
    <row r="604" spans="1:61" ht="15" hidden="1" customHeight="1" x14ac:dyDescent="0.2">
      <c r="A604" s="349" t="str">
        <f t="shared" si="30"/>
        <v>60xx-120240012361-600120251124TAC0024</v>
      </c>
      <c r="B604" s="198">
        <v>46108</v>
      </c>
      <c r="C604" s="351" t="s">
        <v>363</v>
      </c>
      <c r="D604" s="351" t="s">
        <v>364</v>
      </c>
      <c r="E604" s="260">
        <v>120240012361</v>
      </c>
      <c r="F604" s="161" t="s">
        <v>1945</v>
      </c>
      <c r="G604" s="199" t="s">
        <v>1946</v>
      </c>
      <c r="H604" s="199" t="s">
        <v>3363</v>
      </c>
      <c r="I604" s="199" t="s">
        <v>4225</v>
      </c>
      <c r="J604" s="198">
        <v>45985</v>
      </c>
      <c r="K604" s="198">
        <v>45996</v>
      </c>
      <c r="L604" s="198">
        <v>46077</v>
      </c>
      <c r="M604" s="198">
        <v>46080</v>
      </c>
      <c r="N604" s="161" t="s">
        <v>78</v>
      </c>
      <c r="O604" s="161" t="s">
        <v>487</v>
      </c>
      <c r="P604" s="161"/>
      <c r="Q604" s="161"/>
      <c r="R604" s="198">
        <v>44562</v>
      </c>
      <c r="S604" s="198">
        <v>45657</v>
      </c>
      <c r="T604" s="161" t="s">
        <v>664</v>
      </c>
      <c r="U604" s="161"/>
      <c r="V604" s="161"/>
      <c r="W604" s="161"/>
      <c r="X604" s="161" t="s">
        <v>28</v>
      </c>
      <c r="Y604" s="161"/>
      <c r="Z604" s="198"/>
      <c r="AA604" s="161"/>
      <c r="AB604" s="161"/>
      <c r="AC604" s="161"/>
      <c r="AD604" s="197"/>
      <c r="AE604" s="197"/>
      <c r="AF604" s="197" t="s">
        <v>4003</v>
      </c>
      <c r="AG604" s="199">
        <v>101111</v>
      </c>
      <c r="AH604" s="197">
        <f t="shared" si="28"/>
        <v>295986883</v>
      </c>
      <c r="AI604" s="197">
        <v>257537345</v>
      </c>
      <c r="AJ604" s="197">
        <v>38449538</v>
      </c>
      <c r="AK604" s="197">
        <v>0</v>
      </c>
      <c r="AL604" s="197">
        <v>0</v>
      </c>
      <c r="AM604" s="197">
        <f t="shared" si="29"/>
        <v>0</v>
      </c>
      <c r="AN604" s="197">
        <v>0</v>
      </c>
      <c r="AO604" s="197">
        <v>0</v>
      </c>
      <c r="AP604" s="197">
        <v>0</v>
      </c>
      <c r="AQ604" s="197">
        <v>0</v>
      </c>
      <c r="AR604" s="197">
        <v>0</v>
      </c>
      <c r="AS604" s="197" t="s">
        <v>564</v>
      </c>
      <c r="AT604" s="197">
        <v>0</v>
      </c>
      <c r="AU604" s="197">
        <v>0</v>
      </c>
      <c r="AV604" s="197">
        <v>0</v>
      </c>
      <c r="AW604" s="197" t="s">
        <v>4004</v>
      </c>
      <c r="AX604" s="197"/>
      <c r="AY604" s="197"/>
      <c r="AZ604" s="197"/>
      <c r="BA604" s="197"/>
      <c r="BB604" s="197"/>
      <c r="BC604" s="197"/>
      <c r="BD604" s="197" t="s">
        <v>4004</v>
      </c>
      <c r="BE604" s="197"/>
      <c r="BF604" s="197"/>
      <c r="BG604" s="197"/>
      <c r="BH604" s="197"/>
      <c r="BI604" s="197"/>
    </row>
    <row r="605" spans="1:61" ht="15" hidden="1" customHeight="1" x14ac:dyDescent="0.2">
      <c r="A605" s="349" t="str">
        <f t="shared" si="30"/>
        <v>62xx-50140000262-41</v>
      </c>
      <c r="B605" s="198">
        <v>46050</v>
      </c>
      <c r="C605" s="351" t="s">
        <v>361</v>
      </c>
      <c r="D605" s="351" t="s">
        <v>362</v>
      </c>
      <c r="E605" s="260">
        <v>50140000262</v>
      </c>
      <c r="F605" s="161" t="s">
        <v>146</v>
      </c>
      <c r="G605" s="199">
        <v>41</v>
      </c>
      <c r="H605" s="199" t="s">
        <v>3365</v>
      </c>
      <c r="I605" s="199">
        <v>41</v>
      </c>
      <c r="J605" s="198">
        <v>45706</v>
      </c>
      <c r="K605" s="198">
        <v>45747</v>
      </c>
      <c r="L605" s="198">
        <v>46049</v>
      </c>
      <c r="M605" s="198"/>
      <c r="N605" s="161"/>
      <c r="O605" s="161" t="s">
        <v>78</v>
      </c>
      <c r="P605" s="161"/>
      <c r="Q605" s="161"/>
      <c r="R605" s="198">
        <v>44562</v>
      </c>
      <c r="S605" s="198" t="s">
        <v>147</v>
      </c>
      <c r="T605" s="161" t="s">
        <v>139</v>
      </c>
      <c r="U605" s="161" t="s">
        <v>149</v>
      </c>
      <c r="V605" s="161"/>
      <c r="W605" s="161" t="s">
        <v>903</v>
      </c>
      <c r="X605" s="161" t="s">
        <v>28</v>
      </c>
      <c r="Y605" s="161">
        <v>61</v>
      </c>
      <c r="Z605" s="198">
        <v>45694</v>
      </c>
      <c r="AA605" s="161"/>
      <c r="AB605" s="161"/>
      <c r="AC605" s="161"/>
      <c r="AD605" s="197">
        <v>6730646382</v>
      </c>
      <c r="AE605" s="197"/>
      <c r="AF605" s="197" t="s">
        <v>4003</v>
      </c>
      <c r="AG605" s="199">
        <v>101111</v>
      </c>
      <c r="AH605" s="197">
        <f t="shared" si="28"/>
        <v>279545084</v>
      </c>
      <c r="AI605" s="197">
        <v>204943088</v>
      </c>
      <c r="AJ605" s="197">
        <v>74601996</v>
      </c>
      <c r="AK605" s="197">
        <v>0</v>
      </c>
      <c r="AL605" s="197">
        <v>0</v>
      </c>
      <c r="AM605" s="197">
        <f t="shared" si="29"/>
        <v>0</v>
      </c>
      <c r="AN605" s="197">
        <v>0</v>
      </c>
      <c r="AO605" s="197">
        <v>0</v>
      </c>
      <c r="AP605" s="197">
        <v>0</v>
      </c>
      <c r="AQ605" s="197">
        <v>0</v>
      </c>
      <c r="AR605" s="197">
        <v>0</v>
      </c>
      <c r="AS605" s="197" t="s">
        <v>564</v>
      </c>
      <c r="AT605" s="197">
        <v>0</v>
      </c>
      <c r="AU605" s="197">
        <v>0</v>
      </c>
      <c r="AV605" s="197">
        <v>0</v>
      </c>
      <c r="AW605" s="197" t="s">
        <v>4004</v>
      </c>
      <c r="AX605" s="197"/>
      <c r="AY605" s="197"/>
      <c r="AZ605" s="197"/>
      <c r="BA605" s="197"/>
      <c r="BB605" s="197"/>
      <c r="BC605" s="197"/>
      <c r="BD605" s="197" t="s">
        <v>4004</v>
      </c>
      <c r="BE605" s="197"/>
      <c r="BF605" s="197"/>
      <c r="BG605" s="197"/>
      <c r="BH605" s="197"/>
      <c r="BI605" s="197"/>
    </row>
    <row r="606" spans="1:61" ht="15" hidden="1" customHeight="1" x14ac:dyDescent="0.2">
      <c r="A606" s="349" t="str">
        <f t="shared" si="30"/>
        <v>33xx-150240005057-330120251120TAC0001</v>
      </c>
      <c r="B606" s="198">
        <v>46112</v>
      </c>
      <c r="C606" s="351" t="s">
        <v>304</v>
      </c>
      <c r="D606" s="351" t="s">
        <v>305</v>
      </c>
      <c r="E606" s="260">
        <v>150240005057</v>
      </c>
      <c r="F606" s="161" t="s">
        <v>384</v>
      </c>
      <c r="G606" s="199" t="s">
        <v>1845</v>
      </c>
      <c r="H606" s="199" t="s">
        <v>3363</v>
      </c>
      <c r="I606" s="199" t="s">
        <v>4198</v>
      </c>
      <c r="J606" s="198">
        <v>45981</v>
      </c>
      <c r="K606" s="198">
        <v>45992</v>
      </c>
      <c r="L606" s="198">
        <v>46112</v>
      </c>
      <c r="M606" s="198">
        <v>46112</v>
      </c>
      <c r="N606" s="161" t="s">
        <v>82</v>
      </c>
      <c r="O606" s="161" t="s">
        <v>479</v>
      </c>
      <c r="P606" s="161"/>
      <c r="Q606" s="161"/>
      <c r="R606" s="198">
        <v>44197</v>
      </c>
      <c r="S606" s="198">
        <v>45930</v>
      </c>
      <c r="T606" s="161" t="s">
        <v>2620</v>
      </c>
      <c r="U606" s="161" t="s">
        <v>150</v>
      </c>
      <c r="V606" s="161"/>
      <c r="W606" s="161" t="s">
        <v>1846</v>
      </c>
      <c r="X606" s="161" t="s">
        <v>165</v>
      </c>
      <c r="Y606" s="161"/>
      <c r="Z606" s="198"/>
      <c r="AA606" s="161" t="s">
        <v>1141</v>
      </c>
      <c r="AB606" s="161" t="s">
        <v>1847</v>
      </c>
      <c r="AC606" s="161">
        <v>45980</v>
      </c>
      <c r="AD606" s="197">
        <v>55286877300</v>
      </c>
      <c r="AE606" s="197">
        <v>2.875</v>
      </c>
      <c r="AF606" s="197" t="s">
        <v>4005</v>
      </c>
      <c r="AG606" s="199">
        <v>105101</v>
      </c>
      <c r="AH606" s="197">
        <f t="shared" si="28"/>
        <v>254522078</v>
      </c>
      <c r="AI606" s="197">
        <v>254522078</v>
      </c>
      <c r="AJ606" s="197">
        <v>0</v>
      </c>
      <c r="AK606" s="197">
        <v>0</v>
      </c>
      <c r="AL606" s="197">
        <v>0</v>
      </c>
      <c r="AM606" s="197">
        <f t="shared" si="29"/>
        <v>0</v>
      </c>
      <c r="AN606" s="197">
        <v>0</v>
      </c>
      <c r="AO606" s="197">
        <v>0</v>
      </c>
      <c r="AP606" s="197">
        <v>0</v>
      </c>
      <c r="AQ606" s="197">
        <v>0</v>
      </c>
      <c r="AR606" s="197">
        <v>0</v>
      </c>
      <c r="AS606" s="197" t="s">
        <v>564</v>
      </c>
      <c r="AT606" s="197">
        <v>0</v>
      </c>
      <c r="AU606" s="197">
        <v>0</v>
      </c>
      <c r="AV606" s="197">
        <v>0</v>
      </c>
      <c r="AW606" s="197" t="s">
        <v>4004</v>
      </c>
      <c r="AX606" s="197"/>
      <c r="AY606" s="197"/>
      <c r="AZ606" s="197"/>
      <c r="BA606" s="197"/>
      <c r="BB606" s="197"/>
      <c r="BC606" s="197"/>
      <c r="BD606" s="197" t="s">
        <v>4004</v>
      </c>
      <c r="BE606" s="197"/>
      <c r="BF606" s="197"/>
      <c r="BG606" s="197"/>
      <c r="BH606" s="197"/>
      <c r="BI606" s="197"/>
    </row>
    <row r="607" spans="1:61" ht="15" hidden="1" customHeight="1" x14ac:dyDescent="0.2">
      <c r="A607" s="349" t="str">
        <f t="shared" si="30"/>
        <v>43xx-40740002305-430120250812TAC0005</v>
      </c>
      <c r="B607" s="198">
        <v>45699</v>
      </c>
      <c r="C607" s="351" t="s">
        <v>328</v>
      </c>
      <c r="D607" s="351" t="s">
        <v>329</v>
      </c>
      <c r="E607" s="260">
        <v>40740002305</v>
      </c>
      <c r="F607" s="161" t="s">
        <v>1002</v>
      </c>
      <c r="G607" s="199" t="s">
        <v>1001</v>
      </c>
      <c r="H607" s="199" t="s">
        <v>3363</v>
      </c>
      <c r="I607" s="199" t="s">
        <v>3612</v>
      </c>
      <c r="J607" s="198">
        <v>45881</v>
      </c>
      <c r="K607" s="198">
        <v>45898</v>
      </c>
      <c r="L607" s="198">
        <v>46058</v>
      </c>
      <c r="M607" s="198">
        <v>46065</v>
      </c>
      <c r="N607" s="161" t="s">
        <v>78</v>
      </c>
      <c r="O607" s="161" t="s">
        <v>487</v>
      </c>
      <c r="P607" s="161"/>
      <c r="Q607" s="161"/>
      <c r="R607" s="198">
        <v>44562</v>
      </c>
      <c r="S607" s="198">
        <v>45657</v>
      </c>
      <c r="T607" s="161" t="s">
        <v>585</v>
      </c>
      <c r="U607" s="161" t="s">
        <v>297</v>
      </c>
      <c r="V607" s="161" t="s">
        <v>118</v>
      </c>
      <c r="W607" s="161" t="s">
        <v>207</v>
      </c>
      <c r="X607" s="161" t="s">
        <v>28</v>
      </c>
      <c r="Y607" s="161">
        <v>703</v>
      </c>
      <c r="Z607" s="198">
        <v>45874</v>
      </c>
      <c r="AA607" s="161"/>
      <c r="AB607" s="161"/>
      <c r="AC607" s="161"/>
      <c r="AD607" s="197"/>
      <c r="AE607" s="197"/>
      <c r="AF607" s="197" t="s">
        <v>4003</v>
      </c>
      <c r="AG607" s="199">
        <v>101111</v>
      </c>
      <c r="AH607" s="197">
        <f t="shared" si="28"/>
        <v>240760660</v>
      </c>
      <c r="AI607" s="197">
        <v>205176631</v>
      </c>
      <c r="AJ607" s="197">
        <v>35584029</v>
      </c>
      <c r="AK607" s="197">
        <v>0</v>
      </c>
      <c r="AL607" s="197">
        <v>0</v>
      </c>
      <c r="AM607" s="197">
        <f t="shared" si="29"/>
        <v>0</v>
      </c>
      <c r="AN607" s="197">
        <v>0</v>
      </c>
      <c r="AO607" s="197">
        <v>0</v>
      </c>
      <c r="AP607" s="197">
        <v>0</v>
      </c>
      <c r="AQ607" s="197">
        <v>0</v>
      </c>
      <c r="AR607" s="197">
        <v>0</v>
      </c>
      <c r="AS607" s="197" t="s">
        <v>564</v>
      </c>
      <c r="AT607" s="197">
        <v>0</v>
      </c>
      <c r="AU607" s="197">
        <v>0</v>
      </c>
      <c r="AV607" s="197">
        <v>0</v>
      </c>
      <c r="AW607" s="197" t="s">
        <v>4004</v>
      </c>
      <c r="AX607" s="197"/>
      <c r="AY607" s="197"/>
      <c r="AZ607" s="197"/>
      <c r="BA607" s="197"/>
      <c r="BB607" s="197"/>
      <c r="BC607" s="197"/>
      <c r="BD607" s="197" t="s">
        <v>4004</v>
      </c>
      <c r="BE607" s="197"/>
      <c r="BF607" s="197"/>
      <c r="BG607" s="197"/>
      <c r="BH607" s="197"/>
      <c r="BI607" s="197"/>
    </row>
    <row r="608" spans="1:61" ht="15" hidden="1" customHeight="1" x14ac:dyDescent="0.2">
      <c r="A608" s="349" t="str">
        <f t="shared" si="30"/>
        <v>21xx-41040017628-13</v>
      </c>
      <c r="B608" s="198">
        <v>46043</v>
      </c>
      <c r="C608" s="351" t="s">
        <v>351</v>
      </c>
      <c r="D608" s="351" t="s">
        <v>177</v>
      </c>
      <c r="E608" s="260">
        <v>41040017628</v>
      </c>
      <c r="F608" s="161" t="s">
        <v>1060</v>
      </c>
      <c r="G608" s="199">
        <v>13</v>
      </c>
      <c r="H608" s="199" t="s">
        <v>3365</v>
      </c>
      <c r="I608" s="199">
        <v>13</v>
      </c>
      <c r="J608" s="198">
        <v>44161</v>
      </c>
      <c r="K608" s="198">
        <v>43894</v>
      </c>
      <c r="L608" s="198">
        <v>44161</v>
      </c>
      <c r="M608" s="198">
        <v>44162</v>
      </c>
      <c r="N608" s="161"/>
      <c r="O608" s="161" t="s">
        <v>82</v>
      </c>
      <c r="P608" s="161"/>
      <c r="Q608" s="161"/>
      <c r="R608" s="198">
        <v>46388</v>
      </c>
      <c r="S608" s="198">
        <v>43830</v>
      </c>
      <c r="T608" s="161" t="s">
        <v>434</v>
      </c>
      <c r="U608" s="161" t="s">
        <v>179</v>
      </c>
      <c r="V608" s="161" t="s">
        <v>118</v>
      </c>
      <c r="W608" s="161" t="s">
        <v>298</v>
      </c>
      <c r="X608" s="161" t="s">
        <v>377</v>
      </c>
      <c r="Y608" s="161">
        <v>1364</v>
      </c>
      <c r="Z608" s="198">
        <v>43809</v>
      </c>
      <c r="AA608" s="161"/>
      <c r="AB608" s="161"/>
      <c r="AC608" s="161"/>
      <c r="AD608" s="197"/>
      <c r="AE608" s="197"/>
      <c r="AF608" s="197" t="s">
        <v>4005</v>
      </c>
      <c r="AG608" s="199">
        <v>105101</v>
      </c>
      <c r="AH608" s="197">
        <f t="shared" si="28"/>
        <v>213980458.30000001</v>
      </c>
      <c r="AI608" s="197">
        <v>204367397</v>
      </c>
      <c r="AJ608" s="197">
        <v>9613061.3000000007</v>
      </c>
      <c r="AK608" s="197">
        <v>0</v>
      </c>
      <c r="AL608" s="197">
        <v>0</v>
      </c>
      <c r="AM608" s="197">
        <f t="shared" si="29"/>
        <v>0</v>
      </c>
      <c r="AN608" s="197">
        <v>0</v>
      </c>
      <c r="AO608" s="197">
        <v>0</v>
      </c>
      <c r="AP608" s="197">
        <v>0</v>
      </c>
      <c r="AQ608" s="197">
        <v>0</v>
      </c>
      <c r="AR608" s="197">
        <v>0</v>
      </c>
      <c r="AS608" s="197" t="e">
        <v>#N/A</v>
      </c>
      <c r="AT608" s="197">
        <v>0</v>
      </c>
      <c r="AU608" s="197">
        <v>0</v>
      </c>
      <c r="AV608" s="197">
        <v>0</v>
      </c>
      <c r="AW608" s="197" t="s">
        <v>4004</v>
      </c>
      <c r="AX608" s="197"/>
      <c r="AY608" s="197"/>
      <c r="AZ608" s="197"/>
      <c r="BA608" s="197"/>
      <c r="BB608" s="197"/>
      <c r="BC608" s="197"/>
      <c r="BD608" s="197" t="s">
        <v>4004</v>
      </c>
      <c r="BE608" s="197"/>
      <c r="BF608" s="197"/>
      <c r="BG608" s="197"/>
      <c r="BH608" s="197"/>
      <c r="BI608" s="197"/>
    </row>
    <row r="609" spans="1:61" ht="15" hidden="1" customHeight="1" x14ac:dyDescent="0.2">
      <c r="A609" s="349" t="str">
        <f t="shared" si="30"/>
        <v>62xx-61040009998-620120250530TAC0010</v>
      </c>
      <c r="B609" s="198">
        <v>46050</v>
      </c>
      <c r="C609" s="351" t="s">
        <v>361</v>
      </c>
      <c r="D609" s="351" t="s">
        <v>362</v>
      </c>
      <c r="E609" s="260">
        <v>61040009998</v>
      </c>
      <c r="F609" s="161" t="s">
        <v>1357</v>
      </c>
      <c r="G609" s="199" t="s">
        <v>1358</v>
      </c>
      <c r="H609" s="199" t="s">
        <v>3363</v>
      </c>
      <c r="I609" s="199" t="s">
        <v>2046</v>
      </c>
      <c r="J609" s="198">
        <v>45807</v>
      </c>
      <c r="K609" s="198">
        <v>45939</v>
      </c>
      <c r="L609" s="198">
        <v>46048</v>
      </c>
      <c r="M609" s="198"/>
      <c r="N609" s="161" t="s">
        <v>78</v>
      </c>
      <c r="O609" s="161" t="s">
        <v>487</v>
      </c>
      <c r="P609" s="161"/>
      <c r="Q609" s="161"/>
      <c r="R609" s="198">
        <v>44197</v>
      </c>
      <c r="S609" s="198" t="s">
        <v>39</v>
      </c>
      <c r="T609" s="161" t="s">
        <v>488</v>
      </c>
      <c r="U609" s="161" t="s">
        <v>149</v>
      </c>
      <c r="V609" s="161"/>
      <c r="W609" s="161" t="s">
        <v>1149</v>
      </c>
      <c r="X609" s="161" t="s">
        <v>28</v>
      </c>
      <c r="Y609" s="161">
        <v>400</v>
      </c>
      <c r="Z609" s="198">
        <v>45806</v>
      </c>
      <c r="AA609" s="161"/>
      <c r="AB609" s="161"/>
      <c r="AC609" s="161"/>
      <c r="AD609" s="197">
        <v>470343407</v>
      </c>
      <c r="AE609" s="197"/>
      <c r="AF609" s="197" t="s">
        <v>4003</v>
      </c>
      <c r="AG609" s="199">
        <v>101111</v>
      </c>
      <c r="AH609" s="197">
        <f t="shared" si="28"/>
        <v>207685980.07999998</v>
      </c>
      <c r="AI609" s="197">
        <v>176021995</v>
      </c>
      <c r="AJ609" s="197">
        <v>31663985.079999998</v>
      </c>
      <c r="AK609" s="197">
        <v>26612947</v>
      </c>
      <c r="AL609" s="197">
        <v>0</v>
      </c>
      <c r="AM609" s="197">
        <f t="shared" si="29"/>
        <v>0</v>
      </c>
      <c r="AN609" s="197">
        <v>0</v>
      </c>
      <c r="AO609" s="197">
        <v>0</v>
      </c>
      <c r="AP609" s="197">
        <v>0</v>
      </c>
      <c r="AQ609" s="197">
        <v>0</v>
      </c>
      <c r="AR609" s="197">
        <v>0</v>
      </c>
      <c r="AS609" s="197" t="s">
        <v>564</v>
      </c>
      <c r="AT609" s="197">
        <v>0</v>
      </c>
      <c r="AU609" s="197">
        <v>0</v>
      </c>
      <c r="AV609" s="197">
        <v>0</v>
      </c>
      <c r="AW609" s="197" t="s">
        <v>4004</v>
      </c>
      <c r="AX609" s="197"/>
      <c r="AY609" s="197"/>
      <c r="AZ609" s="197"/>
      <c r="BA609" s="197"/>
      <c r="BB609" s="197"/>
      <c r="BC609" s="197"/>
      <c r="BD609" s="197" t="s">
        <v>4004</v>
      </c>
      <c r="BE609" s="197"/>
      <c r="BF609" s="197"/>
      <c r="BG609" s="197"/>
      <c r="BH609" s="197"/>
      <c r="BI609" s="197"/>
    </row>
    <row r="610" spans="1:61" ht="15" hidden="1" customHeight="1" x14ac:dyDescent="0.2">
      <c r="A610" s="349" t="str">
        <f t="shared" si="30"/>
        <v>06xx-980240000128-060120250825TAC0030</v>
      </c>
      <c r="B610" s="198">
        <v>46050</v>
      </c>
      <c r="C610" s="351" t="s">
        <v>348</v>
      </c>
      <c r="D610" s="351" t="s">
        <v>49</v>
      </c>
      <c r="E610" s="260">
        <v>980240000128</v>
      </c>
      <c r="F610" s="161" t="s">
        <v>2380</v>
      </c>
      <c r="G610" s="199" t="s">
        <v>822</v>
      </c>
      <c r="H610" s="199" t="s">
        <v>3363</v>
      </c>
      <c r="I610" s="199" t="s">
        <v>822</v>
      </c>
      <c r="J610" s="198">
        <v>45894</v>
      </c>
      <c r="K610" s="198">
        <v>45896</v>
      </c>
      <c r="L610" s="198">
        <v>46045</v>
      </c>
      <c r="M610" s="198">
        <v>46048</v>
      </c>
      <c r="N610" s="161" t="s">
        <v>78</v>
      </c>
      <c r="O610" s="161" t="s">
        <v>487</v>
      </c>
      <c r="P610" s="161"/>
      <c r="Q610" s="161"/>
      <c r="R610" s="198">
        <v>44562</v>
      </c>
      <c r="S610" s="198">
        <v>45291</v>
      </c>
      <c r="T610" s="161" t="s">
        <v>51</v>
      </c>
      <c r="U610" s="161" t="s">
        <v>152</v>
      </c>
      <c r="V610" s="161" t="s">
        <v>57</v>
      </c>
      <c r="W610" s="161" t="s">
        <v>1181</v>
      </c>
      <c r="X610" s="161" t="s">
        <v>28</v>
      </c>
      <c r="Y610" s="161">
        <v>828</v>
      </c>
      <c r="Z610" s="198">
        <v>45894</v>
      </c>
      <c r="AA610" s="161" t="s">
        <v>57</v>
      </c>
      <c r="AB610" s="161" t="s">
        <v>57</v>
      </c>
      <c r="AC610" s="161" t="s">
        <v>57</v>
      </c>
      <c r="AD610" s="197">
        <v>15470643222</v>
      </c>
      <c r="AE610" s="197">
        <v>6.9050000000000002</v>
      </c>
      <c r="AF610" s="197" t="s">
        <v>4005</v>
      </c>
      <c r="AG610" s="199">
        <v>105101</v>
      </c>
      <c r="AH610" s="197">
        <f t="shared" si="28"/>
        <v>199715482</v>
      </c>
      <c r="AI610" s="197">
        <v>196700871</v>
      </c>
      <c r="AJ610" s="197">
        <v>3014611</v>
      </c>
      <c r="AK610" s="197">
        <v>0</v>
      </c>
      <c r="AL610" s="197">
        <v>0</v>
      </c>
      <c r="AM610" s="197">
        <f t="shared" si="29"/>
        <v>0</v>
      </c>
      <c r="AN610" s="197">
        <v>0</v>
      </c>
      <c r="AO610" s="197">
        <v>0</v>
      </c>
      <c r="AP610" s="197">
        <v>0</v>
      </c>
      <c r="AQ610" s="197">
        <v>0</v>
      </c>
      <c r="AR610" s="197">
        <v>0</v>
      </c>
      <c r="AS610" s="197" t="s">
        <v>564</v>
      </c>
      <c r="AT610" s="197">
        <v>0</v>
      </c>
      <c r="AU610" s="197">
        <v>0</v>
      </c>
      <c r="AV610" s="197">
        <v>0</v>
      </c>
      <c r="AW610" s="197" t="s">
        <v>4004</v>
      </c>
      <c r="AX610" s="197"/>
      <c r="AY610" s="197"/>
      <c r="AZ610" s="197"/>
      <c r="BA610" s="197"/>
      <c r="BB610" s="197"/>
      <c r="BC610" s="197"/>
      <c r="BD610" s="197" t="s">
        <v>4004</v>
      </c>
      <c r="BE610" s="197"/>
      <c r="BF610" s="197"/>
      <c r="BG610" s="197"/>
      <c r="BH610" s="197"/>
      <c r="BI610" s="197"/>
    </row>
    <row r="611" spans="1:61" ht="15" hidden="1" customHeight="1" x14ac:dyDescent="0.2">
      <c r="A611" s="349" t="str">
        <f t="shared" si="30"/>
        <v>62xx-171140039580-620120251016TAC0359</v>
      </c>
      <c r="B611" s="198">
        <v>46085</v>
      </c>
      <c r="C611" s="351" t="s">
        <v>361</v>
      </c>
      <c r="D611" s="351" t="s">
        <v>362</v>
      </c>
      <c r="E611" s="260">
        <v>171140039580</v>
      </c>
      <c r="F611" s="161" t="s">
        <v>1366</v>
      </c>
      <c r="G611" s="199" t="s">
        <v>1367</v>
      </c>
      <c r="H611" s="199" t="s">
        <v>3363</v>
      </c>
      <c r="I611" s="199" t="s">
        <v>3576</v>
      </c>
      <c r="J611" s="198">
        <v>45946</v>
      </c>
      <c r="K611" s="198">
        <v>45953</v>
      </c>
      <c r="L611" s="198">
        <v>46078</v>
      </c>
      <c r="M611" s="198"/>
      <c r="N611" s="161" t="s">
        <v>78</v>
      </c>
      <c r="O611" s="161" t="s">
        <v>487</v>
      </c>
      <c r="P611" s="161"/>
      <c r="Q611" s="161"/>
      <c r="R611" s="198">
        <v>44562</v>
      </c>
      <c r="S611" s="198" t="s">
        <v>39</v>
      </c>
      <c r="T611" s="161" t="s">
        <v>1368</v>
      </c>
      <c r="U611" s="161" t="s">
        <v>149</v>
      </c>
      <c r="V611" s="161"/>
      <c r="W611" s="161" t="s">
        <v>1164</v>
      </c>
      <c r="X611" s="161" t="s">
        <v>28</v>
      </c>
      <c r="Y611" s="161">
        <v>933</v>
      </c>
      <c r="Z611" s="198">
        <v>45922</v>
      </c>
      <c r="AA611" s="161"/>
      <c r="AB611" s="161"/>
      <c r="AC611" s="161"/>
      <c r="AD611" s="197">
        <v>1951215092</v>
      </c>
      <c r="AE611" s="197"/>
      <c r="AF611" s="197" t="s">
        <v>4003</v>
      </c>
      <c r="AG611" s="199">
        <v>101111</v>
      </c>
      <c r="AH611" s="197">
        <f t="shared" si="28"/>
        <v>193885067.45000002</v>
      </c>
      <c r="AI611" s="197">
        <v>140200548.80000001</v>
      </c>
      <c r="AJ611" s="197">
        <v>53684518.649999999</v>
      </c>
      <c r="AK611" s="197">
        <v>0</v>
      </c>
      <c r="AL611" s="197">
        <v>0</v>
      </c>
      <c r="AM611" s="197">
        <f t="shared" si="29"/>
        <v>0</v>
      </c>
      <c r="AN611" s="197">
        <v>0</v>
      </c>
      <c r="AO611" s="197">
        <v>0</v>
      </c>
      <c r="AP611" s="197">
        <v>0</v>
      </c>
      <c r="AQ611" s="197">
        <v>0</v>
      </c>
      <c r="AR611" s="197">
        <v>0</v>
      </c>
      <c r="AS611" s="197" t="s">
        <v>564</v>
      </c>
      <c r="AT611" s="197">
        <v>0</v>
      </c>
      <c r="AU611" s="197">
        <v>0</v>
      </c>
      <c r="AV611" s="197">
        <v>0</v>
      </c>
      <c r="AW611" s="197" t="s">
        <v>4004</v>
      </c>
      <c r="AX611" s="197"/>
      <c r="AY611" s="197"/>
      <c r="AZ611" s="197"/>
      <c r="BA611" s="197"/>
      <c r="BB611" s="197"/>
      <c r="BC611" s="197"/>
      <c r="BD611" s="197" t="s">
        <v>4004</v>
      </c>
      <c r="BE611" s="197"/>
      <c r="BF611" s="197"/>
      <c r="BG611" s="197"/>
      <c r="BH611" s="197"/>
      <c r="BI611" s="197"/>
    </row>
    <row r="612" spans="1:61" ht="15" hidden="1" customHeight="1" x14ac:dyDescent="0.2">
      <c r="A612" s="349" t="str">
        <f t="shared" si="30"/>
        <v>59xx-210540030240-121</v>
      </c>
      <c r="B612" s="198">
        <v>46112</v>
      </c>
      <c r="C612" s="351" t="s">
        <v>337</v>
      </c>
      <c r="D612" s="351" t="s">
        <v>353</v>
      </c>
      <c r="E612" s="260">
        <v>210540030240</v>
      </c>
      <c r="F612" s="161" t="s">
        <v>1297</v>
      </c>
      <c r="G612" s="199">
        <v>121</v>
      </c>
      <c r="H612" s="199" t="s">
        <v>3365</v>
      </c>
      <c r="I612" s="199">
        <v>121</v>
      </c>
      <c r="J612" s="198">
        <v>45763</v>
      </c>
      <c r="K612" s="198">
        <v>45769</v>
      </c>
      <c r="L612" s="198">
        <v>46112</v>
      </c>
      <c r="M612" s="198">
        <v>46112</v>
      </c>
      <c r="N612" s="161"/>
      <c r="O612" s="161" t="s">
        <v>24</v>
      </c>
      <c r="P612" s="161"/>
      <c r="Q612" s="161"/>
      <c r="R612" s="198">
        <v>44562</v>
      </c>
      <c r="S612" s="198">
        <v>45291</v>
      </c>
      <c r="T612" s="161" t="s">
        <v>1295</v>
      </c>
      <c r="U612" s="161" t="s">
        <v>152</v>
      </c>
      <c r="V612" s="161"/>
      <c r="W612" s="161" t="s">
        <v>1296</v>
      </c>
      <c r="X612" s="161" t="s">
        <v>28</v>
      </c>
      <c r="Y612" s="161">
        <v>194</v>
      </c>
      <c r="Z612" s="198">
        <v>45762</v>
      </c>
      <c r="AA612" s="161"/>
      <c r="AB612" s="161"/>
      <c r="AC612" s="161"/>
      <c r="AD612" s="197">
        <v>30462419000</v>
      </c>
      <c r="AE612" s="197">
        <v>0.4</v>
      </c>
      <c r="AF612" s="197" t="s">
        <v>4005</v>
      </c>
      <c r="AG612" s="199">
        <v>101110</v>
      </c>
      <c r="AH612" s="197">
        <f t="shared" si="28"/>
        <v>190811498</v>
      </c>
      <c r="AI612" s="197">
        <v>136499647</v>
      </c>
      <c r="AJ612" s="197">
        <v>54311851</v>
      </c>
      <c r="AK612" s="197">
        <v>0</v>
      </c>
      <c r="AL612" s="197">
        <v>54599859</v>
      </c>
      <c r="AM612" s="197">
        <f t="shared" si="29"/>
        <v>0</v>
      </c>
      <c r="AN612" s="197">
        <v>0</v>
      </c>
      <c r="AO612" s="197">
        <v>0</v>
      </c>
      <c r="AP612" s="197">
        <v>0</v>
      </c>
      <c r="AQ612" s="197">
        <v>0</v>
      </c>
      <c r="AR612" s="197">
        <v>0</v>
      </c>
      <c r="AS612" s="197" t="s">
        <v>564</v>
      </c>
      <c r="AT612" s="197">
        <v>0</v>
      </c>
      <c r="AU612" s="197">
        <v>0</v>
      </c>
      <c r="AV612" s="197">
        <v>0</v>
      </c>
      <c r="AW612" s="197" t="s">
        <v>4004</v>
      </c>
      <c r="AX612" s="197"/>
      <c r="AY612" s="197"/>
      <c r="AZ612" s="197"/>
      <c r="BA612" s="197"/>
      <c r="BB612" s="197"/>
      <c r="BC612" s="197"/>
      <c r="BD612" s="197" t="s">
        <v>4004</v>
      </c>
      <c r="BE612" s="197"/>
      <c r="BF612" s="197"/>
      <c r="BG612" s="197"/>
      <c r="BH612" s="197"/>
      <c r="BI612" s="197"/>
    </row>
    <row r="613" spans="1:61" ht="15" hidden="1" customHeight="1" x14ac:dyDescent="0.2">
      <c r="A613" s="349" t="str">
        <f t="shared" si="30"/>
        <v>43xx-130440009491-430120250801TAC0005</v>
      </c>
      <c r="B613" s="198">
        <v>46085</v>
      </c>
      <c r="C613" s="351" t="s">
        <v>328</v>
      </c>
      <c r="D613" s="351" t="s">
        <v>329</v>
      </c>
      <c r="E613" s="260">
        <v>130440009491</v>
      </c>
      <c r="F613" s="161" t="s">
        <v>1068</v>
      </c>
      <c r="G613" s="199" t="s">
        <v>1069</v>
      </c>
      <c r="H613" s="199" t="s">
        <v>3363</v>
      </c>
      <c r="I613" s="199" t="s">
        <v>3614</v>
      </c>
      <c r="J613" s="198">
        <v>45870</v>
      </c>
      <c r="K613" s="198">
        <v>45922</v>
      </c>
      <c r="L613" s="198">
        <v>46083</v>
      </c>
      <c r="M613" s="198">
        <v>46085</v>
      </c>
      <c r="N613" s="161" t="s">
        <v>78</v>
      </c>
      <c r="O613" s="161" t="s">
        <v>487</v>
      </c>
      <c r="P613" s="161"/>
      <c r="Q613" s="161"/>
      <c r="R613" s="198">
        <v>44562</v>
      </c>
      <c r="S613" s="198">
        <v>45657</v>
      </c>
      <c r="T613" s="161" t="s">
        <v>334</v>
      </c>
      <c r="U613" s="161" t="s">
        <v>264</v>
      </c>
      <c r="V613" s="161" t="s">
        <v>118</v>
      </c>
      <c r="W613" s="161" t="s">
        <v>43</v>
      </c>
      <c r="X613" s="161" t="s">
        <v>28</v>
      </c>
      <c r="Y613" s="161">
        <v>652</v>
      </c>
      <c r="Z613" s="198">
        <v>45861</v>
      </c>
      <c r="AA613" s="161"/>
      <c r="AB613" s="161"/>
      <c r="AC613" s="161"/>
      <c r="AD613" s="197">
        <v>864749963</v>
      </c>
      <c r="AE613" s="197">
        <v>0</v>
      </c>
      <c r="AF613" s="197" t="s">
        <v>4003</v>
      </c>
      <c r="AG613" s="199">
        <v>101111</v>
      </c>
      <c r="AH613" s="197">
        <f t="shared" si="28"/>
        <v>184131450</v>
      </c>
      <c r="AI613" s="197">
        <v>157826893</v>
      </c>
      <c r="AJ613" s="197">
        <v>26304557</v>
      </c>
      <c r="AK613" s="197">
        <v>0</v>
      </c>
      <c r="AL613" s="197">
        <v>15782689.300000001</v>
      </c>
      <c r="AM613" s="197">
        <f t="shared" si="29"/>
        <v>0</v>
      </c>
      <c r="AN613" s="197">
        <v>0</v>
      </c>
      <c r="AO613" s="197">
        <v>0</v>
      </c>
      <c r="AP613" s="197">
        <v>0</v>
      </c>
      <c r="AQ613" s="197">
        <v>0</v>
      </c>
      <c r="AR613" s="197">
        <v>0</v>
      </c>
      <c r="AS613" s="197" t="s">
        <v>564</v>
      </c>
      <c r="AT613" s="197">
        <v>0</v>
      </c>
      <c r="AU613" s="197">
        <v>0</v>
      </c>
      <c r="AV613" s="197">
        <v>0</v>
      </c>
      <c r="AW613" s="197" t="s">
        <v>4004</v>
      </c>
      <c r="AX613" s="197"/>
      <c r="AY613" s="197"/>
      <c r="AZ613" s="197"/>
      <c r="BA613" s="197"/>
      <c r="BB613" s="197"/>
      <c r="BC613" s="197"/>
      <c r="BD613" s="197" t="s">
        <v>4004</v>
      </c>
      <c r="BE613" s="197"/>
      <c r="BF613" s="197"/>
      <c r="BG613" s="197"/>
      <c r="BH613" s="197"/>
      <c r="BI613" s="197"/>
    </row>
    <row r="614" spans="1:61" ht="15" hidden="1" customHeight="1" x14ac:dyDescent="0.2">
      <c r="A614" s="349" t="str">
        <f t="shared" si="30"/>
        <v>45xx-120440014385-5</v>
      </c>
      <c r="B614" s="198">
        <v>46028</v>
      </c>
      <c r="C614" s="351" t="s">
        <v>359</v>
      </c>
      <c r="D614" s="351" t="s">
        <v>259</v>
      </c>
      <c r="E614" s="260">
        <v>120440014385</v>
      </c>
      <c r="F614" s="161" t="s">
        <v>270</v>
      </c>
      <c r="G614" s="199">
        <v>5</v>
      </c>
      <c r="H614" s="199" t="s">
        <v>3365</v>
      </c>
      <c r="I614" s="199">
        <v>5</v>
      </c>
      <c r="J614" s="198">
        <v>45663</v>
      </c>
      <c r="K614" s="198">
        <v>45670</v>
      </c>
      <c r="L614" s="198">
        <v>46027</v>
      </c>
      <c r="M614" s="198"/>
      <c r="N614" s="161"/>
      <c r="O614" s="161" t="s">
        <v>24</v>
      </c>
      <c r="P614" s="161"/>
      <c r="Q614" s="161"/>
      <c r="R614" s="198">
        <v>44197</v>
      </c>
      <c r="S614" s="198">
        <v>45291</v>
      </c>
      <c r="T614" s="161" t="s">
        <v>2395</v>
      </c>
      <c r="U614" s="161" t="s">
        <v>260</v>
      </c>
      <c r="V614" s="161"/>
      <c r="W614" s="161"/>
      <c r="X614" s="161" t="s">
        <v>272</v>
      </c>
      <c r="Y614" s="161">
        <v>632</v>
      </c>
      <c r="Z614" s="198">
        <v>45653</v>
      </c>
      <c r="AA614" s="161"/>
      <c r="AB614" s="161"/>
      <c r="AC614" s="161"/>
      <c r="AD614" s="197">
        <v>14543041851</v>
      </c>
      <c r="AE614" s="197"/>
      <c r="AF614" s="197" t="s">
        <v>4003</v>
      </c>
      <c r="AG614" s="199">
        <v>101111</v>
      </c>
      <c r="AH614" s="197">
        <f t="shared" si="28"/>
        <v>183271295</v>
      </c>
      <c r="AI614" s="197">
        <v>108165374</v>
      </c>
      <c r="AJ614" s="197">
        <v>75105921</v>
      </c>
      <c r="AK614" s="197">
        <v>0</v>
      </c>
      <c r="AL614" s="197">
        <v>0</v>
      </c>
      <c r="AM614" s="197">
        <f t="shared" si="29"/>
        <v>0</v>
      </c>
      <c r="AN614" s="197">
        <v>0</v>
      </c>
      <c r="AO614" s="197">
        <v>0</v>
      </c>
      <c r="AP614" s="197">
        <v>0</v>
      </c>
      <c r="AQ614" s="197">
        <v>0</v>
      </c>
      <c r="AR614" s="197">
        <v>0</v>
      </c>
      <c r="AS614" s="197" t="s">
        <v>564</v>
      </c>
      <c r="AT614" s="197">
        <v>0</v>
      </c>
      <c r="AU614" s="197">
        <v>0</v>
      </c>
      <c r="AV614" s="197">
        <v>0</v>
      </c>
      <c r="AW614" s="197" t="s">
        <v>4004</v>
      </c>
      <c r="AX614" s="197"/>
      <c r="AY614" s="197"/>
      <c r="AZ614" s="197"/>
      <c r="BA614" s="197"/>
      <c r="BB614" s="197"/>
      <c r="BC614" s="197"/>
      <c r="BD614" s="197" t="s">
        <v>4004</v>
      </c>
      <c r="BE614" s="197"/>
      <c r="BF614" s="197"/>
      <c r="BG614" s="197"/>
      <c r="BH614" s="197"/>
      <c r="BI614" s="197"/>
    </row>
    <row r="615" spans="1:61" ht="15" hidden="1" customHeight="1" x14ac:dyDescent="0.2">
      <c r="A615" s="349" t="str">
        <f t="shared" si="30"/>
        <v>43xx-120440019970-430120250722TAC0007</v>
      </c>
      <c r="B615" s="198">
        <v>46050</v>
      </c>
      <c r="C615" s="351" t="s">
        <v>328</v>
      </c>
      <c r="D615" s="351" t="s">
        <v>329</v>
      </c>
      <c r="E615" s="260">
        <v>120440019970</v>
      </c>
      <c r="F615" s="161" t="s">
        <v>527</v>
      </c>
      <c r="G615" s="199" t="s">
        <v>528</v>
      </c>
      <c r="H615" s="199" t="s">
        <v>3363</v>
      </c>
      <c r="I615" s="199" t="s">
        <v>2394</v>
      </c>
      <c r="J615" s="198">
        <v>45862</v>
      </c>
      <c r="K615" s="198">
        <v>45874</v>
      </c>
      <c r="L615" s="198">
        <v>46041</v>
      </c>
      <c r="M615" s="198">
        <v>46052</v>
      </c>
      <c r="N615" s="161" t="s">
        <v>78</v>
      </c>
      <c r="O615" s="161" t="s">
        <v>487</v>
      </c>
      <c r="P615" s="161"/>
      <c r="Q615" s="161"/>
      <c r="R615" s="198">
        <v>44743</v>
      </c>
      <c r="S615" s="198">
        <v>45657</v>
      </c>
      <c r="T615" s="161" t="s">
        <v>333</v>
      </c>
      <c r="U615" s="161" t="s">
        <v>1704</v>
      </c>
      <c r="V615" s="161" t="s">
        <v>118</v>
      </c>
      <c r="W615" s="161" t="s">
        <v>1706</v>
      </c>
      <c r="X615" s="161" t="s">
        <v>28</v>
      </c>
      <c r="Y615" s="161">
        <v>641</v>
      </c>
      <c r="Z615" s="198">
        <v>45859</v>
      </c>
      <c r="AA615" s="161"/>
      <c r="AB615" s="161"/>
      <c r="AC615" s="161"/>
      <c r="AD615" s="197">
        <v>1784178180</v>
      </c>
      <c r="AE615" s="197">
        <v>15</v>
      </c>
      <c r="AF615" s="197" t="s">
        <v>4003</v>
      </c>
      <c r="AG615" s="199">
        <v>101111</v>
      </c>
      <c r="AH615" s="197">
        <f t="shared" si="28"/>
        <v>178354634</v>
      </c>
      <c r="AI615" s="197">
        <v>150397509</v>
      </c>
      <c r="AJ615" s="197">
        <v>27957125</v>
      </c>
      <c r="AK615" s="197">
        <v>0</v>
      </c>
      <c r="AL615" s="197">
        <v>0</v>
      </c>
      <c r="AM615" s="197">
        <f t="shared" si="29"/>
        <v>0</v>
      </c>
      <c r="AN615" s="197">
        <v>0</v>
      </c>
      <c r="AO615" s="197">
        <v>0</v>
      </c>
      <c r="AP615" s="197">
        <v>0</v>
      </c>
      <c r="AQ615" s="197">
        <v>0</v>
      </c>
      <c r="AR615" s="197">
        <v>0</v>
      </c>
      <c r="AS615" s="197" t="s">
        <v>564</v>
      </c>
      <c r="AT615" s="197">
        <v>0</v>
      </c>
      <c r="AU615" s="197">
        <v>0</v>
      </c>
      <c r="AV615" s="197">
        <v>0</v>
      </c>
      <c r="AW615" s="197" t="s">
        <v>4004</v>
      </c>
      <c r="AX615" s="197"/>
      <c r="AY615" s="197"/>
      <c r="AZ615" s="197"/>
      <c r="BA615" s="197"/>
      <c r="BB615" s="197"/>
      <c r="BC615" s="197"/>
      <c r="BD615" s="197" t="s">
        <v>4004</v>
      </c>
      <c r="BE615" s="197"/>
      <c r="BF615" s="197"/>
      <c r="BG615" s="197"/>
      <c r="BH615" s="197"/>
      <c r="BI615" s="197"/>
    </row>
    <row r="616" spans="1:61" ht="15" hidden="1" customHeight="1" x14ac:dyDescent="0.2">
      <c r="A616" s="349" t="str">
        <f t="shared" si="30"/>
        <v>60xx-61040000012-600120251113TAC0081</v>
      </c>
      <c r="B616" s="198">
        <v>46045</v>
      </c>
      <c r="C616" s="351" t="s">
        <v>363</v>
      </c>
      <c r="D616" s="351" t="s">
        <v>364</v>
      </c>
      <c r="E616" s="260">
        <v>61040000012</v>
      </c>
      <c r="F616" s="161" t="s">
        <v>1543</v>
      </c>
      <c r="G616" s="199" t="s">
        <v>1542</v>
      </c>
      <c r="H616" s="199" t="s">
        <v>3363</v>
      </c>
      <c r="I616" s="199" t="s">
        <v>4047</v>
      </c>
      <c r="J616" s="198">
        <v>45974</v>
      </c>
      <c r="K616" s="198">
        <v>45978</v>
      </c>
      <c r="L616" s="198">
        <v>46037</v>
      </c>
      <c r="M616" s="198"/>
      <c r="N616" s="161" t="s">
        <v>24</v>
      </c>
      <c r="O616" s="161" t="s">
        <v>487</v>
      </c>
      <c r="P616" s="161"/>
      <c r="Q616" s="161"/>
      <c r="R616" s="198">
        <v>43831</v>
      </c>
      <c r="S616" s="198">
        <v>44926</v>
      </c>
      <c r="T616" s="161" t="s">
        <v>1544</v>
      </c>
      <c r="U616" s="161" t="s">
        <v>1320</v>
      </c>
      <c r="V616" s="161"/>
      <c r="W616" s="161"/>
      <c r="X616" s="161" t="s">
        <v>28</v>
      </c>
      <c r="Y616" s="161"/>
      <c r="Z616" s="198"/>
      <c r="AA616" s="161"/>
      <c r="AB616" s="161"/>
      <c r="AC616" s="161"/>
      <c r="AD616" s="197"/>
      <c r="AE616" s="197"/>
      <c r="AF616" s="197" t="s">
        <v>4005</v>
      </c>
      <c r="AG616" s="199">
        <v>105101</v>
      </c>
      <c r="AH616" s="197">
        <f t="shared" si="28"/>
        <v>173729662.78999999</v>
      </c>
      <c r="AI616" s="197">
        <v>164951598</v>
      </c>
      <c r="AJ616" s="197">
        <v>8778064.7899999991</v>
      </c>
      <c r="AK616" s="197">
        <v>0</v>
      </c>
      <c r="AL616" s="197">
        <v>0</v>
      </c>
      <c r="AM616" s="197">
        <f t="shared" si="29"/>
        <v>0</v>
      </c>
      <c r="AN616" s="197">
        <v>0</v>
      </c>
      <c r="AO616" s="197">
        <v>0</v>
      </c>
      <c r="AP616" s="197">
        <v>0</v>
      </c>
      <c r="AQ616" s="197">
        <v>0</v>
      </c>
      <c r="AR616" s="197">
        <v>0</v>
      </c>
      <c r="AS616" s="197" t="s">
        <v>564</v>
      </c>
      <c r="AT616" s="197">
        <v>0</v>
      </c>
      <c r="AU616" s="197">
        <v>0</v>
      </c>
      <c r="AV616" s="197">
        <v>0</v>
      </c>
      <c r="AW616" s="197" t="s">
        <v>4004</v>
      </c>
      <c r="AX616" s="197"/>
      <c r="AY616" s="197"/>
      <c r="AZ616" s="197"/>
      <c r="BA616" s="197"/>
      <c r="BB616" s="197"/>
      <c r="BC616" s="197"/>
      <c r="BD616" s="197" t="s">
        <v>4004</v>
      </c>
      <c r="BE616" s="197"/>
      <c r="BF616" s="197"/>
      <c r="BG616" s="197"/>
      <c r="BH616" s="197"/>
      <c r="BI616" s="197"/>
    </row>
    <row r="617" spans="1:61" ht="15" hidden="1" customHeight="1" x14ac:dyDescent="0.2">
      <c r="A617" s="349" t="str">
        <f t="shared" si="30"/>
        <v>09xx-50540004574-88</v>
      </c>
      <c r="B617" s="198">
        <v>46092</v>
      </c>
      <c r="C617" s="351" t="s">
        <v>356</v>
      </c>
      <c r="D617" s="351" t="s">
        <v>357</v>
      </c>
      <c r="E617" s="260">
        <v>50540004574</v>
      </c>
      <c r="F617" s="161" t="s">
        <v>412</v>
      </c>
      <c r="G617" s="199">
        <v>88</v>
      </c>
      <c r="H617" s="199" t="s">
        <v>3365</v>
      </c>
      <c r="I617" s="199">
        <v>88</v>
      </c>
      <c r="J617" s="198">
        <v>45824</v>
      </c>
      <c r="K617" s="198">
        <v>45826</v>
      </c>
      <c r="L617" s="198">
        <v>46084</v>
      </c>
      <c r="M617" s="198"/>
      <c r="N617" s="161"/>
      <c r="O617" s="161" t="s">
        <v>24</v>
      </c>
      <c r="P617" s="161"/>
      <c r="Q617" s="161"/>
      <c r="R617" s="198" t="s">
        <v>1194</v>
      </c>
      <c r="S617" s="198" t="s">
        <v>1142</v>
      </c>
      <c r="T617" s="161" t="s">
        <v>679</v>
      </c>
      <c r="U617" s="161" t="s">
        <v>152</v>
      </c>
      <c r="V617" s="161" t="s">
        <v>57</v>
      </c>
      <c r="W617" s="161" t="s">
        <v>2753</v>
      </c>
      <c r="X617" s="161" t="s">
        <v>28</v>
      </c>
      <c r="Y617" s="161">
        <v>469</v>
      </c>
      <c r="Z617" s="198">
        <v>45821</v>
      </c>
      <c r="AA617" s="161" t="s">
        <v>57</v>
      </c>
      <c r="AB617" s="161" t="s">
        <v>57</v>
      </c>
      <c r="AC617" s="161" t="s">
        <v>57</v>
      </c>
      <c r="AD617" s="197">
        <v>9360388400</v>
      </c>
      <c r="AE617" s="197">
        <v>34</v>
      </c>
      <c r="AF617" s="197" t="s">
        <v>4003</v>
      </c>
      <c r="AG617" s="199">
        <v>101111</v>
      </c>
      <c r="AH617" s="197">
        <f t="shared" si="28"/>
        <v>165928528</v>
      </c>
      <c r="AI617" s="197">
        <v>128802774</v>
      </c>
      <c r="AJ617" s="197">
        <v>37125754</v>
      </c>
      <c r="AK617" s="197">
        <v>0</v>
      </c>
      <c r="AL617" s="197">
        <v>24281250</v>
      </c>
      <c r="AM617" s="197">
        <f t="shared" si="29"/>
        <v>0</v>
      </c>
      <c r="AN617" s="197">
        <v>0</v>
      </c>
      <c r="AO617" s="197">
        <v>0</v>
      </c>
      <c r="AP617" s="197">
        <v>0</v>
      </c>
      <c r="AQ617" s="197">
        <v>0</v>
      </c>
      <c r="AR617" s="197">
        <v>0</v>
      </c>
      <c r="AS617" s="197" t="s">
        <v>564</v>
      </c>
      <c r="AT617" s="197">
        <v>0</v>
      </c>
      <c r="AU617" s="197">
        <v>0</v>
      </c>
      <c r="AV617" s="197">
        <v>0</v>
      </c>
      <c r="AW617" s="197" t="s">
        <v>4004</v>
      </c>
      <c r="AX617" s="197"/>
      <c r="AY617" s="197"/>
      <c r="AZ617" s="197"/>
      <c r="BA617" s="197"/>
      <c r="BB617" s="197"/>
      <c r="BC617" s="197"/>
      <c r="BD617" s="197" t="s">
        <v>4004</v>
      </c>
      <c r="BE617" s="197"/>
      <c r="BF617" s="197"/>
      <c r="BG617" s="197"/>
      <c r="BH617" s="197"/>
      <c r="BI617" s="197"/>
    </row>
    <row r="618" spans="1:61" ht="15" hidden="1" customHeight="1" x14ac:dyDescent="0.2">
      <c r="A618" s="349" t="str">
        <f t="shared" si="30"/>
        <v>72xx-140240021423-720120251113TAC0002</v>
      </c>
      <c r="B618" s="198">
        <v>46112</v>
      </c>
      <c r="C618" s="351" t="s">
        <v>289</v>
      </c>
      <c r="D618" s="351" t="s">
        <v>1144</v>
      </c>
      <c r="E618" s="260">
        <v>140240021423</v>
      </c>
      <c r="F618" s="161" t="s">
        <v>1582</v>
      </c>
      <c r="G618" s="199" t="s">
        <v>1581</v>
      </c>
      <c r="H618" s="199" t="s">
        <v>3363</v>
      </c>
      <c r="I618" s="199" t="s">
        <v>4200</v>
      </c>
      <c r="J618" s="198">
        <v>45974</v>
      </c>
      <c r="K618" s="198">
        <v>45980</v>
      </c>
      <c r="L618" s="198">
        <v>46112</v>
      </c>
      <c r="M618" s="198">
        <v>46112</v>
      </c>
      <c r="N618" s="161" t="s">
        <v>78</v>
      </c>
      <c r="O618" s="161" t="s">
        <v>487</v>
      </c>
      <c r="P618" s="161"/>
      <c r="Q618" s="161"/>
      <c r="R618" s="198">
        <v>44562</v>
      </c>
      <c r="S618" s="198">
        <v>45657</v>
      </c>
      <c r="T618" s="161" t="s">
        <v>1092</v>
      </c>
      <c r="U618" s="161" t="s">
        <v>152</v>
      </c>
      <c r="V618" s="161"/>
      <c r="W618" s="161" t="s">
        <v>1696</v>
      </c>
      <c r="X618" s="161" t="s">
        <v>11</v>
      </c>
      <c r="Y618" s="161">
        <v>1145</v>
      </c>
      <c r="Z618" s="198">
        <v>45972</v>
      </c>
      <c r="AA618" s="161"/>
      <c r="AB618" s="161"/>
      <c r="AC618" s="161"/>
      <c r="AD618" s="197"/>
      <c r="AE618" s="197"/>
      <c r="AF618" s="197" t="s">
        <v>4003</v>
      </c>
      <c r="AG618" s="199">
        <v>101111</v>
      </c>
      <c r="AH618" s="197">
        <f t="shared" si="28"/>
        <v>158855713</v>
      </c>
      <c r="AI618" s="197">
        <v>118975762</v>
      </c>
      <c r="AJ618" s="197">
        <v>39879951</v>
      </c>
      <c r="AK618" s="197">
        <v>0</v>
      </c>
      <c r="AL618" s="197">
        <v>0</v>
      </c>
      <c r="AM618" s="197">
        <f t="shared" si="29"/>
        <v>0</v>
      </c>
      <c r="AN618" s="197">
        <v>0</v>
      </c>
      <c r="AO618" s="197">
        <v>0</v>
      </c>
      <c r="AP618" s="197">
        <v>0</v>
      </c>
      <c r="AQ618" s="197">
        <v>0</v>
      </c>
      <c r="AR618" s="197">
        <v>0</v>
      </c>
      <c r="AS618" s="197" t="s">
        <v>564</v>
      </c>
      <c r="AT618" s="197">
        <v>0</v>
      </c>
      <c r="AU618" s="197">
        <v>0</v>
      </c>
      <c r="AV618" s="197">
        <v>0</v>
      </c>
      <c r="AW618" s="197" t="s">
        <v>4004</v>
      </c>
      <c r="AX618" s="197"/>
      <c r="AY618" s="197"/>
      <c r="AZ618" s="197"/>
      <c r="BA618" s="197"/>
      <c r="BB618" s="197"/>
      <c r="BC618" s="197"/>
      <c r="BD618" s="197" t="s">
        <v>4004</v>
      </c>
      <c r="BE618" s="197"/>
      <c r="BF618" s="197"/>
      <c r="BG618" s="197"/>
      <c r="BH618" s="197"/>
      <c r="BI618" s="197"/>
    </row>
    <row r="619" spans="1:61" ht="15" hidden="1" customHeight="1" x14ac:dyDescent="0.2">
      <c r="A619" s="349" t="str">
        <f t="shared" si="30"/>
        <v>60xx-190840023570-600120250904TAC0003</v>
      </c>
      <c r="B619" s="198">
        <v>46030</v>
      </c>
      <c r="C619" s="351" t="s">
        <v>363</v>
      </c>
      <c r="D619" s="351" t="s">
        <v>364</v>
      </c>
      <c r="E619" s="260">
        <v>190840023570</v>
      </c>
      <c r="F619" s="161" t="s">
        <v>1321</v>
      </c>
      <c r="G619" s="199" t="s">
        <v>1322</v>
      </c>
      <c r="H619" s="199" t="s">
        <v>3363</v>
      </c>
      <c r="I619" s="199" t="s">
        <v>4228</v>
      </c>
      <c r="J619" s="198">
        <v>45904</v>
      </c>
      <c r="K619" s="198">
        <v>45929</v>
      </c>
      <c r="L619" s="198">
        <v>46027</v>
      </c>
      <c r="M619" s="198"/>
      <c r="N619" s="161" t="s">
        <v>24</v>
      </c>
      <c r="O619" s="161" t="s">
        <v>487</v>
      </c>
      <c r="P619" s="161"/>
      <c r="Q619" s="161"/>
      <c r="R619" s="198">
        <v>44927</v>
      </c>
      <c r="S619" s="198">
        <v>45657</v>
      </c>
      <c r="T619" s="161" t="s">
        <v>777</v>
      </c>
      <c r="U619" s="161"/>
      <c r="V619" s="161"/>
      <c r="W619" s="161"/>
      <c r="X619" s="161" t="s">
        <v>28</v>
      </c>
      <c r="Y619" s="161"/>
      <c r="Z619" s="198"/>
      <c r="AA619" s="161"/>
      <c r="AB619" s="161"/>
      <c r="AC619" s="161"/>
      <c r="AD619" s="197"/>
      <c r="AE619" s="197"/>
      <c r="AF619" s="197" t="s">
        <v>4003</v>
      </c>
      <c r="AG619" s="199">
        <v>101111</v>
      </c>
      <c r="AH619" s="197">
        <f t="shared" si="28"/>
        <v>155396997.69</v>
      </c>
      <c r="AI619" s="197">
        <v>134154740.2</v>
      </c>
      <c r="AJ619" s="197">
        <v>21242257.489999998</v>
      </c>
      <c r="AK619" s="197">
        <v>0</v>
      </c>
      <c r="AL619" s="197">
        <v>0</v>
      </c>
      <c r="AM619" s="197">
        <f t="shared" si="29"/>
        <v>0</v>
      </c>
      <c r="AN619" s="197">
        <v>0</v>
      </c>
      <c r="AO619" s="197">
        <v>0</v>
      </c>
      <c r="AP619" s="197">
        <v>0</v>
      </c>
      <c r="AQ619" s="197">
        <v>0</v>
      </c>
      <c r="AR619" s="197">
        <v>0</v>
      </c>
      <c r="AS619" s="197" t="s">
        <v>564</v>
      </c>
      <c r="AT619" s="197">
        <v>0</v>
      </c>
      <c r="AU619" s="197">
        <v>0</v>
      </c>
      <c r="AV619" s="197">
        <v>0</v>
      </c>
      <c r="AW619" s="197" t="s">
        <v>4004</v>
      </c>
      <c r="AX619" s="197"/>
      <c r="AY619" s="197"/>
      <c r="AZ619" s="197"/>
      <c r="BA619" s="197"/>
      <c r="BB619" s="197"/>
      <c r="BC619" s="197"/>
      <c r="BD619" s="197" t="s">
        <v>4004</v>
      </c>
      <c r="BE619" s="197"/>
      <c r="BF619" s="197"/>
      <c r="BG619" s="197"/>
      <c r="BH619" s="197"/>
      <c r="BI619" s="197"/>
    </row>
    <row r="620" spans="1:61" ht="15" hidden="1" customHeight="1" x14ac:dyDescent="0.2">
      <c r="A620" s="349" t="str">
        <f t="shared" si="30"/>
        <v>58xx-10340004024-580120250902TAC0001</v>
      </c>
      <c r="B620" s="198">
        <v>46085</v>
      </c>
      <c r="C620" s="351" t="s">
        <v>282</v>
      </c>
      <c r="D620" s="351" t="s">
        <v>283</v>
      </c>
      <c r="E620" s="260">
        <v>10340004024</v>
      </c>
      <c r="F620" s="161" t="s">
        <v>1042</v>
      </c>
      <c r="G620" s="199" t="s">
        <v>1041</v>
      </c>
      <c r="H620" s="199" t="s">
        <v>3363</v>
      </c>
      <c r="I620" s="199" t="s">
        <v>1041</v>
      </c>
      <c r="J620" s="198">
        <v>45902</v>
      </c>
      <c r="K620" s="198">
        <v>45908</v>
      </c>
      <c r="L620" s="198">
        <v>46083</v>
      </c>
      <c r="M620" s="198">
        <v>46083</v>
      </c>
      <c r="N620" s="161" t="s">
        <v>78</v>
      </c>
      <c r="O620" s="161" t="s">
        <v>487</v>
      </c>
      <c r="P620" s="161"/>
      <c r="Q620" s="161"/>
      <c r="R620" s="198">
        <v>44562</v>
      </c>
      <c r="S620" s="198">
        <v>45657</v>
      </c>
      <c r="T620" s="161" t="s">
        <v>1043</v>
      </c>
      <c r="U620" s="161" t="s">
        <v>152</v>
      </c>
      <c r="V620" s="161"/>
      <c r="W620" s="161" t="s">
        <v>38</v>
      </c>
      <c r="X620" s="161" t="s">
        <v>28</v>
      </c>
      <c r="Y620" s="161">
        <v>829</v>
      </c>
      <c r="Z620" s="198">
        <v>45894</v>
      </c>
      <c r="AA620" s="161"/>
      <c r="AB620" s="161"/>
      <c r="AC620" s="161"/>
      <c r="AD620" s="197">
        <v>21724739718</v>
      </c>
      <c r="AE620" s="197">
        <v>2</v>
      </c>
      <c r="AF620" s="197" t="s">
        <v>4003</v>
      </c>
      <c r="AG620" s="199">
        <v>101111</v>
      </c>
      <c r="AH620" s="197">
        <f t="shared" si="28"/>
        <v>144260984.40000001</v>
      </c>
      <c r="AI620" s="197">
        <v>144260984.40000001</v>
      </c>
      <c r="AJ620" s="197">
        <v>0</v>
      </c>
      <c r="AK620" s="197">
        <v>0</v>
      </c>
      <c r="AL620" s="197">
        <v>37016675</v>
      </c>
      <c r="AM620" s="197">
        <f t="shared" si="29"/>
        <v>0</v>
      </c>
      <c r="AN620" s="197">
        <v>0</v>
      </c>
      <c r="AO620" s="197">
        <v>0</v>
      </c>
      <c r="AP620" s="197">
        <v>0</v>
      </c>
      <c r="AQ620" s="197">
        <v>0</v>
      </c>
      <c r="AR620" s="197">
        <v>0</v>
      </c>
      <c r="AS620" s="197" t="s">
        <v>564</v>
      </c>
      <c r="AT620" s="197">
        <v>0</v>
      </c>
      <c r="AU620" s="197">
        <v>0</v>
      </c>
      <c r="AV620" s="197">
        <v>0</v>
      </c>
      <c r="AW620" s="197" t="s">
        <v>4004</v>
      </c>
      <c r="AX620" s="197"/>
      <c r="AY620" s="197"/>
      <c r="AZ620" s="197"/>
      <c r="BA620" s="197"/>
      <c r="BB620" s="197"/>
      <c r="BC620" s="197"/>
      <c r="BD620" s="197" t="s">
        <v>4004</v>
      </c>
      <c r="BE620" s="197"/>
      <c r="BF620" s="197"/>
      <c r="BG620" s="197"/>
      <c r="BH620" s="197"/>
      <c r="BI620" s="197"/>
    </row>
    <row r="621" spans="1:61" ht="15" hidden="1" customHeight="1" x14ac:dyDescent="0.2">
      <c r="A621" s="349" t="str">
        <f t="shared" si="30"/>
        <v>62xx-150440000797-480</v>
      </c>
      <c r="B621" s="198">
        <v>46085</v>
      </c>
      <c r="C621" s="351" t="s">
        <v>361</v>
      </c>
      <c r="D621" s="351" t="s">
        <v>362</v>
      </c>
      <c r="E621" s="260">
        <v>150440000797</v>
      </c>
      <c r="F621" s="161" t="s">
        <v>877</v>
      </c>
      <c r="G621" s="199">
        <v>480</v>
      </c>
      <c r="H621" s="199" t="s">
        <v>3365</v>
      </c>
      <c r="I621" s="199">
        <v>480</v>
      </c>
      <c r="J621" s="198">
        <v>45813</v>
      </c>
      <c r="K621" s="198">
        <v>45888</v>
      </c>
      <c r="L621" s="198">
        <v>46080</v>
      </c>
      <c r="M621" s="198"/>
      <c r="N621" s="161"/>
      <c r="O621" s="161" t="s">
        <v>78</v>
      </c>
      <c r="P621" s="161"/>
      <c r="Q621" s="161"/>
      <c r="R621" s="198">
        <v>44927</v>
      </c>
      <c r="S621" s="198" t="s">
        <v>44</v>
      </c>
      <c r="T621" s="161" t="s">
        <v>141</v>
      </c>
      <c r="U621" s="161" t="s">
        <v>149</v>
      </c>
      <c r="V621" s="161"/>
      <c r="W621" s="161" t="s">
        <v>1151</v>
      </c>
      <c r="X621" s="161" t="s">
        <v>28</v>
      </c>
      <c r="Y621" s="161">
        <v>384</v>
      </c>
      <c r="Z621" s="198">
        <v>45806</v>
      </c>
      <c r="AA621" s="161"/>
      <c r="AB621" s="161"/>
      <c r="AC621" s="161"/>
      <c r="AD621" s="197">
        <v>1400471865</v>
      </c>
      <c r="AE621" s="197"/>
      <c r="AF621" s="197" t="s">
        <v>4003</v>
      </c>
      <c r="AG621" s="199">
        <v>101111</v>
      </c>
      <c r="AH621" s="197">
        <f t="shared" si="28"/>
        <v>140836037</v>
      </c>
      <c r="AI621" s="197">
        <v>102512340</v>
      </c>
      <c r="AJ621" s="197">
        <v>38323697</v>
      </c>
      <c r="AK621" s="197">
        <v>0</v>
      </c>
      <c r="AL621" s="197">
        <v>0</v>
      </c>
      <c r="AM621" s="197">
        <f t="shared" si="29"/>
        <v>0</v>
      </c>
      <c r="AN621" s="197">
        <v>0</v>
      </c>
      <c r="AO621" s="197">
        <v>0</v>
      </c>
      <c r="AP621" s="197">
        <v>0</v>
      </c>
      <c r="AQ621" s="197">
        <v>0</v>
      </c>
      <c r="AR621" s="197">
        <v>0</v>
      </c>
      <c r="AS621" s="197" t="s">
        <v>564</v>
      </c>
      <c r="AT621" s="197">
        <v>0</v>
      </c>
      <c r="AU621" s="197">
        <v>0</v>
      </c>
      <c r="AV621" s="197">
        <v>0</v>
      </c>
      <c r="AW621" s="197" t="s">
        <v>4004</v>
      </c>
      <c r="AX621" s="197"/>
      <c r="AY621" s="197"/>
      <c r="AZ621" s="197"/>
      <c r="BA621" s="197"/>
      <c r="BB621" s="197"/>
      <c r="BC621" s="197"/>
      <c r="BD621" s="197" t="s">
        <v>4004</v>
      </c>
      <c r="BE621" s="197"/>
      <c r="BF621" s="197"/>
      <c r="BG621" s="197"/>
      <c r="BH621" s="197"/>
      <c r="BI621" s="197"/>
    </row>
    <row r="622" spans="1:61" ht="15" hidden="1" customHeight="1" x14ac:dyDescent="0.2">
      <c r="A622" s="349" t="str">
        <f t="shared" si="30"/>
        <v>30xx-110440020754-300120250911TAC0002</v>
      </c>
      <c r="B622" s="198">
        <v>46050</v>
      </c>
      <c r="C622" s="351" t="s">
        <v>217</v>
      </c>
      <c r="D622" s="351" t="s">
        <v>360</v>
      </c>
      <c r="E622" s="260">
        <v>110440020754</v>
      </c>
      <c r="F622" s="161" t="s">
        <v>970</v>
      </c>
      <c r="G622" s="199" t="s">
        <v>1251</v>
      </c>
      <c r="H622" s="199" t="s">
        <v>3363</v>
      </c>
      <c r="I622" s="199" t="s">
        <v>2389</v>
      </c>
      <c r="J622" s="198">
        <v>45911</v>
      </c>
      <c r="K622" s="198">
        <v>45953</v>
      </c>
      <c r="L622" s="198">
        <v>46049</v>
      </c>
      <c r="M622" s="198"/>
      <c r="N622" s="161" t="s">
        <v>78</v>
      </c>
      <c r="O622" s="161" t="s">
        <v>487</v>
      </c>
      <c r="P622" s="161"/>
      <c r="Q622" s="161"/>
      <c r="R622" s="198">
        <v>44562</v>
      </c>
      <c r="S622" s="198">
        <v>45657</v>
      </c>
      <c r="T622" s="161" t="s">
        <v>227</v>
      </c>
      <c r="U622" s="161" t="s">
        <v>23</v>
      </c>
      <c r="V622" s="161"/>
      <c r="W622" s="161" t="s">
        <v>1252</v>
      </c>
      <c r="X622" s="161" t="s">
        <v>11</v>
      </c>
      <c r="Y622" s="161">
        <v>868</v>
      </c>
      <c r="Z622" s="198">
        <v>45905</v>
      </c>
      <c r="AA622" s="161"/>
      <c r="AB622" s="161"/>
      <c r="AC622" s="161"/>
      <c r="AD622" s="197">
        <v>1273269572</v>
      </c>
      <c r="AE622" s="197">
        <v>1.7</v>
      </c>
      <c r="AF622" s="197" t="s">
        <v>4003</v>
      </c>
      <c r="AG622" s="199">
        <v>101111</v>
      </c>
      <c r="AH622" s="197">
        <f t="shared" si="28"/>
        <v>127844628</v>
      </c>
      <c r="AI622" s="197">
        <v>107790790</v>
      </c>
      <c r="AJ622" s="197">
        <v>20053838</v>
      </c>
      <c r="AK622" s="197">
        <v>0</v>
      </c>
      <c r="AL622" s="197">
        <v>0</v>
      </c>
      <c r="AM622" s="197">
        <f t="shared" si="29"/>
        <v>0</v>
      </c>
      <c r="AN622" s="197">
        <v>0</v>
      </c>
      <c r="AO622" s="197">
        <v>0</v>
      </c>
      <c r="AP622" s="197">
        <v>0</v>
      </c>
      <c r="AQ622" s="197">
        <v>0</v>
      </c>
      <c r="AR622" s="197">
        <v>0</v>
      </c>
      <c r="AS622" s="197" t="s">
        <v>564</v>
      </c>
      <c r="AT622" s="197">
        <v>0</v>
      </c>
      <c r="AU622" s="197">
        <v>0</v>
      </c>
      <c r="AV622" s="197">
        <v>0</v>
      </c>
      <c r="AW622" s="197" t="s">
        <v>4004</v>
      </c>
      <c r="AX622" s="197"/>
      <c r="AY622" s="197"/>
      <c r="AZ622" s="197"/>
      <c r="BA622" s="197"/>
      <c r="BB622" s="197"/>
      <c r="BC622" s="197"/>
      <c r="BD622" s="197" t="s">
        <v>4004</v>
      </c>
      <c r="BE622" s="197"/>
      <c r="BF622" s="197"/>
      <c r="BG622" s="197"/>
      <c r="BH622" s="197"/>
      <c r="BI622" s="197"/>
    </row>
    <row r="623" spans="1:61" ht="15" hidden="1" customHeight="1" x14ac:dyDescent="0.2">
      <c r="A623" s="349" t="str">
        <f t="shared" si="30"/>
        <v>60xx-120240012361-600120251124TAC0024</v>
      </c>
      <c r="B623" s="198">
        <v>46108</v>
      </c>
      <c r="C623" s="351" t="s">
        <v>363</v>
      </c>
      <c r="D623" s="351" t="s">
        <v>364</v>
      </c>
      <c r="E623" s="260">
        <v>120240012361</v>
      </c>
      <c r="F623" s="161" t="s">
        <v>1945</v>
      </c>
      <c r="G623" s="199" t="s">
        <v>1946</v>
      </c>
      <c r="H623" s="199" t="s">
        <v>3363</v>
      </c>
      <c r="I623" s="199" t="s">
        <v>4225</v>
      </c>
      <c r="J623" s="198">
        <v>45985</v>
      </c>
      <c r="K623" s="198">
        <v>45996</v>
      </c>
      <c r="L623" s="198">
        <v>46077</v>
      </c>
      <c r="M623" s="198">
        <v>46080</v>
      </c>
      <c r="N623" s="161" t="s">
        <v>78</v>
      </c>
      <c r="O623" s="161" t="s">
        <v>487</v>
      </c>
      <c r="P623" s="161"/>
      <c r="Q623" s="161"/>
      <c r="R623" s="198">
        <v>44562</v>
      </c>
      <c r="S623" s="198">
        <v>45657</v>
      </c>
      <c r="T623" s="161" t="s">
        <v>664</v>
      </c>
      <c r="U623" s="161"/>
      <c r="V623" s="161"/>
      <c r="W623" s="161"/>
      <c r="X623" s="161" t="s">
        <v>28</v>
      </c>
      <c r="Y623" s="161"/>
      <c r="Z623" s="198"/>
      <c r="AA623" s="161"/>
      <c r="AB623" s="161"/>
      <c r="AC623" s="161"/>
      <c r="AD623" s="197"/>
      <c r="AE623" s="197"/>
      <c r="AF623" s="197" t="s">
        <v>4005</v>
      </c>
      <c r="AG623" s="199">
        <v>105101</v>
      </c>
      <c r="AH623" s="197">
        <f t="shared" si="28"/>
        <v>125935350</v>
      </c>
      <c r="AI623" s="197">
        <v>98144331</v>
      </c>
      <c r="AJ623" s="197">
        <v>27791019</v>
      </c>
      <c r="AK623" s="197">
        <v>0</v>
      </c>
      <c r="AL623" s="197">
        <v>0</v>
      </c>
      <c r="AM623" s="197">
        <f t="shared" si="29"/>
        <v>0</v>
      </c>
      <c r="AN623" s="197">
        <v>0</v>
      </c>
      <c r="AO623" s="197">
        <v>0</v>
      </c>
      <c r="AP623" s="197">
        <v>0</v>
      </c>
      <c r="AQ623" s="197">
        <v>0</v>
      </c>
      <c r="AR623" s="197">
        <v>0</v>
      </c>
      <c r="AS623" s="197" t="s">
        <v>564</v>
      </c>
      <c r="AT623" s="197">
        <v>0</v>
      </c>
      <c r="AU623" s="197">
        <v>0</v>
      </c>
      <c r="AV623" s="197">
        <v>0</v>
      </c>
      <c r="AW623" s="197" t="s">
        <v>4004</v>
      </c>
      <c r="AX623" s="197"/>
      <c r="AY623" s="197"/>
      <c r="AZ623" s="197"/>
      <c r="BA623" s="197"/>
      <c r="BB623" s="197"/>
      <c r="BC623" s="197"/>
      <c r="BD623" s="197" t="s">
        <v>4004</v>
      </c>
      <c r="BE623" s="197"/>
      <c r="BF623" s="197"/>
      <c r="BG623" s="197"/>
      <c r="BH623" s="197"/>
      <c r="BI623" s="197"/>
    </row>
    <row r="624" spans="1:61" ht="15" hidden="1" customHeight="1" x14ac:dyDescent="0.2">
      <c r="A624" s="349" t="str">
        <f t="shared" si="30"/>
        <v>06xx-150840022168-060120251030TAC0155</v>
      </c>
      <c r="B624" s="198">
        <v>46099</v>
      </c>
      <c r="C624" s="351" t="s">
        <v>348</v>
      </c>
      <c r="D624" s="351" t="s">
        <v>49</v>
      </c>
      <c r="E624" s="260">
        <v>150840022168</v>
      </c>
      <c r="F624" s="161" t="s">
        <v>1561</v>
      </c>
      <c r="G624" s="199" t="s">
        <v>1560</v>
      </c>
      <c r="H624" s="199" t="s">
        <v>3363</v>
      </c>
      <c r="I624" s="199" t="s">
        <v>1560</v>
      </c>
      <c r="J624" s="198">
        <v>45960</v>
      </c>
      <c r="K624" s="198">
        <v>45979</v>
      </c>
      <c r="L624" s="198">
        <v>46094</v>
      </c>
      <c r="M624" s="198">
        <v>46094</v>
      </c>
      <c r="N624" s="161" t="s">
        <v>78</v>
      </c>
      <c r="O624" s="161" t="s">
        <v>487</v>
      </c>
      <c r="P624" s="161"/>
      <c r="Q624" s="161"/>
      <c r="R624" s="198">
        <v>44927</v>
      </c>
      <c r="S624" s="198">
        <v>46022</v>
      </c>
      <c r="T624" s="161" t="s">
        <v>64</v>
      </c>
      <c r="U624" s="161" t="s">
        <v>152</v>
      </c>
      <c r="V624" s="161" t="s">
        <v>57</v>
      </c>
      <c r="W624" s="161" t="s">
        <v>1140</v>
      </c>
      <c r="X624" s="161" t="s">
        <v>28</v>
      </c>
      <c r="Y624" s="161">
        <v>1065</v>
      </c>
      <c r="Z624" s="198">
        <v>45959</v>
      </c>
      <c r="AA624" s="161" t="s">
        <v>57</v>
      </c>
      <c r="AB624" s="161" t="s">
        <v>57</v>
      </c>
      <c r="AC624" s="161" t="s">
        <v>57</v>
      </c>
      <c r="AD624" s="197">
        <v>2207579652</v>
      </c>
      <c r="AE624" s="197">
        <v>0.7</v>
      </c>
      <c r="AF624" s="197" t="s">
        <v>4005</v>
      </c>
      <c r="AG624" s="199">
        <v>105101</v>
      </c>
      <c r="AH624" s="197">
        <f t="shared" si="28"/>
        <v>124221583</v>
      </c>
      <c r="AI624" s="197">
        <v>89610352</v>
      </c>
      <c r="AJ624" s="197">
        <v>34611231</v>
      </c>
      <c r="AK624" s="197">
        <v>0</v>
      </c>
      <c r="AL624" s="197">
        <v>44805176</v>
      </c>
      <c r="AM624" s="197">
        <f t="shared" si="29"/>
        <v>0</v>
      </c>
      <c r="AN624" s="197">
        <v>0</v>
      </c>
      <c r="AO624" s="197">
        <v>0</v>
      </c>
      <c r="AP624" s="197">
        <v>0</v>
      </c>
      <c r="AQ624" s="197">
        <v>0</v>
      </c>
      <c r="AR624" s="197">
        <v>0</v>
      </c>
      <c r="AS624" s="197" t="s">
        <v>564</v>
      </c>
      <c r="AT624" s="197">
        <v>0</v>
      </c>
      <c r="AU624" s="197">
        <v>0</v>
      </c>
      <c r="AV624" s="197">
        <v>0</v>
      </c>
      <c r="AW624" s="197" t="s">
        <v>4004</v>
      </c>
      <c r="AX624" s="197"/>
      <c r="AY624" s="197"/>
      <c r="AZ624" s="197"/>
      <c r="BA624" s="197"/>
      <c r="BB624" s="197"/>
      <c r="BC624" s="197"/>
      <c r="BD624" s="197" t="s">
        <v>4004</v>
      </c>
      <c r="BE624" s="197"/>
      <c r="BF624" s="197"/>
      <c r="BG624" s="197"/>
      <c r="BH624" s="197"/>
      <c r="BI624" s="197"/>
    </row>
    <row r="625" spans="1:61" ht="15" hidden="1" customHeight="1" x14ac:dyDescent="0.2">
      <c r="A625" s="349" t="str">
        <f t="shared" si="30"/>
        <v>62xx-201240028902-620120250911TAC0026</v>
      </c>
      <c r="B625" s="198">
        <v>46050</v>
      </c>
      <c r="C625" s="351" t="s">
        <v>361</v>
      </c>
      <c r="D625" s="351" t="s">
        <v>362</v>
      </c>
      <c r="E625" s="260">
        <v>201240028902</v>
      </c>
      <c r="F625" s="161" t="s">
        <v>956</v>
      </c>
      <c r="G625" s="199" t="s">
        <v>1369</v>
      </c>
      <c r="H625" s="199" t="s">
        <v>3363</v>
      </c>
      <c r="I625" s="199" t="s">
        <v>2047</v>
      </c>
      <c r="J625" s="198">
        <v>45911</v>
      </c>
      <c r="K625" s="198">
        <v>45958</v>
      </c>
      <c r="L625" s="198">
        <v>46048</v>
      </c>
      <c r="M625" s="198"/>
      <c r="N625" s="161" t="s">
        <v>78</v>
      </c>
      <c r="O625" s="161" t="s">
        <v>487</v>
      </c>
      <c r="P625" s="161"/>
      <c r="Q625" s="161"/>
      <c r="R625" s="198">
        <v>44562</v>
      </c>
      <c r="S625" s="198" t="s">
        <v>39</v>
      </c>
      <c r="T625" s="161" t="s">
        <v>686</v>
      </c>
      <c r="U625" s="161" t="s">
        <v>149</v>
      </c>
      <c r="V625" s="161"/>
      <c r="W625" s="161" t="s">
        <v>1151</v>
      </c>
      <c r="X625" s="161" t="s">
        <v>28</v>
      </c>
      <c r="Y625" s="161">
        <v>865</v>
      </c>
      <c r="Z625" s="198">
        <v>45898</v>
      </c>
      <c r="AA625" s="161"/>
      <c r="AB625" s="161"/>
      <c r="AC625" s="161"/>
      <c r="AD625" s="197">
        <v>1955255066</v>
      </c>
      <c r="AE625" s="197"/>
      <c r="AF625" s="197" t="s">
        <v>4003</v>
      </c>
      <c r="AG625" s="199">
        <v>101111</v>
      </c>
      <c r="AH625" s="197">
        <f t="shared" si="28"/>
        <v>114459987.69</v>
      </c>
      <c r="AI625" s="197">
        <v>96039361.599999994</v>
      </c>
      <c r="AJ625" s="197">
        <v>18420626.09</v>
      </c>
      <c r="AK625" s="197">
        <v>0</v>
      </c>
      <c r="AL625" s="197">
        <v>0</v>
      </c>
      <c r="AM625" s="197">
        <f t="shared" si="29"/>
        <v>0</v>
      </c>
      <c r="AN625" s="197">
        <v>0</v>
      </c>
      <c r="AO625" s="197">
        <v>0</v>
      </c>
      <c r="AP625" s="197">
        <v>0</v>
      </c>
      <c r="AQ625" s="197">
        <v>0</v>
      </c>
      <c r="AR625" s="197">
        <v>0</v>
      </c>
      <c r="AS625" s="197" t="s">
        <v>564</v>
      </c>
      <c r="AT625" s="197">
        <v>0</v>
      </c>
      <c r="AU625" s="197">
        <v>0</v>
      </c>
      <c r="AV625" s="197">
        <v>0</v>
      </c>
      <c r="AW625" s="197" t="s">
        <v>4004</v>
      </c>
      <c r="AX625" s="197"/>
      <c r="AY625" s="197"/>
      <c r="AZ625" s="197"/>
      <c r="BA625" s="197"/>
      <c r="BB625" s="197"/>
      <c r="BC625" s="197"/>
      <c r="BD625" s="197" t="s">
        <v>4004</v>
      </c>
      <c r="BE625" s="197"/>
      <c r="BF625" s="197"/>
      <c r="BG625" s="197"/>
      <c r="BH625" s="197"/>
      <c r="BI625" s="197"/>
    </row>
    <row r="626" spans="1:61" ht="15" hidden="1" customHeight="1" x14ac:dyDescent="0.2">
      <c r="A626" s="349" t="str">
        <f t="shared" si="30"/>
        <v>06xx-20714551508-060120251222TAC0002</v>
      </c>
      <c r="B626" s="198">
        <v>46064</v>
      </c>
      <c r="C626" s="351" t="s">
        <v>348</v>
      </c>
      <c r="D626" s="351" t="s">
        <v>49</v>
      </c>
      <c r="E626" s="260">
        <v>20714551508</v>
      </c>
      <c r="F626" s="161" t="s">
        <v>2555</v>
      </c>
      <c r="G626" s="199" t="s">
        <v>2556</v>
      </c>
      <c r="H626" s="199" t="s">
        <v>3363</v>
      </c>
      <c r="I626" s="199" t="s">
        <v>2556</v>
      </c>
      <c r="J626" s="198">
        <v>46013</v>
      </c>
      <c r="K626" s="198">
        <v>46027</v>
      </c>
      <c r="L626" s="198">
        <v>46064</v>
      </c>
      <c r="M626" s="198">
        <v>46064</v>
      </c>
      <c r="N626" s="161" t="s">
        <v>78</v>
      </c>
      <c r="O626" s="161" t="s">
        <v>487</v>
      </c>
      <c r="P626" s="161"/>
      <c r="Q626" s="161"/>
      <c r="R626" s="198">
        <v>44927</v>
      </c>
      <c r="S626" s="198">
        <v>45657</v>
      </c>
      <c r="T626" s="161" t="s">
        <v>63</v>
      </c>
      <c r="U626" s="161" t="s">
        <v>152</v>
      </c>
      <c r="V626" s="161" t="s">
        <v>57</v>
      </c>
      <c r="W626" s="161" t="s">
        <v>2557</v>
      </c>
      <c r="X626" s="161" t="s">
        <v>28</v>
      </c>
      <c r="Y626" s="161">
        <v>1259</v>
      </c>
      <c r="Z626" s="198">
        <v>45993</v>
      </c>
      <c r="AA626" s="161" t="s">
        <v>57</v>
      </c>
      <c r="AB626" s="161" t="s">
        <v>57</v>
      </c>
      <c r="AC626" s="161" t="s">
        <v>57</v>
      </c>
      <c r="AD626" s="197">
        <v>0</v>
      </c>
      <c r="AE626" s="197">
        <v>0</v>
      </c>
      <c r="AF626" s="197" t="s">
        <v>4003</v>
      </c>
      <c r="AG626" s="199">
        <v>101202</v>
      </c>
      <c r="AH626" s="197">
        <f t="shared" si="28"/>
        <v>110999919</v>
      </c>
      <c r="AI626" s="197">
        <v>90482231</v>
      </c>
      <c r="AJ626" s="197">
        <v>20517688</v>
      </c>
      <c r="AK626" s="197">
        <v>0</v>
      </c>
      <c r="AL626" s="197">
        <v>0</v>
      </c>
      <c r="AM626" s="197">
        <f t="shared" si="29"/>
        <v>0</v>
      </c>
      <c r="AN626" s="197">
        <v>0</v>
      </c>
      <c r="AO626" s="197">
        <v>0</v>
      </c>
      <c r="AP626" s="197">
        <v>0</v>
      </c>
      <c r="AQ626" s="197">
        <v>0</v>
      </c>
      <c r="AR626" s="197">
        <v>0</v>
      </c>
      <c r="AS626" s="197" t="s">
        <v>564</v>
      </c>
      <c r="AT626" s="197">
        <v>0</v>
      </c>
      <c r="AU626" s="197">
        <v>0</v>
      </c>
      <c r="AV626" s="197">
        <v>0</v>
      </c>
      <c r="AW626" s="197" t="s">
        <v>4004</v>
      </c>
      <c r="AX626" s="197"/>
      <c r="AY626" s="197"/>
      <c r="AZ626" s="197"/>
      <c r="BA626" s="197"/>
      <c r="BB626" s="197"/>
      <c r="BC626" s="197"/>
      <c r="BD626" s="197" t="s">
        <v>4004</v>
      </c>
      <c r="BE626" s="197"/>
      <c r="BF626" s="197"/>
      <c r="BG626" s="197"/>
      <c r="BH626" s="197"/>
      <c r="BI626" s="197"/>
    </row>
    <row r="627" spans="1:61" ht="15" hidden="1" customHeight="1" x14ac:dyDescent="0.2">
      <c r="A627" s="349" t="str">
        <f t="shared" si="30"/>
        <v>60xx-150340019152-600120250722TAC0085</v>
      </c>
      <c r="B627" s="198">
        <v>46113</v>
      </c>
      <c r="C627" s="351" t="s">
        <v>363</v>
      </c>
      <c r="D627" s="351" t="s">
        <v>364</v>
      </c>
      <c r="E627" s="260">
        <v>150340019152</v>
      </c>
      <c r="F627" s="161" t="s">
        <v>792</v>
      </c>
      <c r="G627" s="199" t="s">
        <v>791</v>
      </c>
      <c r="H627" s="199" t="s">
        <v>3363</v>
      </c>
      <c r="I627" s="199" t="s">
        <v>4204</v>
      </c>
      <c r="J627" s="198">
        <v>45860</v>
      </c>
      <c r="K627" s="198">
        <v>45873</v>
      </c>
      <c r="L627" s="198">
        <v>46112</v>
      </c>
      <c r="M627" s="198"/>
      <c r="N627" s="161" t="s">
        <v>24</v>
      </c>
      <c r="O627" s="161" t="s">
        <v>487</v>
      </c>
      <c r="P627" s="161"/>
      <c r="Q627" s="161"/>
      <c r="R627" s="198">
        <v>44197</v>
      </c>
      <c r="S627" s="198">
        <v>45657</v>
      </c>
      <c r="T627" s="161" t="s">
        <v>683</v>
      </c>
      <c r="U627" s="161"/>
      <c r="V627" s="161"/>
      <c r="W627" s="161"/>
      <c r="X627" s="161"/>
      <c r="Y627" s="161"/>
      <c r="Z627" s="198"/>
      <c r="AA627" s="161"/>
      <c r="AB627" s="161"/>
      <c r="AC627" s="161"/>
      <c r="AD627" s="197"/>
      <c r="AE627" s="197"/>
      <c r="AF627" s="197" t="s">
        <v>4003</v>
      </c>
      <c r="AG627" s="199">
        <v>101111</v>
      </c>
      <c r="AH627" s="197">
        <f t="shared" si="28"/>
        <v>106558561</v>
      </c>
      <c r="AI627" s="197">
        <v>84284257</v>
      </c>
      <c r="AJ627" s="197">
        <v>22274304</v>
      </c>
      <c r="AK627" s="197">
        <v>0</v>
      </c>
      <c r="AL627" s="197">
        <v>0</v>
      </c>
      <c r="AM627" s="197">
        <f t="shared" si="29"/>
        <v>0</v>
      </c>
      <c r="AN627" s="197">
        <v>0</v>
      </c>
      <c r="AO627" s="197">
        <v>0</v>
      </c>
      <c r="AP627" s="197">
        <v>0</v>
      </c>
      <c r="AQ627" s="197">
        <v>0</v>
      </c>
      <c r="AR627" s="197">
        <v>0</v>
      </c>
      <c r="AS627" s="197" t="s">
        <v>564</v>
      </c>
      <c r="AT627" s="197">
        <v>0</v>
      </c>
      <c r="AU627" s="197">
        <v>0</v>
      </c>
      <c r="AV627" s="197">
        <v>0</v>
      </c>
      <c r="AW627" s="197" t="s">
        <v>4004</v>
      </c>
      <c r="AX627" s="197"/>
      <c r="AY627" s="197"/>
      <c r="AZ627" s="197"/>
      <c r="BA627" s="197"/>
      <c r="BB627" s="197"/>
      <c r="BC627" s="197"/>
      <c r="BD627" s="197" t="s">
        <v>4004</v>
      </c>
      <c r="BE627" s="197"/>
      <c r="BF627" s="197"/>
      <c r="BG627" s="197"/>
      <c r="BH627" s="197"/>
      <c r="BI627" s="197"/>
    </row>
    <row r="628" spans="1:61" ht="15" hidden="1" customHeight="1" x14ac:dyDescent="0.2">
      <c r="A628" s="349" t="str">
        <f t="shared" si="30"/>
        <v>48xx-950440000566-480120250728TAC0015</v>
      </c>
      <c r="B628" s="198">
        <v>46043</v>
      </c>
      <c r="C628" s="351" t="s">
        <v>352</v>
      </c>
      <c r="D628" s="351" t="s">
        <v>276</v>
      </c>
      <c r="E628" s="260">
        <v>950440000566</v>
      </c>
      <c r="F628" s="161" t="s">
        <v>736</v>
      </c>
      <c r="G628" s="199" t="s">
        <v>735</v>
      </c>
      <c r="H628" s="199" t="s">
        <v>3363</v>
      </c>
      <c r="I628" s="199" t="s">
        <v>2401</v>
      </c>
      <c r="J628" s="198">
        <v>45866</v>
      </c>
      <c r="K628" s="198">
        <v>45870</v>
      </c>
      <c r="L628" s="198">
        <v>46038</v>
      </c>
      <c r="M628" s="198">
        <v>46038</v>
      </c>
      <c r="N628" s="161" t="s">
        <v>78</v>
      </c>
      <c r="O628" s="161" t="s">
        <v>487</v>
      </c>
      <c r="P628" s="161"/>
      <c r="Q628" s="161"/>
      <c r="R628" s="198">
        <v>44562</v>
      </c>
      <c r="S628" s="198">
        <v>45657</v>
      </c>
      <c r="T628" s="161" t="s">
        <v>278</v>
      </c>
      <c r="U628" s="161" t="s">
        <v>152</v>
      </c>
      <c r="V628" s="161" t="s">
        <v>118</v>
      </c>
      <c r="W628" s="161" t="s">
        <v>903</v>
      </c>
      <c r="X628" s="161" t="s">
        <v>11</v>
      </c>
      <c r="Y628" s="161">
        <v>665</v>
      </c>
      <c r="Z628" s="198">
        <v>45862</v>
      </c>
      <c r="AA628" s="161"/>
      <c r="AB628" s="161"/>
      <c r="AC628" s="161"/>
      <c r="AD628" s="197">
        <v>11989748861</v>
      </c>
      <c r="AE628" s="197">
        <v>6</v>
      </c>
      <c r="AF628" s="197" t="s">
        <v>4003</v>
      </c>
      <c r="AG628" s="199">
        <v>101111</v>
      </c>
      <c r="AH628" s="197">
        <f t="shared" si="28"/>
        <v>101806854.13000001</v>
      </c>
      <c r="AI628" s="197">
        <v>86819804.400000006</v>
      </c>
      <c r="AJ628" s="197">
        <v>14987049.73</v>
      </c>
      <c r="AK628" s="197">
        <v>0</v>
      </c>
      <c r="AL628" s="197">
        <v>0</v>
      </c>
      <c r="AM628" s="197">
        <f t="shared" si="29"/>
        <v>0</v>
      </c>
      <c r="AN628" s="197">
        <v>0</v>
      </c>
      <c r="AO628" s="197">
        <v>0</v>
      </c>
      <c r="AP628" s="197">
        <v>0</v>
      </c>
      <c r="AQ628" s="197">
        <v>0</v>
      </c>
      <c r="AR628" s="197">
        <v>0</v>
      </c>
      <c r="AS628" s="197" t="s">
        <v>564</v>
      </c>
      <c r="AT628" s="197">
        <v>0</v>
      </c>
      <c r="AU628" s="197">
        <v>0</v>
      </c>
      <c r="AV628" s="197">
        <v>0</v>
      </c>
      <c r="AW628" s="197" t="s">
        <v>4004</v>
      </c>
      <c r="AX628" s="197"/>
      <c r="AY628" s="197"/>
      <c r="AZ628" s="197"/>
      <c r="BA628" s="197"/>
      <c r="BB628" s="197"/>
      <c r="BC628" s="197"/>
      <c r="BD628" s="197" t="s">
        <v>4004</v>
      </c>
      <c r="BE628" s="197"/>
      <c r="BF628" s="197"/>
      <c r="BG628" s="197"/>
      <c r="BH628" s="197"/>
      <c r="BI628" s="197"/>
    </row>
    <row r="629" spans="1:61" ht="15" hidden="1" customHeight="1" x14ac:dyDescent="0.2">
      <c r="A629" s="349" t="str">
        <f t="shared" si="30"/>
        <v>62xx-170840012500-620120250725TAC0002</v>
      </c>
      <c r="B629" s="198">
        <v>46071</v>
      </c>
      <c r="C629" s="351" t="s">
        <v>361</v>
      </c>
      <c r="D629" s="351" t="s">
        <v>362</v>
      </c>
      <c r="E629" s="260">
        <v>170840012500</v>
      </c>
      <c r="F629" s="161" t="s">
        <v>929</v>
      </c>
      <c r="G629" s="199" t="s">
        <v>1084</v>
      </c>
      <c r="H629" s="199" t="s">
        <v>3363</v>
      </c>
      <c r="I629" s="199" t="s">
        <v>3580</v>
      </c>
      <c r="J629" s="198">
        <v>45863</v>
      </c>
      <c r="K629" s="198">
        <v>45918</v>
      </c>
      <c r="L629" s="198">
        <v>46070</v>
      </c>
      <c r="M629" s="198"/>
      <c r="N629" s="161" t="s">
        <v>78</v>
      </c>
      <c r="O629" s="161" t="s">
        <v>487</v>
      </c>
      <c r="P629" s="161"/>
      <c r="Q629" s="161"/>
      <c r="R629" s="198">
        <v>44562</v>
      </c>
      <c r="S629" s="198" t="s">
        <v>39</v>
      </c>
      <c r="T629" s="161" t="s">
        <v>492</v>
      </c>
      <c r="U629" s="161" t="s">
        <v>149</v>
      </c>
      <c r="V629" s="161"/>
      <c r="W629" s="161" t="s">
        <v>1166</v>
      </c>
      <c r="X629" s="161" t="s">
        <v>28</v>
      </c>
      <c r="Y629" s="161">
        <v>647</v>
      </c>
      <c r="Z629" s="198">
        <v>45861</v>
      </c>
      <c r="AA629" s="161"/>
      <c r="AB629" s="161"/>
      <c r="AC629" s="161"/>
      <c r="AD629" s="197">
        <v>1212390901</v>
      </c>
      <c r="AE629" s="197">
        <v>1</v>
      </c>
      <c r="AF629" s="197" t="s">
        <v>4003</v>
      </c>
      <c r="AG629" s="199">
        <v>101111</v>
      </c>
      <c r="AH629" s="197">
        <f t="shared" si="28"/>
        <v>101786247</v>
      </c>
      <c r="AI629" s="197">
        <v>77893571</v>
      </c>
      <c r="AJ629" s="197">
        <v>23892676</v>
      </c>
      <c r="AK629" s="197">
        <v>0</v>
      </c>
      <c r="AL629" s="197">
        <v>0</v>
      </c>
      <c r="AM629" s="197">
        <f t="shared" si="29"/>
        <v>0</v>
      </c>
      <c r="AN629" s="197">
        <v>0</v>
      </c>
      <c r="AO629" s="197">
        <v>0</v>
      </c>
      <c r="AP629" s="197">
        <v>0</v>
      </c>
      <c r="AQ629" s="197">
        <v>0</v>
      </c>
      <c r="AR629" s="197">
        <v>0</v>
      </c>
      <c r="AS629" s="197" t="s">
        <v>564</v>
      </c>
      <c r="AT629" s="197">
        <v>0</v>
      </c>
      <c r="AU629" s="197">
        <v>0</v>
      </c>
      <c r="AV629" s="197">
        <v>0</v>
      </c>
      <c r="AW629" s="197" t="s">
        <v>4004</v>
      </c>
      <c r="AX629" s="197"/>
      <c r="AY629" s="197"/>
      <c r="AZ629" s="197"/>
      <c r="BA629" s="197"/>
      <c r="BB629" s="197"/>
      <c r="BC629" s="197"/>
      <c r="BD629" s="197" t="s">
        <v>4004</v>
      </c>
      <c r="BE629" s="197"/>
      <c r="BF629" s="197"/>
      <c r="BG629" s="197"/>
      <c r="BH629" s="197"/>
      <c r="BI629" s="197"/>
    </row>
    <row r="630" spans="1:61" ht="15" hidden="1" customHeight="1" x14ac:dyDescent="0.2">
      <c r="A630" s="349" t="str">
        <f t="shared" si="30"/>
        <v>45xx-181240001419-450120251120TAC0023</v>
      </c>
      <c r="B630" s="198">
        <v>46028</v>
      </c>
      <c r="C630" s="351" t="s">
        <v>359</v>
      </c>
      <c r="D630" s="351" t="s">
        <v>259</v>
      </c>
      <c r="E630" s="260">
        <v>181240001419</v>
      </c>
      <c r="F630" s="161" t="s">
        <v>1869</v>
      </c>
      <c r="G630" s="199" t="s">
        <v>1870</v>
      </c>
      <c r="H630" s="199" t="s">
        <v>3363</v>
      </c>
      <c r="I630" s="199" t="s">
        <v>2396</v>
      </c>
      <c r="J630" s="198">
        <v>45981</v>
      </c>
      <c r="K630" s="198">
        <v>46000</v>
      </c>
      <c r="L630" s="198">
        <v>46027</v>
      </c>
      <c r="M630" s="198">
        <v>46028</v>
      </c>
      <c r="N630" s="161" t="s">
        <v>78</v>
      </c>
      <c r="O630" s="161" t="s">
        <v>487</v>
      </c>
      <c r="P630" s="161"/>
      <c r="Q630" s="161"/>
      <c r="R630" s="198">
        <v>44562</v>
      </c>
      <c r="S630" s="198">
        <v>45291</v>
      </c>
      <c r="T630" s="161" t="s">
        <v>265</v>
      </c>
      <c r="U630" s="161" t="s">
        <v>273</v>
      </c>
      <c r="V630" s="161"/>
      <c r="W630" s="161"/>
      <c r="X630" s="161" t="s">
        <v>28</v>
      </c>
      <c r="Y630" s="161">
        <v>1189</v>
      </c>
      <c r="Z630" s="198">
        <v>45979</v>
      </c>
      <c r="AA630" s="161"/>
      <c r="AB630" s="161"/>
      <c r="AC630" s="161"/>
      <c r="AD630" s="197">
        <v>3251456640</v>
      </c>
      <c r="AE630" s="197"/>
      <c r="AF630" s="197" t="s">
        <v>4005</v>
      </c>
      <c r="AG630" s="199">
        <v>105101</v>
      </c>
      <c r="AH630" s="197">
        <f t="shared" si="28"/>
        <v>99046541</v>
      </c>
      <c r="AI630" s="197">
        <v>95820283</v>
      </c>
      <c r="AJ630" s="197">
        <v>3226258</v>
      </c>
      <c r="AK630" s="197">
        <v>0</v>
      </c>
      <c r="AL630" s="197">
        <v>0</v>
      </c>
      <c r="AM630" s="197">
        <f t="shared" si="29"/>
        <v>0</v>
      </c>
      <c r="AN630" s="197">
        <v>0</v>
      </c>
      <c r="AO630" s="197">
        <v>0</v>
      </c>
      <c r="AP630" s="197">
        <v>0</v>
      </c>
      <c r="AQ630" s="197">
        <v>0</v>
      </c>
      <c r="AR630" s="197">
        <v>0</v>
      </c>
      <c r="AS630" s="197" t="s">
        <v>564</v>
      </c>
      <c r="AT630" s="197">
        <v>0</v>
      </c>
      <c r="AU630" s="197">
        <v>0</v>
      </c>
      <c r="AV630" s="197">
        <v>0</v>
      </c>
      <c r="AW630" s="197" t="s">
        <v>4004</v>
      </c>
      <c r="AX630" s="197"/>
      <c r="AY630" s="197"/>
      <c r="AZ630" s="197"/>
      <c r="BA630" s="197"/>
      <c r="BB630" s="197"/>
      <c r="BC630" s="197"/>
      <c r="BD630" s="197" t="s">
        <v>4004</v>
      </c>
      <c r="BE630" s="197"/>
      <c r="BF630" s="197"/>
      <c r="BG630" s="197"/>
      <c r="BH630" s="197"/>
      <c r="BI630" s="197"/>
    </row>
    <row r="631" spans="1:61" ht="15" hidden="1" customHeight="1" x14ac:dyDescent="0.2">
      <c r="A631" s="349" t="str">
        <f t="shared" si="30"/>
        <v>06xx-31140003223-83</v>
      </c>
      <c r="B631" s="198">
        <v>46071</v>
      </c>
      <c r="C631" s="351" t="s">
        <v>348</v>
      </c>
      <c r="D631" s="351" t="s">
        <v>49</v>
      </c>
      <c r="E631" s="260">
        <v>31140003223</v>
      </c>
      <c r="F631" s="161" t="s">
        <v>3554</v>
      </c>
      <c r="G631" s="199">
        <v>83</v>
      </c>
      <c r="H631" s="199" t="s">
        <v>3365</v>
      </c>
      <c r="I631" s="199">
        <v>83</v>
      </c>
      <c r="J631" s="198">
        <v>44302</v>
      </c>
      <c r="K631" s="198">
        <v>44309</v>
      </c>
      <c r="L631" s="198">
        <v>44468</v>
      </c>
      <c r="M631" s="198">
        <v>44468</v>
      </c>
      <c r="N631" s="161"/>
      <c r="O631" s="161" t="s">
        <v>78</v>
      </c>
      <c r="P631" s="161"/>
      <c r="Q631" s="161"/>
      <c r="R631" s="198">
        <v>43101</v>
      </c>
      <c r="S631" s="198">
        <v>44196</v>
      </c>
      <c r="T631" s="161" t="s">
        <v>3555</v>
      </c>
      <c r="U631" s="161" t="s">
        <v>152</v>
      </c>
      <c r="V631" s="161" t="s">
        <v>57</v>
      </c>
      <c r="W631" s="161" t="s">
        <v>77</v>
      </c>
      <c r="X631" s="161" t="s">
        <v>28</v>
      </c>
      <c r="Y631" s="161"/>
      <c r="Z631" s="198"/>
      <c r="AA631" s="161"/>
      <c r="AB631" s="161"/>
      <c r="AC631" s="161"/>
      <c r="AD631" s="197"/>
      <c r="AE631" s="197">
        <v>9.3699999999999992</v>
      </c>
      <c r="AF631" s="197" t="s">
        <v>4005</v>
      </c>
      <c r="AG631" s="199">
        <v>105101</v>
      </c>
      <c r="AH631" s="197">
        <f t="shared" si="28"/>
        <v>97828685</v>
      </c>
      <c r="AI631" s="197">
        <v>79745925</v>
      </c>
      <c r="AJ631" s="197">
        <v>18082760</v>
      </c>
      <c r="AK631" s="197">
        <v>0</v>
      </c>
      <c r="AL631" s="197">
        <v>0</v>
      </c>
      <c r="AM631" s="197">
        <f t="shared" si="29"/>
        <v>0</v>
      </c>
      <c r="AN631" s="197">
        <v>0</v>
      </c>
      <c r="AO631" s="197">
        <v>0</v>
      </c>
      <c r="AP631" s="197">
        <v>0</v>
      </c>
      <c r="AQ631" s="197">
        <v>0</v>
      </c>
      <c r="AR631" s="197">
        <v>0</v>
      </c>
      <c r="AS631" s="197" t="e">
        <v>#N/A</v>
      </c>
      <c r="AT631" s="197">
        <v>0</v>
      </c>
      <c r="AU631" s="197">
        <v>0</v>
      </c>
      <c r="AV631" s="197">
        <v>0</v>
      </c>
      <c r="AW631" s="197" t="s">
        <v>4004</v>
      </c>
      <c r="AX631" s="197"/>
      <c r="AY631" s="197"/>
      <c r="AZ631" s="197"/>
      <c r="BA631" s="197"/>
      <c r="BB631" s="197"/>
      <c r="BC631" s="197"/>
      <c r="BD631" s="197" t="s">
        <v>4004</v>
      </c>
      <c r="BE631" s="197"/>
      <c r="BF631" s="197"/>
      <c r="BG631" s="197"/>
      <c r="BH631" s="197"/>
      <c r="BI631" s="197"/>
    </row>
    <row r="632" spans="1:61" ht="15" hidden="1" customHeight="1" x14ac:dyDescent="0.2">
      <c r="A632" s="349" t="str">
        <f t="shared" si="30"/>
        <v>30xx-100240010867-300120250930TAC0001</v>
      </c>
      <c r="B632" s="198">
        <v>46085</v>
      </c>
      <c r="C632" s="351" t="s">
        <v>217</v>
      </c>
      <c r="D632" s="351" t="s">
        <v>360</v>
      </c>
      <c r="E632" s="260">
        <v>100240010867</v>
      </c>
      <c r="F632" s="161" t="s">
        <v>1226</v>
      </c>
      <c r="G632" s="199" t="s">
        <v>1227</v>
      </c>
      <c r="H632" s="199" t="s">
        <v>3363</v>
      </c>
      <c r="I632" s="199" t="s">
        <v>4234</v>
      </c>
      <c r="J632" s="198">
        <v>45930</v>
      </c>
      <c r="K632" s="198">
        <v>45937</v>
      </c>
      <c r="L632" s="198">
        <v>46085</v>
      </c>
      <c r="M632" s="198"/>
      <c r="N632" s="161" t="s">
        <v>78</v>
      </c>
      <c r="O632" s="161" t="s">
        <v>487</v>
      </c>
      <c r="P632" s="161"/>
      <c r="Q632" s="161"/>
      <c r="R632" s="198">
        <v>44927</v>
      </c>
      <c r="S632" s="198">
        <v>45291</v>
      </c>
      <c r="T632" s="161" t="s">
        <v>218</v>
      </c>
      <c r="U632" s="161" t="s">
        <v>23</v>
      </c>
      <c r="V632" s="161"/>
      <c r="W632" s="161" t="s">
        <v>1228</v>
      </c>
      <c r="X632" s="161" t="s">
        <v>11</v>
      </c>
      <c r="Y632" s="161">
        <v>928</v>
      </c>
      <c r="Z632" s="198">
        <v>45922</v>
      </c>
      <c r="AA632" s="161"/>
      <c r="AB632" s="161"/>
      <c r="AC632" s="161"/>
      <c r="AD632" s="197" t="s">
        <v>1229</v>
      </c>
      <c r="AE632" s="197">
        <v>0</v>
      </c>
      <c r="AF632" s="197" t="s">
        <v>4003</v>
      </c>
      <c r="AG632" s="199">
        <v>101111</v>
      </c>
      <c r="AH632" s="197">
        <f t="shared" si="28"/>
        <v>96081766</v>
      </c>
      <c r="AI632" s="197">
        <v>69732625</v>
      </c>
      <c r="AJ632" s="197">
        <v>26349141</v>
      </c>
      <c r="AK632" s="197">
        <v>0</v>
      </c>
      <c r="AL632" s="197">
        <v>0</v>
      </c>
      <c r="AM632" s="197">
        <f t="shared" si="29"/>
        <v>0</v>
      </c>
      <c r="AN632" s="197">
        <v>0</v>
      </c>
      <c r="AO632" s="197">
        <v>0</v>
      </c>
      <c r="AP632" s="197">
        <v>0</v>
      </c>
      <c r="AQ632" s="197">
        <v>0</v>
      </c>
      <c r="AR632" s="197">
        <v>0</v>
      </c>
      <c r="AS632" s="197" t="s">
        <v>564</v>
      </c>
      <c r="AT632" s="197">
        <v>0</v>
      </c>
      <c r="AU632" s="197">
        <v>0</v>
      </c>
      <c r="AV632" s="197">
        <v>0</v>
      </c>
      <c r="AW632" s="197" t="s">
        <v>4004</v>
      </c>
      <c r="AX632" s="197"/>
      <c r="AY632" s="197"/>
      <c r="AZ632" s="197"/>
      <c r="BA632" s="197"/>
      <c r="BB632" s="197"/>
      <c r="BC632" s="197"/>
      <c r="BD632" s="197" t="s">
        <v>4004</v>
      </c>
      <c r="BE632" s="197"/>
      <c r="BF632" s="197"/>
      <c r="BG632" s="197"/>
      <c r="BH632" s="197"/>
      <c r="BI632" s="197"/>
    </row>
    <row r="633" spans="1:61" ht="15" hidden="1" customHeight="1" x14ac:dyDescent="0.2">
      <c r="A633" s="349" t="str">
        <f t="shared" si="30"/>
        <v>33xx-150240005057-330120251120TAC0001</v>
      </c>
      <c r="B633" s="198">
        <v>46112</v>
      </c>
      <c r="C633" s="351" t="s">
        <v>304</v>
      </c>
      <c r="D633" s="351" t="s">
        <v>305</v>
      </c>
      <c r="E633" s="260">
        <v>150240005057</v>
      </c>
      <c r="F633" s="161" t="s">
        <v>384</v>
      </c>
      <c r="G633" s="199" t="s">
        <v>1845</v>
      </c>
      <c r="H633" s="199" t="s">
        <v>3363</v>
      </c>
      <c r="I633" s="199" t="s">
        <v>4198</v>
      </c>
      <c r="J633" s="198">
        <v>45981</v>
      </c>
      <c r="K633" s="198">
        <v>45992</v>
      </c>
      <c r="L633" s="198">
        <v>46112</v>
      </c>
      <c r="M633" s="198">
        <v>46112</v>
      </c>
      <c r="N633" s="161" t="s">
        <v>82</v>
      </c>
      <c r="O633" s="161" t="s">
        <v>479</v>
      </c>
      <c r="P633" s="161"/>
      <c r="Q633" s="161"/>
      <c r="R633" s="198">
        <v>44197</v>
      </c>
      <c r="S633" s="198">
        <v>45930</v>
      </c>
      <c r="T633" s="161" t="s">
        <v>2620</v>
      </c>
      <c r="U633" s="161" t="s">
        <v>150</v>
      </c>
      <c r="V633" s="161"/>
      <c r="W633" s="161" t="s">
        <v>1846</v>
      </c>
      <c r="X633" s="161" t="s">
        <v>165</v>
      </c>
      <c r="Y633" s="161"/>
      <c r="Z633" s="198"/>
      <c r="AA633" s="161" t="s">
        <v>1141</v>
      </c>
      <c r="AB633" s="161" t="s">
        <v>1847</v>
      </c>
      <c r="AC633" s="161">
        <v>45980</v>
      </c>
      <c r="AD633" s="197">
        <v>55286877300</v>
      </c>
      <c r="AE633" s="197">
        <v>2.875</v>
      </c>
      <c r="AF633" s="197" t="s">
        <v>4005</v>
      </c>
      <c r="AG633" s="199">
        <v>105104</v>
      </c>
      <c r="AH633" s="197">
        <f t="shared" si="28"/>
        <v>90221010.210000008</v>
      </c>
      <c r="AI633" s="197">
        <v>53518060</v>
      </c>
      <c r="AJ633" s="197">
        <v>36702950.210000001</v>
      </c>
      <c r="AK633" s="197">
        <v>0</v>
      </c>
      <c r="AL633" s="197">
        <v>0</v>
      </c>
      <c r="AM633" s="197">
        <f t="shared" si="29"/>
        <v>0</v>
      </c>
      <c r="AN633" s="197">
        <v>0</v>
      </c>
      <c r="AO633" s="197">
        <v>0</v>
      </c>
      <c r="AP633" s="197">
        <v>0</v>
      </c>
      <c r="AQ633" s="197">
        <v>0</v>
      </c>
      <c r="AR633" s="197">
        <v>0</v>
      </c>
      <c r="AS633" s="197" t="s">
        <v>564</v>
      </c>
      <c r="AT633" s="197">
        <v>0</v>
      </c>
      <c r="AU633" s="197">
        <v>0</v>
      </c>
      <c r="AV633" s="197">
        <v>0</v>
      </c>
      <c r="AW633" s="197" t="s">
        <v>4004</v>
      </c>
      <c r="AX633" s="197"/>
      <c r="AY633" s="197"/>
      <c r="AZ633" s="197"/>
      <c r="BA633" s="197"/>
      <c r="BB633" s="197"/>
      <c r="BC633" s="197"/>
      <c r="BD633" s="197" t="s">
        <v>4004</v>
      </c>
      <c r="BE633" s="197"/>
      <c r="BF633" s="197"/>
      <c r="BG633" s="197"/>
      <c r="BH633" s="197"/>
      <c r="BI633" s="197"/>
    </row>
    <row r="634" spans="1:61" ht="15" hidden="1" customHeight="1" x14ac:dyDescent="0.2">
      <c r="A634" s="349" t="str">
        <f t="shared" si="30"/>
        <v>71xx-200440006976-710120251205TAC0001</v>
      </c>
      <c r="B634" s="198">
        <v>46100</v>
      </c>
      <c r="C634" s="351" t="s">
        <v>256</v>
      </c>
      <c r="D634" s="351" t="s">
        <v>1143</v>
      </c>
      <c r="E634" s="260">
        <v>200440006976</v>
      </c>
      <c r="F634" s="161" t="s">
        <v>1997</v>
      </c>
      <c r="G634" s="199" t="s">
        <v>1902</v>
      </c>
      <c r="H634" s="199" t="s">
        <v>3363</v>
      </c>
      <c r="I634" s="199" t="s">
        <v>4205</v>
      </c>
      <c r="J634" s="198">
        <v>45996</v>
      </c>
      <c r="K634" s="198">
        <v>46001</v>
      </c>
      <c r="L634" s="198">
        <v>46100</v>
      </c>
      <c r="M634" s="198">
        <v>46100</v>
      </c>
      <c r="N634" s="161" t="s">
        <v>78</v>
      </c>
      <c r="O634" s="161" t="s">
        <v>487</v>
      </c>
      <c r="P634" s="161"/>
      <c r="Q634" s="161"/>
      <c r="R634" s="198">
        <v>44562</v>
      </c>
      <c r="S634" s="198" t="s">
        <v>39</v>
      </c>
      <c r="T634" s="161" t="s">
        <v>4206</v>
      </c>
      <c r="U634" s="161" t="s">
        <v>149</v>
      </c>
      <c r="V634" s="161"/>
      <c r="W634" s="161" t="s">
        <v>71</v>
      </c>
      <c r="X634" s="161" t="s">
        <v>11</v>
      </c>
      <c r="Y634" s="161">
        <v>1245</v>
      </c>
      <c r="Z634" s="198">
        <v>45984</v>
      </c>
      <c r="AA634" s="161"/>
      <c r="AB634" s="161"/>
      <c r="AC634" s="161"/>
      <c r="AD634" s="197">
        <v>946393334</v>
      </c>
      <c r="AE634" s="197">
        <v>0.6</v>
      </c>
      <c r="AF634" s="197" t="s">
        <v>4003</v>
      </c>
      <c r="AG634" s="199">
        <v>101111</v>
      </c>
      <c r="AH634" s="197">
        <f t="shared" si="28"/>
        <v>89582826</v>
      </c>
      <c r="AI634" s="197">
        <v>73819320</v>
      </c>
      <c r="AJ634" s="197">
        <v>15763506</v>
      </c>
      <c r="AK634" s="197">
        <v>0</v>
      </c>
      <c r="AL634" s="197">
        <v>7381932</v>
      </c>
      <c r="AM634" s="197">
        <f t="shared" si="29"/>
        <v>0</v>
      </c>
      <c r="AN634" s="197">
        <v>0</v>
      </c>
      <c r="AO634" s="197">
        <v>0</v>
      </c>
      <c r="AP634" s="197">
        <v>0</v>
      </c>
      <c r="AQ634" s="197">
        <v>0</v>
      </c>
      <c r="AR634" s="197">
        <v>0</v>
      </c>
      <c r="AS634" s="197" t="s">
        <v>564</v>
      </c>
      <c r="AT634" s="197">
        <v>0</v>
      </c>
      <c r="AU634" s="197">
        <v>0</v>
      </c>
      <c r="AV634" s="197">
        <v>0</v>
      </c>
      <c r="AW634" s="197" t="s">
        <v>4004</v>
      </c>
      <c r="AX634" s="197"/>
      <c r="AY634" s="197"/>
      <c r="AZ634" s="197"/>
      <c r="BA634" s="197"/>
      <c r="BB634" s="197"/>
      <c r="BC634" s="197"/>
      <c r="BD634" s="197" t="s">
        <v>4004</v>
      </c>
      <c r="BE634" s="197"/>
      <c r="BF634" s="197"/>
      <c r="BG634" s="197"/>
      <c r="BH634" s="197"/>
      <c r="BI634" s="197"/>
    </row>
    <row r="635" spans="1:61" ht="15" hidden="1" customHeight="1" x14ac:dyDescent="0.2">
      <c r="A635" s="349" t="str">
        <f t="shared" si="30"/>
        <v>43xx-40740002305-430120250812TAC0005</v>
      </c>
      <c r="B635" s="198">
        <v>45699</v>
      </c>
      <c r="C635" s="351" t="s">
        <v>328</v>
      </c>
      <c r="D635" s="351" t="s">
        <v>329</v>
      </c>
      <c r="E635" s="260">
        <v>40740002305</v>
      </c>
      <c r="F635" s="161" t="s">
        <v>1002</v>
      </c>
      <c r="G635" s="199" t="s">
        <v>1001</v>
      </c>
      <c r="H635" s="199" t="s">
        <v>3363</v>
      </c>
      <c r="I635" s="199" t="s">
        <v>3613</v>
      </c>
      <c r="J635" s="198">
        <v>45881</v>
      </c>
      <c r="K635" s="198">
        <v>45898</v>
      </c>
      <c r="L635" s="198">
        <v>46058</v>
      </c>
      <c r="M635" s="198">
        <v>46065</v>
      </c>
      <c r="N635" s="161" t="s">
        <v>78</v>
      </c>
      <c r="O635" s="161" t="s">
        <v>487</v>
      </c>
      <c r="P635" s="161"/>
      <c r="Q635" s="161"/>
      <c r="R635" s="198">
        <v>44562</v>
      </c>
      <c r="S635" s="198">
        <v>45657</v>
      </c>
      <c r="T635" s="161" t="s">
        <v>585</v>
      </c>
      <c r="U635" s="161" t="s">
        <v>297</v>
      </c>
      <c r="V635" s="161" t="s">
        <v>118</v>
      </c>
      <c r="W635" s="161" t="s">
        <v>207</v>
      </c>
      <c r="X635" s="161" t="s">
        <v>28</v>
      </c>
      <c r="Y635" s="161">
        <v>702</v>
      </c>
      <c r="Z635" s="198">
        <v>45873</v>
      </c>
      <c r="AA635" s="161"/>
      <c r="AB635" s="161"/>
      <c r="AC635" s="161"/>
      <c r="AD635" s="197"/>
      <c r="AE635" s="197"/>
      <c r="AF635" s="197" t="s">
        <v>4005</v>
      </c>
      <c r="AG635" s="199">
        <v>105101</v>
      </c>
      <c r="AH635" s="197">
        <f t="shared" si="28"/>
        <v>88661851</v>
      </c>
      <c r="AI635" s="197">
        <v>88661851</v>
      </c>
      <c r="AJ635" s="197">
        <v>0</v>
      </c>
      <c r="AK635" s="197">
        <v>0</v>
      </c>
      <c r="AL635" s="197">
        <v>0</v>
      </c>
      <c r="AM635" s="197">
        <f t="shared" si="29"/>
        <v>0</v>
      </c>
      <c r="AN635" s="197">
        <v>0</v>
      </c>
      <c r="AO635" s="197">
        <v>0</v>
      </c>
      <c r="AP635" s="197">
        <v>0</v>
      </c>
      <c r="AQ635" s="197">
        <v>0</v>
      </c>
      <c r="AR635" s="197">
        <v>0</v>
      </c>
      <c r="AS635" s="197" t="s">
        <v>564</v>
      </c>
      <c r="AT635" s="197">
        <v>0</v>
      </c>
      <c r="AU635" s="197">
        <v>0</v>
      </c>
      <c r="AV635" s="197">
        <v>0</v>
      </c>
      <c r="AW635" s="197" t="s">
        <v>4004</v>
      </c>
      <c r="AX635" s="197"/>
      <c r="AY635" s="197"/>
      <c r="AZ635" s="197"/>
      <c r="BA635" s="197"/>
      <c r="BB635" s="197"/>
      <c r="BC635" s="197"/>
      <c r="BD635" s="197" t="s">
        <v>4004</v>
      </c>
      <c r="BE635" s="197"/>
      <c r="BF635" s="197"/>
      <c r="BG635" s="197"/>
      <c r="BH635" s="197"/>
      <c r="BI635" s="197"/>
    </row>
    <row r="636" spans="1:61" ht="15" hidden="1" customHeight="1" x14ac:dyDescent="0.2">
      <c r="A636" s="349" t="str">
        <f t="shared" si="30"/>
        <v>59xx-41240002240-590120251225TAC0121</v>
      </c>
      <c r="B636" s="198">
        <v>46112</v>
      </c>
      <c r="C636" s="351" t="s">
        <v>337</v>
      </c>
      <c r="D636" s="351" t="s">
        <v>353</v>
      </c>
      <c r="E636" s="260">
        <v>41240002240</v>
      </c>
      <c r="F636" s="161" t="s">
        <v>1294</v>
      </c>
      <c r="G636" s="199" t="s">
        <v>2284</v>
      </c>
      <c r="H636" s="199" t="s">
        <v>3363</v>
      </c>
      <c r="I636" s="199" t="s">
        <v>4207</v>
      </c>
      <c r="J636" s="198">
        <v>46016</v>
      </c>
      <c r="K636" s="198">
        <v>46021</v>
      </c>
      <c r="L636" s="198">
        <v>46112</v>
      </c>
      <c r="M636" s="198">
        <v>46112</v>
      </c>
      <c r="N636" s="161" t="s">
        <v>78</v>
      </c>
      <c r="O636" s="161" t="s">
        <v>487</v>
      </c>
      <c r="P636" s="161"/>
      <c r="Q636" s="161"/>
      <c r="R636" s="198">
        <v>44927</v>
      </c>
      <c r="S636" s="198">
        <v>45291</v>
      </c>
      <c r="T636" s="161" t="s">
        <v>1295</v>
      </c>
      <c r="U636" s="161" t="s">
        <v>152</v>
      </c>
      <c r="V636" s="161"/>
      <c r="W636" s="161" t="s">
        <v>1296</v>
      </c>
      <c r="X636" s="161" t="s">
        <v>28</v>
      </c>
      <c r="Y636" s="161">
        <v>168</v>
      </c>
      <c r="Z636" s="198">
        <v>45747</v>
      </c>
      <c r="AA636" s="161"/>
      <c r="AB636" s="161"/>
      <c r="AC636" s="161"/>
      <c r="AD636" s="197">
        <v>10366345000</v>
      </c>
      <c r="AE636" s="197">
        <v>20</v>
      </c>
      <c r="AF636" s="197" t="s">
        <v>4005</v>
      </c>
      <c r="AG636" s="199">
        <v>101110</v>
      </c>
      <c r="AH636" s="197">
        <f t="shared" si="28"/>
        <v>78702235</v>
      </c>
      <c r="AI636" s="197">
        <v>57271867</v>
      </c>
      <c r="AJ636" s="197">
        <v>21430368</v>
      </c>
      <c r="AK636" s="197">
        <v>0</v>
      </c>
      <c r="AL636" s="197">
        <v>22908747</v>
      </c>
      <c r="AM636" s="197">
        <f t="shared" si="29"/>
        <v>0</v>
      </c>
      <c r="AN636" s="197">
        <v>0</v>
      </c>
      <c r="AO636" s="197">
        <v>0</v>
      </c>
      <c r="AP636" s="197">
        <v>0</v>
      </c>
      <c r="AQ636" s="197">
        <v>0</v>
      </c>
      <c r="AR636" s="197">
        <v>0</v>
      </c>
      <c r="AS636" s="197" t="s">
        <v>564</v>
      </c>
      <c r="AT636" s="197">
        <v>0</v>
      </c>
      <c r="AU636" s="197">
        <v>0</v>
      </c>
      <c r="AV636" s="197">
        <v>0</v>
      </c>
      <c r="AW636" s="197" t="s">
        <v>4004</v>
      </c>
      <c r="AX636" s="197"/>
      <c r="AY636" s="197"/>
      <c r="AZ636" s="197"/>
      <c r="BA636" s="197"/>
      <c r="BB636" s="197"/>
      <c r="BC636" s="197"/>
      <c r="BD636" s="197" t="s">
        <v>4004</v>
      </c>
      <c r="BE636" s="197"/>
      <c r="BF636" s="197"/>
      <c r="BG636" s="197"/>
      <c r="BH636" s="197"/>
      <c r="BI636" s="197"/>
    </row>
    <row r="637" spans="1:61" ht="15" hidden="1" customHeight="1" x14ac:dyDescent="0.2">
      <c r="A637" s="349" t="str">
        <f t="shared" si="30"/>
        <v>45xx-230540009830-450120251219TAC0001</v>
      </c>
      <c r="B637" s="198">
        <v>46113</v>
      </c>
      <c r="C637" s="351" t="s">
        <v>359</v>
      </c>
      <c r="D637" s="351" t="s">
        <v>259</v>
      </c>
      <c r="E637" s="260">
        <v>230540009830</v>
      </c>
      <c r="F637" s="161" t="s">
        <v>977</v>
      </c>
      <c r="G637" s="199" t="s">
        <v>2177</v>
      </c>
      <c r="H637" s="199" t="s">
        <v>3363</v>
      </c>
      <c r="I637" s="199" t="s">
        <v>4208</v>
      </c>
      <c r="J637" s="198">
        <v>46010</v>
      </c>
      <c r="K637" s="198">
        <v>46016</v>
      </c>
      <c r="L637" s="198">
        <v>46111</v>
      </c>
      <c r="M637" s="198">
        <v>46111</v>
      </c>
      <c r="N637" s="161" t="s">
        <v>78</v>
      </c>
      <c r="O637" s="161" t="s">
        <v>487</v>
      </c>
      <c r="P637" s="161"/>
      <c r="Q637" s="161"/>
      <c r="R637" s="198">
        <v>45056</v>
      </c>
      <c r="S637" s="198">
        <v>45291</v>
      </c>
      <c r="T637" s="161" t="s">
        <v>269</v>
      </c>
      <c r="U637" s="161" t="s">
        <v>273</v>
      </c>
      <c r="V637" s="161"/>
      <c r="W637" s="161"/>
      <c r="X637" s="161" t="s">
        <v>28</v>
      </c>
      <c r="Y637" s="161">
        <v>1336</v>
      </c>
      <c r="Z637" s="198">
        <v>46008</v>
      </c>
      <c r="AA637" s="161"/>
      <c r="AB637" s="161"/>
      <c r="AC637" s="161"/>
      <c r="AD637" s="197">
        <v>0</v>
      </c>
      <c r="AE637" s="197"/>
      <c r="AF637" s="197" t="s">
        <v>4003</v>
      </c>
      <c r="AG637" s="199">
        <v>101111</v>
      </c>
      <c r="AH637" s="197">
        <f t="shared" si="28"/>
        <v>76740913</v>
      </c>
      <c r="AI637" s="197">
        <v>55051029</v>
      </c>
      <c r="AJ637" s="197">
        <v>21689884</v>
      </c>
      <c r="AK637" s="197">
        <v>0</v>
      </c>
      <c r="AL637" s="197">
        <v>0</v>
      </c>
      <c r="AM637" s="197">
        <f t="shared" si="29"/>
        <v>0</v>
      </c>
      <c r="AN637" s="197">
        <v>0</v>
      </c>
      <c r="AO637" s="197">
        <v>0</v>
      </c>
      <c r="AP637" s="197">
        <v>0</v>
      </c>
      <c r="AQ637" s="197">
        <v>0</v>
      </c>
      <c r="AR637" s="197">
        <v>0</v>
      </c>
      <c r="AS637" s="197" t="s">
        <v>564</v>
      </c>
      <c r="AT637" s="197">
        <v>0</v>
      </c>
      <c r="AU637" s="197">
        <v>0</v>
      </c>
      <c r="AV637" s="197">
        <v>0</v>
      </c>
      <c r="AW637" s="197" t="s">
        <v>4004</v>
      </c>
      <c r="AX637" s="197"/>
      <c r="AY637" s="197"/>
      <c r="AZ637" s="197"/>
      <c r="BA637" s="197"/>
      <c r="BB637" s="197"/>
      <c r="BC637" s="197"/>
      <c r="BD637" s="197" t="s">
        <v>4004</v>
      </c>
      <c r="BE637" s="197"/>
      <c r="BF637" s="197"/>
      <c r="BG637" s="197"/>
      <c r="BH637" s="197"/>
      <c r="BI637" s="197"/>
    </row>
    <row r="638" spans="1:61" ht="15" hidden="1" customHeight="1" x14ac:dyDescent="0.2">
      <c r="A638" s="349" t="str">
        <f t="shared" si="30"/>
        <v>70xx-81040013830-28</v>
      </c>
      <c r="B638" s="198">
        <v>46112</v>
      </c>
      <c r="C638" s="351" t="s">
        <v>354</v>
      </c>
      <c r="D638" s="351" t="s">
        <v>4021</v>
      </c>
      <c r="E638" s="260">
        <v>81040013830</v>
      </c>
      <c r="F638" s="161" t="s">
        <v>1352</v>
      </c>
      <c r="G638" s="199">
        <v>28</v>
      </c>
      <c r="H638" s="199" t="s">
        <v>3365</v>
      </c>
      <c r="I638" s="199">
        <v>28</v>
      </c>
      <c r="J638" s="198">
        <v>45807</v>
      </c>
      <c r="K638" s="198">
        <v>45859</v>
      </c>
      <c r="L638" s="198">
        <v>46111</v>
      </c>
      <c r="M638" s="198"/>
      <c r="N638" s="161"/>
      <c r="O638" s="161" t="s">
        <v>24</v>
      </c>
      <c r="P638" s="161"/>
      <c r="Q638" s="161"/>
      <c r="R638" s="198">
        <v>44562</v>
      </c>
      <c r="S638" s="198">
        <v>45657</v>
      </c>
      <c r="T638" s="161" t="s">
        <v>449</v>
      </c>
      <c r="U638" s="161" t="s">
        <v>293</v>
      </c>
      <c r="V638" s="161"/>
      <c r="W638" s="161" t="s">
        <v>180</v>
      </c>
      <c r="X638" s="161" t="s">
        <v>131</v>
      </c>
      <c r="Y638" s="161"/>
      <c r="Z638" s="198"/>
      <c r="AA638" s="161"/>
      <c r="AB638" s="161"/>
      <c r="AC638" s="161"/>
      <c r="AD638" s="197"/>
      <c r="AE638" s="197"/>
      <c r="AF638" s="197" t="s">
        <v>4003</v>
      </c>
      <c r="AG638" s="199">
        <v>101111</v>
      </c>
      <c r="AH638" s="197">
        <f t="shared" si="28"/>
        <v>73405165</v>
      </c>
      <c r="AI638" s="197">
        <v>48721317</v>
      </c>
      <c r="AJ638" s="197">
        <v>24683848</v>
      </c>
      <c r="AK638" s="197">
        <v>0</v>
      </c>
      <c r="AL638" s="197">
        <v>0</v>
      </c>
      <c r="AM638" s="197">
        <f t="shared" si="29"/>
        <v>0</v>
      </c>
      <c r="AN638" s="197">
        <v>0</v>
      </c>
      <c r="AO638" s="197">
        <v>0</v>
      </c>
      <c r="AP638" s="197">
        <v>0</v>
      </c>
      <c r="AQ638" s="197">
        <v>0</v>
      </c>
      <c r="AR638" s="197">
        <v>0</v>
      </c>
      <c r="AS638" s="197" t="s">
        <v>564</v>
      </c>
      <c r="AT638" s="197">
        <v>0</v>
      </c>
      <c r="AU638" s="197">
        <v>0</v>
      </c>
      <c r="AV638" s="197">
        <v>0</v>
      </c>
      <c r="AW638" s="197" t="s">
        <v>4004</v>
      </c>
      <c r="AX638" s="197"/>
      <c r="AY638" s="197"/>
      <c r="AZ638" s="197"/>
      <c r="BA638" s="197"/>
      <c r="BB638" s="197"/>
      <c r="BC638" s="197"/>
      <c r="BD638" s="197" t="s">
        <v>4004</v>
      </c>
      <c r="BE638" s="197"/>
      <c r="BF638" s="197"/>
      <c r="BG638" s="197"/>
      <c r="BH638" s="197"/>
      <c r="BI638" s="197"/>
    </row>
    <row r="639" spans="1:61" ht="15" hidden="1" customHeight="1" x14ac:dyDescent="0.2">
      <c r="A639" s="349" t="str">
        <f t="shared" si="30"/>
        <v>62xx-120240019894-451</v>
      </c>
      <c r="B639" s="198">
        <v>46078</v>
      </c>
      <c r="C639" s="351" t="s">
        <v>361</v>
      </c>
      <c r="D639" s="351" t="s">
        <v>362</v>
      </c>
      <c r="E639" s="260">
        <v>120240019894</v>
      </c>
      <c r="F639" s="161" t="s">
        <v>401</v>
      </c>
      <c r="G639" s="199">
        <v>451</v>
      </c>
      <c r="H639" s="199" t="s">
        <v>3365</v>
      </c>
      <c r="I639" s="199">
        <v>451</v>
      </c>
      <c r="J639" s="198">
        <v>45793</v>
      </c>
      <c r="K639" s="198">
        <v>45805</v>
      </c>
      <c r="L639" s="198">
        <v>46076</v>
      </c>
      <c r="M639" s="198"/>
      <c r="N639" s="161"/>
      <c r="O639" s="161" t="s">
        <v>24</v>
      </c>
      <c r="P639" s="161"/>
      <c r="Q639" s="161"/>
      <c r="R639" s="198">
        <v>44562</v>
      </c>
      <c r="S639" s="198" t="s">
        <v>44</v>
      </c>
      <c r="T639" s="161" t="s">
        <v>140</v>
      </c>
      <c r="U639" s="161" t="s">
        <v>149</v>
      </c>
      <c r="V639" s="161"/>
      <c r="W639" s="161" t="s">
        <v>1151</v>
      </c>
      <c r="X639" s="161" t="s">
        <v>28</v>
      </c>
      <c r="Y639" s="161">
        <v>266</v>
      </c>
      <c r="Z639" s="198">
        <v>45782</v>
      </c>
      <c r="AA639" s="161"/>
      <c r="AB639" s="161"/>
      <c r="AC639" s="161"/>
      <c r="AD639" s="197">
        <v>1599124306</v>
      </c>
      <c r="AE639" s="197"/>
      <c r="AF639" s="197" t="s">
        <v>4003</v>
      </c>
      <c r="AG639" s="199">
        <v>101111</v>
      </c>
      <c r="AH639" s="197">
        <f t="shared" si="28"/>
        <v>68423238</v>
      </c>
      <c r="AI639" s="197">
        <v>47086468</v>
      </c>
      <c r="AJ639" s="197">
        <v>21336770</v>
      </c>
      <c r="AK639" s="197">
        <v>0</v>
      </c>
      <c r="AL639" s="197">
        <v>0</v>
      </c>
      <c r="AM639" s="197">
        <f t="shared" si="29"/>
        <v>0</v>
      </c>
      <c r="AN639" s="197">
        <v>0</v>
      </c>
      <c r="AO639" s="197">
        <v>0</v>
      </c>
      <c r="AP639" s="197">
        <v>0</v>
      </c>
      <c r="AQ639" s="197">
        <v>0</v>
      </c>
      <c r="AR639" s="197">
        <v>0</v>
      </c>
      <c r="AS639" s="197" t="s">
        <v>564</v>
      </c>
      <c r="AT639" s="197">
        <v>0</v>
      </c>
      <c r="AU639" s="197">
        <v>0</v>
      </c>
      <c r="AV639" s="197">
        <v>0</v>
      </c>
      <c r="AW639" s="197" t="s">
        <v>4004</v>
      </c>
      <c r="AX639" s="197"/>
      <c r="AY639" s="197"/>
      <c r="AZ639" s="197"/>
      <c r="BA639" s="197"/>
      <c r="BB639" s="197"/>
      <c r="BC639" s="197"/>
      <c r="BD639" s="197" t="s">
        <v>4004</v>
      </c>
      <c r="BE639" s="197"/>
      <c r="BF639" s="197"/>
      <c r="BG639" s="197"/>
      <c r="BH639" s="197"/>
      <c r="BI639" s="197"/>
    </row>
    <row r="640" spans="1:61" ht="15" hidden="1" customHeight="1" x14ac:dyDescent="0.2">
      <c r="A640" s="349" t="str">
        <f t="shared" si="30"/>
        <v>60xx-150340019152-600120250722TAC0085</v>
      </c>
      <c r="B640" s="198">
        <v>46113</v>
      </c>
      <c r="C640" s="351" t="s">
        <v>363</v>
      </c>
      <c r="D640" s="351" t="s">
        <v>364</v>
      </c>
      <c r="E640" s="260">
        <v>150340019152</v>
      </c>
      <c r="F640" s="161" t="s">
        <v>792</v>
      </c>
      <c r="G640" s="199" t="s">
        <v>791</v>
      </c>
      <c r="H640" s="199" t="s">
        <v>3363</v>
      </c>
      <c r="I640" s="199" t="s">
        <v>4204</v>
      </c>
      <c r="J640" s="198">
        <v>45860</v>
      </c>
      <c r="K640" s="198">
        <v>45873</v>
      </c>
      <c r="L640" s="198">
        <v>46112</v>
      </c>
      <c r="M640" s="198"/>
      <c r="N640" s="161" t="s">
        <v>24</v>
      </c>
      <c r="O640" s="161" t="s">
        <v>487</v>
      </c>
      <c r="P640" s="161"/>
      <c r="Q640" s="161"/>
      <c r="R640" s="198">
        <v>44197</v>
      </c>
      <c r="S640" s="198">
        <v>45657</v>
      </c>
      <c r="T640" s="161" t="s">
        <v>683</v>
      </c>
      <c r="U640" s="161"/>
      <c r="V640" s="161"/>
      <c r="W640" s="161"/>
      <c r="X640" s="161"/>
      <c r="Y640" s="161"/>
      <c r="Z640" s="198"/>
      <c r="AA640" s="161"/>
      <c r="AB640" s="161"/>
      <c r="AC640" s="161"/>
      <c r="AD640" s="197"/>
      <c r="AE640" s="197"/>
      <c r="AF640" s="197" t="s">
        <v>4005</v>
      </c>
      <c r="AG640" s="199">
        <v>105101</v>
      </c>
      <c r="AH640" s="197">
        <f t="shared" si="28"/>
        <v>67620830</v>
      </c>
      <c r="AI640" s="197">
        <v>62639121</v>
      </c>
      <c r="AJ640" s="197">
        <v>4981709</v>
      </c>
      <c r="AK640" s="197">
        <v>0</v>
      </c>
      <c r="AL640" s="197">
        <v>0</v>
      </c>
      <c r="AM640" s="197">
        <f t="shared" si="29"/>
        <v>0</v>
      </c>
      <c r="AN640" s="197">
        <v>0</v>
      </c>
      <c r="AO640" s="197">
        <v>0</v>
      </c>
      <c r="AP640" s="197">
        <v>0</v>
      </c>
      <c r="AQ640" s="197">
        <v>0</v>
      </c>
      <c r="AR640" s="197">
        <v>0</v>
      </c>
      <c r="AS640" s="197" t="s">
        <v>564</v>
      </c>
      <c r="AT640" s="197">
        <v>0</v>
      </c>
      <c r="AU640" s="197">
        <v>0</v>
      </c>
      <c r="AV640" s="197">
        <v>0</v>
      </c>
      <c r="AW640" s="197" t="s">
        <v>4004</v>
      </c>
      <c r="AX640" s="197"/>
      <c r="AY640" s="197"/>
      <c r="AZ640" s="197"/>
      <c r="BA640" s="197"/>
      <c r="BB640" s="197"/>
      <c r="BC640" s="197"/>
      <c r="BD640" s="197" t="s">
        <v>4004</v>
      </c>
      <c r="BE640" s="197"/>
      <c r="BF640" s="197"/>
      <c r="BG640" s="197"/>
      <c r="BH640" s="197"/>
      <c r="BI640" s="197"/>
    </row>
    <row r="641" spans="1:61" ht="15" hidden="1" customHeight="1" x14ac:dyDescent="0.2">
      <c r="A641" s="349" t="str">
        <f t="shared" si="30"/>
        <v>60xx-190840023570-600120250904TAC0003</v>
      </c>
      <c r="B641" s="198">
        <v>46030</v>
      </c>
      <c r="C641" s="351" t="s">
        <v>363</v>
      </c>
      <c r="D641" s="351" t="s">
        <v>364</v>
      </c>
      <c r="E641" s="260">
        <v>190840023570</v>
      </c>
      <c r="F641" s="161" t="s">
        <v>1321</v>
      </c>
      <c r="G641" s="199" t="s">
        <v>1322</v>
      </c>
      <c r="H641" s="199" t="s">
        <v>3363</v>
      </c>
      <c r="I641" s="199" t="s">
        <v>4228</v>
      </c>
      <c r="J641" s="198">
        <v>45904</v>
      </c>
      <c r="K641" s="198">
        <v>45929</v>
      </c>
      <c r="L641" s="198">
        <v>46027</v>
      </c>
      <c r="M641" s="198"/>
      <c r="N641" s="161" t="s">
        <v>24</v>
      </c>
      <c r="O641" s="161" t="s">
        <v>487</v>
      </c>
      <c r="P641" s="161"/>
      <c r="Q641" s="161"/>
      <c r="R641" s="198">
        <v>44927</v>
      </c>
      <c r="S641" s="198">
        <v>45657</v>
      </c>
      <c r="T641" s="161" t="s">
        <v>777</v>
      </c>
      <c r="U641" s="161"/>
      <c r="V641" s="161"/>
      <c r="W641" s="161"/>
      <c r="X641" s="161" t="s">
        <v>28</v>
      </c>
      <c r="Y641" s="161"/>
      <c r="Z641" s="198"/>
      <c r="AA641" s="161"/>
      <c r="AB641" s="161"/>
      <c r="AC641" s="161"/>
      <c r="AD641" s="197"/>
      <c r="AE641" s="197"/>
      <c r="AF641" s="197" t="s">
        <v>4005</v>
      </c>
      <c r="AG641" s="199">
        <v>105101</v>
      </c>
      <c r="AH641" s="197">
        <f t="shared" si="28"/>
        <v>66148675.730000004</v>
      </c>
      <c r="AI641" s="197">
        <v>59821812</v>
      </c>
      <c r="AJ641" s="197">
        <v>6326863.7300000004</v>
      </c>
      <c r="AK641" s="197">
        <v>0</v>
      </c>
      <c r="AL641" s="197">
        <v>0</v>
      </c>
      <c r="AM641" s="197">
        <f t="shared" si="29"/>
        <v>0</v>
      </c>
      <c r="AN641" s="197">
        <v>0</v>
      </c>
      <c r="AO641" s="197">
        <v>0</v>
      </c>
      <c r="AP641" s="197">
        <v>0</v>
      </c>
      <c r="AQ641" s="197">
        <v>0</v>
      </c>
      <c r="AR641" s="197">
        <v>0</v>
      </c>
      <c r="AS641" s="197" t="s">
        <v>564</v>
      </c>
      <c r="AT641" s="197">
        <v>0</v>
      </c>
      <c r="AU641" s="197">
        <v>0</v>
      </c>
      <c r="AV641" s="197">
        <v>0</v>
      </c>
      <c r="AW641" s="197" t="s">
        <v>4004</v>
      </c>
      <c r="AX641" s="197"/>
      <c r="AY641" s="197"/>
      <c r="AZ641" s="197"/>
      <c r="BA641" s="197"/>
      <c r="BB641" s="197"/>
      <c r="BC641" s="197"/>
      <c r="BD641" s="197" t="s">
        <v>4004</v>
      </c>
      <c r="BE641" s="197"/>
      <c r="BF641" s="197"/>
      <c r="BG641" s="197"/>
      <c r="BH641" s="197"/>
      <c r="BI641" s="197"/>
    </row>
    <row r="642" spans="1:61" ht="15" hidden="1" customHeight="1" x14ac:dyDescent="0.2">
      <c r="A642" s="349" t="str">
        <f t="shared" si="30"/>
        <v>58xx-240640010295-580120251110TAC0002</v>
      </c>
      <c r="B642" s="198">
        <v>46099</v>
      </c>
      <c r="C642" s="351" t="s">
        <v>282</v>
      </c>
      <c r="D642" s="351" t="s">
        <v>283</v>
      </c>
      <c r="E642" s="260">
        <v>240640010295</v>
      </c>
      <c r="F642" s="161" t="s">
        <v>980</v>
      </c>
      <c r="G642" s="199" t="s">
        <v>1608</v>
      </c>
      <c r="H642" s="199" t="s">
        <v>3363</v>
      </c>
      <c r="I642" s="199" t="s">
        <v>1608</v>
      </c>
      <c r="J642" s="198">
        <v>45971</v>
      </c>
      <c r="K642" s="198">
        <v>45981</v>
      </c>
      <c r="L642" s="198">
        <v>46099</v>
      </c>
      <c r="M642" s="198">
        <v>46099</v>
      </c>
      <c r="N642" s="161" t="s">
        <v>78</v>
      </c>
      <c r="O642" s="161" t="s">
        <v>487</v>
      </c>
      <c r="P642" s="161"/>
      <c r="Q642" s="161"/>
      <c r="R642" s="198">
        <v>45292</v>
      </c>
      <c r="S642" s="198">
        <v>45657</v>
      </c>
      <c r="T642" s="161" t="s">
        <v>1487</v>
      </c>
      <c r="U642" s="161" t="s">
        <v>152</v>
      </c>
      <c r="V642" s="161"/>
      <c r="W642" s="161" t="s">
        <v>1692</v>
      </c>
      <c r="X642" s="161" t="s">
        <v>28</v>
      </c>
      <c r="Y642" s="161"/>
      <c r="Z642" s="198"/>
      <c r="AA642" s="161"/>
      <c r="AB642" s="161"/>
      <c r="AC642" s="161"/>
      <c r="AD642" s="197">
        <v>76108118</v>
      </c>
      <c r="AE642" s="197"/>
      <c r="AF642" s="197" t="s">
        <v>4003</v>
      </c>
      <c r="AG642" s="199">
        <v>101111</v>
      </c>
      <c r="AH642" s="197">
        <f t="shared" si="28"/>
        <v>64976759.930000007</v>
      </c>
      <c r="AI642" s="197">
        <v>54087871.200000003</v>
      </c>
      <c r="AJ642" s="197">
        <v>10888888.73</v>
      </c>
      <c r="AK642" s="197">
        <v>0</v>
      </c>
      <c r="AL642" s="197">
        <v>0</v>
      </c>
      <c r="AM642" s="197">
        <f t="shared" si="29"/>
        <v>0</v>
      </c>
      <c r="AN642" s="197">
        <v>0</v>
      </c>
      <c r="AO642" s="197">
        <v>0</v>
      </c>
      <c r="AP642" s="197">
        <v>0</v>
      </c>
      <c r="AQ642" s="197">
        <v>0</v>
      </c>
      <c r="AR642" s="197">
        <v>0</v>
      </c>
      <c r="AS642" s="197" t="s">
        <v>564</v>
      </c>
      <c r="AT642" s="197">
        <v>0</v>
      </c>
      <c r="AU642" s="197">
        <v>0</v>
      </c>
      <c r="AV642" s="197">
        <v>0</v>
      </c>
      <c r="AW642" s="197" t="s">
        <v>4004</v>
      </c>
      <c r="AX642" s="197"/>
      <c r="AY642" s="197"/>
      <c r="AZ642" s="197"/>
      <c r="BA642" s="197"/>
      <c r="BB642" s="197"/>
      <c r="BC642" s="197"/>
      <c r="BD642" s="197" t="s">
        <v>4004</v>
      </c>
      <c r="BE642" s="197"/>
      <c r="BF642" s="197"/>
      <c r="BG642" s="197"/>
      <c r="BH642" s="197"/>
      <c r="BI642" s="197"/>
    </row>
    <row r="643" spans="1:61" ht="15" hidden="1" customHeight="1" x14ac:dyDescent="0.2">
      <c r="A643" s="349" t="str">
        <f t="shared" si="30"/>
        <v>30xx-70540008481-163</v>
      </c>
      <c r="B643" s="198">
        <v>46108</v>
      </c>
      <c r="C643" s="351" t="s">
        <v>217</v>
      </c>
      <c r="D643" s="351" t="s">
        <v>360</v>
      </c>
      <c r="E643" s="260">
        <v>70540008481</v>
      </c>
      <c r="F643" s="161" t="s">
        <v>2034</v>
      </c>
      <c r="G643" s="199">
        <v>163</v>
      </c>
      <c r="H643" s="199" t="s">
        <v>3365</v>
      </c>
      <c r="I643" s="199">
        <v>163</v>
      </c>
      <c r="J643" s="198">
        <v>45800</v>
      </c>
      <c r="K643" s="198">
        <v>46002</v>
      </c>
      <c r="L643" s="198">
        <v>46087</v>
      </c>
      <c r="M643" s="198"/>
      <c r="N643" s="161"/>
      <c r="O643" s="161" t="s">
        <v>24</v>
      </c>
      <c r="P643" s="161"/>
      <c r="Q643" s="161"/>
      <c r="R643" s="198">
        <v>44197</v>
      </c>
      <c r="S643" s="198">
        <v>45657</v>
      </c>
      <c r="T643" s="161" t="s">
        <v>227</v>
      </c>
      <c r="U643" s="161" t="s">
        <v>23</v>
      </c>
      <c r="V643" s="161"/>
      <c r="W643" s="161" t="s">
        <v>2265</v>
      </c>
      <c r="X643" s="161" t="s">
        <v>11</v>
      </c>
      <c r="Y643" s="161">
        <v>327</v>
      </c>
      <c r="Z643" s="198">
        <v>45797</v>
      </c>
      <c r="AA643" s="161"/>
      <c r="AB643" s="161"/>
      <c r="AC643" s="161"/>
      <c r="AD643" s="197">
        <v>265502549</v>
      </c>
      <c r="AE643" s="197">
        <v>0.01</v>
      </c>
      <c r="AF643" s="197" t="s">
        <v>4003</v>
      </c>
      <c r="AG643" s="199">
        <v>101111</v>
      </c>
      <c r="AH643" s="197">
        <f t="shared" si="28"/>
        <v>64025365</v>
      </c>
      <c r="AI643" s="197">
        <v>42876793</v>
      </c>
      <c r="AJ643" s="197">
        <v>21148572</v>
      </c>
      <c r="AK643" s="197">
        <v>11972925</v>
      </c>
      <c r="AL643" s="197">
        <v>0</v>
      </c>
      <c r="AM643" s="197">
        <f t="shared" si="29"/>
        <v>0</v>
      </c>
      <c r="AN643" s="197">
        <v>0</v>
      </c>
      <c r="AO643" s="197">
        <v>0</v>
      </c>
      <c r="AP643" s="197">
        <v>0</v>
      </c>
      <c r="AQ643" s="197">
        <v>0</v>
      </c>
      <c r="AR643" s="197">
        <v>0</v>
      </c>
      <c r="AS643" s="197" t="s">
        <v>564</v>
      </c>
      <c r="AT643" s="197">
        <v>0</v>
      </c>
      <c r="AU643" s="197">
        <v>0</v>
      </c>
      <c r="AV643" s="197">
        <v>0</v>
      </c>
      <c r="AW643" s="197" t="s">
        <v>4004</v>
      </c>
      <c r="AX643" s="197"/>
      <c r="AY643" s="197"/>
      <c r="AZ643" s="197"/>
      <c r="BA643" s="197"/>
      <c r="BB643" s="197"/>
      <c r="BC643" s="197"/>
      <c r="BD643" s="197" t="s">
        <v>4004</v>
      </c>
      <c r="BE643" s="197"/>
      <c r="BF643" s="197"/>
      <c r="BG643" s="197"/>
      <c r="BH643" s="197"/>
      <c r="BI643" s="197"/>
    </row>
    <row r="644" spans="1:61" ht="15" hidden="1" customHeight="1" x14ac:dyDescent="0.2">
      <c r="A644" s="349" t="str">
        <f t="shared" si="30"/>
        <v>60xx-60640012075-600120250808TAC0051</v>
      </c>
      <c r="B644" s="198">
        <v>46108</v>
      </c>
      <c r="C644" s="351" t="s">
        <v>363</v>
      </c>
      <c r="D644" s="351" t="s">
        <v>364</v>
      </c>
      <c r="E644" s="260">
        <v>60640012075</v>
      </c>
      <c r="F644" s="161" t="s">
        <v>810</v>
      </c>
      <c r="G644" s="199" t="s">
        <v>809</v>
      </c>
      <c r="H644" s="199" t="s">
        <v>3363</v>
      </c>
      <c r="I644" s="199" t="s">
        <v>4239</v>
      </c>
      <c r="J644" s="198">
        <v>45877</v>
      </c>
      <c r="K644" s="198">
        <v>45884</v>
      </c>
      <c r="L644" s="198">
        <v>46073</v>
      </c>
      <c r="M644" s="198">
        <v>46073</v>
      </c>
      <c r="N644" s="161" t="s">
        <v>78</v>
      </c>
      <c r="O644" s="161" t="s">
        <v>487</v>
      </c>
      <c r="P644" s="161"/>
      <c r="Q644" s="161"/>
      <c r="R644" s="198">
        <v>44562</v>
      </c>
      <c r="S644" s="198">
        <v>45657</v>
      </c>
      <c r="T644" s="161" t="s">
        <v>787</v>
      </c>
      <c r="U644" s="161"/>
      <c r="V644" s="161"/>
      <c r="W644" s="161"/>
      <c r="X644" s="161" t="s">
        <v>28</v>
      </c>
      <c r="Y644" s="161"/>
      <c r="Z644" s="198"/>
      <c r="AA644" s="161"/>
      <c r="AB644" s="161"/>
      <c r="AC644" s="161"/>
      <c r="AD644" s="197"/>
      <c r="AE644" s="197"/>
      <c r="AF644" s="197" t="s">
        <v>4003</v>
      </c>
      <c r="AG644" s="199">
        <v>101111</v>
      </c>
      <c r="AH644" s="197">
        <f t="shared" si="28"/>
        <v>61717422</v>
      </c>
      <c r="AI644" s="197">
        <v>41860324</v>
      </c>
      <c r="AJ644" s="197">
        <v>19857098</v>
      </c>
      <c r="AK644" s="197">
        <v>0</v>
      </c>
      <c r="AL644" s="197">
        <v>20930162</v>
      </c>
      <c r="AM644" s="197">
        <f t="shared" si="29"/>
        <v>0</v>
      </c>
      <c r="AN644" s="197">
        <v>0</v>
      </c>
      <c r="AO644" s="197">
        <v>0</v>
      </c>
      <c r="AP644" s="197">
        <v>0</v>
      </c>
      <c r="AQ644" s="197">
        <v>0</v>
      </c>
      <c r="AR644" s="197">
        <v>0</v>
      </c>
      <c r="AS644" s="197" t="s">
        <v>564</v>
      </c>
      <c r="AT644" s="197">
        <v>0</v>
      </c>
      <c r="AU644" s="197">
        <v>0</v>
      </c>
      <c r="AV644" s="197">
        <v>0</v>
      </c>
      <c r="AW644" s="197" t="s">
        <v>4004</v>
      </c>
      <c r="AX644" s="197"/>
      <c r="AY644" s="197"/>
      <c r="AZ644" s="197"/>
      <c r="BA644" s="197"/>
      <c r="BB644" s="197"/>
      <c r="BC644" s="197"/>
      <c r="BD644" s="197" t="s">
        <v>4004</v>
      </c>
      <c r="BE644" s="197"/>
      <c r="BF644" s="197"/>
      <c r="BG644" s="197"/>
      <c r="BH644" s="197"/>
      <c r="BI644" s="197"/>
    </row>
    <row r="645" spans="1:61" ht="15" hidden="1" customHeight="1" x14ac:dyDescent="0.2">
      <c r="A645" s="349" t="str">
        <f t="shared" si="30"/>
        <v>06xx-70640007209-127</v>
      </c>
      <c r="B645" s="198">
        <v>46071</v>
      </c>
      <c r="C645" s="351" t="s">
        <v>348</v>
      </c>
      <c r="D645" s="351" t="s">
        <v>49</v>
      </c>
      <c r="E645" s="260">
        <v>70640007209</v>
      </c>
      <c r="F645" s="161" t="s">
        <v>3515</v>
      </c>
      <c r="G645" s="199">
        <v>127</v>
      </c>
      <c r="H645" s="199" t="s">
        <v>3365</v>
      </c>
      <c r="I645" s="199">
        <v>127</v>
      </c>
      <c r="J645" s="198">
        <v>43224</v>
      </c>
      <c r="K645" s="198">
        <v>43244</v>
      </c>
      <c r="L645" s="198">
        <v>43829</v>
      </c>
      <c r="M645" s="198">
        <v>43829</v>
      </c>
      <c r="N645" s="161"/>
      <c r="O645" s="161" t="s">
        <v>78</v>
      </c>
      <c r="P645" s="161"/>
      <c r="Q645" s="161"/>
      <c r="R645" s="198">
        <v>42370</v>
      </c>
      <c r="S645" s="198">
        <v>43100</v>
      </c>
      <c r="T645" s="161" t="s">
        <v>80</v>
      </c>
      <c r="U645" s="161" t="s">
        <v>152</v>
      </c>
      <c r="V645" s="161" t="s">
        <v>57</v>
      </c>
      <c r="W645" s="161" t="s">
        <v>3516</v>
      </c>
      <c r="X645" s="161" t="s">
        <v>3517</v>
      </c>
      <c r="Y645" s="161"/>
      <c r="Z645" s="198"/>
      <c r="AA645" s="161"/>
      <c r="AB645" s="161"/>
      <c r="AC645" s="161"/>
      <c r="AD645" s="197"/>
      <c r="AE645" s="197">
        <v>0.42</v>
      </c>
      <c r="AF645" s="197" t="s">
        <v>4005</v>
      </c>
      <c r="AG645" s="199">
        <v>105101</v>
      </c>
      <c r="AH645" s="197">
        <f t="shared" si="28"/>
        <v>61308689</v>
      </c>
      <c r="AI645" s="197">
        <v>56376244</v>
      </c>
      <c r="AJ645" s="197">
        <v>4932445</v>
      </c>
      <c r="AK645" s="197">
        <v>0</v>
      </c>
      <c r="AL645" s="197">
        <v>0</v>
      </c>
      <c r="AM645" s="197">
        <f t="shared" si="29"/>
        <v>0</v>
      </c>
      <c r="AN645" s="197">
        <v>0</v>
      </c>
      <c r="AO645" s="197">
        <v>0</v>
      </c>
      <c r="AP645" s="197">
        <v>0</v>
      </c>
      <c r="AQ645" s="197">
        <v>0</v>
      </c>
      <c r="AR645" s="197">
        <v>0</v>
      </c>
      <c r="AS645" s="197" t="e">
        <v>#N/A</v>
      </c>
      <c r="AT645" s="197">
        <v>0</v>
      </c>
      <c r="AU645" s="197">
        <v>0</v>
      </c>
      <c r="AV645" s="197">
        <v>0</v>
      </c>
      <c r="AW645" s="197" t="s">
        <v>4004</v>
      </c>
      <c r="AX645" s="197"/>
      <c r="AY645" s="197"/>
      <c r="AZ645" s="197"/>
      <c r="BA645" s="197"/>
      <c r="BB645" s="197"/>
      <c r="BC645" s="197"/>
      <c r="BD645" s="197" t="s">
        <v>4004</v>
      </c>
      <c r="BE645" s="197"/>
      <c r="BF645" s="197"/>
      <c r="BG645" s="197"/>
      <c r="BH645" s="197"/>
      <c r="BI645" s="197"/>
    </row>
    <row r="646" spans="1:61" ht="15" hidden="1" customHeight="1" x14ac:dyDescent="0.2">
      <c r="A646" s="349" t="str">
        <f t="shared" si="30"/>
        <v>09xx-220740029058-090120251016TAC0011</v>
      </c>
      <c r="B646" s="198">
        <v>46111</v>
      </c>
      <c r="C646" s="351" t="s">
        <v>356</v>
      </c>
      <c r="D646" s="351" t="s">
        <v>357</v>
      </c>
      <c r="E646" s="260">
        <v>220740029058</v>
      </c>
      <c r="F646" s="161" t="s">
        <v>1199</v>
      </c>
      <c r="G646" s="199" t="s">
        <v>1200</v>
      </c>
      <c r="H646" s="199" t="s">
        <v>3363</v>
      </c>
      <c r="I646" s="199"/>
      <c r="J646" s="198">
        <v>45946</v>
      </c>
      <c r="K646" s="198">
        <v>45964</v>
      </c>
      <c r="L646" s="198">
        <v>46111</v>
      </c>
      <c r="M646" s="198">
        <v>46111</v>
      </c>
      <c r="N646" s="161" t="s">
        <v>78</v>
      </c>
      <c r="O646" s="161" t="s">
        <v>487</v>
      </c>
      <c r="P646" s="161"/>
      <c r="Q646" s="161"/>
      <c r="R646" s="198" t="s">
        <v>1193</v>
      </c>
      <c r="S646" s="198" t="s">
        <v>1142</v>
      </c>
      <c r="T646" s="161" t="s">
        <v>863</v>
      </c>
      <c r="U646" s="161" t="s">
        <v>152</v>
      </c>
      <c r="V646" s="161" t="s">
        <v>57</v>
      </c>
      <c r="W646" s="161" t="s">
        <v>207</v>
      </c>
      <c r="X646" s="161" t="s">
        <v>28</v>
      </c>
      <c r="Y646" s="161">
        <v>959</v>
      </c>
      <c r="Z646" s="198">
        <v>45925</v>
      </c>
      <c r="AA646" s="161" t="s">
        <v>57</v>
      </c>
      <c r="AB646" s="161" t="s">
        <v>57</v>
      </c>
      <c r="AC646" s="161" t="s">
        <v>57</v>
      </c>
      <c r="AD646" s="197">
        <v>13400186266</v>
      </c>
      <c r="AE646" s="197">
        <v>3.2</v>
      </c>
      <c r="AF646" s="197" t="s">
        <v>4003</v>
      </c>
      <c r="AG646" s="199">
        <v>101111</v>
      </c>
      <c r="AH646" s="197">
        <f t="shared" si="28"/>
        <v>54736410.209999993</v>
      </c>
      <c r="AI646" s="197">
        <v>36886070.799999997</v>
      </c>
      <c r="AJ646" s="197">
        <v>17850339.41</v>
      </c>
      <c r="AK646" s="197">
        <v>0</v>
      </c>
      <c r="AL646" s="197">
        <v>37144297</v>
      </c>
      <c r="AM646" s="197">
        <f t="shared" si="29"/>
        <v>0</v>
      </c>
      <c r="AN646" s="197">
        <v>0</v>
      </c>
      <c r="AO646" s="197">
        <v>0</v>
      </c>
      <c r="AP646" s="197">
        <v>0</v>
      </c>
      <c r="AQ646" s="197">
        <v>0</v>
      </c>
      <c r="AR646" s="197">
        <v>0</v>
      </c>
      <c r="AS646" s="197" t="s">
        <v>564</v>
      </c>
      <c r="AT646" s="197">
        <v>0</v>
      </c>
      <c r="AU646" s="197">
        <v>0</v>
      </c>
      <c r="AV646" s="197">
        <v>0</v>
      </c>
      <c r="AW646" s="197" t="s">
        <v>4004</v>
      </c>
      <c r="AX646" s="197"/>
      <c r="AY646" s="197"/>
      <c r="AZ646" s="197"/>
      <c r="BA646" s="197"/>
      <c r="BB646" s="197"/>
      <c r="BC646" s="197"/>
      <c r="BD646" s="197" t="s">
        <v>4004</v>
      </c>
      <c r="BE646" s="197"/>
      <c r="BF646" s="197"/>
      <c r="BG646" s="197"/>
      <c r="BH646" s="197"/>
      <c r="BI646" s="197"/>
    </row>
    <row r="647" spans="1:61" ht="15" hidden="1" customHeight="1" x14ac:dyDescent="0.2">
      <c r="A647" s="349" t="str">
        <f t="shared" si="30"/>
        <v>06xx-11240002949-282</v>
      </c>
      <c r="B647" s="198">
        <v>46071</v>
      </c>
      <c r="C647" s="351" t="s">
        <v>348</v>
      </c>
      <c r="D647" s="351" t="s">
        <v>49</v>
      </c>
      <c r="E647" s="260">
        <v>11240002949</v>
      </c>
      <c r="F647" s="161" t="s">
        <v>3526</v>
      </c>
      <c r="G647" s="199">
        <v>282</v>
      </c>
      <c r="H647" s="199" t="s">
        <v>3365</v>
      </c>
      <c r="I647" s="199">
        <v>282</v>
      </c>
      <c r="J647" s="198">
        <v>43367</v>
      </c>
      <c r="K647" s="198">
        <v>43375</v>
      </c>
      <c r="L647" s="198">
        <v>43644</v>
      </c>
      <c r="M647" s="198">
        <v>43644</v>
      </c>
      <c r="N647" s="161"/>
      <c r="O647" s="161" t="s">
        <v>78</v>
      </c>
      <c r="P647" s="161"/>
      <c r="Q647" s="161"/>
      <c r="R647" s="198">
        <v>41275</v>
      </c>
      <c r="S647" s="198">
        <v>43100</v>
      </c>
      <c r="T647" s="161" t="s">
        <v>3527</v>
      </c>
      <c r="U647" s="161" t="s">
        <v>152</v>
      </c>
      <c r="V647" s="161" t="s">
        <v>57</v>
      </c>
      <c r="W647" s="161" t="s">
        <v>79</v>
      </c>
      <c r="X647" s="161" t="s">
        <v>28</v>
      </c>
      <c r="Y647" s="161"/>
      <c r="Z647" s="198"/>
      <c r="AA647" s="161"/>
      <c r="AB647" s="161"/>
      <c r="AC647" s="161"/>
      <c r="AD647" s="197"/>
      <c r="AE647" s="197">
        <v>2.6</v>
      </c>
      <c r="AF647" s="197" t="s">
        <v>4005</v>
      </c>
      <c r="AG647" s="199">
        <v>105101</v>
      </c>
      <c r="AH647" s="197">
        <f t="shared" ref="AH647:AH710" si="31">AI647+AJ647</f>
        <v>54177637</v>
      </c>
      <c r="AI647" s="197">
        <v>43896764</v>
      </c>
      <c r="AJ647" s="197">
        <v>10280873</v>
      </c>
      <c r="AK647" s="197">
        <v>0</v>
      </c>
      <c r="AL647" s="197">
        <v>0</v>
      </c>
      <c r="AM647" s="197">
        <f t="shared" ref="AM647:AM710" si="32">AN647+AO647+AP647+AQ647+AR647</f>
        <v>0</v>
      </c>
      <c r="AN647" s="197">
        <v>0</v>
      </c>
      <c r="AO647" s="197">
        <v>0</v>
      </c>
      <c r="AP647" s="197">
        <v>0</v>
      </c>
      <c r="AQ647" s="197">
        <v>0</v>
      </c>
      <c r="AR647" s="197">
        <v>0</v>
      </c>
      <c r="AS647" s="197" t="e">
        <v>#N/A</v>
      </c>
      <c r="AT647" s="197">
        <v>0</v>
      </c>
      <c r="AU647" s="197">
        <v>0</v>
      </c>
      <c r="AV647" s="197">
        <v>0</v>
      </c>
      <c r="AW647" s="197" t="s">
        <v>4004</v>
      </c>
      <c r="AX647" s="197"/>
      <c r="AY647" s="197"/>
      <c r="AZ647" s="197"/>
      <c r="BA647" s="197"/>
      <c r="BB647" s="197"/>
      <c r="BC647" s="197"/>
      <c r="BD647" s="197" t="s">
        <v>4004</v>
      </c>
      <c r="BE647" s="197"/>
      <c r="BF647" s="197"/>
      <c r="BG647" s="197"/>
      <c r="BH647" s="197"/>
      <c r="BI647" s="197"/>
    </row>
    <row r="648" spans="1:61" ht="15" hidden="1" customHeight="1" x14ac:dyDescent="0.2">
      <c r="A648" s="349" t="str">
        <f t="shared" ref="A648:A711" si="33">CONCATENATE(C648,"-",E648,"-",G648)</f>
        <v>59xx-340005962-590120251223TAC0332</v>
      </c>
      <c r="B648" s="198">
        <v>46112</v>
      </c>
      <c r="C648" s="351" t="s">
        <v>337</v>
      </c>
      <c r="D648" s="351" t="s">
        <v>353</v>
      </c>
      <c r="E648" s="260">
        <v>340005962</v>
      </c>
      <c r="F648" s="161" t="s">
        <v>2299</v>
      </c>
      <c r="G648" s="199" t="s">
        <v>2300</v>
      </c>
      <c r="H648" s="199" t="s">
        <v>3363</v>
      </c>
      <c r="I648" s="199" t="s">
        <v>4210</v>
      </c>
      <c r="J648" s="198">
        <v>46014</v>
      </c>
      <c r="K648" s="198">
        <v>46021</v>
      </c>
      <c r="L648" s="198">
        <v>46112</v>
      </c>
      <c r="M648" s="198">
        <v>46112</v>
      </c>
      <c r="N648" s="161" t="s">
        <v>78</v>
      </c>
      <c r="O648" s="161" t="s">
        <v>487</v>
      </c>
      <c r="P648" s="161"/>
      <c r="Q648" s="161"/>
      <c r="R648" s="198">
        <v>44927</v>
      </c>
      <c r="S648" s="198">
        <v>45657</v>
      </c>
      <c r="T648" s="161" t="s">
        <v>1302</v>
      </c>
      <c r="U648" s="161" t="s">
        <v>152</v>
      </c>
      <c r="V648" s="161"/>
      <c r="W648" s="161" t="s">
        <v>2301</v>
      </c>
      <c r="X648" s="161" t="s">
        <v>36</v>
      </c>
      <c r="Y648" s="161"/>
      <c r="Z648" s="198"/>
      <c r="AA648" s="161"/>
      <c r="AB648" s="161"/>
      <c r="AC648" s="161"/>
      <c r="AD648" s="197"/>
      <c r="AE648" s="197"/>
      <c r="AF648" s="197" t="s">
        <v>4005</v>
      </c>
      <c r="AG648" s="199">
        <v>105101</v>
      </c>
      <c r="AH648" s="197">
        <f t="shared" si="31"/>
        <v>51905208</v>
      </c>
      <c r="AI648" s="197">
        <v>51522858</v>
      </c>
      <c r="AJ648" s="197">
        <v>382350</v>
      </c>
      <c r="AK648" s="197">
        <v>0</v>
      </c>
      <c r="AL648" s="197">
        <v>0</v>
      </c>
      <c r="AM648" s="197">
        <f t="shared" si="32"/>
        <v>0</v>
      </c>
      <c r="AN648" s="197">
        <v>0</v>
      </c>
      <c r="AO648" s="197">
        <v>0</v>
      </c>
      <c r="AP648" s="197">
        <v>0</v>
      </c>
      <c r="AQ648" s="197">
        <v>0</v>
      </c>
      <c r="AR648" s="197">
        <v>0</v>
      </c>
      <c r="AS648" s="197" t="s">
        <v>564</v>
      </c>
      <c r="AT648" s="197">
        <v>0</v>
      </c>
      <c r="AU648" s="197">
        <v>0</v>
      </c>
      <c r="AV648" s="197">
        <v>0</v>
      </c>
      <c r="AW648" s="197" t="s">
        <v>4004</v>
      </c>
      <c r="AX648" s="197"/>
      <c r="AY648" s="197"/>
      <c r="AZ648" s="197"/>
      <c r="BA648" s="197"/>
      <c r="BB648" s="197"/>
      <c r="BC648" s="197"/>
      <c r="BD648" s="197" t="s">
        <v>4004</v>
      </c>
      <c r="BE648" s="197"/>
      <c r="BF648" s="197"/>
      <c r="BG648" s="197"/>
      <c r="BH648" s="197"/>
      <c r="BI648" s="197"/>
    </row>
    <row r="649" spans="1:61" ht="15" hidden="1" customHeight="1" x14ac:dyDescent="0.2">
      <c r="A649" s="349" t="str">
        <f t="shared" si="33"/>
        <v>60xx-50440011682-600120250804TAC0037</v>
      </c>
      <c r="B649" s="198">
        <v>46078</v>
      </c>
      <c r="C649" s="351" t="s">
        <v>363</v>
      </c>
      <c r="D649" s="351" t="s">
        <v>364</v>
      </c>
      <c r="E649" s="260">
        <v>50440011682</v>
      </c>
      <c r="F649" s="161" t="s">
        <v>762</v>
      </c>
      <c r="G649" s="199" t="s">
        <v>761</v>
      </c>
      <c r="H649" s="199" t="s">
        <v>3363</v>
      </c>
      <c r="I649" s="199" t="s">
        <v>4240</v>
      </c>
      <c r="J649" s="198">
        <v>45873</v>
      </c>
      <c r="K649" s="198">
        <v>45880</v>
      </c>
      <c r="L649" s="198">
        <v>46065</v>
      </c>
      <c r="M649" s="198">
        <v>46065</v>
      </c>
      <c r="N649" s="161" t="s">
        <v>24</v>
      </c>
      <c r="O649" s="161" t="s">
        <v>487</v>
      </c>
      <c r="P649" s="161"/>
      <c r="Q649" s="161"/>
      <c r="R649" s="198">
        <v>44562</v>
      </c>
      <c r="S649" s="198" t="s">
        <v>39</v>
      </c>
      <c r="T649" s="161" t="s">
        <v>749</v>
      </c>
      <c r="U649" s="161" t="s">
        <v>149</v>
      </c>
      <c r="V649" s="161"/>
      <c r="W649" s="161" t="s">
        <v>3560</v>
      </c>
      <c r="X649" s="161"/>
      <c r="Y649" s="161"/>
      <c r="Z649" s="198"/>
      <c r="AA649" s="161"/>
      <c r="AB649" s="161"/>
      <c r="AC649" s="161"/>
      <c r="AD649" s="197">
        <v>1971647640</v>
      </c>
      <c r="AE649" s="197"/>
      <c r="AF649" s="197" t="s">
        <v>4003</v>
      </c>
      <c r="AG649" s="199">
        <v>101111</v>
      </c>
      <c r="AH649" s="197">
        <f t="shared" si="31"/>
        <v>50346952.259999998</v>
      </c>
      <c r="AI649" s="197">
        <v>36885391.399999999</v>
      </c>
      <c r="AJ649" s="197">
        <v>13461560.859999999</v>
      </c>
      <c r="AK649" s="197">
        <v>0</v>
      </c>
      <c r="AL649" s="197">
        <v>0</v>
      </c>
      <c r="AM649" s="197">
        <f t="shared" si="32"/>
        <v>0</v>
      </c>
      <c r="AN649" s="197">
        <v>0</v>
      </c>
      <c r="AO649" s="197">
        <v>0</v>
      </c>
      <c r="AP649" s="197">
        <v>0</v>
      </c>
      <c r="AQ649" s="197">
        <v>0</v>
      </c>
      <c r="AR649" s="197">
        <v>0</v>
      </c>
      <c r="AS649" s="197" t="s">
        <v>564</v>
      </c>
      <c r="AT649" s="197">
        <v>0</v>
      </c>
      <c r="AU649" s="197">
        <v>0</v>
      </c>
      <c r="AV649" s="197">
        <v>0</v>
      </c>
      <c r="AW649" s="197" t="s">
        <v>4004</v>
      </c>
      <c r="AX649" s="197"/>
      <c r="AY649" s="197"/>
      <c r="AZ649" s="197"/>
      <c r="BA649" s="197"/>
      <c r="BB649" s="197"/>
      <c r="BC649" s="197"/>
      <c r="BD649" s="197" t="s">
        <v>4004</v>
      </c>
      <c r="BE649" s="197"/>
      <c r="BF649" s="197"/>
      <c r="BG649" s="197"/>
      <c r="BH649" s="197"/>
      <c r="BI649" s="197"/>
    </row>
    <row r="650" spans="1:61" ht="15" hidden="1" customHeight="1" x14ac:dyDescent="0.2">
      <c r="A650" s="349" t="str">
        <f t="shared" si="33"/>
        <v>43xx-130440009491-430120250801TAC0005</v>
      </c>
      <c r="B650" s="198">
        <v>46085</v>
      </c>
      <c r="C650" s="351" t="s">
        <v>328</v>
      </c>
      <c r="D650" s="351" t="s">
        <v>329</v>
      </c>
      <c r="E650" s="260">
        <v>130440009491</v>
      </c>
      <c r="F650" s="161" t="s">
        <v>1068</v>
      </c>
      <c r="G650" s="199" t="s">
        <v>1069</v>
      </c>
      <c r="H650" s="199" t="s">
        <v>3363</v>
      </c>
      <c r="I650" s="199" t="s">
        <v>3614</v>
      </c>
      <c r="J650" s="198">
        <v>45870</v>
      </c>
      <c r="K650" s="198">
        <v>45922</v>
      </c>
      <c r="L650" s="198">
        <v>46083</v>
      </c>
      <c r="M650" s="198">
        <v>46085</v>
      </c>
      <c r="N650" s="161" t="s">
        <v>78</v>
      </c>
      <c r="O650" s="161" t="s">
        <v>487</v>
      </c>
      <c r="P650" s="161"/>
      <c r="Q650" s="161"/>
      <c r="R650" s="198">
        <v>44562</v>
      </c>
      <c r="S650" s="198">
        <v>45657</v>
      </c>
      <c r="T650" s="161" t="s">
        <v>334</v>
      </c>
      <c r="U650" s="161" t="s">
        <v>264</v>
      </c>
      <c r="V650" s="161" t="s">
        <v>118</v>
      </c>
      <c r="W650" s="161" t="s">
        <v>43</v>
      </c>
      <c r="X650" s="161" t="s">
        <v>28</v>
      </c>
      <c r="Y650" s="161">
        <v>652</v>
      </c>
      <c r="Z650" s="198">
        <v>45861</v>
      </c>
      <c r="AA650" s="161"/>
      <c r="AB650" s="161"/>
      <c r="AC650" s="161"/>
      <c r="AD650" s="197">
        <v>864749963</v>
      </c>
      <c r="AE650" s="197">
        <v>0</v>
      </c>
      <c r="AF650" s="197" t="s">
        <v>4005</v>
      </c>
      <c r="AG650" s="199">
        <v>105101</v>
      </c>
      <c r="AH650" s="197">
        <f t="shared" si="31"/>
        <v>49643568</v>
      </c>
      <c r="AI650" s="197">
        <v>45817150</v>
      </c>
      <c r="AJ650" s="197">
        <v>3826418</v>
      </c>
      <c r="AK650" s="197">
        <v>69588895</v>
      </c>
      <c r="AL650" s="197">
        <v>4581715</v>
      </c>
      <c r="AM650" s="197">
        <f t="shared" si="32"/>
        <v>0</v>
      </c>
      <c r="AN650" s="197">
        <v>0</v>
      </c>
      <c r="AO650" s="197">
        <v>0</v>
      </c>
      <c r="AP650" s="197">
        <v>0</v>
      </c>
      <c r="AQ650" s="197">
        <v>0</v>
      </c>
      <c r="AR650" s="197">
        <v>0</v>
      </c>
      <c r="AS650" s="197" t="s">
        <v>564</v>
      </c>
      <c r="AT650" s="197">
        <v>0</v>
      </c>
      <c r="AU650" s="197">
        <v>0</v>
      </c>
      <c r="AV650" s="197">
        <v>0</v>
      </c>
      <c r="AW650" s="197" t="s">
        <v>4004</v>
      </c>
      <c r="AX650" s="197"/>
      <c r="AY650" s="197"/>
      <c r="AZ650" s="197"/>
      <c r="BA650" s="197"/>
      <c r="BB650" s="197"/>
      <c r="BC650" s="197"/>
      <c r="BD650" s="197" t="s">
        <v>4004</v>
      </c>
      <c r="BE650" s="197"/>
      <c r="BF650" s="197"/>
      <c r="BG650" s="197"/>
      <c r="BH650" s="197"/>
      <c r="BI650" s="197"/>
    </row>
    <row r="651" spans="1:61" ht="15" hidden="1" customHeight="1" x14ac:dyDescent="0.2">
      <c r="A651" s="349" t="str">
        <f t="shared" si="33"/>
        <v>30xx-110440020754-300120250911TAC0002</v>
      </c>
      <c r="B651" s="198">
        <v>46050</v>
      </c>
      <c r="C651" s="351" t="s">
        <v>217</v>
      </c>
      <c r="D651" s="351" t="s">
        <v>360</v>
      </c>
      <c r="E651" s="260">
        <v>110440020754</v>
      </c>
      <c r="F651" s="161" t="s">
        <v>970</v>
      </c>
      <c r="G651" s="199" t="s">
        <v>1251</v>
      </c>
      <c r="H651" s="199" t="s">
        <v>3363</v>
      </c>
      <c r="I651" s="199" t="s">
        <v>2389</v>
      </c>
      <c r="J651" s="198">
        <v>45911</v>
      </c>
      <c r="K651" s="198">
        <v>45953</v>
      </c>
      <c r="L651" s="198">
        <v>46049</v>
      </c>
      <c r="M651" s="198"/>
      <c r="N651" s="161" t="s">
        <v>78</v>
      </c>
      <c r="O651" s="161" t="s">
        <v>487</v>
      </c>
      <c r="P651" s="161"/>
      <c r="Q651" s="161"/>
      <c r="R651" s="198">
        <v>44562</v>
      </c>
      <c r="S651" s="198">
        <v>45657</v>
      </c>
      <c r="T651" s="161" t="s">
        <v>227</v>
      </c>
      <c r="U651" s="161" t="s">
        <v>23</v>
      </c>
      <c r="V651" s="161"/>
      <c r="W651" s="161" t="s">
        <v>1252</v>
      </c>
      <c r="X651" s="161" t="s">
        <v>11</v>
      </c>
      <c r="Y651" s="161">
        <v>868</v>
      </c>
      <c r="Z651" s="198">
        <v>45905</v>
      </c>
      <c r="AA651" s="161"/>
      <c r="AB651" s="161"/>
      <c r="AC651" s="161"/>
      <c r="AD651" s="197">
        <v>1273269572</v>
      </c>
      <c r="AE651" s="197">
        <v>1.7</v>
      </c>
      <c r="AF651" s="197" t="s">
        <v>4005</v>
      </c>
      <c r="AG651" s="199">
        <v>105101</v>
      </c>
      <c r="AH651" s="197">
        <f t="shared" si="31"/>
        <v>46472024</v>
      </c>
      <c r="AI651" s="197">
        <v>44705126</v>
      </c>
      <c r="AJ651" s="197">
        <v>1766898</v>
      </c>
      <c r="AK651" s="197">
        <v>0</v>
      </c>
      <c r="AL651" s="197">
        <v>0</v>
      </c>
      <c r="AM651" s="197">
        <f t="shared" si="32"/>
        <v>0</v>
      </c>
      <c r="AN651" s="197">
        <v>0</v>
      </c>
      <c r="AO651" s="197">
        <v>0</v>
      </c>
      <c r="AP651" s="197">
        <v>0</v>
      </c>
      <c r="AQ651" s="197">
        <v>0</v>
      </c>
      <c r="AR651" s="197">
        <v>0</v>
      </c>
      <c r="AS651" s="197" t="s">
        <v>564</v>
      </c>
      <c r="AT651" s="197">
        <v>0</v>
      </c>
      <c r="AU651" s="197">
        <v>0</v>
      </c>
      <c r="AV651" s="197">
        <v>0</v>
      </c>
      <c r="AW651" s="197" t="s">
        <v>4004</v>
      </c>
      <c r="AX651" s="197"/>
      <c r="AY651" s="197"/>
      <c r="AZ651" s="197"/>
      <c r="BA651" s="197"/>
      <c r="BB651" s="197"/>
      <c r="BC651" s="197"/>
      <c r="BD651" s="197" t="s">
        <v>4004</v>
      </c>
      <c r="BE651" s="197"/>
      <c r="BF651" s="197"/>
      <c r="BG651" s="197"/>
      <c r="BH651" s="197"/>
      <c r="BI651" s="197"/>
    </row>
    <row r="652" spans="1:61" ht="15" hidden="1" customHeight="1" x14ac:dyDescent="0.2">
      <c r="A652" s="349" t="str">
        <f t="shared" si="33"/>
        <v>30xx-60140007328-300120251106TAC0001</v>
      </c>
      <c r="B652" s="198">
        <v>46057</v>
      </c>
      <c r="C652" s="351" t="s">
        <v>217</v>
      </c>
      <c r="D652" s="351" t="s">
        <v>360</v>
      </c>
      <c r="E652" s="260">
        <v>60140007328</v>
      </c>
      <c r="F652" s="161" t="s">
        <v>1631</v>
      </c>
      <c r="G652" s="199" t="s">
        <v>1630</v>
      </c>
      <c r="H652" s="199" t="s">
        <v>3363</v>
      </c>
      <c r="I652" s="199" t="s">
        <v>2390</v>
      </c>
      <c r="J652" s="198">
        <v>45967</v>
      </c>
      <c r="K652" s="198">
        <v>45985</v>
      </c>
      <c r="L652" s="198">
        <v>46051</v>
      </c>
      <c r="M652" s="198"/>
      <c r="N652" s="161" t="s">
        <v>78</v>
      </c>
      <c r="O652" s="161" t="s">
        <v>487</v>
      </c>
      <c r="P652" s="161"/>
      <c r="Q652" s="161"/>
      <c r="R652" s="198">
        <v>44562</v>
      </c>
      <c r="S652" s="198">
        <v>45291</v>
      </c>
      <c r="T652" s="161" t="s">
        <v>218</v>
      </c>
      <c r="U652" s="161" t="s">
        <v>47</v>
      </c>
      <c r="V652" s="161"/>
      <c r="W652" s="161" t="s">
        <v>309</v>
      </c>
      <c r="X652" s="161" t="s">
        <v>11</v>
      </c>
      <c r="Y652" s="161">
        <v>1088</v>
      </c>
      <c r="Z652" s="198">
        <v>45961</v>
      </c>
      <c r="AA652" s="161"/>
      <c r="AB652" s="161"/>
      <c r="AC652" s="161"/>
      <c r="AD652" s="197">
        <v>12701390508</v>
      </c>
      <c r="AE652" s="197">
        <v>0</v>
      </c>
      <c r="AF652" s="197" t="s">
        <v>4005</v>
      </c>
      <c r="AG652" s="199">
        <v>105101</v>
      </c>
      <c r="AH652" s="197">
        <f t="shared" si="31"/>
        <v>44998697</v>
      </c>
      <c r="AI652" s="197">
        <v>42476722</v>
      </c>
      <c r="AJ652" s="197">
        <v>2521975</v>
      </c>
      <c r="AK652" s="197">
        <v>0</v>
      </c>
      <c r="AL652" s="197">
        <v>0</v>
      </c>
      <c r="AM652" s="197">
        <f t="shared" si="32"/>
        <v>0</v>
      </c>
      <c r="AN652" s="197">
        <v>0</v>
      </c>
      <c r="AO652" s="197">
        <v>0</v>
      </c>
      <c r="AP652" s="197">
        <v>0</v>
      </c>
      <c r="AQ652" s="197">
        <v>0</v>
      </c>
      <c r="AR652" s="197">
        <v>0</v>
      </c>
      <c r="AS652" s="197" t="s">
        <v>564</v>
      </c>
      <c r="AT652" s="197">
        <v>0</v>
      </c>
      <c r="AU652" s="197">
        <v>0</v>
      </c>
      <c r="AV652" s="197">
        <v>0</v>
      </c>
      <c r="AW652" s="197" t="s">
        <v>4004</v>
      </c>
      <c r="AX652" s="197"/>
      <c r="AY652" s="197"/>
      <c r="AZ652" s="197"/>
      <c r="BA652" s="197"/>
      <c r="BB652" s="197"/>
      <c r="BC652" s="197"/>
      <c r="BD652" s="197" t="s">
        <v>4004</v>
      </c>
      <c r="BE652" s="197"/>
      <c r="BF652" s="197"/>
      <c r="BG652" s="197"/>
      <c r="BH652" s="197"/>
      <c r="BI652" s="197"/>
    </row>
    <row r="653" spans="1:61" ht="15" hidden="1" customHeight="1" x14ac:dyDescent="0.2">
      <c r="A653" s="349" t="str">
        <f t="shared" si="33"/>
        <v>62xx-61040009998-620120250530TAC0010</v>
      </c>
      <c r="B653" s="198">
        <v>46050</v>
      </c>
      <c r="C653" s="351" t="s">
        <v>361</v>
      </c>
      <c r="D653" s="351" t="s">
        <v>362</v>
      </c>
      <c r="E653" s="260">
        <v>61040009998</v>
      </c>
      <c r="F653" s="161" t="s">
        <v>1357</v>
      </c>
      <c r="G653" s="199" t="s">
        <v>1358</v>
      </c>
      <c r="H653" s="199" t="s">
        <v>3363</v>
      </c>
      <c r="I653" s="199" t="s">
        <v>2046</v>
      </c>
      <c r="J653" s="198">
        <v>45807</v>
      </c>
      <c r="K653" s="198">
        <v>45939</v>
      </c>
      <c r="L653" s="198">
        <v>46048</v>
      </c>
      <c r="M653" s="198"/>
      <c r="N653" s="161" t="s">
        <v>78</v>
      </c>
      <c r="O653" s="161" t="s">
        <v>487</v>
      </c>
      <c r="P653" s="161"/>
      <c r="Q653" s="161"/>
      <c r="R653" s="198">
        <v>44197</v>
      </c>
      <c r="S653" s="198" t="s">
        <v>39</v>
      </c>
      <c r="T653" s="161" t="s">
        <v>488</v>
      </c>
      <c r="U653" s="161" t="s">
        <v>149</v>
      </c>
      <c r="V653" s="161"/>
      <c r="W653" s="161" t="s">
        <v>1149</v>
      </c>
      <c r="X653" s="161" t="s">
        <v>28</v>
      </c>
      <c r="Y653" s="161">
        <v>400</v>
      </c>
      <c r="Z653" s="198">
        <v>45806</v>
      </c>
      <c r="AA653" s="161"/>
      <c r="AB653" s="161"/>
      <c r="AC653" s="161"/>
      <c r="AD653" s="197">
        <v>470343407</v>
      </c>
      <c r="AE653" s="197"/>
      <c r="AF653" s="197" t="s">
        <v>4005</v>
      </c>
      <c r="AG653" s="199">
        <v>105101</v>
      </c>
      <c r="AH653" s="197">
        <f t="shared" si="31"/>
        <v>38857108.82</v>
      </c>
      <c r="AI653" s="197">
        <v>38479629</v>
      </c>
      <c r="AJ653" s="197">
        <v>377479.82</v>
      </c>
      <c r="AK653" s="197">
        <v>0</v>
      </c>
      <c r="AL653" s="197">
        <v>0</v>
      </c>
      <c r="AM653" s="197">
        <f t="shared" si="32"/>
        <v>0</v>
      </c>
      <c r="AN653" s="197">
        <v>0</v>
      </c>
      <c r="AO653" s="197">
        <v>0</v>
      </c>
      <c r="AP653" s="197">
        <v>0</v>
      </c>
      <c r="AQ653" s="197">
        <v>0</v>
      </c>
      <c r="AR653" s="197">
        <v>0</v>
      </c>
      <c r="AS653" s="197" t="s">
        <v>564</v>
      </c>
      <c r="AT653" s="197">
        <v>0</v>
      </c>
      <c r="AU653" s="197">
        <v>0</v>
      </c>
      <c r="AV653" s="197">
        <v>0</v>
      </c>
      <c r="AW653" s="197" t="s">
        <v>4004</v>
      </c>
      <c r="AX653" s="197"/>
      <c r="AY653" s="197"/>
      <c r="AZ653" s="197"/>
      <c r="BA653" s="197"/>
      <c r="BB653" s="197"/>
      <c r="BC653" s="197"/>
      <c r="BD653" s="197" t="s">
        <v>4004</v>
      </c>
      <c r="BE653" s="197"/>
      <c r="BF653" s="197"/>
      <c r="BG653" s="197"/>
      <c r="BH653" s="197"/>
      <c r="BI653" s="197"/>
    </row>
    <row r="654" spans="1:61" ht="15" hidden="1" customHeight="1" x14ac:dyDescent="0.2">
      <c r="A654" s="349" t="str">
        <f t="shared" si="33"/>
        <v>06xx-171140025679-110</v>
      </c>
      <c r="B654" s="198">
        <v>46057</v>
      </c>
      <c r="C654" s="351" t="s">
        <v>348</v>
      </c>
      <c r="D654" s="351" t="s">
        <v>49</v>
      </c>
      <c r="E654" s="260">
        <v>171140025679</v>
      </c>
      <c r="F654" s="161" t="s">
        <v>1730</v>
      </c>
      <c r="G654" s="199">
        <v>110</v>
      </c>
      <c r="H654" s="199" t="s">
        <v>3365</v>
      </c>
      <c r="I654" s="199">
        <v>110</v>
      </c>
      <c r="J654" s="198">
        <v>45798</v>
      </c>
      <c r="K654" s="198">
        <v>45810</v>
      </c>
      <c r="L654" s="198">
        <v>45985</v>
      </c>
      <c r="M654" s="198">
        <v>45986</v>
      </c>
      <c r="N654" s="161"/>
      <c r="O654" s="161" t="s">
        <v>82</v>
      </c>
      <c r="P654" s="161"/>
      <c r="Q654" s="161"/>
      <c r="R654" s="198">
        <v>44562</v>
      </c>
      <c r="S654" s="198">
        <v>45796</v>
      </c>
      <c r="T654" s="161" t="s">
        <v>62</v>
      </c>
      <c r="U654" s="161" t="s">
        <v>149</v>
      </c>
      <c r="V654" s="161"/>
      <c r="W654" s="161" t="s">
        <v>1731</v>
      </c>
      <c r="X654" s="161" t="s">
        <v>36</v>
      </c>
      <c r="Y654" s="161"/>
      <c r="Z654" s="198"/>
      <c r="AA654" s="161"/>
      <c r="AB654" s="161"/>
      <c r="AC654" s="161"/>
      <c r="AD654" s="197">
        <v>62774256</v>
      </c>
      <c r="AE654" s="197">
        <v>4.4401999999999999</v>
      </c>
      <c r="AF654" s="197" t="s">
        <v>4005</v>
      </c>
      <c r="AG654" s="199">
        <v>105101</v>
      </c>
      <c r="AH654" s="197">
        <f t="shared" si="31"/>
        <v>33990011</v>
      </c>
      <c r="AI654" s="197">
        <v>22526610</v>
      </c>
      <c r="AJ654" s="197">
        <v>11463401</v>
      </c>
      <c r="AK654" s="197">
        <v>0</v>
      </c>
      <c r="AL654" s="197">
        <v>0</v>
      </c>
      <c r="AM654" s="197">
        <f t="shared" si="32"/>
        <v>0</v>
      </c>
      <c r="AN654" s="197">
        <v>0</v>
      </c>
      <c r="AO654" s="197">
        <v>0</v>
      </c>
      <c r="AP654" s="197">
        <v>0</v>
      </c>
      <c r="AQ654" s="197">
        <v>0</v>
      </c>
      <c r="AR654" s="197">
        <v>0</v>
      </c>
      <c r="AS654" s="197" t="e">
        <v>#N/A</v>
      </c>
      <c r="AT654" s="197">
        <v>0</v>
      </c>
      <c r="AU654" s="197">
        <v>0</v>
      </c>
      <c r="AV654" s="197">
        <v>0</v>
      </c>
      <c r="AW654" s="197" t="s">
        <v>4004</v>
      </c>
      <c r="AX654" s="197"/>
      <c r="AY654" s="197"/>
      <c r="AZ654" s="197"/>
      <c r="BA654" s="197"/>
      <c r="BB654" s="197"/>
      <c r="BC654" s="197"/>
      <c r="BD654" s="197" t="s">
        <v>4004</v>
      </c>
      <c r="BE654" s="197"/>
      <c r="BF654" s="197"/>
      <c r="BG654" s="197"/>
      <c r="BH654" s="197"/>
      <c r="BI654" s="197"/>
    </row>
    <row r="655" spans="1:61" ht="15" hidden="1" customHeight="1" x14ac:dyDescent="0.2">
      <c r="A655" s="349" t="str">
        <f t="shared" si="33"/>
        <v>39xx-151040020928-209</v>
      </c>
      <c r="B655" s="198">
        <v>46112</v>
      </c>
      <c r="C655" s="351" t="s">
        <v>358</v>
      </c>
      <c r="D655" s="351" t="s">
        <v>245</v>
      </c>
      <c r="E655" s="260">
        <v>151040020928</v>
      </c>
      <c r="F655" s="161" t="s">
        <v>441</v>
      </c>
      <c r="G655" s="199">
        <v>209</v>
      </c>
      <c r="H655" s="199" t="s">
        <v>3365</v>
      </c>
      <c r="I655" s="199">
        <v>209</v>
      </c>
      <c r="J655" s="198">
        <v>45749</v>
      </c>
      <c r="K655" s="198">
        <v>45834</v>
      </c>
      <c r="L655" s="198">
        <v>46112</v>
      </c>
      <c r="M655" s="198"/>
      <c r="N655" s="161"/>
      <c r="O655" s="161" t="s">
        <v>24</v>
      </c>
      <c r="P655" s="161"/>
      <c r="Q655" s="161"/>
      <c r="R655" s="198">
        <v>44562</v>
      </c>
      <c r="S655" s="198" t="s">
        <v>44</v>
      </c>
      <c r="T655" s="161" t="s">
        <v>246</v>
      </c>
      <c r="U655" s="161" t="s">
        <v>1137</v>
      </c>
      <c r="V655" s="161"/>
      <c r="W655" s="161" t="s">
        <v>30</v>
      </c>
      <c r="X655" s="161" t="s">
        <v>28</v>
      </c>
      <c r="Y655" s="161"/>
      <c r="Z655" s="198"/>
      <c r="AA655" s="161"/>
      <c r="AB655" s="161"/>
      <c r="AC655" s="161"/>
      <c r="AD655" s="197">
        <v>3441677296</v>
      </c>
      <c r="AE655" s="197">
        <v>2.077</v>
      </c>
      <c r="AF655" s="197" t="s">
        <v>4003</v>
      </c>
      <c r="AG655" s="199">
        <v>101111</v>
      </c>
      <c r="AH655" s="197">
        <f t="shared" si="31"/>
        <v>32930439</v>
      </c>
      <c r="AI655" s="197">
        <v>24586164</v>
      </c>
      <c r="AJ655" s="197">
        <v>8344275</v>
      </c>
      <c r="AK655" s="197">
        <v>0</v>
      </c>
      <c r="AL655" s="197">
        <v>0</v>
      </c>
      <c r="AM655" s="197">
        <f t="shared" si="32"/>
        <v>0</v>
      </c>
      <c r="AN655" s="197">
        <v>0</v>
      </c>
      <c r="AO655" s="197">
        <v>0</v>
      </c>
      <c r="AP655" s="197">
        <v>0</v>
      </c>
      <c r="AQ655" s="197">
        <v>0</v>
      </c>
      <c r="AR655" s="197">
        <v>0</v>
      </c>
      <c r="AS655" s="197" t="s">
        <v>564</v>
      </c>
      <c r="AT655" s="197">
        <v>0</v>
      </c>
      <c r="AU655" s="197">
        <v>0</v>
      </c>
      <c r="AV655" s="197">
        <v>0</v>
      </c>
      <c r="AW655" s="197" t="s">
        <v>4004</v>
      </c>
      <c r="AX655" s="197"/>
      <c r="AY655" s="197"/>
      <c r="AZ655" s="197"/>
      <c r="BA655" s="197"/>
      <c r="BB655" s="197"/>
      <c r="BC655" s="197"/>
      <c r="BD655" s="197" t="s">
        <v>4004</v>
      </c>
      <c r="BE655" s="197"/>
      <c r="BF655" s="197"/>
      <c r="BG655" s="197"/>
      <c r="BH655" s="197"/>
      <c r="BI655" s="197"/>
    </row>
    <row r="656" spans="1:61" ht="15" hidden="1" customHeight="1" x14ac:dyDescent="0.2">
      <c r="A656" s="349" t="str">
        <f t="shared" si="33"/>
        <v>62xx-960202450119-620120251201TAC0030</v>
      </c>
      <c r="B656" s="198">
        <v>46099</v>
      </c>
      <c r="C656" s="351" t="s">
        <v>361</v>
      </c>
      <c r="D656" s="351" t="s">
        <v>362</v>
      </c>
      <c r="E656" s="260">
        <v>960202450119</v>
      </c>
      <c r="F656" s="161" t="s">
        <v>2636</v>
      </c>
      <c r="G656" s="199" t="s">
        <v>2637</v>
      </c>
      <c r="H656" s="199" t="s">
        <v>3363</v>
      </c>
      <c r="I656" s="199" t="s">
        <v>4342</v>
      </c>
      <c r="J656" s="198">
        <v>45992</v>
      </c>
      <c r="K656" s="198">
        <v>46030</v>
      </c>
      <c r="L656" s="198">
        <v>46097</v>
      </c>
      <c r="M656" s="198"/>
      <c r="N656" s="161" t="s">
        <v>78</v>
      </c>
      <c r="O656" s="161" t="s">
        <v>487</v>
      </c>
      <c r="P656" s="161"/>
      <c r="Q656" s="161"/>
      <c r="R656" s="198">
        <v>44562</v>
      </c>
      <c r="S656" s="198" t="s">
        <v>39</v>
      </c>
      <c r="T656" s="161" t="s">
        <v>492</v>
      </c>
      <c r="U656" s="161" t="s">
        <v>149</v>
      </c>
      <c r="V656" s="161"/>
      <c r="W656" s="161" t="s">
        <v>1770</v>
      </c>
      <c r="X656" s="161" t="s">
        <v>28</v>
      </c>
      <c r="Y656" s="161">
        <v>1250</v>
      </c>
      <c r="Z656" s="198">
        <v>45992</v>
      </c>
      <c r="AA656" s="161"/>
      <c r="AB656" s="161"/>
      <c r="AC656" s="161"/>
      <c r="AD656" s="197">
        <v>175968742</v>
      </c>
      <c r="AE656" s="197"/>
      <c r="AF656" s="197" t="s">
        <v>4003</v>
      </c>
      <c r="AG656" s="199">
        <v>101202</v>
      </c>
      <c r="AH656" s="197">
        <f t="shared" si="31"/>
        <v>32674666.490000002</v>
      </c>
      <c r="AI656" s="197">
        <v>25785639</v>
      </c>
      <c r="AJ656" s="197">
        <v>6889027.4900000002</v>
      </c>
      <c r="AK656" s="197">
        <v>0</v>
      </c>
      <c r="AL656" s="197">
        <v>0</v>
      </c>
      <c r="AM656" s="197">
        <f t="shared" si="32"/>
        <v>0</v>
      </c>
      <c r="AN656" s="197">
        <v>0</v>
      </c>
      <c r="AO656" s="197">
        <v>0</v>
      </c>
      <c r="AP656" s="197">
        <v>0</v>
      </c>
      <c r="AQ656" s="197">
        <v>0</v>
      </c>
      <c r="AR656" s="197">
        <v>0</v>
      </c>
      <c r="AS656" s="197" t="s">
        <v>564</v>
      </c>
      <c r="AT656" s="197">
        <v>0</v>
      </c>
      <c r="AU656" s="197">
        <v>0</v>
      </c>
      <c r="AV656" s="197">
        <v>0</v>
      </c>
      <c r="AW656" s="197" t="s">
        <v>4004</v>
      </c>
      <c r="AX656" s="197"/>
      <c r="AY656" s="197"/>
      <c r="AZ656" s="197"/>
      <c r="BA656" s="197"/>
      <c r="BB656" s="197"/>
      <c r="BC656" s="197"/>
      <c r="BD656" s="197" t="s">
        <v>4004</v>
      </c>
      <c r="BE656" s="197"/>
      <c r="BF656" s="197"/>
      <c r="BG656" s="197"/>
      <c r="BH656" s="197"/>
      <c r="BI656" s="197"/>
    </row>
    <row r="657" spans="1:61" ht="15" hidden="1" customHeight="1" x14ac:dyDescent="0.2">
      <c r="A657" s="349" t="str">
        <f t="shared" si="33"/>
        <v>06xx-150840022168-060120251030TAC0155</v>
      </c>
      <c r="B657" s="198">
        <v>46099</v>
      </c>
      <c r="C657" s="351" t="s">
        <v>348</v>
      </c>
      <c r="D657" s="351" t="s">
        <v>49</v>
      </c>
      <c r="E657" s="260">
        <v>150840022168</v>
      </c>
      <c r="F657" s="161" t="s">
        <v>1561</v>
      </c>
      <c r="G657" s="199" t="s">
        <v>1560</v>
      </c>
      <c r="H657" s="199" t="s">
        <v>3363</v>
      </c>
      <c r="I657" s="199" t="s">
        <v>1560</v>
      </c>
      <c r="J657" s="198">
        <v>45960</v>
      </c>
      <c r="K657" s="198">
        <v>45979</v>
      </c>
      <c r="L657" s="198">
        <v>46094</v>
      </c>
      <c r="M657" s="198">
        <v>46094</v>
      </c>
      <c r="N657" s="161" t="s">
        <v>78</v>
      </c>
      <c r="O657" s="161" t="s">
        <v>487</v>
      </c>
      <c r="P657" s="161"/>
      <c r="Q657" s="161"/>
      <c r="R657" s="198">
        <v>44927</v>
      </c>
      <c r="S657" s="198">
        <v>46022</v>
      </c>
      <c r="T657" s="161" t="s">
        <v>64</v>
      </c>
      <c r="U657" s="161" t="s">
        <v>152</v>
      </c>
      <c r="V657" s="161" t="s">
        <v>57</v>
      </c>
      <c r="W657" s="161" t="s">
        <v>1140</v>
      </c>
      <c r="X657" s="161" t="s">
        <v>28</v>
      </c>
      <c r="Y657" s="161">
        <v>1065</v>
      </c>
      <c r="Z657" s="198">
        <v>45959</v>
      </c>
      <c r="AA657" s="161" t="s">
        <v>57</v>
      </c>
      <c r="AB657" s="161" t="s">
        <v>57</v>
      </c>
      <c r="AC657" s="161" t="s">
        <v>57</v>
      </c>
      <c r="AD657" s="197">
        <v>2207579652</v>
      </c>
      <c r="AE657" s="197">
        <v>0.7</v>
      </c>
      <c r="AF657" s="197" t="s">
        <v>4003</v>
      </c>
      <c r="AG657" s="199">
        <v>101111</v>
      </c>
      <c r="AH657" s="197">
        <f t="shared" si="31"/>
        <v>28324357</v>
      </c>
      <c r="AI657" s="197">
        <v>20765423</v>
      </c>
      <c r="AJ657" s="197">
        <v>7558934</v>
      </c>
      <c r="AK657" s="197">
        <v>0</v>
      </c>
      <c r="AL657" s="197">
        <v>10382712</v>
      </c>
      <c r="AM657" s="197">
        <f t="shared" si="32"/>
        <v>0</v>
      </c>
      <c r="AN657" s="197">
        <v>0</v>
      </c>
      <c r="AO657" s="197">
        <v>0</v>
      </c>
      <c r="AP657" s="197">
        <v>0</v>
      </c>
      <c r="AQ657" s="197">
        <v>0</v>
      </c>
      <c r="AR657" s="197">
        <v>0</v>
      </c>
      <c r="AS657" s="197" t="s">
        <v>564</v>
      </c>
      <c r="AT657" s="197">
        <v>0</v>
      </c>
      <c r="AU657" s="197">
        <v>0</v>
      </c>
      <c r="AV657" s="197">
        <v>0</v>
      </c>
      <c r="AW657" s="197" t="s">
        <v>4004</v>
      </c>
      <c r="AX657" s="197"/>
      <c r="AY657" s="197"/>
      <c r="AZ657" s="197"/>
      <c r="BA657" s="197"/>
      <c r="BB657" s="197"/>
      <c r="BC657" s="197"/>
      <c r="BD657" s="197" t="s">
        <v>4004</v>
      </c>
      <c r="BE657" s="197"/>
      <c r="BF657" s="197"/>
      <c r="BG657" s="197"/>
      <c r="BH657" s="197"/>
      <c r="BI657" s="197"/>
    </row>
    <row r="658" spans="1:61" ht="15" hidden="1" customHeight="1" x14ac:dyDescent="0.2">
      <c r="A658" s="349" t="str">
        <f t="shared" si="33"/>
        <v>21xx-41140004937-210120250811TAC0001</v>
      </c>
      <c r="B658" s="198">
        <v>46092</v>
      </c>
      <c r="C658" s="351" t="s">
        <v>351</v>
      </c>
      <c r="D658" s="351" t="s">
        <v>177</v>
      </c>
      <c r="E658" s="260">
        <v>41140004937</v>
      </c>
      <c r="F658" s="161" t="s">
        <v>1218</v>
      </c>
      <c r="G658" s="199" t="s">
        <v>1093</v>
      </c>
      <c r="H658" s="199" t="s">
        <v>3363</v>
      </c>
      <c r="I658" s="199" t="s">
        <v>4211</v>
      </c>
      <c r="J658" s="198">
        <v>45880</v>
      </c>
      <c r="K658" s="198">
        <v>45916</v>
      </c>
      <c r="L658" s="198">
        <v>46101</v>
      </c>
      <c r="M658" s="198"/>
      <c r="N658" s="161" t="s">
        <v>78</v>
      </c>
      <c r="O658" s="161" t="s">
        <v>487</v>
      </c>
      <c r="P658" s="161"/>
      <c r="Q658" s="161"/>
      <c r="R658" s="198">
        <v>44562</v>
      </c>
      <c r="S658" s="198">
        <v>45657</v>
      </c>
      <c r="T658" s="161" t="s">
        <v>1809</v>
      </c>
      <c r="U658" s="161" t="s">
        <v>179</v>
      </c>
      <c r="V658" s="161" t="s">
        <v>118</v>
      </c>
      <c r="W658" s="161" t="s">
        <v>207</v>
      </c>
      <c r="X658" s="161" t="s">
        <v>213</v>
      </c>
      <c r="Y658" s="161">
        <v>711</v>
      </c>
      <c r="Z658" s="198">
        <v>45873</v>
      </c>
      <c r="AA658" s="161"/>
      <c r="AB658" s="161"/>
      <c r="AC658" s="161"/>
      <c r="AD658" s="197">
        <v>43860167861</v>
      </c>
      <c r="AE658" s="197">
        <v>4.766</v>
      </c>
      <c r="AF658" s="197" t="s">
        <v>4003</v>
      </c>
      <c r="AG658" s="199">
        <v>101111</v>
      </c>
      <c r="AH658" s="197">
        <f t="shared" si="31"/>
        <v>26631005</v>
      </c>
      <c r="AI658" s="197">
        <v>24788129</v>
      </c>
      <c r="AJ658" s="197">
        <v>1842876</v>
      </c>
      <c r="AK658" s="197">
        <v>0</v>
      </c>
      <c r="AL658" s="197">
        <v>9915252</v>
      </c>
      <c r="AM658" s="197">
        <f t="shared" si="32"/>
        <v>0</v>
      </c>
      <c r="AN658" s="197">
        <v>0</v>
      </c>
      <c r="AO658" s="197">
        <v>0</v>
      </c>
      <c r="AP658" s="197">
        <v>0</v>
      </c>
      <c r="AQ658" s="197">
        <v>0</v>
      </c>
      <c r="AR658" s="197">
        <v>0</v>
      </c>
      <c r="AS658" s="197" t="s">
        <v>564</v>
      </c>
      <c r="AT658" s="197">
        <v>0</v>
      </c>
      <c r="AU658" s="197">
        <v>0</v>
      </c>
      <c r="AV658" s="197">
        <v>0</v>
      </c>
      <c r="AW658" s="197" t="s">
        <v>4004</v>
      </c>
      <c r="AX658" s="197"/>
      <c r="AY658" s="197"/>
      <c r="AZ658" s="197"/>
      <c r="BA658" s="197"/>
      <c r="BB658" s="197"/>
      <c r="BC658" s="197"/>
      <c r="BD658" s="197" t="s">
        <v>4004</v>
      </c>
      <c r="BE658" s="197"/>
      <c r="BF658" s="197"/>
      <c r="BG658" s="197"/>
      <c r="BH658" s="197"/>
      <c r="BI658" s="197"/>
    </row>
    <row r="659" spans="1:61" ht="15" hidden="1" customHeight="1" x14ac:dyDescent="0.2">
      <c r="A659" s="349" t="str">
        <f t="shared" si="33"/>
        <v>59xx-40340001878-79</v>
      </c>
      <c r="B659" s="198">
        <v>46112</v>
      </c>
      <c r="C659" s="351" t="s">
        <v>337</v>
      </c>
      <c r="D659" s="351" t="s">
        <v>353</v>
      </c>
      <c r="E659" s="260">
        <v>40340001878</v>
      </c>
      <c r="F659" s="161" t="s">
        <v>1299</v>
      </c>
      <c r="G659" s="199">
        <v>79</v>
      </c>
      <c r="H659" s="199" t="s">
        <v>3365</v>
      </c>
      <c r="I659" s="199">
        <v>79</v>
      </c>
      <c r="J659" s="198">
        <v>45748</v>
      </c>
      <c r="K659" s="198">
        <v>45757</v>
      </c>
      <c r="L659" s="198">
        <v>46111</v>
      </c>
      <c r="M659" s="198">
        <v>46111</v>
      </c>
      <c r="N659" s="161"/>
      <c r="O659" s="161" t="s">
        <v>24</v>
      </c>
      <c r="P659" s="161"/>
      <c r="Q659" s="161"/>
      <c r="R659" s="198">
        <v>44562</v>
      </c>
      <c r="S659" s="198">
        <v>45657</v>
      </c>
      <c r="T659" s="161" t="s">
        <v>1300</v>
      </c>
      <c r="U659" s="161" t="s">
        <v>152</v>
      </c>
      <c r="V659" s="161"/>
      <c r="W659" s="161" t="s">
        <v>162</v>
      </c>
      <c r="X659" s="161" t="s">
        <v>1293</v>
      </c>
      <c r="Y659" s="161"/>
      <c r="Z659" s="198"/>
      <c r="AA659" s="161"/>
      <c r="AB659" s="161"/>
      <c r="AC659" s="161"/>
      <c r="AD659" s="197">
        <v>6418274129</v>
      </c>
      <c r="AE659" s="197">
        <v>5.3</v>
      </c>
      <c r="AF659" s="197" t="s">
        <v>4003</v>
      </c>
      <c r="AG659" s="199">
        <v>101111</v>
      </c>
      <c r="AH659" s="197">
        <f t="shared" si="31"/>
        <v>25418153</v>
      </c>
      <c r="AI659" s="197">
        <v>19287987</v>
      </c>
      <c r="AJ659" s="197">
        <v>6130166</v>
      </c>
      <c r="AK659" s="197">
        <v>0</v>
      </c>
      <c r="AL659" s="197">
        <v>4821997</v>
      </c>
      <c r="AM659" s="197">
        <f t="shared" si="32"/>
        <v>0</v>
      </c>
      <c r="AN659" s="197">
        <v>0</v>
      </c>
      <c r="AO659" s="197">
        <v>0</v>
      </c>
      <c r="AP659" s="197">
        <v>0</v>
      </c>
      <c r="AQ659" s="197">
        <v>0</v>
      </c>
      <c r="AR659" s="197">
        <v>0</v>
      </c>
      <c r="AS659" s="197" t="s">
        <v>564</v>
      </c>
      <c r="AT659" s="197">
        <v>0</v>
      </c>
      <c r="AU659" s="197">
        <v>0</v>
      </c>
      <c r="AV659" s="197">
        <v>0</v>
      </c>
      <c r="AW659" s="197" t="s">
        <v>4004</v>
      </c>
      <c r="AX659" s="197"/>
      <c r="AY659" s="197"/>
      <c r="AZ659" s="197"/>
      <c r="BA659" s="197"/>
      <c r="BB659" s="197"/>
      <c r="BC659" s="197"/>
      <c r="BD659" s="197" t="s">
        <v>4004</v>
      </c>
      <c r="BE659" s="197"/>
      <c r="BF659" s="197"/>
      <c r="BG659" s="197"/>
      <c r="BH659" s="197"/>
      <c r="BI659" s="197"/>
    </row>
    <row r="660" spans="1:61" ht="15" hidden="1" customHeight="1" x14ac:dyDescent="0.2">
      <c r="A660" s="349" t="str">
        <f t="shared" si="33"/>
        <v>60xx-50440011682-600120250804TAC0037</v>
      </c>
      <c r="B660" s="198">
        <v>46078</v>
      </c>
      <c r="C660" s="351" t="s">
        <v>363</v>
      </c>
      <c r="D660" s="351" t="s">
        <v>364</v>
      </c>
      <c r="E660" s="260">
        <v>50440011682</v>
      </c>
      <c r="F660" s="161" t="s">
        <v>762</v>
      </c>
      <c r="G660" s="199" t="s">
        <v>761</v>
      </c>
      <c r="H660" s="199" t="s">
        <v>3363</v>
      </c>
      <c r="I660" s="199" t="s">
        <v>4240</v>
      </c>
      <c r="J660" s="198">
        <v>45873</v>
      </c>
      <c r="K660" s="198">
        <v>45880</v>
      </c>
      <c r="L660" s="198">
        <v>46065</v>
      </c>
      <c r="M660" s="198">
        <v>46065</v>
      </c>
      <c r="N660" s="161" t="s">
        <v>24</v>
      </c>
      <c r="O660" s="161" t="s">
        <v>487</v>
      </c>
      <c r="P660" s="161"/>
      <c r="Q660" s="161"/>
      <c r="R660" s="198">
        <v>44562</v>
      </c>
      <c r="S660" s="198" t="s">
        <v>39</v>
      </c>
      <c r="T660" s="161" t="s">
        <v>749</v>
      </c>
      <c r="U660" s="161" t="s">
        <v>149</v>
      </c>
      <c r="V660" s="161"/>
      <c r="W660" s="161" t="s">
        <v>3560</v>
      </c>
      <c r="X660" s="161"/>
      <c r="Y660" s="161"/>
      <c r="Z660" s="198"/>
      <c r="AA660" s="161"/>
      <c r="AB660" s="161"/>
      <c r="AC660" s="161"/>
      <c r="AD660" s="197">
        <v>1971647640</v>
      </c>
      <c r="AE660" s="197">
        <v>2.2000000000000002</v>
      </c>
      <c r="AF660" s="197" t="s">
        <v>4005</v>
      </c>
      <c r="AG660" s="199">
        <v>105101</v>
      </c>
      <c r="AH660" s="197">
        <f t="shared" si="31"/>
        <v>23101656</v>
      </c>
      <c r="AI660" s="197">
        <v>22105947</v>
      </c>
      <c r="AJ660" s="197">
        <v>995709</v>
      </c>
      <c r="AK660" s="197">
        <v>107813934</v>
      </c>
      <c r="AL660" s="197">
        <v>4421189</v>
      </c>
      <c r="AM660" s="197">
        <f t="shared" si="32"/>
        <v>0</v>
      </c>
      <c r="AN660" s="197">
        <v>0</v>
      </c>
      <c r="AO660" s="197">
        <v>0</v>
      </c>
      <c r="AP660" s="197">
        <v>0</v>
      </c>
      <c r="AQ660" s="197">
        <v>0</v>
      </c>
      <c r="AR660" s="197">
        <v>0</v>
      </c>
      <c r="AS660" s="197" t="s">
        <v>564</v>
      </c>
      <c r="AT660" s="197">
        <v>0</v>
      </c>
      <c r="AU660" s="197">
        <v>0</v>
      </c>
      <c r="AV660" s="197">
        <v>0</v>
      </c>
      <c r="AW660" s="197" t="s">
        <v>4004</v>
      </c>
      <c r="AX660" s="197"/>
      <c r="AY660" s="197"/>
      <c r="AZ660" s="197"/>
      <c r="BA660" s="197"/>
      <c r="BB660" s="197"/>
      <c r="BC660" s="197"/>
      <c r="BD660" s="197" t="s">
        <v>4004</v>
      </c>
      <c r="BE660" s="197"/>
      <c r="BF660" s="197"/>
      <c r="BG660" s="197"/>
      <c r="BH660" s="197"/>
      <c r="BI660" s="197"/>
    </row>
    <row r="661" spans="1:61" ht="15" hidden="1" customHeight="1" x14ac:dyDescent="0.2">
      <c r="A661" s="349" t="str">
        <f t="shared" si="33"/>
        <v>62xx-970612450080-620120250819TAC0015</v>
      </c>
      <c r="B661" s="198">
        <v>46107</v>
      </c>
      <c r="C661" s="351" t="s">
        <v>361</v>
      </c>
      <c r="D661" s="351" t="s">
        <v>362</v>
      </c>
      <c r="E661" s="260">
        <v>970612450080</v>
      </c>
      <c r="F661" s="161" t="s">
        <v>714</v>
      </c>
      <c r="G661" s="199" t="s">
        <v>713</v>
      </c>
      <c r="H661" s="199" t="s">
        <v>3363</v>
      </c>
      <c r="I661" s="199" t="s">
        <v>4380</v>
      </c>
      <c r="J661" s="198">
        <v>45888</v>
      </c>
      <c r="K661" s="198">
        <v>45896</v>
      </c>
      <c r="L661" s="198">
        <v>46100</v>
      </c>
      <c r="M661" s="198"/>
      <c r="N661" s="161" t="s">
        <v>82</v>
      </c>
      <c r="O661" s="161" t="s">
        <v>479</v>
      </c>
      <c r="P661" s="161"/>
      <c r="Q661" s="161"/>
      <c r="R661" s="198">
        <v>44562</v>
      </c>
      <c r="S661" s="198" t="s">
        <v>494</v>
      </c>
      <c r="T661" s="161" t="s">
        <v>686</v>
      </c>
      <c r="U661" s="161" t="s">
        <v>149</v>
      </c>
      <c r="V661" s="161"/>
      <c r="W661" s="161" t="s">
        <v>1149</v>
      </c>
      <c r="X661" s="161" t="s">
        <v>132</v>
      </c>
      <c r="Y661" s="161"/>
      <c r="Z661" s="198"/>
      <c r="AA661" s="161"/>
      <c r="AB661" s="161"/>
      <c r="AC661" s="161"/>
      <c r="AD661" s="197">
        <v>856053154</v>
      </c>
      <c r="AE661" s="197"/>
      <c r="AF661" s="197" t="s">
        <v>4003</v>
      </c>
      <c r="AG661" s="199">
        <v>101202</v>
      </c>
      <c r="AH661" s="197">
        <f t="shared" si="31"/>
        <v>22128164</v>
      </c>
      <c r="AI661" s="197">
        <v>19511192</v>
      </c>
      <c r="AJ661" s="197">
        <v>2616972</v>
      </c>
      <c r="AK661" s="197">
        <v>0</v>
      </c>
      <c r="AL661" s="197">
        <v>0</v>
      </c>
      <c r="AM661" s="197">
        <f t="shared" si="32"/>
        <v>0</v>
      </c>
      <c r="AN661" s="197">
        <v>0</v>
      </c>
      <c r="AO661" s="197">
        <v>0</v>
      </c>
      <c r="AP661" s="197">
        <v>0</v>
      </c>
      <c r="AQ661" s="197">
        <v>0</v>
      </c>
      <c r="AR661" s="197">
        <v>0</v>
      </c>
      <c r="AS661" s="197" t="s">
        <v>564</v>
      </c>
      <c r="AT661" s="197">
        <v>0</v>
      </c>
      <c r="AU661" s="197">
        <v>0</v>
      </c>
      <c r="AV661" s="197">
        <v>0</v>
      </c>
      <c r="AW661" s="197" t="s">
        <v>4004</v>
      </c>
      <c r="AX661" s="197"/>
      <c r="AY661" s="197"/>
      <c r="AZ661" s="197"/>
      <c r="BA661" s="197"/>
      <c r="BB661" s="197"/>
      <c r="BC661" s="197"/>
      <c r="BD661" s="197" t="s">
        <v>4004</v>
      </c>
      <c r="BE661" s="197"/>
      <c r="BF661" s="197"/>
      <c r="BG661" s="197"/>
      <c r="BH661" s="197"/>
      <c r="BI661" s="197"/>
    </row>
    <row r="662" spans="1:61" ht="15" hidden="1" customHeight="1" x14ac:dyDescent="0.2">
      <c r="A662" s="349" t="str">
        <f t="shared" si="33"/>
        <v>45xx-120440014385-5</v>
      </c>
      <c r="B662" s="198">
        <v>46028</v>
      </c>
      <c r="C662" s="351" t="s">
        <v>359</v>
      </c>
      <c r="D662" s="351" t="s">
        <v>259</v>
      </c>
      <c r="E662" s="260">
        <v>120440014385</v>
      </c>
      <c r="F662" s="161" t="s">
        <v>270</v>
      </c>
      <c r="G662" s="199">
        <v>5</v>
      </c>
      <c r="H662" s="199" t="s">
        <v>3365</v>
      </c>
      <c r="I662" s="199">
        <v>5</v>
      </c>
      <c r="J662" s="198">
        <v>45663</v>
      </c>
      <c r="K662" s="198">
        <v>45670</v>
      </c>
      <c r="L662" s="198">
        <v>46027</v>
      </c>
      <c r="M662" s="198"/>
      <c r="N662" s="161"/>
      <c r="O662" s="161" t="s">
        <v>24</v>
      </c>
      <c r="P662" s="161"/>
      <c r="Q662" s="161"/>
      <c r="R662" s="198">
        <v>44197</v>
      </c>
      <c r="S662" s="198">
        <v>45291</v>
      </c>
      <c r="T662" s="161" t="s">
        <v>2395</v>
      </c>
      <c r="U662" s="161" t="s">
        <v>260</v>
      </c>
      <c r="V662" s="161"/>
      <c r="W662" s="161"/>
      <c r="X662" s="161" t="s">
        <v>272</v>
      </c>
      <c r="Y662" s="161">
        <v>632</v>
      </c>
      <c r="Z662" s="198">
        <v>45653</v>
      </c>
      <c r="AA662" s="161"/>
      <c r="AB662" s="161"/>
      <c r="AC662" s="161"/>
      <c r="AD662" s="197">
        <v>14543041851</v>
      </c>
      <c r="AE662" s="197"/>
      <c r="AF662" s="197" t="s">
        <v>4005</v>
      </c>
      <c r="AG662" s="199">
        <v>105101</v>
      </c>
      <c r="AH662" s="197">
        <f t="shared" si="31"/>
        <v>21877131</v>
      </c>
      <c r="AI662" s="197">
        <v>14243373</v>
      </c>
      <c r="AJ662" s="197">
        <v>7633758</v>
      </c>
      <c r="AK662" s="197">
        <v>0</v>
      </c>
      <c r="AL662" s="197">
        <v>0</v>
      </c>
      <c r="AM662" s="197">
        <f t="shared" si="32"/>
        <v>0</v>
      </c>
      <c r="AN662" s="197">
        <v>0</v>
      </c>
      <c r="AO662" s="197">
        <v>0</v>
      </c>
      <c r="AP662" s="197">
        <v>0</v>
      </c>
      <c r="AQ662" s="197">
        <v>0</v>
      </c>
      <c r="AR662" s="197">
        <v>0</v>
      </c>
      <c r="AS662" s="197" t="s">
        <v>564</v>
      </c>
      <c r="AT662" s="197">
        <v>0</v>
      </c>
      <c r="AU662" s="197">
        <v>0</v>
      </c>
      <c r="AV662" s="197">
        <v>0</v>
      </c>
      <c r="AW662" s="197" t="s">
        <v>4004</v>
      </c>
      <c r="AX662" s="197"/>
      <c r="AY662" s="197"/>
      <c r="AZ662" s="197"/>
      <c r="BA662" s="197"/>
      <c r="BB662" s="197"/>
      <c r="BC662" s="197"/>
      <c r="BD662" s="197" t="s">
        <v>4004</v>
      </c>
      <c r="BE662" s="197"/>
      <c r="BF662" s="197"/>
      <c r="BG662" s="197"/>
      <c r="BH662" s="197"/>
      <c r="BI662" s="197"/>
    </row>
    <row r="663" spans="1:61" ht="15" hidden="1" customHeight="1" x14ac:dyDescent="0.2">
      <c r="A663" s="349" t="str">
        <f t="shared" si="33"/>
        <v>60xx-110540018776-618</v>
      </c>
      <c r="B663" s="198">
        <v>46111</v>
      </c>
      <c r="C663" s="351" t="s">
        <v>363</v>
      </c>
      <c r="D663" s="351" t="s">
        <v>364</v>
      </c>
      <c r="E663" s="260">
        <v>110540018776</v>
      </c>
      <c r="F663" s="161" t="s">
        <v>4388</v>
      </c>
      <c r="G663" s="199">
        <v>618</v>
      </c>
      <c r="H663" s="199" t="s">
        <v>3365</v>
      </c>
      <c r="I663" s="199">
        <v>618</v>
      </c>
      <c r="J663" s="198">
        <v>45805</v>
      </c>
      <c r="K663" s="198">
        <v>45818</v>
      </c>
      <c r="L663" s="198">
        <v>46076</v>
      </c>
      <c r="M663" s="198">
        <v>46076</v>
      </c>
      <c r="N663" s="161"/>
      <c r="O663" s="161" t="s">
        <v>24</v>
      </c>
      <c r="P663" s="161"/>
      <c r="Q663" s="161"/>
      <c r="R663" s="198">
        <v>43831</v>
      </c>
      <c r="S663" s="198">
        <v>45657</v>
      </c>
      <c r="T663" s="161" t="s">
        <v>786</v>
      </c>
      <c r="U663" s="161" t="s">
        <v>152</v>
      </c>
      <c r="V663" s="161" t="s">
        <v>4389</v>
      </c>
      <c r="W663" s="161" t="s">
        <v>4390</v>
      </c>
      <c r="X663" s="161" t="s">
        <v>28</v>
      </c>
      <c r="Y663" s="161">
        <v>356</v>
      </c>
      <c r="Z663" s="198">
        <v>45800</v>
      </c>
      <c r="AA663" s="161"/>
      <c r="AB663" s="161"/>
      <c r="AC663" s="161"/>
      <c r="AD663" s="197">
        <v>10583657516</v>
      </c>
      <c r="AE663" s="197">
        <v>11.2</v>
      </c>
      <c r="AF663" s="197" t="s">
        <v>4391</v>
      </c>
      <c r="AG663" s="199">
        <v>101105</v>
      </c>
      <c r="AH663" s="197">
        <f t="shared" si="31"/>
        <v>20983215</v>
      </c>
      <c r="AI663" s="197">
        <v>14370066</v>
      </c>
      <c r="AJ663" s="197">
        <v>6613149</v>
      </c>
      <c r="AK663" s="197">
        <v>11926768</v>
      </c>
      <c r="AL663" s="197">
        <v>0</v>
      </c>
      <c r="AM663" s="197">
        <f t="shared" si="32"/>
        <v>0</v>
      </c>
      <c r="AN663" s="197">
        <v>0</v>
      </c>
      <c r="AO663" s="197">
        <v>0</v>
      </c>
      <c r="AP663" s="197">
        <v>0</v>
      </c>
      <c r="AQ663" s="197">
        <v>0</v>
      </c>
      <c r="AR663" s="197">
        <v>0</v>
      </c>
      <c r="AS663" s="197" t="s">
        <v>564</v>
      </c>
      <c r="AT663" s="197">
        <v>0</v>
      </c>
      <c r="AU663" s="197">
        <v>0</v>
      </c>
      <c r="AV663" s="197">
        <v>0</v>
      </c>
      <c r="AW663" s="197" t="s">
        <v>4004</v>
      </c>
      <c r="AX663" s="197"/>
      <c r="AY663" s="197"/>
      <c r="AZ663" s="197"/>
      <c r="BA663" s="197"/>
      <c r="BB663" s="197"/>
      <c r="BC663" s="197"/>
      <c r="BD663" s="197" t="s">
        <v>4004</v>
      </c>
      <c r="BE663" s="197"/>
      <c r="BF663" s="197"/>
      <c r="BG663" s="197"/>
      <c r="BH663" s="197"/>
      <c r="BI663" s="197"/>
    </row>
    <row r="664" spans="1:61" ht="15" hidden="1" customHeight="1" x14ac:dyDescent="0.2">
      <c r="A664" s="349" t="str">
        <f t="shared" si="33"/>
        <v>06xx-821104301949-060120251125TAC0005</v>
      </c>
      <c r="B664" s="198">
        <v>45713</v>
      </c>
      <c r="C664" s="351" t="s">
        <v>348</v>
      </c>
      <c r="D664" s="351" t="s">
        <v>49</v>
      </c>
      <c r="E664" s="260">
        <v>821104301949</v>
      </c>
      <c r="F664" s="161" t="s">
        <v>1760</v>
      </c>
      <c r="G664" s="199" t="s">
        <v>1761</v>
      </c>
      <c r="H664" s="199" t="s">
        <v>3363</v>
      </c>
      <c r="I664" s="199" t="s">
        <v>1761</v>
      </c>
      <c r="J664" s="198">
        <v>45986</v>
      </c>
      <c r="K664" s="198">
        <v>46002</v>
      </c>
      <c r="L664" s="198">
        <v>46077</v>
      </c>
      <c r="M664" s="198">
        <v>46077</v>
      </c>
      <c r="N664" s="161" t="s">
        <v>82</v>
      </c>
      <c r="O664" s="161" t="s">
        <v>479</v>
      </c>
      <c r="P664" s="161"/>
      <c r="Q664" s="161"/>
      <c r="R664" s="198">
        <v>45244</v>
      </c>
      <c r="S664" s="198">
        <v>45985</v>
      </c>
      <c r="T664" s="161" t="s">
        <v>63</v>
      </c>
      <c r="U664" s="161" t="s">
        <v>152</v>
      </c>
      <c r="V664" s="161" t="s">
        <v>57</v>
      </c>
      <c r="W664" s="161" t="s">
        <v>1140</v>
      </c>
      <c r="X664" s="161" t="s">
        <v>36</v>
      </c>
      <c r="Y664" s="161" t="s">
        <v>57</v>
      </c>
      <c r="Z664" s="198" t="s">
        <v>57</v>
      </c>
      <c r="AA664" s="161" t="s">
        <v>57</v>
      </c>
      <c r="AB664" s="161" t="s">
        <v>57</v>
      </c>
      <c r="AC664" s="161" t="s">
        <v>57</v>
      </c>
      <c r="AD664" s="197">
        <v>212619482</v>
      </c>
      <c r="AE664" s="197">
        <v>0</v>
      </c>
      <c r="AF664" s="197" t="s">
        <v>4003</v>
      </c>
      <c r="AG664" s="199">
        <v>101202</v>
      </c>
      <c r="AH664" s="197">
        <f t="shared" si="31"/>
        <v>18673640</v>
      </c>
      <c r="AI664" s="197">
        <v>18673640</v>
      </c>
      <c r="AJ664" s="197">
        <v>0</v>
      </c>
      <c r="AK664" s="197">
        <v>0</v>
      </c>
      <c r="AL664" s="197">
        <v>0</v>
      </c>
      <c r="AM664" s="197">
        <f t="shared" si="32"/>
        <v>0</v>
      </c>
      <c r="AN664" s="197">
        <v>0</v>
      </c>
      <c r="AO664" s="197">
        <v>0</v>
      </c>
      <c r="AP664" s="197">
        <v>0</v>
      </c>
      <c r="AQ664" s="197">
        <v>0</v>
      </c>
      <c r="AR664" s="197">
        <v>0</v>
      </c>
      <c r="AS664" s="197" t="s">
        <v>564</v>
      </c>
      <c r="AT664" s="197">
        <v>0</v>
      </c>
      <c r="AU664" s="197">
        <v>0</v>
      </c>
      <c r="AV664" s="197">
        <v>0</v>
      </c>
      <c r="AW664" s="197" t="s">
        <v>4004</v>
      </c>
      <c r="AX664" s="197"/>
      <c r="AY664" s="197"/>
      <c r="AZ664" s="197"/>
      <c r="BA664" s="197"/>
      <c r="BB664" s="197"/>
      <c r="BC664" s="197"/>
      <c r="BD664" s="197" t="s">
        <v>4004</v>
      </c>
      <c r="BE664" s="197"/>
      <c r="BF664" s="197"/>
      <c r="BG664" s="197"/>
      <c r="BH664" s="197"/>
      <c r="BI664" s="197"/>
    </row>
    <row r="665" spans="1:61" ht="15" hidden="1" customHeight="1" x14ac:dyDescent="0.2">
      <c r="A665" s="349" t="str">
        <f t="shared" si="33"/>
        <v>45xx-171240020463-450120251209TAC0005</v>
      </c>
      <c r="B665" s="198">
        <v>46107</v>
      </c>
      <c r="C665" s="351" t="s">
        <v>359</v>
      </c>
      <c r="D665" s="351" t="s">
        <v>259</v>
      </c>
      <c r="E665" s="260">
        <v>171240020463</v>
      </c>
      <c r="F665" s="161" t="s">
        <v>1877</v>
      </c>
      <c r="G665" s="199" t="s">
        <v>1878</v>
      </c>
      <c r="H665" s="199" t="s">
        <v>3363</v>
      </c>
      <c r="I665" s="199" t="s">
        <v>4214</v>
      </c>
      <c r="J665" s="198">
        <v>46000</v>
      </c>
      <c r="K665" s="198">
        <v>46006</v>
      </c>
      <c r="L665" s="198">
        <v>46101</v>
      </c>
      <c r="M665" s="198">
        <v>46101</v>
      </c>
      <c r="N665" s="161" t="s">
        <v>78</v>
      </c>
      <c r="O665" s="161" t="s">
        <v>487</v>
      </c>
      <c r="P665" s="161"/>
      <c r="Q665" s="161"/>
      <c r="R665" s="198">
        <v>44562</v>
      </c>
      <c r="S665" s="198">
        <v>45657</v>
      </c>
      <c r="T665" s="161" t="s">
        <v>263</v>
      </c>
      <c r="U665" s="161" t="s">
        <v>273</v>
      </c>
      <c r="V665" s="161"/>
      <c r="W665" s="161"/>
      <c r="X665" s="161" t="s">
        <v>28</v>
      </c>
      <c r="Y665" s="161">
        <v>1297</v>
      </c>
      <c r="Z665" s="198">
        <v>45999</v>
      </c>
      <c r="AA665" s="161"/>
      <c r="AB665" s="161"/>
      <c r="AC665" s="161"/>
      <c r="AD665" s="197">
        <v>1399579479</v>
      </c>
      <c r="AE665" s="197"/>
      <c r="AF665" s="197" t="s">
        <v>4003</v>
      </c>
      <c r="AG665" s="199">
        <v>101111</v>
      </c>
      <c r="AH665" s="197">
        <f t="shared" si="31"/>
        <v>17732915</v>
      </c>
      <c r="AI665" s="197">
        <v>14403200</v>
      </c>
      <c r="AJ665" s="197">
        <v>3329715</v>
      </c>
      <c r="AK665" s="197">
        <v>-28887768</v>
      </c>
      <c r="AL665" s="197">
        <v>1440320</v>
      </c>
      <c r="AM665" s="197">
        <f t="shared" si="32"/>
        <v>0</v>
      </c>
      <c r="AN665" s="197">
        <v>0</v>
      </c>
      <c r="AO665" s="197">
        <v>0</v>
      </c>
      <c r="AP665" s="197">
        <v>0</v>
      </c>
      <c r="AQ665" s="197">
        <v>0</v>
      </c>
      <c r="AR665" s="197">
        <v>0</v>
      </c>
      <c r="AS665" s="197" t="s">
        <v>564</v>
      </c>
      <c r="AT665" s="197">
        <v>0</v>
      </c>
      <c r="AU665" s="197">
        <v>0</v>
      </c>
      <c r="AV665" s="197">
        <v>0</v>
      </c>
      <c r="AW665" s="197" t="s">
        <v>4004</v>
      </c>
      <c r="AX665" s="197"/>
      <c r="AY665" s="197"/>
      <c r="AZ665" s="197"/>
      <c r="BA665" s="197"/>
      <c r="BB665" s="197"/>
      <c r="BC665" s="197"/>
      <c r="BD665" s="197" t="s">
        <v>4004</v>
      </c>
      <c r="BE665" s="197"/>
      <c r="BF665" s="197"/>
      <c r="BG665" s="197"/>
      <c r="BH665" s="197"/>
      <c r="BI665" s="197"/>
    </row>
    <row r="666" spans="1:61" ht="15" hidden="1" customHeight="1" x14ac:dyDescent="0.2">
      <c r="A666" s="349" t="str">
        <f t="shared" si="33"/>
        <v>60xx-130440026816-546</v>
      </c>
      <c r="B666" s="198">
        <v>46030</v>
      </c>
      <c r="C666" s="351" t="s">
        <v>363</v>
      </c>
      <c r="D666" s="351" t="s">
        <v>364</v>
      </c>
      <c r="E666" s="260">
        <v>130440026816</v>
      </c>
      <c r="F666" s="161" t="s">
        <v>446</v>
      </c>
      <c r="G666" s="199">
        <v>546</v>
      </c>
      <c r="H666" s="199" t="s">
        <v>3365</v>
      </c>
      <c r="I666" s="199">
        <v>546</v>
      </c>
      <c r="J666" s="198">
        <v>45792</v>
      </c>
      <c r="K666" s="198">
        <v>45792</v>
      </c>
      <c r="L666" s="198">
        <v>45923</v>
      </c>
      <c r="M666" s="198"/>
      <c r="N666" s="161"/>
      <c r="O666" s="161" t="s">
        <v>82</v>
      </c>
      <c r="P666" s="161"/>
      <c r="Q666" s="161"/>
      <c r="R666" s="198">
        <v>44562</v>
      </c>
      <c r="S666" s="198">
        <v>45657</v>
      </c>
      <c r="T666" s="161" t="s">
        <v>101</v>
      </c>
      <c r="U666" s="161" t="s">
        <v>1323</v>
      </c>
      <c r="V666" s="161" t="s">
        <v>86</v>
      </c>
      <c r="W666" s="161" t="s">
        <v>575</v>
      </c>
      <c r="X666" s="161" t="s">
        <v>132</v>
      </c>
      <c r="Y666" s="161"/>
      <c r="Z666" s="198"/>
      <c r="AA666" s="161"/>
      <c r="AB666" s="161"/>
      <c r="AC666" s="161"/>
      <c r="AD666" s="197"/>
      <c r="AE666" s="197"/>
      <c r="AF666" s="197" t="s">
        <v>4003</v>
      </c>
      <c r="AG666" s="199">
        <v>101111</v>
      </c>
      <c r="AH666" s="197">
        <f t="shared" si="31"/>
        <v>16876263</v>
      </c>
      <c r="AI666" s="197">
        <v>13286346</v>
      </c>
      <c r="AJ666" s="197">
        <v>3589917</v>
      </c>
      <c r="AK666" s="197">
        <v>0</v>
      </c>
      <c r="AL666" s="197">
        <v>3321587</v>
      </c>
      <c r="AM666" s="197">
        <f t="shared" si="32"/>
        <v>0</v>
      </c>
      <c r="AN666" s="197">
        <v>0</v>
      </c>
      <c r="AO666" s="197">
        <v>0</v>
      </c>
      <c r="AP666" s="197">
        <v>0</v>
      </c>
      <c r="AQ666" s="197">
        <v>0</v>
      </c>
      <c r="AR666" s="197">
        <v>0</v>
      </c>
      <c r="AS666" s="197" t="e">
        <v>#N/A</v>
      </c>
      <c r="AT666" s="197">
        <v>0</v>
      </c>
      <c r="AU666" s="197">
        <v>0</v>
      </c>
      <c r="AV666" s="197">
        <v>0</v>
      </c>
      <c r="AW666" s="197" t="s">
        <v>4004</v>
      </c>
      <c r="AX666" s="197"/>
      <c r="AY666" s="197" t="s">
        <v>904</v>
      </c>
      <c r="AZ666" s="197"/>
      <c r="BA666" s="197" t="s">
        <v>904</v>
      </c>
      <c r="BB666" s="197"/>
      <c r="BC666" s="197"/>
      <c r="BD666" s="197" t="s">
        <v>4004</v>
      </c>
      <c r="BE666" s="197"/>
      <c r="BF666" s="197"/>
      <c r="BG666" s="197"/>
      <c r="BH666" s="197"/>
      <c r="BI666" s="197"/>
    </row>
    <row r="667" spans="1:61" ht="15" hidden="1" customHeight="1" x14ac:dyDescent="0.2">
      <c r="A667" s="349" t="str">
        <f t="shared" si="33"/>
        <v>60xx-40140004944-600120250811TAC0003</v>
      </c>
      <c r="B667" s="198">
        <v>46108</v>
      </c>
      <c r="C667" s="351" t="s">
        <v>363</v>
      </c>
      <c r="D667" s="351" t="s">
        <v>364</v>
      </c>
      <c r="E667" s="260">
        <v>40140004944</v>
      </c>
      <c r="F667" s="161" t="s">
        <v>807</v>
      </c>
      <c r="G667" s="199" t="s">
        <v>806</v>
      </c>
      <c r="H667" s="199" t="s">
        <v>3363</v>
      </c>
      <c r="I667" s="199" t="s">
        <v>4215</v>
      </c>
      <c r="J667" s="198">
        <v>45880</v>
      </c>
      <c r="K667" s="198">
        <v>45884</v>
      </c>
      <c r="L667" s="198">
        <v>46086</v>
      </c>
      <c r="M667" s="198">
        <v>46086</v>
      </c>
      <c r="N667" s="161" t="s">
        <v>78</v>
      </c>
      <c r="O667" s="161" t="s">
        <v>487</v>
      </c>
      <c r="P667" s="161"/>
      <c r="Q667" s="161"/>
      <c r="R667" s="198">
        <v>44562</v>
      </c>
      <c r="S667" s="198">
        <v>45657</v>
      </c>
      <c r="T667" s="161" t="s">
        <v>808</v>
      </c>
      <c r="U667" s="161"/>
      <c r="V667" s="161"/>
      <c r="W667" s="161"/>
      <c r="X667" s="161" t="s">
        <v>28</v>
      </c>
      <c r="Y667" s="161"/>
      <c r="Z667" s="198"/>
      <c r="AA667" s="161"/>
      <c r="AB667" s="161"/>
      <c r="AC667" s="161"/>
      <c r="AD667" s="197"/>
      <c r="AE667" s="197"/>
      <c r="AF667" s="197" t="s">
        <v>4003</v>
      </c>
      <c r="AG667" s="199">
        <v>101111</v>
      </c>
      <c r="AH667" s="197">
        <f t="shared" si="31"/>
        <v>16802798</v>
      </c>
      <c r="AI667" s="197">
        <v>13588971</v>
      </c>
      <c r="AJ667" s="197">
        <v>3213827</v>
      </c>
      <c r="AK667" s="197">
        <v>0</v>
      </c>
      <c r="AL667" s="197">
        <v>0</v>
      </c>
      <c r="AM667" s="197">
        <f t="shared" si="32"/>
        <v>0</v>
      </c>
      <c r="AN667" s="197">
        <v>0</v>
      </c>
      <c r="AO667" s="197">
        <v>0</v>
      </c>
      <c r="AP667" s="197">
        <v>0</v>
      </c>
      <c r="AQ667" s="197">
        <v>0</v>
      </c>
      <c r="AR667" s="197">
        <v>0</v>
      </c>
      <c r="AS667" s="197" t="s">
        <v>564</v>
      </c>
      <c r="AT667" s="197">
        <v>0</v>
      </c>
      <c r="AU667" s="197">
        <v>0</v>
      </c>
      <c r="AV667" s="197">
        <v>0</v>
      </c>
      <c r="AW667" s="197" t="s">
        <v>4004</v>
      </c>
      <c r="AX667" s="197"/>
      <c r="AY667" s="197"/>
      <c r="AZ667" s="197"/>
      <c r="BA667" s="197"/>
      <c r="BB667" s="197"/>
      <c r="BC667" s="197"/>
      <c r="BD667" s="197" t="s">
        <v>4004</v>
      </c>
      <c r="BE667" s="197"/>
      <c r="BF667" s="197"/>
      <c r="BG667" s="197"/>
      <c r="BH667" s="197"/>
      <c r="BI667" s="197"/>
    </row>
    <row r="668" spans="1:61" ht="15" hidden="1" customHeight="1" x14ac:dyDescent="0.2">
      <c r="A668" s="349" t="str">
        <f t="shared" si="33"/>
        <v>06xx-50640000852-106</v>
      </c>
      <c r="B668" s="198">
        <v>46057</v>
      </c>
      <c r="C668" s="351" t="s">
        <v>348</v>
      </c>
      <c r="D668" s="351" t="s">
        <v>49</v>
      </c>
      <c r="E668" s="260">
        <v>50640000852</v>
      </c>
      <c r="F668" s="161" t="s">
        <v>881</v>
      </c>
      <c r="G668" s="199">
        <v>106</v>
      </c>
      <c r="H668" s="199" t="s">
        <v>3365</v>
      </c>
      <c r="I668" s="199">
        <v>106</v>
      </c>
      <c r="J668" s="198">
        <v>45782</v>
      </c>
      <c r="K668" s="198">
        <v>45798</v>
      </c>
      <c r="L668" s="198">
        <v>45953</v>
      </c>
      <c r="M668" s="198">
        <v>45953</v>
      </c>
      <c r="N668" s="161"/>
      <c r="O668" s="161" t="s">
        <v>78</v>
      </c>
      <c r="P668" s="161"/>
      <c r="Q668" s="161"/>
      <c r="R668" s="198">
        <v>44562</v>
      </c>
      <c r="S668" s="198">
        <v>45565</v>
      </c>
      <c r="T668" s="161" t="s">
        <v>72</v>
      </c>
      <c r="U668" s="161" t="s">
        <v>152</v>
      </c>
      <c r="V668" s="161" t="s">
        <v>57</v>
      </c>
      <c r="W668" s="161" t="s">
        <v>392</v>
      </c>
      <c r="X668" s="161" t="s">
        <v>28</v>
      </c>
      <c r="Y668" s="161">
        <v>234</v>
      </c>
      <c r="Z668" s="198">
        <v>45772</v>
      </c>
      <c r="AA668" s="161" t="s">
        <v>57</v>
      </c>
      <c r="AB668" s="161" t="s">
        <v>57</v>
      </c>
      <c r="AC668" s="161" t="s">
        <v>57</v>
      </c>
      <c r="AD668" s="197">
        <v>3449460023</v>
      </c>
      <c r="AE668" s="197">
        <v>10.06</v>
      </c>
      <c r="AF668" s="197" t="s">
        <v>4005</v>
      </c>
      <c r="AG668" s="199">
        <v>105101</v>
      </c>
      <c r="AH668" s="197">
        <f t="shared" si="31"/>
        <v>16002970</v>
      </c>
      <c r="AI668" s="197">
        <v>11256975</v>
      </c>
      <c r="AJ668" s="197">
        <v>4745995</v>
      </c>
      <c r="AK668" s="197">
        <v>0</v>
      </c>
      <c r="AL668" s="197">
        <v>7816732</v>
      </c>
      <c r="AM668" s="197">
        <f t="shared" si="32"/>
        <v>0</v>
      </c>
      <c r="AN668" s="197">
        <v>0</v>
      </c>
      <c r="AO668" s="197">
        <v>0</v>
      </c>
      <c r="AP668" s="197">
        <v>0</v>
      </c>
      <c r="AQ668" s="197">
        <v>0</v>
      </c>
      <c r="AR668" s="197">
        <v>0</v>
      </c>
      <c r="AS668" s="197" t="e">
        <v>#N/A</v>
      </c>
      <c r="AT668" s="197">
        <v>0</v>
      </c>
      <c r="AU668" s="197">
        <v>0</v>
      </c>
      <c r="AV668" s="197">
        <v>0</v>
      </c>
      <c r="AW668" s="197" t="s">
        <v>4004</v>
      </c>
      <c r="AX668" s="197"/>
      <c r="AY668" s="197"/>
      <c r="AZ668" s="197"/>
      <c r="BA668" s="197"/>
      <c r="BB668" s="197"/>
      <c r="BC668" s="197"/>
      <c r="BD668" s="197" t="s">
        <v>4004</v>
      </c>
      <c r="BE668" s="197"/>
      <c r="BF668" s="197"/>
      <c r="BG668" s="197"/>
      <c r="BH668" s="197"/>
      <c r="BI668" s="197"/>
    </row>
    <row r="669" spans="1:61" ht="15" hidden="1" customHeight="1" x14ac:dyDescent="0.2">
      <c r="A669" s="349" t="str">
        <f t="shared" si="33"/>
        <v>59xx-130540007040-590120251231TAC0032</v>
      </c>
      <c r="B669" s="198">
        <v>46112</v>
      </c>
      <c r="C669" s="351" t="s">
        <v>337</v>
      </c>
      <c r="D669" s="351" t="s">
        <v>353</v>
      </c>
      <c r="E669" s="260">
        <v>130540007040</v>
      </c>
      <c r="F669" s="161" t="s">
        <v>2241</v>
      </c>
      <c r="G669" s="199" t="s">
        <v>2242</v>
      </c>
      <c r="H669" s="199" t="s">
        <v>3363</v>
      </c>
      <c r="I669" s="199" t="s">
        <v>4111</v>
      </c>
      <c r="J669" s="198">
        <v>46022</v>
      </c>
      <c r="K669" s="198">
        <v>46028</v>
      </c>
      <c r="L669" s="198">
        <v>46112</v>
      </c>
      <c r="M669" s="198">
        <v>46112</v>
      </c>
      <c r="N669" s="161" t="s">
        <v>78</v>
      </c>
      <c r="O669" s="161" t="s">
        <v>487</v>
      </c>
      <c r="P669" s="161"/>
      <c r="Q669" s="161"/>
      <c r="R669" s="198">
        <v>44927</v>
      </c>
      <c r="S669" s="198">
        <v>45930</v>
      </c>
      <c r="T669" s="161" t="s">
        <v>1305</v>
      </c>
      <c r="U669" s="161" t="s">
        <v>152</v>
      </c>
      <c r="V669" s="161"/>
      <c r="W669" s="161" t="s">
        <v>210</v>
      </c>
      <c r="X669" s="161" t="s">
        <v>28</v>
      </c>
      <c r="Y669" s="161">
        <v>1436</v>
      </c>
      <c r="Z669" s="198">
        <v>46021</v>
      </c>
      <c r="AA669" s="161"/>
      <c r="AB669" s="161"/>
      <c r="AC669" s="161"/>
      <c r="AD669" s="197">
        <v>15527320400</v>
      </c>
      <c r="AE669" s="197">
        <v>9</v>
      </c>
      <c r="AF669" s="197" t="s">
        <v>4003</v>
      </c>
      <c r="AG669" s="199">
        <v>101111</v>
      </c>
      <c r="AH669" s="197">
        <f t="shared" si="31"/>
        <v>15382681</v>
      </c>
      <c r="AI669" s="197">
        <v>12818535</v>
      </c>
      <c r="AJ669" s="197">
        <v>2564146</v>
      </c>
      <c r="AK669" s="197">
        <v>0</v>
      </c>
      <c r="AL669" s="197">
        <v>0</v>
      </c>
      <c r="AM669" s="197">
        <f t="shared" si="32"/>
        <v>0</v>
      </c>
      <c r="AN669" s="197">
        <v>0</v>
      </c>
      <c r="AO669" s="197">
        <v>0</v>
      </c>
      <c r="AP669" s="197">
        <v>0</v>
      </c>
      <c r="AQ669" s="197">
        <v>0</v>
      </c>
      <c r="AR669" s="197">
        <v>0</v>
      </c>
      <c r="AS669" s="197" t="s">
        <v>564</v>
      </c>
      <c r="AT669" s="197">
        <v>0</v>
      </c>
      <c r="AU669" s="197">
        <v>0</v>
      </c>
      <c r="AV669" s="197">
        <v>0</v>
      </c>
      <c r="AW669" s="197" t="s">
        <v>4004</v>
      </c>
      <c r="AX669" s="197"/>
      <c r="AY669" s="197"/>
      <c r="AZ669" s="197"/>
      <c r="BA669" s="197"/>
      <c r="BB669" s="197"/>
      <c r="BC669" s="197"/>
      <c r="BD669" s="197" t="s">
        <v>4004</v>
      </c>
      <c r="BE669" s="197"/>
      <c r="BF669" s="197"/>
      <c r="BG669" s="197"/>
      <c r="BH669" s="197"/>
      <c r="BI669" s="197"/>
    </row>
    <row r="670" spans="1:61" ht="15" hidden="1" customHeight="1" x14ac:dyDescent="0.2">
      <c r="A670" s="349" t="str">
        <f t="shared" si="33"/>
        <v>60xx-40440007058-600120251030TAC0345</v>
      </c>
      <c r="B670" s="198">
        <v>46108</v>
      </c>
      <c r="C670" s="351" t="s">
        <v>363</v>
      </c>
      <c r="D670" s="351" t="s">
        <v>364</v>
      </c>
      <c r="E670" s="260">
        <v>40440007058</v>
      </c>
      <c r="F670" s="161" t="s">
        <v>1513</v>
      </c>
      <c r="G670" s="199" t="s">
        <v>1512</v>
      </c>
      <c r="H670" s="199" t="s">
        <v>3363</v>
      </c>
      <c r="I670" s="199" t="s">
        <v>4053</v>
      </c>
      <c r="J670" s="198">
        <v>45960</v>
      </c>
      <c r="K670" s="198">
        <v>45972</v>
      </c>
      <c r="L670" s="198">
        <v>46087</v>
      </c>
      <c r="M670" s="198">
        <v>46087</v>
      </c>
      <c r="N670" s="161" t="s">
        <v>78</v>
      </c>
      <c r="O670" s="161" t="s">
        <v>487</v>
      </c>
      <c r="P670" s="161"/>
      <c r="Q670" s="161"/>
      <c r="R670" s="198">
        <v>44927</v>
      </c>
      <c r="S670" s="198">
        <v>45657</v>
      </c>
      <c r="T670" s="161" t="s">
        <v>1031</v>
      </c>
      <c r="U670" s="161"/>
      <c r="V670" s="161"/>
      <c r="W670" s="161"/>
      <c r="X670" s="161" t="s">
        <v>442</v>
      </c>
      <c r="Y670" s="161"/>
      <c r="Z670" s="198"/>
      <c r="AA670" s="161"/>
      <c r="AB670" s="161"/>
      <c r="AC670" s="161"/>
      <c r="AD670" s="197"/>
      <c r="AE670" s="197"/>
      <c r="AF670" s="197" t="s">
        <v>4003</v>
      </c>
      <c r="AG670" s="199">
        <v>101111</v>
      </c>
      <c r="AH670" s="197">
        <f t="shared" si="31"/>
        <v>14632268</v>
      </c>
      <c r="AI670" s="197">
        <v>12321429</v>
      </c>
      <c r="AJ670" s="197">
        <v>2310839</v>
      </c>
      <c r="AK670" s="197">
        <v>0</v>
      </c>
      <c r="AL670" s="197">
        <v>0</v>
      </c>
      <c r="AM670" s="197">
        <f t="shared" si="32"/>
        <v>0</v>
      </c>
      <c r="AN670" s="197">
        <v>0</v>
      </c>
      <c r="AO670" s="197">
        <v>0</v>
      </c>
      <c r="AP670" s="197">
        <v>0</v>
      </c>
      <c r="AQ670" s="197">
        <v>0</v>
      </c>
      <c r="AR670" s="197">
        <v>0</v>
      </c>
      <c r="AS670" s="197" t="s">
        <v>564</v>
      </c>
      <c r="AT670" s="197">
        <v>0</v>
      </c>
      <c r="AU670" s="197">
        <v>0</v>
      </c>
      <c r="AV670" s="197">
        <v>0</v>
      </c>
      <c r="AW670" s="197" t="s">
        <v>4004</v>
      </c>
      <c r="AX670" s="197"/>
      <c r="AY670" s="197"/>
      <c r="AZ670" s="197"/>
      <c r="BA670" s="197"/>
      <c r="BB670" s="197"/>
      <c r="BC670" s="197"/>
      <c r="BD670" s="197" t="s">
        <v>4004</v>
      </c>
      <c r="BE670" s="197"/>
      <c r="BF670" s="197"/>
      <c r="BG670" s="197"/>
      <c r="BH670" s="197"/>
      <c r="BI670" s="197"/>
    </row>
    <row r="671" spans="1:61" ht="15" hidden="1" customHeight="1" x14ac:dyDescent="0.2">
      <c r="A671" s="349" t="str">
        <f t="shared" si="33"/>
        <v>60xx-71040019898-600120251002TAC0088</v>
      </c>
      <c r="B671" s="198">
        <v>46045</v>
      </c>
      <c r="C671" s="351" t="s">
        <v>363</v>
      </c>
      <c r="D671" s="351" t="s">
        <v>364</v>
      </c>
      <c r="E671" s="260">
        <v>71040019898</v>
      </c>
      <c r="F671" s="161" t="s">
        <v>1343</v>
      </c>
      <c r="G671" s="199" t="s">
        <v>1344</v>
      </c>
      <c r="H671" s="199" t="s">
        <v>3363</v>
      </c>
      <c r="I671" s="199" t="s">
        <v>4244</v>
      </c>
      <c r="J671" s="198">
        <v>45932</v>
      </c>
      <c r="K671" s="198">
        <v>45943</v>
      </c>
      <c r="L671" s="198">
        <v>46043</v>
      </c>
      <c r="M671" s="198"/>
      <c r="N671" s="161" t="s">
        <v>21</v>
      </c>
      <c r="O671" s="161" t="s">
        <v>479</v>
      </c>
      <c r="P671" s="161"/>
      <c r="Q671" s="161"/>
      <c r="R671" s="198">
        <v>44562</v>
      </c>
      <c r="S671" s="198">
        <v>45926</v>
      </c>
      <c r="T671" s="161" t="s">
        <v>760</v>
      </c>
      <c r="U671" s="161"/>
      <c r="V671" s="161"/>
      <c r="W671" s="161"/>
      <c r="X671" s="161" t="s">
        <v>132</v>
      </c>
      <c r="Y671" s="161"/>
      <c r="Z671" s="198"/>
      <c r="AA671" s="161"/>
      <c r="AB671" s="161"/>
      <c r="AC671" s="161"/>
      <c r="AD671" s="197"/>
      <c r="AE671" s="197"/>
      <c r="AF671" s="197" t="s">
        <v>4003</v>
      </c>
      <c r="AG671" s="199">
        <v>101111</v>
      </c>
      <c r="AH671" s="197">
        <f t="shared" si="31"/>
        <v>14229584</v>
      </c>
      <c r="AI671" s="197">
        <v>12043590</v>
      </c>
      <c r="AJ671" s="197">
        <v>2185994</v>
      </c>
      <c r="AK671" s="197">
        <v>0</v>
      </c>
      <c r="AL671" s="197">
        <v>2408718</v>
      </c>
      <c r="AM671" s="197">
        <f t="shared" si="32"/>
        <v>0</v>
      </c>
      <c r="AN671" s="197">
        <v>0</v>
      </c>
      <c r="AO671" s="197">
        <v>0</v>
      </c>
      <c r="AP671" s="197">
        <v>0</v>
      </c>
      <c r="AQ671" s="197">
        <v>0</v>
      </c>
      <c r="AR671" s="197">
        <v>0</v>
      </c>
      <c r="AS671" s="197" t="s">
        <v>564</v>
      </c>
      <c r="AT671" s="197">
        <v>0</v>
      </c>
      <c r="AU671" s="197">
        <v>0</v>
      </c>
      <c r="AV671" s="197">
        <v>0</v>
      </c>
      <c r="AW671" s="197" t="s">
        <v>4004</v>
      </c>
      <c r="AX671" s="197"/>
      <c r="AY671" s="197"/>
      <c r="AZ671" s="197"/>
      <c r="BA671" s="197"/>
      <c r="BB671" s="197"/>
      <c r="BC671" s="197"/>
      <c r="BD671" s="197" t="s">
        <v>4004</v>
      </c>
      <c r="BE671" s="197"/>
      <c r="BF671" s="197"/>
      <c r="BG671" s="197"/>
      <c r="BH671" s="197"/>
      <c r="BI671" s="197"/>
    </row>
    <row r="672" spans="1:61" ht="15" hidden="1" customHeight="1" x14ac:dyDescent="0.2">
      <c r="A672" s="349" t="str">
        <f t="shared" si="33"/>
        <v>71xx-200440006976-710120251205TAC0001</v>
      </c>
      <c r="B672" s="198">
        <v>46100</v>
      </c>
      <c r="C672" s="351" t="s">
        <v>256</v>
      </c>
      <c r="D672" s="351" t="s">
        <v>1143</v>
      </c>
      <c r="E672" s="260">
        <v>200440006976</v>
      </c>
      <c r="F672" s="161" t="s">
        <v>1997</v>
      </c>
      <c r="G672" s="199" t="s">
        <v>1902</v>
      </c>
      <c r="H672" s="199" t="s">
        <v>3363</v>
      </c>
      <c r="I672" s="199" t="s">
        <v>4205</v>
      </c>
      <c r="J672" s="198">
        <v>45996</v>
      </c>
      <c r="K672" s="198">
        <v>46001</v>
      </c>
      <c r="L672" s="198">
        <v>46100</v>
      </c>
      <c r="M672" s="198">
        <v>46100</v>
      </c>
      <c r="N672" s="161" t="s">
        <v>78</v>
      </c>
      <c r="O672" s="161" t="s">
        <v>487</v>
      </c>
      <c r="P672" s="161"/>
      <c r="Q672" s="161"/>
      <c r="R672" s="198">
        <v>44562</v>
      </c>
      <c r="S672" s="198" t="s">
        <v>39</v>
      </c>
      <c r="T672" s="161" t="s">
        <v>4206</v>
      </c>
      <c r="U672" s="161" t="s">
        <v>149</v>
      </c>
      <c r="V672" s="161"/>
      <c r="W672" s="161" t="s">
        <v>71</v>
      </c>
      <c r="X672" s="161"/>
      <c r="Y672" s="161"/>
      <c r="Z672" s="198"/>
      <c r="AA672" s="161"/>
      <c r="AB672" s="161"/>
      <c r="AC672" s="161"/>
      <c r="AD672" s="197"/>
      <c r="AE672" s="197"/>
      <c r="AF672" s="197" t="s">
        <v>4005</v>
      </c>
      <c r="AG672" s="199">
        <v>105101</v>
      </c>
      <c r="AH672" s="197">
        <f t="shared" si="31"/>
        <v>14148996</v>
      </c>
      <c r="AI672" s="197">
        <v>11680755</v>
      </c>
      <c r="AJ672" s="197">
        <v>2468241</v>
      </c>
      <c r="AK672" s="197">
        <v>0</v>
      </c>
      <c r="AL672" s="197">
        <v>1713681</v>
      </c>
      <c r="AM672" s="197">
        <f t="shared" si="32"/>
        <v>0</v>
      </c>
      <c r="AN672" s="197">
        <v>0</v>
      </c>
      <c r="AO672" s="197">
        <v>0</v>
      </c>
      <c r="AP672" s="197">
        <v>0</v>
      </c>
      <c r="AQ672" s="197">
        <v>0</v>
      </c>
      <c r="AR672" s="197">
        <v>0</v>
      </c>
      <c r="AS672" s="197" t="s">
        <v>564</v>
      </c>
      <c r="AT672" s="197">
        <v>0</v>
      </c>
      <c r="AU672" s="197">
        <v>0</v>
      </c>
      <c r="AV672" s="197">
        <v>0</v>
      </c>
      <c r="AW672" s="197" t="s">
        <v>4004</v>
      </c>
      <c r="AX672" s="197"/>
      <c r="AY672" s="197"/>
      <c r="AZ672" s="197"/>
      <c r="BA672" s="197"/>
      <c r="BB672" s="197"/>
      <c r="BC672" s="197"/>
      <c r="BD672" s="197" t="s">
        <v>4004</v>
      </c>
      <c r="BE672" s="197"/>
      <c r="BF672" s="197"/>
      <c r="BG672" s="197"/>
      <c r="BH672" s="197"/>
      <c r="BI672" s="197"/>
    </row>
    <row r="673" spans="1:61" ht="15" hidden="1" customHeight="1" x14ac:dyDescent="0.2">
      <c r="A673" s="349" t="str">
        <f t="shared" si="33"/>
        <v>30xx-230840000947-300120251112TAC0050</v>
      </c>
      <c r="B673" s="198">
        <v>46092</v>
      </c>
      <c r="C673" s="351" t="s">
        <v>217</v>
      </c>
      <c r="D673" s="351" t="s">
        <v>360</v>
      </c>
      <c r="E673" s="260">
        <v>230840000947</v>
      </c>
      <c r="F673" s="161" t="s">
        <v>2313</v>
      </c>
      <c r="G673" s="199" t="s">
        <v>2312</v>
      </c>
      <c r="H673" s="199" t="s">
        <v>3363</v>
      </c>
      <c r="I673" s="199" t="s">
        <v>4212</v>
      </c>
      <c r="J673" s="198">
        <v>45973</v>
      </c>
      <c r="K673" s="198">
        <v>46009</v>
      </c>
      <c r="L673" s="198">
        <v>46086</v>
      </c>
      <c r="M673" s="198"/>
      <c r="N673" s="161" t="s">
        <v>78</v>
      </c>
      <c r="O673" s="161" t="s">
        <v>487</v>
      </c>
      <c r="P673" s="161"/>
      <c r="Q673" s="161"/>
      <c r="R673" s="198">
        <v>45139</v>
      </c>
      <c r="S673" s="198">
        <v>45291</v>
      </c>
      <c r="T673" s="161" t="s">
        <v>221</v>
      </c>
      <c r="U673" s="161" t="s">
        <v>23</v>
      </c>
      <c r="V673" s="161"/>
      <c r="W673" s="161" t="s">
        <v>2586</v>
      </c>
      <c r="X673" s="161" t="s">
        <v>11</v>
      </c>
      <c r="Y673" s="161">
        <v>1142</v>
      </c>
      <c r="Z673" s="198">
        <v>45972</v>
      </c>
      <c r="AA673" s="161"/>
      <c r="AB673" s="161"/>
      <c r="AC673" s="161"/>
      <c r="AD673" s="197">
        <v>68352800</v>
      </c>
      <c r="AE673" s="197">
        <v>3.3</v>
      </c>
      <c r="AF673" s="197" t="s">
        <v>4003</v>
      </c>
      <c r="AG673" s="199">
        <v>101111</v>
      </c>
      <c r="AH673" s="197">
        <f t="shared" si="31"/>
        <v>13453631</v>
      </c>
      <c r="AI673" s="197">
        <v>13453631</v>
      </c>
      <c r="AJ673" s="197">
        <v>0</v>
      </c>
      <c r="AK673" s="197">
        <v>329846</v>
      </c>
      <c r="AL673" s="197">
        <v>0</v>
      </c>
      <c r="AM673" s="197">
        <f t="shared" si="32"/>
        <v>0</v>
      </c>
      <c r="AN673" s="197">
        <v>0</v>
      </c>
      <c r="AO673" s="197">
        <v>0</v>
      </c>
      <c r="AP673" s="197">
        <v>0</v>
      </c>
      <c r="AQ673" s="197">
        <v>0</v>
      </c>
      <c r="AR673" s="197">
        <v>0</v>
      </c>
      <c r="AS673" s="197" t="s">
        <v>564</v>
      </c>
      <c r="AT673" s="197">
        <v>0</v>
      </c>
      <c r="AU673" s="197">
        <v>0</v>
      </c>
      <c r="AV673" s="197">
        <v>0</v>
      </c>
      <c r="AW673" s="197" t="s">
        <v>4004</v>
      </c>
      <c r="AX673" s="197"/>
      <c r="AY673" s="197"/>
      <c r="AZ673" s="197"/>
      <c r="BA673" s="197"/>
      <c r="BB673" s="197"/>
      <c r="BC673" s="197"/>
      <c r="BD673" s="197" t="s">
        <v>4004</v>
      </c>
      <c r="BE673" s="197"/>
      <c r="BF673" s="197"/>
      <c r="BG673" s="197"/>
      <c r="BH673" s="197"/>
      <c r="BI673" s="197"/>
    </row>
    <row r="674" spans="1:61" ht="15" hidden="1" customHeight="1" x14ac:dyDescent="0.2">
      <c r="A674" s="349" t="str">
        <f t="shared" si="33"/>
        <v>60xx-40140004944-600120250811TAC0003</v>
      </c>
      <c r="B674" s="198">
        <v>46108</v>
      </c>
      <c r="C674" s="351" t="s">
        <v>363</v>
      </c>
      <c r="D674" s="351" t="s">
        <v>364</v>
      </c>
      <c r="E674" s="260">
        <v>40140004944</v>
      </c>
      <c r="F674" s="161" t="s">
        <v>807</v>
      </c>
      <c r="G674" s="199" t="s">
        <v>806</v>
      </c>
      <c r="H674" s="199" t="s">
        <v>3363</v>
      </c>
      <c r="I674" s="199" t="s">
        <v>4215</v>
      </c>
      <c r="J674" s="198">
        <v>45880</v>
      </c>
      <c r="K674" s="198">
        <v>45884</v>
      </c>
      <c r="L674" s="198">
        <v>46086</v>
      </c>
      <c r="M674" s="198">
        <v>46086</v>
      </c>
      <c r="N674" s="161" t="s">
        <v>78</v>
      </c>
      <c r="O674" s="161" t="s">
        <v>487</v>
      </c>
      <c r="P674" s="161"/>
      <c r="Q674" s="161"/>
      <c r="R674" s="198">
        <v>44562</v>
      </c>
      <c r="S674" s="198">
        <v>45657</v>
      </c>
      <c r="T674" s="161" t="s">
        <v>808</v>
      </c>
      <c r="U674" s="161"/>
      <c r="V674" s="161"/>
      <c r="W674" s="161"/>
      <c r="X674" s="161" t="s">
        <v>28</v>
      </c>
      <c r="Y674" s="161"/>
      <c r="Z674" s="198"/>
      <c r="AA674" s="161"/>
      <c r="AB674" s="161"/>
      <c r="AC674" s="161"/>
      <c r="AD674" s="197"/>
      <c r="AE674" s="197"/>
      <c r="AF674" s="197" t="s">
        <v>4005</v>
      </c>
      <c r="AG674" s="199">
        <v>105101</v>
      </c>
      <c r="AH674" s="197">
        <f t="shared" si="31"/>
        <v>12332843</v>
      </c>
      <c r="AI674" s="197">
        <v>9668013</v>
      </c>
      <c r="AJ674" s="197">
        <v>2664830</v>
      </c>
      <c r="AK674" s="197">
        <v>0</v>
      </c>
      <c r="AL674" s="197">
        <v>0</v>
      </c>
      <c r="AM674" s="197">
        <f t="shared" si="32"/>
        <v>0</v>
      </c>
      <c r="AN674" s="197">
        <v>0</v>
      </c>
      <c r="AO674" s="197">
        <v>0</v>
      </c>
      <c r="AP674" s="197">
        <v>0</v>
      </c>
      <c r="AQ674" s="197">
        <v>0</v>
      </c>
      <c r="AR674" s="197">
        <v>0</v>
      </c>
      <c r="AS674" s="197" t="s">
        <v>564</v>
      </c>
      <c r="AT674" s="197">
        <v>0</v>
      </c>
      <c r="AU674" s="197">
        <v>0</v>
      </c>
      <c r="AV674" s="197">
        <v>0</v>
      </c>
      <c r="AW674" s="197" t="s">
        <v>4004</v>
      </c>
      <c r="AX674" s="197"/>
      <c r="AY674" s="197"/>
      <c r="AZ674" s="197"/>
      <c r="BA674" s="197"/>
      <c r="BB674" s="197"/>
      <c r="BC674" s="197"/>
      <c r="BD674" s="197" t="s">
        <v>4004</v>
      </c>
      <c r="BE674" s="197"/>
      <c r="BF674" s="197"/>
      <c r="BG674" s="197"/>
      <c r="BH674" s="197"/>
      <c r="BI674" s="197"/>
    </row>
    <row r="675" spans="1:61" ht="15" hidden="1" customHeight="1" x14ac:dyDescent="0.2">
      <c r="A675" s="349" t="str">
        <f t="shared" si="33"/>
        <v>60xx-10640006190-600120250807TAC0004</v>
      </c>
      <c r="B675" s="198">
        <v>46108</v>
      </c>
      <c r="C675" s="351" t="s">
        <v>363</v>
      </c>
      <c r="D675" s="351" t="s">
        <v>364</v>
      </c>
      <c r="E675" s="260">
        <v>10640006190</v>
      </c>
      <c r="F675" s="161" t="s">
        <v>776</v>
      </c>
      <c r="G675" s="199" t="s">
        <v>775</v>
      </c>
      <c r="H675" s="199" t="s">
        <v>3363</v>
      </c>
      <c r="I675" s="199" t="s">
        <v>4220</v>
      </c>
      <c r="J675" s="198">
        <v>45876</v>
      </c>
      <c r="K675" s="198">
        <v>45898</v>
      </c>
      <c r="L675" s="198">
        <v>46072</v>
      </c>
      <c r="M675" s="198">
        <v>46072</v>
      </c>
      <c r="N675" s="161" t="s">
        <v>78</v>
      </c>
      <c r="O675" s="161" t="s">
        <v>487</v>
      </c>
      <c r="P675" s="161"/>
      <c r="Q675" s="161"/>
      <c r="R675" s="198">
        <v>44197</v>
      </c>
      <c r="S675" s="198">
        <v>45657</v>
      </c>
      <c r="T675" s="161" t="s">
        <v>777</v>
      </c>
      <c r="U675" s="161"/>
      <c r="V675" s="161"/>
      <c r="W675" s="161"/>
      <c r="X675" s="161" t="s">
        <v>28</v>
      </c>
      <c r="Y675" s="161"/>
      <c r="Z675" s="198"/>
      <c r="AA675" s="161"/>
      <c r="AB675" s="161"/>
      <c r="AC675" s="161"/>
      <c r="AD675" s="197"/>
      <c r="AE675" s="197"/>
      <c r="AF675" s="197" t="s">
        <v>4003</v>
      </c>
      <c r="AG675" s="199">
        <v>101111</v>
      </c>
      <c r="AH675" s="197">
        <f t="shared" si="31"/>
        <v>11471635</v>
      </c>
      <c r="AI675" s="197">
        <v>9405491</v>
      </c>
      <c r="AJ675" s="197">
        <v>2066144</v>
      </c>
      <c r="AK675" s="197">
        <v>0</v>
      </c>
      <c r="AL675" s="197">
        <v>0</v>
      </c>
      <c r="AM675" s="197">
        <f t="shared" si="32"/>
        <v>0</v>
      </c>
      <c r="AN675" s="197">
        <v>0</v>
      </c>
      <c r="AO675" s="197">
        <v>0</v>
      </c>
      <c r="AP675" s="197">
        <v>0</v>
      </c>
      <c r="AQ675" s="197">
        <v>0</v>
      </c>
      <c r="AR675" s="197">
        <v>0</v>
      </c>
      <c r="AS675" s="197" t="s">
        <v>564</v>
      </c>
      <c r="AT675" s="197">
        <v>0</v>
      </c>
      <c r="AU675" s="197">
        <v>0</v>
      </c>
      <c r="AV675" s="197">
        <v>0</v>
      </c>
      <c r="AW675" s="197" t="s">
        <v>4004</v>
      </c>
      <c r="AX675" s="197"/>
      <c r="AY675" s="197"/>
      <c r="AZ675" s="197"/>
      <c r="BA675" s="197"/>
      <c r="BB675" s="197"/>
      <c r="BC675" s="197"/>
      <c r="BD675" s="197" t="s">
        <v>4004</v>
      </c>
      <c r="BE675" s="197"/>
      <c r="BF675" s="197"/>
      <c r="BG675" s="197"/>
      <c r="BH675" s="197"/>
      <c r="BI675" s="197"/>
    </row>
    <row r="676" spans="1:61" ht="15" hidden="1" customHeight="1" x14ac:dyDescent="0.2">
      <c r="A676" s="349" t="str">
        <f t="shared" si="33"/>
        <v>21xx-21040005086-48</v>
      </c>
      <c r="B676" s="198">
        <v>46085</v>
      </c>
      <c r="C676" s="351" t="s">
        <v>351</v>
      </c>
      <c r="D676" s="351" t="s">
        <v>177</v>
      </c>
      <c r="E676" s="260">
        <v>21040005086</v>
      </c>
      <c r="F676" s="161" t="s">
        <v>3482</v>
      </c>
      <c r="G676" s="199">
        <v>48</v>
      </c>
      <c r="H676" s="199" t="s">
        <v>3365</v>
      </c>
      <c r="I676" s="199">
        <v>48</v>
      </c>
      <c r="J676" s="198">
        <v>44455</v>
      </c>
      <c r="K676" s="198">
        <v>44466</v>
      </c>
      <c r="L676" s="198">
        <v>44558</v>
      </c>
      <c r="M676" s="198">
        <v>44559</v>
      </c>
      <c r="N676" s="161" t="s">
        <v>78</v>
      </c>
      <c r="O676" s="161" t="e">
        <v>#N/A</v>
      </c>
      <c r="P676" s="161"/>
      <c r="Q676" s="161"/>
      <c r="R676" s="198">
        <v>43101</v>
      </c>
      <c r="S676" s="198">
        <v>43465</v>
      </c>
      <c r="T676" s="161" t="s">
        <v>3483</v>
      </c>
      <c r="U676" s="161" t="s">
        <v>179</v>
      </c>
      <c r="V676" s="161" t="s">
        <v>118</v>
      </c>
      <c r="W676" s="161" t="s">
        <v>3484</v>
      </c>
      <c r="X676" s="161" t="s">
        <v>28</v>
      </c>
      <c r="Y676" s="161">
        <v>416</v>
      </c>
      <c r="Z676" s="198">
        <v>44455</v>
      </c>
      <c r="AA676" s="161"/>
      <c r="AB676" s="161"/>
      <c r="AC676" s="161"/>
      <c r="AD676" s="197">
        <v>2039118951</v>
      </c>
      <c r="AE676" s="197">
        <v>4.8794000000000004</v>
      </c>
      <c r="AF676" s="197" t="s">
        <v>4005</v>
      </c>
      <c r="AG676" s="199">
        <v>105101</v>
      </c>
      <c r="AH676" s="197">
        <f t="shared" si="31"/>
        <v>11344534</v>
      </c>
      <c r="AI676" s="197">
        <v>10643161</v>
      </c>
      <c r="AJ676" s="197">
        <v>701373</v>
      </c>
      <c r="AK676" s="197">
        <v>0</v>
      </c>
      <c r="AL676" s="197">
        <v>5321581</v>
      </c>
      <c r="AM676" s="197">
        <f t="shared" si="32"/>
        <v>0</v>
      </c>
      <c r="AN676" s="197">
        <v>0</v>
      </c>
      <c r="AO676" s="197">
        <v>0</v>
      </c>
      <c r="AP676" s="197">
        <v>0</v>
      </c>
      <c r="AQ676" s="197">
        <v>0</v>
      </c>
      <c r="AR676" s="197">
        <v>0</v>
      </c>
      <c r="AS676" s="197" t="e">
        <v>#N/A</v>
      </c>
      <c r="AT676" s="197">
        <v>0</v>
      </c>
      <c r="AU676" s="197">
        <v>0</v>
      </c>
      <c r="AV676" s="197">
        <v>0</v>
      </c>
      <c r="AW676" s="197" t="s">
        <v>4004</v>
      </c>
      <c r="AX676" s="197"/>
      <c r="AY676" s="197"/>
      <c r="AZ676" s="197"/>
      <c r="BA676" s="197"/>
      <c r="BB676" s="197"/>
      <c r="BC676" s="197"/>
      <c r="BD676" s="197" t="s">
        <v>4004</v>
      </c>
      <c r="BE676" s="197"/>
      <c r="BF676" s="197"/>
      <c r="BG676" s="197"/>
      <c r="BH676" s="197"/>
      <c r="BI676" s="197"/>
    </row>
    <row r="677" spans="1:61" ht="15" hidden="1" customHeight="1" x14ac:dyDescent="0.2">
      <c r="A677" s="349" t="str">
        <f t="shared" si="33"/>
        <v>30xx-220240016563-300120251117TAC0062</v>
      </c>
      <c r="B677" s="198">
        <v>46085</v>
      </c>
      <c r="C677" s="351" t="s">
        <v>217</v>
      </c>
      <c r="D677" s="351" t="s">
        <v>360</v>
      </c>
      <c r="E677" s="260">
        <v>220240016563</v>
      </c>
      <c r="F677" s="161" t="s">
        <v>1828</v>
      </c>
      <c r="G677" s="199" t="s">
        <v>1829</v>
      </c>
      <c r="H677" s="199" t="s">
        <v>3363</v>
      </c>
      <c r="I677" s="199" t="s">
        <v>3624</v>
      </c>
      <c r="J677" s="198">
        <v>45978</v>
      </c>
      <c r="K677" s="198">
        <v>45994</v>
      </c>
      <c r="L677" s="198">
        <v>46084</v>
      </c>
      <c r="M677" s="198"/>
      <c r="N677" s="161" t="s">
        <v>78</v>
      </c>
      <c r="O677" s="161" t="s">
        <v>487</v>
      </c>
      <c r="P677" s="161"/>
      <c r="Q677" s="161"/>
      <c r="R677" s="198">
        <v>44602</v>
      </c>
      <c r="S677" s="198">
        <v>45291</v>
      </c>
      <c r="T677" s="161" t="s">
        <v>225</v>
      </c>
      <c r="U677" s="161" t="s">
        <v>23</v>
      </c>
      <c r="V677" s="161"/>
      <c r="W677" s="161" t="s">
        <v>244</v>
      </c>
      <c r="X677" s="161" t="s">
        <v>11</v>
      </c>
      <c r="Y677" s="161">
        <v>1162</v>
      </c>
      <c r="Z677" s="198">
        <v>45973</v>
      </c>
      <c r="AA677" s="161"/>
      <c r="AB677" s="161"/>
      <c r="AC677" s="161"/>
      <c r="AD677" s="197">
        <v>566068075</v>
      </c>
      <c r="AE677" s="197">
        <v>0</v>
      </c>
      <c r="AF677" s="197" t="s">
        <v>4005</v>
      </c>
      <c r="AG677" s="199">
        <v>105101</v>
      </c>
      <c r="AH677" s="197">
        <f t="shared" si="31"/>
        <v>10813739</v>
      </c>
      <c r="AI677" s="197">
        <v>8561390</v>
      </c>
      <c r="AJ677" s="197">
        <v>2252349</v>
      </c>
      <c r="AK677" s="197">
        <v>0</v>
      </c>
      <c r="AL677" s="197">
        <v>0</v>
      </c>
      <c r="AM677" s="197">
        <f t="shared" si="32"/>
        <v>0</v>
      </c>
      <c r="AN677" s="197">
        <v>0</v>
      </c>
      <c r="AO677" s="197">
        <v>0</v>
      </c>
      <c r="AP677" s="197">
        <v>0</v>
      </c>
      <c r="AQ677" s="197">
        <v>0</v>
      </c>
      <c r="AR677" s="197">
        <v>0</v>
      </c>
      <c r="AS677" s="197" t="s">
        <v>564</v>
      </c>
      <c r="AT677" s="197">
        <v>0</v>
      </c>
      <c r="AU677" s="197">
        <v>0</v>
      </c>
      <c r="AV677" s="197">
        <v>0</v>
      </c>
      <c r="AW677" s="197" t="s">
        <v>4004</v>
      </c>
      <c r="AX677" s="197"/>
      <c r="AY677" s="197"/>
      <c r="AZ677" s="197"/>
      <c r="BA677" s="197"/>
      <c r="BB677" s="197"/>
      <c r="BC677" s="197"/>
      <c r="BD677" s="197" t="s">
        <v>4004</v>
      </c>
      <c r="BE677" s="197"/>
      <c r="BF677" s="197"/>
      <c r="BG677" s="197"/>
      <c r="BH677" s="197"/>
      <c r="BI677" s="197"/>
    </row>
    <row r="678" spans="1:61" ht="15" hidden="1" customHeight="1" x14ac:dyDescent="0.2">
      <c r="A678" s="349" t="str">
        <f t="shared" si="33"/>
        <v>60xx-110240013139-405</v>
      </c>
      <c r="B678" s="198">
        <v>46078</v>
      </c>
      <c r="C678" s="351" t="s">
        <v>363</v>
      </c>
      <c r="D678" s="351" t="s">
        <v>364</v>
      </c>
      <c r="E678" s="260">
        <v>110240013139</v>
      </c>
      <c r="F678" s="161" t="s">
        <v>124</v>
      </c>
      <c r="G678" s="199">
        <v>405</v>
      </c>
      <c r="H678" s="199" t="s">
        <v>3365</v>
      </c>
      <c r="I678" s="199">
        <v>405</v>
      </c>
      <c r="J678" s="198">
        <v>45735</v>
      </c>
      <c r="K678" s="198">
        <v>45735</v>
      </c>
      <c r="L678" s="198">
        <v>46035</v>
      </c>
      <c r="M678" s="198"/>
      <c r="N678" s="161"/>
      <c r="O678" s="161" t="s">
        <v>24</v>
      </c>
      <c r="P678" s="161"/>
      <c r="Q678" s="161"/>
      <c r="R678" s="198">
        <v>44562</v>
      </c>
      <c r="S678" s="198">
        <v>45291</v>
      </c>
      <c r="T678" s="161" t="s">
        <v>103</v>
      </c>
      <c r="U678" s="161" t="s">
        <v>169</v>
      </c>
      <c r="V678" s="161"/>
      <c r="W678" s="161"/>
      <c r="X678" s="161" t="s">
        <v>28</v>
      </c>
      <c r="Y678" s="161"/>
      <c r="Z678" s="198"/>
      <c r="AA678" s="161"/>
      <c r="AB678" s="161"/>
      <c r="AC678" s="161"/>
      <c r="AD678" s="197"/>
      <c r="AE678" s="197"/>
      <c r="AF678" s="197" t="s">
        <v>4005</v>
      </c>
      <c r="AG678" s="199">
        <v>105101</v>
      </c>
      <c r="AH678" s="197">
        <f t="shared" si="31"/>
        <v>9423716</v>
      </c>
      <c r="AI678" s="197">
        <v>9423716</v>
      </c>
      <c r="AJ678" s="197">
        <v>0</v>
      </c>
      <c r="AK678" s="197">
        <v>0</v>
      </c>
      <c r="AL678" s="197">
        <v>0</v>
      </c>
      <c r="AM678" s="197">
        <f t="shared" si="32"/>
        <v>0</v>
      </c>
      <c r="AN678" s="197">
        <v>0</v>
      </c>
      <c r="AO678" s="197">
        <v>0</v>
      </c>
      <c r="AP678" s="197">
        <v>0</v>
      </c>
      <c r="AQ678" s="197">
        <v>0</v>
      </c>
      <c r="AR678" s="197">
        <v>0</v>
      </c>
      <c r="AS678" s="197" t="s">
        <v>564</v>
      </c>
      <c r="AT678" s="197">
        <v>0</v>
      </c>
      <c r="AU678" s="197">
        <v>0</v>
      </c>
      <c r="AV678" s="197">
        <v>0</v>
      </c>
      <c r="AW678" s="197" t="s">
        <v>4004</v>
      </c>
      <c r="AX678" s="197"/>
      <c r="AY678" s="197"/>
      <c r="AZ678" s="197"/>
      <c r="BA678" s="197"/>
      <c r="BB678" s="197"/>
      <c r="BC678" s="197"/>
      <c r="BD678" s="197" t="s">
        <v>4004</v>
      </c>
      <c r="BE678" s="197"/>
      <c r="BF678" s="197"/>
      <c r="BG678" s="197"/>
      <c r="BH678" s="197"/>
      <c r="BI678" s="197"/>
    </row>
    <row r="679" spans="1:61" ht="15" hidden="1" customHeight="1" x14ac:dyDescent="0.2">
      <c r="A679" s="349" t="str">
        <f t="shared" si="33"/>
        <v>59xx-201240020937-202</v>
      </c>
      <c r="B679" s="198">
        <v>46112</v>
      </c>
      <c r="C679" s="351" t="s">
        <v>337</v>
      </c>
      <c r="D679" s="351" t="s">
        <v>353</v>
      </c>
      <c r="E679" s="260">
        <v>201240020937</v>
      </c>
      <c r="F679" s="161" t="s">
        <v>874</v>
      </c>
      <c r="G679" s="199">
        <v>202</v>
      </c>
      <c r="H679" s="199" t="s">
        <v>3365</v>
      </c>
      <c r="I679" s="199">
        <v>202</v>
      </c>
      <c r="J679" s="198">
        <v>45836</v>
      </c>
      <c r="K679" s="198">
        <v>45842</v>
      </c>
      <c r="L679" s="198">
        <v>46112</v>
      </c>
      <c r="M679" s="198">
        <v>46112</v>
      </c>
      <c r="N679" s="161"/>
      <c r="O679" s="161" t="s">
        <v>24</v>
      </c>
      <c r="P679" s="161"/>
      <c r="Q679" s="161"/>
      <c r="R679" s="198">
        <v>44562</v>
      </c>
      <c r="S679" s="198">
        <v>45657</v>
      </c>
      <c r="T679" s="161" t="s">
        <v>1301</v>
      </c>
      <c r="U679" s="161" t="s">
        <v>149</v>
      </c>
      <c r="V679" s="161"/>
      <c r="W679" s="161" t="s">
        <v>162</v>
      </c>
      <c r="X679" s="161" t="s">
        <v>28</v>
      </c>
      <c r="Y679" s="161">
        <v>530</v>
      </c>
      <c r="Z679" s="198">
        <v>45831</v>
      </c>
      <c r="AA679" s="161"/>
      <c r="AB679" s="161"/>
      <c r="AC679" s="161"/>
      <c r="AD679" s="197">
        <v>1443415062</v>
      </c>
      <c r="AE679" s="197">
        <v>7</v>
      </c>
      <c r="AF679" s="197" t="s">
        <v>4003</v>
      </c>
      <c r="AG679" s="199">
        <v>101111</v>
      </c>
      <c r="AH679" s="197">
        <f t="shared" si="31"/>
        <v>9396383</v>
      </c>
      <c r="AI679" s="197">
        <v>7019235</v>
      </c>
      <c r="AJ679" s="197">
        <v>2377148</v>
      </c>
      <c r="AK679" s="197">
        <v>0</v>
      </c>
      <c r="AL679" s="197">
        <v>0</v>
      </c>
      <c r="AM679" s="197">
        <f t="shared" si="32"/>
        <v>0</v>
      </c>
      <c r="AN679" s="197">
        <v>0</v>
      </c>
      <c r="AO679" s="197">
        <v>0</v>
      </c>
      <c r="AP679" s="197">
        <v>0</v>
      </c>
      <c r="AQ679" s="197">
        <v>0</v>
      </c>
      <c r="AR679" s="197">
        <v>0</v>
      </c>
      <c r="AS679" s="197" t="s">
        <v>564</v>
      </c>
      <c r="AT679" s="197">
        <v>0</v>
      </c>
      <c r="AU679" s="197">
        <v>0</v>
      </c>
      <c r="AV679" s="197">
        <v>0</v>
      </c>
      <c r="AW679" s="197" t="s">
        <v>4004</v>
      </c>
      <c r="AX679" s="197"/>
      <c r="AY679" s="197"/>
      <c r="AZ679" s="197"/>
      <c r="BA679" s="197"/>
      <c r="BB679" s="197"/>
      <c r="BC679" s="197"/>
      <c r="BD679" s="197" t="s">
        <v>4004</v>
      </c>
      <c r="BE679" s="197"/>
      <c r="BF679" s="197"/>
      <c r="BG679" s="197"/>
      <c r="BH679" s="197"/>
      <c r="BI679" s="197"/>
    </row>
    <row r="680" spans="1:61" ht="15" hidden="1" customHeight="1" x14ac:dyDescent="0.2">
      <c r="A680" s="349" t="str">
        <f t="shared" si="33"/>
        <v>30xx-40320551004-300120251117TAC0057</v>
      </c>
      <c r="B680" s="198">
        <v>46078</v>
      </c>
      <c r="C680" s="351" t="s">
        <v>217</v>
      </c>
      <c r="D680" s="351" t="s">
        <v>360</v>
      </c>
      <c r="E680" s="260">
        <v>40320551004</v>
      </c>
      <c r="F680" s="161" t="s">
        <v>1665</v>
      </c>
      <c r="G680" s="199" t="s">
        <v>1664</v>
      </c>
      <c r="H680" s="199" t="s">
        <v>3363</v>
      </c>
      <c r="I680" s="199" t="s">
        <v>3625</v>
      </c>
      <c r="J680" s="198">
        <v>45978</v>
      </c>
      <c r="K680" s="198">
        <v>45989</v>
      </c>
      <c r="L680" s="198">
        <v>46073</v>
      </c>
      <c r="M680" s="198"/>
      <c r="N680" s="161" t="s">
        <v>78</v>
      </c>
      <c r="O680" s="161" t="s">
        <v>487</v>
      </c>
      <c r="P680" s="161"/>
      <c r="Q680" s="161"/>
      <c r="R680" s="198">
        <v>44927</v>
      </c>
      <c r="S680" s="198">
        <v>45291</v>
      </c>
      <c r="T680" s="161" t="s">
        <v>236</v>
      </c>
      <c r="U680" s="161" t="s">
        <v>23</v>
      </c>
      <c r="V680" s="161"/>
      <c r="W680" s="161" t="s">
        <v>1816</v>
      </c>
      <c r="X680" s="161" t="s">
        <v>11</v>
      </c>
      <c r="Y680" s="161">
        <v>1174</v>
      </c>
      <c r="Z680" s="198">
        <v>45974</v>
      </c>
      <c r="AA680" s="161"/>
      <c r="AB680" s="161"/>
      <c r="AC680" s="161"/>
      <c r="AD680" s="197">
        <v>64563200</v>
      </c>
      <c r="AE680" s="197">
        <v>5.4</v>
      </c>
      <c r="AF680" s="197" t="s">
        <v>4003</v>
      </c>
      <c r="AG680" s="199">
        <v>101202</v>
      </c>
      <c r="AH680" s="197">
        <f t="shared" si="31"/>
        <v>8671133</v>
      </c>
      <c r="AI680" s="197">
        <v>6330006</v>
      </c>
      <c r="AJ680" s="197">
        <v>2341127</v>
      </c>
      <c r="AK680" s="197">
        <v>49940</v>
      </c>
      <c r="AL680" s="197">
        <v>0</v>
      </c>
      <c r="AM680" s="197">
        <f t="shared" si="32"/>
        <v>0</v>
      </c>
      <c r="AN680" s="197">
        <v>0</v>
      </c>
      <c r="AO680" s="197">
        <v>0</v>
      </c>
      <c r="AP680" s="197">
        <v>0</v>
      </c>
      <c r="AQ680" s="197">
        <v>0</v>
      </c>
      <c r="AR680" s="197">
        <v>0</v>
      </c>
      <c r="AS680" s="197" t="s">
        <v>564</v>
      </c>
      <c r="AT680" s="197">
        <v>0</v>
      </c>
      <c r="AU680" s="197">
        <v>0</v>
      </c>
      <c r="AV680" s="197">
        <v>0</v>
      </c>
      <c r="AW680" s="197" t="s">
        <v>4004</v>
      </c>
      <c r="AX680" s="197"/>
      <c r="AY680" s="197"/>
      <c r="AZ680" s="197"/>
      <c r="BA680" s="197"/>
      <c r="BB680" s="197"/>
      <c r="BC680" s="197"/>
      <c r="BD680" s="197" t="s">
        <v>4004</v>
      </c>
      <c r="BE680" s="197"/>
      <c r="BF680" s="197"/>
      <c r="BG680" s="197"/>
      <c r="BH680" s="197"/>
      <c r="BI680" s="197"/>
    </row>
    <row r="681" spans="1:61" ht="15" hidden="1" customHeight="1" x14ac:dyDescent="0.2">
      <c r="A681" s="349" t="str">
        <f t="shared" si="33"/>
        <v>59xx-340005962-590120251223TAC0332</v>
      </c>
      <c r="B681" s="198">
        <v>46112</v>
      </c>
      <c r="C681" s="351" t="s">
        <v>337</v>
      </c>
      <c r="D681" s="351" t="s">
        <v>353</v>
      </c>
      <c r="E681" s="260">
        <v>340005962</v>
      </c>
      <c r="F681" s="161" t="s">
        <v>2299</v>
      </c>
      <c r="G681" s="199" t="s">
        <v>2300</v>
      </c>
      <c r="H681" s="199" t="s">
        <v>3363</v>
      </c>
      <c r="I681" s="199" t="s">
        <v>4210</v>
      </c>
      <c r="J681" s="198">
        <v>46014</v>
      </c>
      <c r="K681" s="198">
        <v>46021</v>
      </c>
      <c r="L681" s="198">
        <v>46112</v>
      </c>
      <c r="M681" s="198">
        <v>46112</v>
      </c>
      <c r="N681" s="161" t="s">
        <v>78</v>
      </c>
      <c r="O681" s="161" t="s">
        <v>487</v>
      </c>
      <c r="P681" s="161"/>
      <c r="Q681" s="161"/>
      <c r="R681" s="198">
        <v>44927</v>
      </c>
      <c r="S681" s="198">
        <v>45657</v>
      </c>
      <c r="T681" s="161" t="s">
        <v>1302</v>
      </c>
      <c r="U681" s="161" t="s">
        <v>152</v>
      </c>
      <c r="V681" s="161"/>
      <c r="W681" s="161" t="s">
        <v>2301</v>
      </c>
      <c r="X681" s="161" t="s">
        <v>36</v>
      </c>
      <c r="Y681" s="161"/>
      <c r="Z681" s="198"/>
      <c r="AA681" s="161"/>
      <c r="AB681" s="161"/>
      <c r="AC681" s="161"/>
      <c r="AD681" s="197"/>
      <c r="AE681" s="197"/>
      <c r="AF681" s="197" t="s">
        <v>4003</v>
      </c>
      <c r="AG681" s="199">
        <v>101111</v>
      </c>
      <c r="AH681" s="197">
        <f t="shared" si="31"/>
        <v>8210139</v>
      </c>
      <c r="AI681" s="197">
        <v>7425740</v>
      </c>
      <c r="AJ681" s="197">
        <v>784399</v>
      </c>
      <c r="AK681" s="197">
        <v>0</v>
      </c>
      <c r="AL681" s="197">
        <v>1856435</v>
      </c>
      <c r="AM681" s="197">
        <f t="shared" si="32"/>
        <v>0</v>
      </c>
      <c r="AN681" s="197">
        <v>0</v>
      </c>
      <c r="AO681" s="197">
        <v>0</v>
      </c>
      <c r="AP681" s="197">
        <v>0</v>
      </c>
      <c r="AQ681" s="197">
        <v>0</v>
      </c>
      <c r="AR681" s="197">
        <v>0</v>
      </c>
      <c r="AS681" s="197" t="s">
        <v>564</v>
      </c>
      <c r="AT681" s="197">
        <v>0</v>
      </c>
      <c r="AU681" s="197">
        <v>0</v>
      </c>
      <c r="AV681" s="197">
        <v>0</v>
      </c>
      <c r="AW681" s="197" t="s">
        <v>4004</v>
      </c>
      <c r="AX681" s="197"/>
      <c r="AY681" s="197"/>
      <c r="AZ681" s="197"/>
      <c r="BA681" s="197"/>
      <c r="BB681" s="197"/>
      <c r="BC681" s="197"/>
      <c r="BD681" s="197" t="s">
        <v>4004</v>
      </c>
      <c r="BE681" s="197"/>
      <c r="BF681" s="197"/>
      <c r="BG681" s="197"/>
      <c r="BH681" s="197"/>
      <c r="BI681" s="197"/>
    </row>
    <row r="682" spans="1:61" ht="15" hidden="1" customHeight="1" x14ac:dyDescent="0.2">
      <c r="A682" s="349" t="str">
        <f t="shared" si="33"/>
        <v>62xx-170840012500-620120250725TAC0002</v>
      </c>
      <c r="B682" s="198">
        <v>46071</v>
      </c>
      <c r="C682" s="351" t="s">
        <v>361</v>
      </c>
      <c r="D682" s="351" t="s">
        <v>362</v>
      </c>
      <c r="E682" s="260">
        <v>170840012500</v>
      </c>
      <c r="F682" s="161" t="s">
        <v>929</v>
      </c>
      <c r="G682" s="199" t="s">
        <v>1084</v>
      </c>
      <c r="H682" s="199" t="s">
        <v>3363</v>
      </c>
      <c r="I682" s="199" t="s">
        <v>3580</v>
      </c>
      <c r="J682" s="198">
        <v>45863</v>
      </c>
      <c r="K682" s="198">
        <v>45918</v>
      </c>
      <c r="L682" s="198">
        <v>46070</v>
      </c>
      <c r="M682" s="198"/>
      <c r="N682" s="161" t="s">
        <v>78</v>
      </c>
      <c r="O682" s="161" t="s">
        <v>487</v>
      </c>
      <c r="P682" s="161"/>
      <c r="Q682" s="161"/>
      <c r="R682" s="198">
        <v>44562</v>
      </c>
      <c r="S682" s="198" t="s">
        <v>39</v>
      </c>
      <c r="T682" s="161" t="s">
        <v>492</v>
      </c>
      <c r="U682" s="161" t="s">
        <v>149</v>
      </c>
      <c r="V682" s="161"/>
      <c r="W682" s="161" t="s">
        <v>1166</v>
      </c>
      <c r="X682" s="161" t="s">
        <v>28</v>
      </c>
      <c r="Y682" s="161">
        <v>647</v>
      </c>
      <c r="Z682" s="198">
        <v>45861</v>
      </c>
      <c r="AA682" s="161"/>
      <c r="AB682" s="161"/>
      <c r="AC682" s="161"/>
      <c r="AD682" s="197">
        <v>1212390901</v>
      </c>
      <c r="AE682" s="197">
        <v>1</v>
      </c>
      <c r="AF682" s="197" t="s">
        <v>4005</v>
      </c>
      <c r="AG682" s="199">
        <v>105101</v>
      </c>
      <c r="AH682" s="197">
        <f t="shared" si="31"/>
        <v>8184522</v>
      </c>
      <c r="AI682" s="197">
        <v>5888340</v>
      </c>
      <c r="AJ682" s="197">
        <v>2296182</v>
      </c>
      <c r="AK682" s="197">
        <v>0</v>
      </c>
      <c r="AL682" s="197">
        <v>0</v>
      </c>
      <c r="AM682" s="197">
        <f t="shared" si="32"/>
        <v>0</v>
      </c>
      <c r="AN682" s="197">
        <v>0</v>
      </c>
      <c r="AO682" s="197">
        <v>0</v>
      </c>
      <c r="AP682" s="197">
        <v>0</v>
      </c>
      <c r="AQ682" s="197">
        <v>0</v>
      </c>
      <c r="AR682" s="197">
        <v>0</v>
      </c>
      <c r="AS682" s="197" t="s">
        <v>564</v>
      </c>
      <c r="AT682" s="197">
        <v>0</v>
      </c>
      <c r="AU682" s="197">
        <v>0</v>
      </c>
      <c r="AV682" s="197">
        <v>0</v>
      </c>
      <c r="AW682" s="197" t="s">
        <v>4004</v>
      </c>
      <c r="AX682" s="197"/>
      <c r="AY682" s="197"/>
      <c r="AZ682" s="197"/>
      <c r="BA682" s="197"/>
      <c r="BB682" s="197"/>
      <c r="BC682" s="197"/>
      <c r="BD682" s="197" t="s">
        <v>4004</v>
      </c>
      <c r="BE682" s="197"/>
      <c r="BF682" s="197"/>
      <c r="BG682" s="197"/>
      <c r="BH682" s="197"/>
      <c r="BI682" s="197"/>
    </row>
    <row r="683" spans="1:61" ht="15" hidden="1" customHeight="1" x14ac:dyDescent="0.2">
      <c r="A683" s="349" t="str">
        <f t="shared" si="33"/>
        <v>21xx-41140004937-210120250811TAC0001</v>
      </c>
      <c r="B683" s="198">
        <v>46092</v>
      </c>
      <c r="C683" s="351" t="s">
        <v>351</v>
      </c>
      <c r="D683" s="351" t="s">
        <v>177</v>
      </c>
      <c r="E683" s="260">
        <v>41140004937</v>
      </c>
      <c r="F683" s="161" t="s">
        <v>1218</v>
      </c>
      <c r="G683" s="199" t="s">
        <v>1093</v>
      </c>
      <c r="H683" s="199" t="s">
        <v>3363</v>
      </c>
      <c r="I683" s="199" t="s">
        <v>4211</v>
      </c>
      <c r="J683" s="198">
        <v>45880</v>
      </c>
      <c r="K683" s="198">
        <v>45916</v>
      </c>
      <c r="L683" s="198">
        <v>46101</v>
      </c>
      <c r="M683" s="198"/>
      <c r="N683" s="161" t="s">
        <v>78</v>
      </c>
      <c r="O683" s="161" t="s">
        <v>487</v>
      </c>
      <c r="P683" s="161"/>
      <c r="Q683" s="161"/>
      <c r="R683" s="198">
        <v>44562</v>
      </c>
      <c r="S683" s="198">
        <v>45657</v>
      </c>
      <c r="T683" s="161" t="s">
        <v>1809</v>
      </c>
      <c r="U683" s="161" t="s">
        <v>179</v>
      </c>
      <c r="V683" s="161" t="s">
        <v>118</v>
      </c>
      <c r="W683" s="161" t="s">
        <v>207</v>
      </c>
      <c r="X683" s="161" t="s">
        <v>213</v>
      </c>
      <c r="Y683" s="161">
        <v>711</v>
      </c>
      <c r="Z683" s="198">
        <v>45873</v>
      </c>
      <c r="AA683" s="161"/>
      <c r="AB683" s="161"/>
      <c r="AC683" s="161"/>
      <c r="AD683" s="197">
        <v>43860167861</v>
      </c>
      <c r="AE683" s="197">
        <v>4.766</v>
      </c>
      <c r="AF683" s="197" t="s">
        <v>4005</v>
      </c>
      <c r="AG683" s="199">
        <v>105101</v>
      </c>
      <c r="AH683" s="197">
        <f t="shared" si="31"/>
        <v>8011032.7999999998</v>
      </c>
      <c r="AI683" s="197">
        <v>7011321</v>
      </c>
      <c r="AJ683" s="197">
        <v>999711.8</v>
      </c>
      <c r="AK683" s="197">
        <v>0</v>
      </c>
      <c r="AL683" s="197">
        <v>2490386</v>
      </c>
      <c r="AM683" s="197">
        <f t="shared" si="32"/>
        <v>0</v>
      </c>
      <c r="AN683" s="197">
        <v>0</v>
      </c>
      <c r="AO683" s="197">
        <v>0</v>
      </c>
      <c r="AP683" s="197">
        <v>0</v>
      </c>
      <c r="AQ683" s="197">
        <v>0</v>
      </c>
      <c r="AR683" s="197">
        <v>0</v>
      </c>
      <c r="AS683" s="197" t="s">
        <v>564</v>
      </c>
      <c r="AT683" s="197">
        <v>0</v>
      </c>
      <c r="AU683" s="197">
        <v>0</v>
      </c>
      <c r="AV683" s="197">
        <v>0</v>
      </c>
      <c r="AW683" s="197" t="s">
        <v>4004</v>
      </c>
      <c r="AX683" s="197"/>
      <c r="AY683" s="197"/>
      <c r="AZ683" s="197"/>
      <c r="BA683" s="197"/>
      <c r="BB683" s="197"/>
      <c r="BC683" s="197"/>
      <c r="BD683" s="197" t="s">
        <v>4004</v>
      </c>
      <c r="BE683" s="197"/>
      <c r="BF683" s="197"/>
      <c r="BG683" s="197"/>
      <c r="BH683" s="197"/>
      <c r="BI683" s="197"/>
    </row>
    <row r="684" spans="1:61" ht="15" hidden="1" customHeight="1" x14ac:dyDescent="0.2">
      <c r="A684" s="349" t="str">
        <f t="shared" si="33"/>
        <v>27xx-161240017590-4</v>
      </c>
      <c r="B684" s="198">
        <v>46045</v>
      </c>
      <c r="C684" s="351" t="s">
        <v>193</v>
      </c>
      <c r="D684" s="351" t="s">
        <v>194</v>
      </c>
      <c r="E684" s="260">
        <v>161240017590</v>
      </c>
      <c r="F684" s="161" t="s">
        <v>211</v>
      </c>
      <c r="G684" s="199">
        <v>4</v>
      </c>
      <c r="H684" s="199" t="s">
        <v>3365</v>
      </c>
      <c r="I684" s="199">
        <v>4</v>
      </c>
      <c r="J684" s="198">
        <v>45667</v>
      </c>
      <c r="K684" s="198">
        <v>45677</v>
      </c>
      <c r="L684" s="198">
        <v>45985</v>
      </c>
      <c r="M684" s="198">
        <v>45987</v>
      </c>
      <c r="N684" s="161"/>
      <c r="O684" s="161" t="s">
        <v>78</v>
      </c>
      <c r="P684" s="161"/>
      <c r="Q684" s="161"/>
      <c r="R684" s="198">
        <v>44562</v>
      </c>
      <c r="S684" s="198">
        <v>45291</v>
      </c>
      <c r="T684" s="161" t="s">
        <v>197</v>
      </c>
      <c r="U684" s="161" t="s">
        <v>23</v>
      </c>
      <c r="V684" s="161"/>
      <c r="W684" s="161" t="s">
        <v>212</v>
      </c>
      <c r="X684" s="161" t="s">
        <v>11</v>
      </c>
      <c r="Y684" s="161">
        <v>470</v>
      </c>
      <c r="Z684" s="198">
        <v>45603</v>
      </c>
      <c r="AA684" s="161"/>
      <c r="AB684" s="161"/>
      <c r="AC684" s="161"/>
      <c r="AD684" s="197"/>
      <c r="AE684" s="197"/>
      <c r="AF684" s="197" t="s">
        <v>4003</v>
      </c>
      <c r="AG684" s="199">
        <v>101111</v>
      </c>
      <c r="AH684" s="197">
        <f t="shared" si="31"/>
        <v>7953115</v>
      </c>
      <c r="AI684" s="197">
        <v>5341766</v>
      </c>
      <c r="AJ684" s="197">
        <v>2611349</v>
      </c>
      <c r="AK684" s="197">
        <v>0</v>
      </c>
      <c r="AL684" s="197">
        <v>122554</v>
      </c>
      <c r="AM684" s="197">
        <f t="shared" si="32"/>
        <v>0</v>
      </c>
      <c r="AN684" s="197">
        <v>0</v>
      </c>
      <c r="AO684" s="197">
        <v>0</v>
      </c>
      <c r="AP684" s="197">
        <v>0</v>
      </c>
      <c r="AQ684" s="197">
        <v>0</v>
      </c>
      <c r="AR684" s="197">
        <v>0</v>
      </c>
      <c r="AS684" s="197" t="e">
        <v>#N/A</v>
      </c>
      <c r="AT684" s="197">
        <v>0</v>
      </c>
      <c r="AU684" s="197">
        <v>0</v>
      </c>
      <c r="AV684" s="197">
        <v>0</v>
      </c>
      <c r="AW684" s="197" t="s">
        <v>4004</v>
      </c>
      <c r="AX684" s="197"/>
      <c r="AY684" s="197"/>
      <c r="AZ684" s="197"/>
      <c r="BA684" s="197"/>
      <c r="BB684" s="197"/>
      <c r="BC684" s="197"/>
      <c r="BD684" s="197" t="s">
        <v>4004</v>
      </c>
      <c r="BE684" s="197"/>
      <c r="BF684" s="197"/>
      <c r="BG684" s="197"/>
      <c r="BH684" s="197"/>
      <c r="BI684" s="197"/>
    </row>
    <row r="685" spans="1:61" ht="15" hidden="1" customHeight="1" x14ac:dyDescent="0.2">
      <c r="A685" s="349" t="str">
        <f t="shared" si="33"/>
        <v>60xx-231040001661-600120250718TAC0005</v>
      </c>
      <c r="B685" s="198">
        <v>46113</v>
      </c>
      <c r="C685" s="351" t="s">
        <v>363</v>
      </c>
      <c r="D685" s="351" t="s">
        <v>364</v>
      </c>
      <c r="E685" s="260">
        <v>231040001661</v>
      </c>
      <c r="F685" s="161" t="s">
        <v>671</v>
      </c>
      <c r="G685" s="199" t="s">
        <v>670</v>
      </c>
      <c r="H685" s="199" t="s">
        <v>3363</v>
      </c>
      <c r="I685" s="199" t="s">
        <v>4197</v>
      </c>
      <c r="J685" s="198">
        <v>45856</v>
      </c>
      <c r="K685" s="198">
        <v>45882</v>
      </c>
      <c r="L685" s="198">
        <v>46112</v>
      </c>
      <c r="M685" s="198"/>
      <c r="N685" s="161" t="s">
        <v>24</v>
      </c>
      <c r="O685" s="161" t="s">
        <v>487</v>
      </c>
      <c r="P685" s="161"/>
      <c r="Q685" s="161"/>
      <c r="R685" s="198">
        <v>45201</v>
      </c>
      <c r="S685" s="198">
        <v>45697</v>
      </c>
      <c r="T685" s="161" t="s">
        <v>672</v>
      </c>
      <c r="U685" s="161"/>
      <c r="V685" s="161"/>
      <c r="W685" s="161"/>
      <c r="X685" s="161" t="s">
        <v>258</v>
      </c>
      <c r="Y685" s="161"/>
      <c r="Z685" s="198"/>
      <c r="AA685" s="161"/>
      <c r="AB685" s="161"/>
      <c r="AC685" s="161"/>
      <c r="AD685" s="197"/>
      <c r="AE685" s="197"/>
      <c r="AF685" s="197" t="s">
        <v>4005</v>
      </c>
      <c r="AG685" s="199">
        <v>105101</v>
      </c>
      <c r="AH685" s="197">
        <f t="shared" si="31"/>
        <v>6801980</v>
      </c>
      <c r="AI685" s="197">
        <v>5819694</v>
      </c>
      <c r="AJ685" s="197">
        <v>982286</v>
      </c>
      <c r="AK685" s="197">
        <v>0</v>
      </c>
      <c r="AL685" s="197">
        <v>0</v>
      </c>
      <c r="AM685" s="197">
        <f t="shared" si="32"/>
        <v>0</v>
      </c>
      <c r="AN685" s="197">
        <v>0</v>
      </c>
      <c r="AO685" s="197">
        <v>0</v>
      </c>
      <c r="AP685" s="197">
        <v>0</v>
      </c>
      <c r="AQ685" s="197">
        <v>0</v>
      </c>
      <c r="AR685" s="197">
        <v>0</v>
      </c>
      <c r="AS685" s="197" t="s">
        <v>564</v>
      </c>
      <c r="AT685" s="197">
        <v>0</v>
      </c>
      <c r="AU685" s="197">
        <v>0</v>
      </c>
      <c r="AV685" s="197">
        <v>0</v>
      </c>
      <c r="AW685" s="197" t="s">
        <v>4004</v>
      </c>
      <c r="AX685" s="197"/>
      <c r="AY685" s="197"/>
      <c r="AZ685" s="197"/>
      <c r="BA685" s="197"/>
      <c r="BB685" s="197"/>
      <c r="BC685" s="197"/>
      <c r="BD685" s="197" t="s">
        <v>4004</v>
      </c>
      <c r="BE685" s="197"/>
      <c r="BF685" s="197"/>
      <c r="BG685" s="197"/>
      <c r="BH685" s="197"/>
      <c r="BI685" s="197"/>
    </row>
    <row r="686" spans="1:61" ht="15" hidden="1" customHeight="1" x14ac:dyDescent="0.2">
      <c r="A686" s="349" t="str">
        <f t="shared" si="33"/>
        <v>60xx-10640006190-600120250807TAC0004</v>
      </c>
      <c r="B686" s="198">
        <v>46108</v>
      </c>
      <c r="C686" s="351" t="s">
        <v>363</v>
      </c>
      <c r="D686" s="351" t="s">
        <v>364</v>
      </c>
      <c r="E686" s="260">
        <v>10640006190</v>
      </c>
      <c r="F686" s="161" t="s">
        <v>776</v>
      </c>
      <c r="G686" s="199" t="s">
        <v>775</v>
      </c>
      <c r="H686" s="199" t="s">
        <v>3363</v>
      </c>
      <c r="I686" s="199" t="s">
        <v>4220</v>
      </c>
      <c r="J686" s="198">
        <v>45876</v>
      </c>
      <c r="K686" s="198">
        <v>45898</v>
      </c>
      <c r="L686" s="198">
        <v>46072</v>
      </c>
      <c r="M686" s="198">
        <v>46072</v>
      </c>
      <c r="N686" s="161" t="s">
        <v>78</v>
      </c>
      <c r="O686" s="161" t="s">
        <v>487</v>
      </c>
      <c r="P686" s="161"/>
      <c r="Q686" s="161"/>
      <c r="R686" s="198">
        <v>44197</v>
      </c>
      <c r="S686" s="198">
        <v>45657</v>
      </c>
      <c r="T686" s="161" t="s">
        <v>777</v>
      </c>
      <c r="U686" s="161"/>
      <c r="V686" s="161"/>
      <c r="W686" s="161"/>
      <c r="X686" s="161" t="s">
        <v>28</v>
      </c>
      <c r="Y686" s="161"/>
      <c r="Z686" s="198"/>
      <c r="AA686" s="161"/>
      <c r="AB686" s="161"/>
      <c r="AC686" s="161"/>
      <c r="AD686" s="197"/>
      <c r="AE686" s="197"/>
      <c r="AF686" s="197" t="s">
        <v>4005</v>
      </c>
      <c r="AG686" s="199">
        <v>105101</v>
      </c>
      <c r="AH686" s="197">
        <f t="shared" si="31"/>
        <v>6533180.8399999999</v>
      </c>
      <c r="AI686" s="197">
        <v>3968606</v>
      </c>
      <c r="AJ686" s="197">
        <v>2564574.84</v>
      </c>
      <c r="AK686" s="197">
        <v>5333522</v>
      </c>
      <c r="AL686" s="197">
        <v>0</v>
      </c>
      <c r="AM686" s="197">
        <f t="shared" si="32"/>
        <v>0</v>
      </c>
      <c r="AN686" s="197">
        <v>0</v>
      </c>
      <c r="AO686" s="197">
        <v>0</v>
      </c>
      <c r="AP686" s="197">
        <v>0</v>
      </c>
      <c r="AQ686" s="197">
        <v>0</v>
      </c>
      <c r="AR686" s="197">
        <v>0</v>
      </c>
      <c r="AS686" s="197" t="s">
        <v>564</v>
      </c>
      <c r="AT686" s="197">
        <v>0</v>
      </c>
      <c r="AU686" s="197">
        <v>0</v>
      </c>
      <c r="AV686" s="197">
        <v>0</v>
      </c>
      <c r="AW686" s="197" t="s">
        <v>4004</v>
      </c>
      <c r="AX686" s="197"/>
      <c r="AY686" s="197"/>
      <c r="AZ686" s="197"/>
      <c r="BA686" s="197"/>
      <c r="BB686" s="197"/>
      <c r="BC686" s="197"/>
      <c r="BD686" s="197" t="s">
        <v>4004</v>
      </c>
      <c r="BE686" s="197"/>
      <c r="BF686" s="197"/>
      <c r="BG686" s="197"/>
      <c r="BH686" s="197"/>
      <c r="BI686" s="197"/>
    </row>
    <row r="687" spans="1:61" ht="15" hidden="1" customHeight="1" x14ac:dyDescent="0.2">
      <c r="A687" s="349" t="str">
        <f t="shared" si="33"/>
        <v>60xx-220840009265-600120260130TAC0052</v>
      </c>
      <c r="B687" s="198">
        <v>46108</v>
      </c>
      <c r="C687" s="351" t="s">
        <v>363</v>
      </c>
      <c r="D687" s="351" t="s">
        <v>364</v>
      </c>
      <c r="E687" s="260">
        <v>220840009265</v>
      </c>
      <c r="F687" s="161" t="s">
        <v>3783</v>
      </c>
      <c r="G687" s="199" t="s">
        <v>3920</v>
      </c>
      <c r="H687" s="199" t="s">
        <v>3363</v>
      </c>
      <c r="I687" s="199" t="s">
        <v>4223</v>
      </c>
      <c r="J687" s="198">
        <v>46052</v>
      </c>
      <c r="K687" s="198">
        <v>46055</v>
      </c>
      <c r="L687" s="198">
        <v>46101</v>
      </c>
      <c r="M687" s="198">
        <v>46101</v>
      </c>
      <c r="N687" s="161" t="s">
        <v>82</v>
      </c>
      <c r="O687" s="161" t="s">
        <v>479</v>
      </c>
      <c r="P687" s="161"/>
      <c r="Q687" s="161"/>
      <c r="R687" s="198">
        <v>44927</v>
      </c>
      <c r="S687" s="198">
        <v>46045</v>
      </c>
      <c r="T687" s="161" t="s">
        <v>664</v>
      </c>
      <c r="U687" s="161"/>
      <c r="V687" s="161"/>
      <c r="W687" s="161"/>
      <c r="X687" s="161" t="s">
        <v>132</v>
      </c>
      <c r="Y687" s="161"/>
      <c r="Z687" s="198"/>
      <c r="AA687" s="161"/>
      <c r="AB687" s="161"/>
      <c r="AC687" s="161"/>
      <c r="AD687" s="197"/>
      <c r="AE687" s="197"/>
      <c r="AF687" s="197" t="s">
        <v>4005</v>
      </c>
      <c r="AG687" s="199">
        <v>105101</v>
      </c>
      <c r="AH687" s="197">
        <f t="shared" si="31"/>
        <v>5993795</v>
      </c>
      <c r="AI687" s="197">
        <v>5993795</v>
      </c>
      <c r="AJ687" s="197">
        <v>0</v>
      </c>
      <c r="AK687" s="197">
        <v>0</v>
      </c>
      <c r="AL687" s="197">
        <v>0</v>
      </c>
      <c r="AM687" s="197">
        <f t="shared" si="32"/>
        <v>0</v>
      </c>
      <c r="AN687" s="197">
        <v>0</v>
      </c>
      <c r="AO687" s="197">
        <v>0</v>
      </c>
      <c r="AP687" s="197">
        <v>0</v>
      </c>
      <c r="AQ687" s="197">
        <v>0</v>
      </c>
      <c r="AR687" s="197">
        <v>0</v>
      </c>
      <c r="AS687" s="197" t="s">
        <v>564</v>
      </c>
      <c r="AT687" s="197">
        <v>0</v>
      </c>
      <c r="AU687" s="197">
        <v>0</v>
      </c>
      <c r="AV687" s="197">
        <v>0</v>
      </c>
      <c r="AW687" s="197" t="s">
        <v>4004</v>
      </c>
      <c r="AX687" s="197"/>
      <c r="AY687" s="197"/>
      <c r="AZ687" s="197"/>
      <c r="BA687" s="197"/>
      <c r="BB687" s="197"/>
      <c r="BC687" s="197"/>
      <c r="BD687" s="197" t="s">
        <v>4004</v>
      </c>
      <c r="BE687" s="197"/>
      <c r="BF687" s="197"/>
      <c r="BG687" s="197"/>
      <c r="BH687" s="197"/>
      <c r="BI687" s="197"/>
    </row>
    <row r="688" spans="1:61" ht="15" hidden="1" customHeight="1" x14ac:dyDescent="0.2">
      <c r="A688" s="349" t="str">
        <f t="shared" si="33"/>
        <v>62xx-840313450465-620120251208TAC0008</v>
      </c>
      <c r="B688" s="198">
        <v>46091</v>
      </c>
      <c r="C688" s="351" t="s">
        <v>361</v>
      </c>
      <c r="D688" s="351" t="s">
        <v>362</v>
      </c>
      <c r="E688" s="260">
        <v>840313450465</v>
      </c>
      <c r="F688" s="161" t="s">
        <v>2130</v>
      </c>
      <c r="G688" s="199" t="s">
        <v>2131</v>
      </c>
      <c r="H688" s="199" t="s">
        <v>3363</v>
      </c>
      <c r="I688" s="199" t="s">
        <v>4343</v>
      </c>
      <c r="J688" s="198">
        <v>45999</v>
      </c>
      <c r="K688" s="198">
        <v>46015</v>
      </c>
      <c r="L688" s="198">
        <v>46091</v>
      </c>
      <c r="M688" s="198"/>
      <c r="N688" s="161" t="s">
        <v>82</v>
      </c>
      <c r="O688" s="161" t="s">
        <v>479</v>
      </c>
      <c r="P688" s="161"/>
      <c r="Q688" s="161"/>
      <c r="R688" s="198">
        <v>44562</v>
      </c>
      <c r="S688" s="198" t="s">
        <v>2132</v>
      </c>
      <c r="T688" s="161" t="s">
        <v>843</v>
      </c>
      <c r="U688" s="161" t="s">
        <v>2370</v>
      </c>
      <c r="V688" s="161"/>
      <c r="W688" s="161" t="s">
        <v>2133</v>
      </c>
      <c r="X688" s="161" t="s">
        <v>132</v>
      </c>
      <c r="Y688" s="161"/>
      <c r="Z688" s="198"/>
      <c r="AA688" s="161"/>
      <c r="AB688" s="161"/>
      <c r="AC688" s="161"/>
      <c r="AD688" s="197">
        <v>180310749</v>
      </c>
      <c r="AE688" s="197"/>
      <c r="AF688" s="197" t="s">
        <v>4005</v>
      </c>
      <c r="AG688" s="199">
        <v>105101</v>
      </c>
      <c r="AH688" s="197">
        <f t="shared" si="31"/>
        <v>5745426.3200000003</v>
      </c>
      <c r="AI688" s="197">
        <v>5351812</v>
      </c>
      <c r="AJ688" s="197">
        <v>393614.32</v>
      </c>
      <c r="AK688" s="197">
        <v>0</v>
      </c>
      <c r="AL688" s="197">
        <v>0</v>
      </c>
      <c r="AM688" s="197">
        <f t="shared" si="32"/>
        <v>0</v>
      </c>
      <c r="AN688" s="197">
        <v>0</v>
      </c>
      <c r="AO688" s="197">
        <v>0</v>
      </c>
      <c r="AP688" s="197">
        <v>0</v>
      </c>
      <c r="AQ688" s="197">
        <v>0</v>
      </c>
      <c r="AR688" s="197">
        <v>0</v>
      </c>
      <c r="AS688" s="197" t="s">
        <v>564</v>
      </c>
      <c r="AT688" s="197">
        <v>0</v>
      </c>
      <c r="AU688" s="197">
        <v>0</v>
      </c>
      <c r="AV688" s="197">
        <v>0</v>
      </c>
      <c r="AW688" s="197" t="s">
        <v>4004</v>
      </c>
      <c r="AX688" s="197"/>
      <c r="AY688" s="197"/>
      <c r="AZ688" s="197"/>
      <c r="BA688" s="197"/>
      <c r="BB688" s="197"/>
      <c r="BC688" s="197"/>
      <c r="BD688" s="197" t="s">
        <v>4004</v>
      </c>
      <c r="BE688" s="197"/>
      <c r="BF688" s="197"/>
      <c r="BG688" s="197"/>
      <c r="BH688" s="197"/>
      <c r="BI688" s="197"/>
    </row>
    <row r="689" spans="1:61" ht="15" hidden="1" customHeight="1" x14ac:dyDescent="0.2">
      <c r="A689" s="349" t="str">
        <f t="shared" si="33"/>
        <v>59xx-201240020937-202</v>
      </c>
      <c r="B689" s="198">
        <v>46112</v>
      </c>
      <c r="C689" s="351" t="s">
        <v>337</v>
      </c>
      <c r="D689" s="351" t="s">
        <v>353</v>
      </c>
      <c r="E689" s="260">
        <v>201240020937</v>
      </c>
      <c r="F689" s="161" t="s">
        <v>874</v>
      </c>
      <c r="G689" s="199">
        <v>202</v>
      </c>
      <c r="H689" s="199" t="s">
        <v>3365</v>
      </c>
      <c r="I689" s="199">
        <v>202</v>
      </c>
      <c r="J689" s="198">
        <v>45836</v>
      </c>
      <c r="K689" s="198">
        <v>45842</v>
      </c>
      <c r="L689" s="198">
        <v>46112</v>
      </c>
      <c r="M689" s="198">
        <v>46112</v>
      </c>
      <c r="N689" s="161"/>
      <c r="O689" s="161" t="s">
        <v>24</v>
      </c>
      <c r="P689" s="161"/>
      <c r="Q689" s="161"/>
      <c r="R689" s="198">
        <v>44562</v>
      </c>
      <c r="S689" s="198">
        <v>45657</v>
      </c>
      <c r="T689" s="161" t="s">
        <v>1301</v>
      </c>
      <c r="U689" s="161" t="s">
        <v>149</v>
      </c>
      <c r="V689" s="161"/>
      <c r="W689" s="161" t="s">
        <v>162</v>
      </c>
      <c r="X689" s="161" t="s">
        <v>28</v>
      </c>
      <c r="Y689" s="161">
        <v>530</v>
      </c>
      <c r="Z689" s="198">
        <v>45831</v>
      </c>
      <c r="AA689" s="161"/>
      <c r="AB689" s="161"/>
      <c r="AC689" s="161"/>
      <c r="AD689" s="197">
        <v>1443415062</v>
      </c>
      <c r="AE689" s="197">
        <v>7</v>
      </c>
      <c r="AF689" s="197" t="s">
        <v>4005</v>
      </c>
      <c r="AG689" s="199">
        <v>105101</v>
      </c>
      <c r="AH689" s="197">
        <f t="shared" si="31"/>
        <v>5742206</v>
      </c>
      <c r="AI689" s="197">
        <v>4832110</v>
      </c>
      <c r="AJ689" s="197">
        <v>910096</v>
      </c>
      <c r="AK689" s="197">
        <v>0</v>
      </c>
      <c r="AL689" s="197">
        <v>0</v>
      </c>
      <c r="AM689" s="197">
        <f t="shared" si="32"/>
        <v>0</v>
      </c>
      <c r="AN689" s="197">
        <v>0</v>
      </c>
      <c r="AO689" s="197">
        <v>0</v>
      </c>
      <c r="AP689" s="197">
        <v>0</v>
      </c>
      <c r="AQ689" s="197">
        <v>0</v>
      </c>
      <c r="AR689" s="197">
        <v>0</v>
      </c>
      <c r="AS689" s="197" t="s">
        <v>564</v>
      </c>
      <c r="AT689" s="197">
        <v>0</v>
      </c>
      <c r="AU689" s="197">
        <v>0</v>
      </c>
      <c r="AV689" s="197">
        <v>0</v>
      </c>
      <c r="AW689" s="197" t="s">
        <v>4004</v>
      </c>
      <c r="AX689" s="197"/>
      <c r="AY689" s="197"/>
      <c r="AZ689" s="197"/>
      <c r="BA689" s="197"/>
      <c r="BB689" s="197"/>
      <c r="BC689" s="197"/>
      <c r="BD689" s="197" t="s">
        <v>4004</v>
      </c>
      <c r="BE689" s="197"/>
      <c r="BF689" s="197"/>
      <c r="BG689" s="197"/>
      <c r="BH689" s="197"/>
      <c r="BI689" s="197"/>
    </row>
    <row r="690" spans="1:61" ht="15" hidden="1" customHeight="1" x14ac:dyDescent="0.2">
      <c r="A690" s="349" t="str">
        <f t="shared" si="33"/>
        <v>58xx-10340004024-580120250902TAC0001</v>
      </c>
      <c r="B690" s="198">
        <v>46085</v>
      </c>
      <c r="C690" s="351" t="s">
        <v>282</v>
      </c>
      <c r="D690" s="351" t="s">
        <v>283</v>
      </c>
      <c r="E690" s="260">
        <v>10340004024</v>
      </c>
      <c r="F690" s="161" t="s">
        <v>1042</v>
      </c>
      <c r="G690" s="199" t="s">
        <v>1041</v>
      </c>
      <c r="H690" s="199" t="s">
        <v>3363</v>
      </c>
      <c r="I690" s="199" t="s">
        <v>1041</v>
      </c>
      <c r="J690" s="198">
        <v>45902</v>
      </c>
      <c r="K690" s="198">
        <v>45908</v>
      </c>
      <c r="L690" s="198">
        <v>46083</v>
      </c>
      <c r="M690" s="198">
        <v>46083</v>
      </c>
      <c r="N690" s="161" t="s">
        <v>78</v>
      </c>
      <c r="O690" s="161" t="s">
        <v>487</v>
      </c>
      <c r="P690" s="161"/>
      <c r="Q690" s="161"/>
      <c r="R690" s="198">
        <v>44562</v>
      </c>
      <c r="S690" s="198">
        <v>45657</v>
      </c>
      <c r="T690" s="161" t="s">
        <v>1043</v>
      </c>
      <c r="U690" s="161" t="s">
        <v>152</v>
      </c>
      <c r="V690" s="161"/>
      <c r="W690" s="161" t="s">
        <v>38</v>
      </c>
      <c r="X690" s="161" t="s">
        <v>28</v>
      </c>
      <c r="Y690" s="161">
        <v>829</v>
      </c>
      <c r="Z690" s="198">
        <v>45894</v>
      </c>
      <c r="AA690" s="161"/>
      <c r="AB690" s="161"/>
      <c r="AC690" s="161"/>
      <c r="AD690" s="197">
        <v>21724739718</v>
      </c>
      <c r="AE690" s="197">
        <v>2</v>
      </c>
      <c r="AF690" s="197" t="s">
        <v>4005</v>
      </c>
      <c r="AG690" s="199">
        <v>105101</v>
      </c>
      <c r="AH690" s="197">
        <f t="shared" si="31"/>
        <v>5248114.76</v>
      </c>
      <c r="AI690" s="197">
        <v>3805715</v>
      </c>
      <c r="AJ690" s="197">
        <v>1442399.76</v>
      </c>
      <c r="AK690" s="197">
        <v>0</v>
      </c>
      <c r="AL690" s="197">
        <v>951428</v>
      </c>
      <c r="AM690" s="197">
        <f t="shared" si="32"/>
        <v>0</v>
      </c>
      <c r="AN690" s="197">
        <v>0</v>
      </c>
      <c r="AO690" s="197">
        <v>0</v>
      </c>
      <c r="AP690" s="197">
        <v>0</v>
      </c>
      <c r="AQ690" s="197">
        <v>0</v>
      </c>
      <c r="AR690" s="197">
        <v>0</v>
      </c>
      <c r="AS690" s="197" t="s">
        <v>564</v>
      </c>
      <c r="AT690" s="197">
        <v>0</v>
      </c>
      <c r="AU690" s="197">
        <v>0</v>
      </c>
      <c r="AV690" s="197">
        <v>0</v>
      </c>
      <c r="AW690" s="197" t="s">
        <v>4004</v>
      </c>
      <c r="AX690" s="197"/>
      <c r="AY690" s="197"/>
      <c r="AZ690" s="197"/>
      <c r="BA690" s="197"/>
      <c r="BB690" s="197"/>
      <c r="BC690" s="197"/>
      <c r="BD690" s="197" t="s">
        <v>4004</v>
      </c>
      <c r="BE690" s="197"/>
      <c r="BF690" s="197"/>
      <c r="BG690" s="197"/>
      <c r="BH690" s="197"/>
      <c r="BI690" s="197"/>
    </row>
    <row r="691" spans="1:61" ht="15" hidden="1" customHeight="1" x14ac:dyDescent="0.2">
      <c r="A691" s="349" t="str">
        <f t="shared" si="33"/>
        <v>70xx-81040013830-28</v>
      </c>
      <c r="B691" s="198">
        <v>46112</v>
      </c>
      <c r="C691" s="351" t="s">
        <v>354</v>
      </c>
      <c r="D691" s="351" t="s">
        <v>4021</v>
      </c>
      <c r="E691" s="260">
        <v>81040013830</v>
      </c>
      <c r="F691" s="161" t="s">
        <v>1352</v>
      </c>
      <c r="G691" s="199">
        <v>28</v>
      </c>
      <c r="H691" s="199" t="s">
        <v>3365</v>
      </c>
      <c r="I691" s="199">
        <v>28</v>
      </c>
      <c r="J691" s="198">
        <v>45807</v>
      </c>
      <c r="K691" s="198">
        <v>45859</v>
      </c>
      <c r="L691" s="198">
        <v>46111</v>
      </c>
      <c r="M691" s="198"/>
      <c r="N691" s="161"/>
      <c r="O691" s="161" t="s">
        <v>24</v>
      </c>
      <c r="P691" s="161"/>
      <c r="Q691" s="161"/>
      <c r="R691" s="198">
        <v>44562</v>
      </c>
      <c r="S691" s="198">
        <v>45657</v>
      </c>
      <c r="T691" s="161" t="s">
        <v>449</v>
      </c>
      <c r="U691" s="161" t="s">
        <v>293</v>
      </c>
      <c r="V691" s="161"/>
      <c r="W691" s="161" t="s">
        <v>180</v>
      </c>
      <c r="X691" s="161" t="s">
        <v>131</v>
      </c>
      <c r="Y691" s="161"/>
      <c r="Z691" s="198"/>
      <c r="AA691" s="161"/>
      <c r="AB691" s="161"/>
      <c r="AC691" s="161"/>
      <c r="AD691" s="197"/>
      <c r="AE691" s="197"/>
      <c r="AF691" s="197" t="s">
        <v>4005</v>
      </c>
      <c r="AG691" s="199">
        <v>105101</v>
      </c>
      <c r="AH691" s="197">
        <f t="shared" si="31"/>
        <v>5149316</v>
      </c>
      <c r="AI691" s="197">
        <v>4869633</v>
      </c>
      <c r="AJ691" s="197">
        <v>279683</v>
      </c>
      <c r="AK691" s="197">
        <v>0</v>
      </c>
      <c r="AL691" s="197">
        <v>0</v>
      </c>
      <c r="AM691" s="197">
        <f t="shared" si="32"/>
        <v>0</v>
      </c>
      <c r="AN691" s="197">
        <v>0</v>
      </c>
      <c r="AO691" s="197">
        <v>0</v>
      </c>
      <c r="AP691" s="197">
        <v>0</v>
      </c>
      <c r="AQ691" s="197">
        <v>0</v>
      </c>
      <c r="AR691" s="197">
        <v>0</v>
      </c>
      <c r="AS691" s="197" t="s">
        <v>564</v>
      </c>
      <c r="AT691" s="197">
        <v>0</v>
      </c>
      <c r="AU691" s="197">
        <v>0</v>
      </c>
      <c r="AV691" s="197">
        <v>0</v>
      </c>
      <c r="AW691" s="197" t="s">
        <v>4004</v>
      </c>
      <c r="AX691" s="197"/>
      <c r="AY691" s="197"/>
      <c r="AZ691" s="197"/>
      <c r="BA691" s="197"/>
      <c r="BB691" s="197"/>
      <c r="BC691" s="197"/>
      <c r="BD691" s="197" t="s">
        <v>4004</v>
      </c>
      <c r="BE691" s="197"/>
      <c r="BF691" s="197"/>
      <c r="BG691" s="197"/>
      <c r="BH691" s="197"/>
      <c r="BI691" s="197"/>
    </row>
    <row r="692" spans="1:61" ht="15" hidden="1" customHeight="1" x14ac:dyDescent="0.2">
      <c r="A692" s="349" t="str">
        <f t="shared" si="33"/>
        <v>43xx-70540019833-430120250714TAC0003</v>
      </c>
      <c r="B692" s="198">
        <v>46107</v>
      </c>
      <c r="C692" s="351" t="s">
        <v>328</v>
      </c>
      <c r="D692" s="351" t="s">
        <v>329</v>
      </c>
      <c r="E692" s="260">
        <v>70540019833</v>
      </c>
      <c r="F692" s="161" t="s">
        <v>1087</v>
      </c>
      <c r="G692" s="199" t="s">
        <v>1088</v>
      </c>
      <c r="H692" s="199" t="s">
        <v>3363</v>
      </c>
      <c r="I692" s="199" t="s">
        <v>4224</v>
      </c>
      <c r="J692" s="198">
        <v>45852</v>
      </c>
      <c r="K692" s="198">
        <v>45929</v>
      </c>
      <c r="L692" s="198">
        <v>46101</v>
      </c>
      <c r="M692" s="198">
        <v>46107</v>
      </c>
      <c r="N692" s="161" t="s">
        <v>78</v>
      </c>
      <c r="O692" s="161" t="s">
        <v>487</v>
      </c>
      <c r="P692" s="161"/>
      <c r="Q692" s="161"/>
      <c r="R692" s="198">
        <v>44927</v>
      </c>
      <c r="S692" s="198">
        <v>45291</v>
      </c>
      <c r="T692" s="161" t="s">
        <v>1063</v>
      </c>
      <c r="U692" s="161" t="s">
        <v>264</v>
      </c>
      <c r="V692" s="161" t="s">
        <v>118</v>
      </c>
      <c r="W692" s="161" t="s">
        <v>1708</v>
      </c>
      <c r="X692" s="161" t="s">
        <v>28</v>
      </c>
      <c r="Y692" s="161">
        <v>548</v>
      </c>
      <c r="Z692" s="198">
        <v>45834</v>
      </c>
      <c r="AA692" s="161"/>
      <c r="AB692" s="161"/>
      <c r="AC692" s="161"/>
      <c r="AD692" s="197">
        <v>539408577</v>
      </c>
      <c r="AE692" s="197">
        <v>3.5</v>
      </c>
      <c r="AF692" s="197" t="s">
        <v>4003</v>
      </c>
      <c r="AG692" s="199">
        <v>101111</v>
      </c>
      <c r="AH692" s="197">
        <f t="shared" si="31"/>
        <v>4260621</v>
      </c>
      <c r="AI692" s="197">
        <v>3072955</v>
      </c>
      <c r="AJ692" s="197">
        <v>1187666</v>
      </c>
      <c r="AK692" s="197">
        <v>0</v>
      </c>
      <c r="AL692" s="197">
        <v>307296</v>
      </c>
      <c r="AM692" s="197">
        <f t="shared" si="32"/>
        <v>0</v>
      </c>
      <c r="AN692" s="197">
        <v>0</v>
      </c>
      <c r="AO692" s="197">
        <v>0</v>
      </c>
      <c r="AP692" s="197">
        <v>0</v>
      </c>
      <c r="AQ692" s="197">
        <v>0</v>
      </c>
      <c r="AR692" s="197">
        <v>0</v>
      </c>
      <c r="AS692" s="197" t="s">
        <v>564</v>
      </c>
      <c r="AT692" s="197">
        <v>0</v>
      </c>
      <c r="AU692" s="197">
        <v>0</v>
      </c>
      <c r="AV692" s="197">
        <v>0</v>
      </c>
      <c r="AW692" s="197" t="s">
        <v>4004</v>
      </c>
      <c r="AX692" s="197"/>
      <c r="AY692" s="197"/>
      <c r="AZ692" s="197"/>
      <c r="BA692" s="197"/>
      <c r="BB692" s="197"/>
      <c r="BC692" s="197"/>
      <c r="BD692" s="197" t="s">
        <v>4004</v>
      </c>
      <c r="BE692" s="197"/>
      <c r="BF692" s="197"/>
      <c r="BG692" s="197"/>
      <c r="BH692" s="197"/>
      <c r="BI692" s="197"/>
    </row>
    <row r="693" spans="1:61" ht="15" hidden="1" customHeight="1" x14ac:dyDescent="0.2">
      <c r="A693" s="349" t="str">
        <f t="shared" si="33"/>
        <v>70xx-60140001587-700120251125TAC0001</v>
      </c>
      <c r="B693" s="198">
        <v>46112</v>
      </c>
      <c r="C693" s="351" t="s">
        <v>354</v>
      </c>
      <c r="D693" s="351" t="s">
        <v>4021</v>
      </c>
      <c r="E693" s="260">
        <v>60140001587</v>
      </c>
      <c r="F693" s="161" t="s">
        <v>1979</v>
      </c>
      <c r="G693" s="199" t="s">
        <v>1978</v>
      </c>
      <c r="H693" s="199" t="s">
        <v>3363</v>
      </c>
      <c r="I693" s="199" t="s">
        <v>1978</v>
      </c>
      <c r="J693" s="198">
        <v>45986</v>
      </c>
      <c r="K693" s="198">
        <v>46002</v>
      </c>
      <c r="L693" s="198">
        <v>46086</v>
      </c>
      <c r="M693" s="198"/>
      <c r="N693" s="161" t="s">
        <v>78</v>
      </c>
      <c r="O693" s="161" t="s">
        <v>487</v>
      </c>
      <c r="P693" s="161"/>
      <c r="Q693" s="161"/>
      <c r="R693" s="198">
        <v>44197</v>
      </c>
      <c r="S693" s="198">
        <v>44926</v>
      </c>
      <c r="T693" s="161" t="s">
        <v>449</v>
      </c>
      <c r="U693" s="161" t="s">
        <v>264</v>
      </c>
      <c r="V693" s="161"/>
      <c r="W693" s="161" t="s">
        <v>2274</v>
      </c>
      <c r="X693" s="161" t="s">
        <v>131</v>
      </c>
      <c r="Y693" s="161"/>
      <c r="Z693" s="198"/>
      <c r="AA693" s="161"/>
      <c r="AB693" s="161"/>
      <c r="AC693" s="161"/>
      <c r="AD693" s="197"/>
      <c r="AE693" s="197"/>
      <c r="AF693" s="197" t="s">
        <v>4005</v>
      </c>
      <c r="AG693" s="199">
        <v>105101</v>
      </c>
      <c r="AH693" s="197">
        <f t="shared" si="31"/>
        <v>4097568</v>
      </c>
      <c r="AI693" s="197">
        <v>2675290</v>
      </c>
      <c r="AJ693" s="197">
        <v>1422278</v>
      </c>
      <c r="AK693" s="197">
        <v>0</v>
      </c>
      <c r="AL693" s="197">
        <v>0</v>
      </c>
      <c r="AM693" s="197">
        <f t="shared" si="32"/>
        <v>0</v>
      </c>
      <c r="AN693" s="197">
        <v>0</v>
      </c>
      <c r="AO693" s="197">
        <v>0</v>
      </c>
      <c r="AP693" s="197">
        <v>0</v>
      </c>
      <c r="AQ693" s="197">
        <v>0</v>
      </c>
      <c r="AR693" s="197">
        <v>0</v>
      </c>
      <c r="AS693" s="197" t="s">
        <v>564</v>
      </c>
      <c r="AT693" s="197">
        <v>0</v>
      </c>
      <c r="AU693" s="197">
        <v>0</v>
      </c>
      <c r="AV693" s="197">
        <v>0</v>
      </c>
      <c r="AW693" s="197" t="s">
        <v>4004</v>
      </c>
      <c r="AX693" s="197"/>
      <c r="AY693" s="197"/>
      <c r="AZ693" s="197"/>
      <c r="BA693" s="197"/>
      <c r="BB693" s="197"/>
      <c r="BC693" s="197"/>
      <c r="BD693" s="197" t="s">
        <v>4004</v>
      </c>
      <c r="BE693" s="197"/>
      <c r="BF693" s="197"/>
      <c r="BG693" s="197"/>
      <c r="BH693" s="197"/>
      <c r="BI693" s="197"/>
    </row>
    <row r="694" spans="1:61" ht="15" hidden="1" customHeight="1" x14ac:dyDescent="0.2">
      <c r="A694" s="349" t="str">
        <f t="shared" si="33"/>
        <v>62xx-220540008137-620120251203TAC0002</v>
      </c>
      <c r="B694" s="198">
        <v>46107</v>
      </c>
      <c r="C694" s="351" t="s">
        <v>361</v>
      </c>
      <c r="D694" s="351" t="s">
        <v>362</v>
      </c>
      <c r="E694" s="260">
        <v>220540008137</v>
      </c>
      <c r="F694" s="161" t="s">
        <v>2192</v>
      </c>
      <c r="G694" s="199" t="s">
        <v>2193</v>
      </c>
      <c r="H694" s="199" t="s">
        <v>3363</v>
      </c>
      <c r="I694" s="199" t="s">
        <v>4381</v>
      </c>
      <c r="J694" s="198">
        <v>45994</v>
      </c>
      <c r="K694" s="198">
        <v>46021</v>
      </c>
      <c r="L694" s="198">
        <v>46099</v>
      </c>
      <c r="M694" s="198"/>
      <c r="N694" s="161" t="s">
        <v>82</v>
      </c>
      <c r="O694" s="161" t="s">
        <v>479</v>
      </c>
      <c r="P694" s="161"/>
      <c r="Q694" s="161"/>
      <c r="R694" s="198">
        <v>44687</v>
      </c>
      <c r="S694" s="198" t="s">
        <v>2194</v>
      </c>
      <c r="T694" s="161" t="s">
        <v>483</v>
      </c>
      <c r="U694" s="161" t="s">
        <v>2370</v>
      </c>
      <c r="V694" s="161"/>
      <c r="W694" s="161" t="s">
        <v>2195</v>
      </c>
      <c r="X694" s="161" t="s">
        <v>132</v>
      </c>
      <c r="Y694" s="161"/>
      <c r="Z694" s="198"/>
      <c r="AA694" s="161"/>
      <c r="AB694" s="161"/>
      <c r="AC694" s="161"/>
      <c r="AD694" s="197">
        <v>10032523</v>
      </c>
      <c r="AE694" s="197"/>
      <c r="AF694" s="197" t="s">
        <v>4003</v>
      </c>
      <c r="AG694" s="199">
        <v>101111</v>
      </c>
      <c r="AH694" s="197">
        <f t="shared" si="31"/>
        <v>3734230.03</v>
      </c>
      <c r="AI694" s="197">
        <v>2701639.4</v>
      </c>
      <c r="AJ694" s="197">
        <v>1032590.63</v>
      </c>
      <c r="AK694" s="197">
        <v>0</v>
      </c>
      <c r="AL694" s="197">
        <v>0</v>
      </c>
      <c r="AM694" s="197">
        <f t="shared" si="32"/>
        <v>0</v>
      </c>
      <c r="AN694" s="197">
        <v>0</v>
      </c>
      <c r="AO694" s="197">
        <v>0</v>
      </c>
      <c r="AP694" s="197">
        <v>0</v>
      </c>
      <c r="AQ694" s="197">
        <v>0</v>
      </c>
      <c r="AR694" s="197">
        <v>0</v>
      </c>
      <c r="AS694" s="197" t="s">
        <v>564</v>
      </c>
      <c r="AT694" s="197">
        <v>0</v>
      </c>
      <c r="AU694" s="197">
        <v>0</v>
      </c>
      <c r="AV694" s="197">
        <v>0</v>
      </c>
      <c r="AW694" s="197" t="s">
        <v>4004</v>
      </c>
      <c r="AX694" s="197"/>
      <c r="AY694" s="197"/>
      <c r="AZ694" s="197"/>
      <c r="BA694" s="197"/>
      <c r="BB694" s="197"/>
      <c r="BC694" s="197"/>
      <c r="BD694" s="197" t="s">
        <v>4004</v>
      </c>
      <c r="BE694" s="197"/>
      <c r="BF694" s="197"/>
      <c r="BG694" s="197"/>
      <c r="BH694" s="197"/>
      <c r="BI694" s="197"/>
    </row>
    <row r="695" spans="1:61" ht="15" hidden="1" customHeight="1" x14ac:dyDescent="0.2">
      <c r="A695" s="349" t="str">
        <f t="shared" si="33"/>
        <v>60xx-10940001319-600120251117TAC0017</v>
      </c>
      <c r="B695" s="198">
        <v>46108</v>
      </c>
      <c r="C695" s="351" t="s">
        <v>363</v>
      </c>
      <c r="D695" s="351" t="s">
        <v>364</v>
      </c>
      <c r="E695" s="260">
        <v>10940001319</v>
      </c>
      <c r="F695" s="161" t="s">
        <v>2295</v>
      </c>
      <c r="G695" s="199" t="s">
        <v>2296</v>
      </c>
      <c r="H695" s="199" t="s">
        <v>3363</v>
      </c>
      <c r="I695" s="199" t="s">
        <v>4226</v>
      </c>
      <c r="J695" s="198">
        <v>45978</v>
      </c>
      <c r="K695" s="198">
        <v>46015</v>
      </c>
      <c r="L695" s="198">
        <v>46097</v>
      </c>
      <c r="M695" s="198">
        <v>46097</v>
      </c>
      <c r="N695" s="161" t="s">
        <v>82</v>
      </c>
      <c r="O695" s="161" t="s">
        <v>479</v>
      </c>
      <c r="P695" s="161"/>
      <c r="Q695" s="161"/>
      <c r="R695" s="198">
        <v>44562</v>
      </c>
      <c r="S695" s="198">
        <v>45953</v>
      </c>
      <c r="T695" s="161" t="s">
        <v>3767</v>
      </c>
      <c r="U695" s="161"/>
      <c r="V695" s="161"/>
      <c r="W695" s="161"/>
      <c r="X695" s="161" t="s">
        <v>132</v>
      </c>
      <c r="Y695" s="161"/>
      <c r="Z695" s="198"/>
      <c r="AA695" s="161"/>
      <c r="AB695" s="161"/>
      <c r="AC695" s="161"/>
      <c r="AD695" s="197"/>
      <c r="AE695" s="197"/>
      <c r="AF695" s="197" t="s">
        <v>4005</v>
      </c>
      <c r="AG695" s="199">
        <v>105101</v>
      </c>
      <c r="AH695" s="197">
        <f t="shared" si="31"/>
        <v>3064132</v>
      </c>
      <c r="AI695" s="197">
        <v>3064132</v>
      </c>
      <c r="AJ695" s="197">
        <v>0</v>
      </c>
      <c r="AK695" s="197">
        <v>0</v>
      </c>
      <c r="AL695" s="197">
        <v>0</v>
      </c>
      <c r="AM695" s="197">
        <f t="shared" si="32"/>
        <v>0</v>
      </c>
      <c r="AN695" s="197">
        <v>0</v>
      </c>
      <c r="AO695" s="197">
        <v>0</v>
      </c>
      <c r="AP695" s="197">
        <v>0</v>
      </c>
      <c r="AQ695" s="197">
        <v>0</v>
      </c>
      <c r="AR695" s="197">
        <v>0</v>
      </c>
      <c r="AS695" s="197" t="s">
        <v>564</v>
      </c>
      <c r="AT695" s="197">
        <v>0</v>
      </c>
      <c r="AU695" s="197">
        <v>0</v>
      </c>
      <c r="AV695" s="197">
        <v>0</v>
      </c>
      <c r="AW695" s="197" t="s">
        <v>4004</v>
      </c>
      <c r="AX695" s="197"/>
      <c r="AY695" s="197"/>
      <c r="AZ695" s="197"/>
      <c r="BA695" s="197"/>
      <c r="BB695" s="197"/>
      <c r="BC695" s="197"/>
      <c r="BD695" s="197" t="s">
        <v>4004</v>
      </c>
      <c r="BE695" s="197"/>
      <c r="BF695" s="197"/>
      <c r="BG695" s="197"/>
      <c r="BH695" s="197"/>
      <c r="BI695" s="197"/>
    </row>
    <row r="696" spans="1:61" ht="15" hidden="1" customHeight="1" x14ac:dyDescent="0.2">
      <c r="A696" s="349" t="str">
        <f t="shared" si="33"/>
        <v>30xx-220740000654-300120251112TAC0054</v>
      </c>
      <c r="B696" s="198">
        <v>46108</v>
      </c>
      <c r="C696" s="351" t="s">
        <v>217</v>
      </c>
      <c r="D696" s="351" t="s">
        <v>360</v>
      </c>
      <c r="E696" s="260">
        <v>220740000654</v>
      </c>
      <c r="F696" s="161" t="s">
        <v>1655</v>
      </c>
      <c r="G696" s="199" t="s">
        <v>1654</v>
      </c>
      <c r="H696" s="199" t="s">
        <v>3363</v>
      </c>
      <c r="I696" s="199" t="s">
        <v>4227</v>
      </c>
      <c r="J696" s="198">
        <v>45973</v>
      </c>
      <c r="K696" s="198">
        <v>45987</v>
      </c>
      <c r="L696" s="198">
        <v>46099</v>
      </c>
      <c r="M696" s="198"/>
      <c r="N696" s="161" t="s">
        <v>78</v>
      </c>
      <c r="O696" s="161" t="s">
        <v>487</v>
      </c>
      <c r="P696" s="161"/>
      <c r="Q696" s="161"/>
      <c r="R696" s="198">
        <v>44562</v>
      </c>
      <c r="S696" s="198">
        <v>45657</v>
      </c>
      <c r="T696" s="161" t="s">
        <v>238</v>
      </c>
      <c r="U696" s="161" t="s">
        <v>23</v>
      </c>
      <c r="V696" s="161"/>
      <c r="W696" s="161" t="s">
        <v>1689</v>
      </c>
      <c r="X696" s="161" t="s">
        <v>11</v>
      </c>
      <c r="Y696" s="161">
        <v>1141</v>
      </c>
      <c r="Z696" s="198">
        <v>45972</v>
      </c>
      <c r="AA696" s="161"/>
      <c r="AB696" s="161"/>
      <c r="AC696" s="161"/>
      <c r="AD696" s="197">
        <v>162700681</v>
      </c>
      <c r="AE696" s="197">
        <v>8.52</v>
      </c>
      <c r="AF696" s="197" t="s">
        <v>4003</v>
      </c>
      <c r="AG696" s="199">
        <v>101111</v>
      </c>
      <c r="AH696" s="197">
        <f t="shared" si="31"/>
        <v>2767409</v>
      </c>
      <c r="AI696" s="197">
        <v>2303643</v>
      </c>
      <c r="AJ696" s="197">
        <v>463766</v>
      </c>
      <c r="AK696" s="197">
        <v>6115786</v>
      </c>
      <c r="AL696" s="197">
        <v>0</v>
      </c>
      <c r="AM696" s="197">
        <f t="shared" si="32"/>
        <v>0</v>
      </c>
      <c r="AN696" s="197">
        <v>0</v>
      </c>
      <c r="AO696" s="197">
        <v>0</v>
      </c>
      <c r="AP696" s="197">
        <v>0</v>
      </c>
      <c r="AQ696" s="197">
        <v>0</v>
      </c>
      <c r="AR696" s="197">
        <v>0</v>
      </c>
      <c r="AS696" s="197" t="s">
        <v>564</v>
      </c>
      <c r="AT696" s="197">
        <v>0</v>
      </c>
      <c r="AU696" s="197">
        <v>0</v>
      </c>
      <c r="AV696" s="197">
        <v>0</v>
      </c>
      <c r="AW696" s="197" t="s">
        <v>4004</v>
      </c>
      <c r="AX696" s="197"/>
      <c r="AY696" s="197"/>
      <c r="AZ696" s="197"/>
      <c r="BA696" s="197"/>
      <c r="BB696" s="197"/>
      <c r="BC696" s="197"/>
      <c r="BD696" s="197" t="s">
        <v>4004</v>
      </c>
      <c r="BE696" s="197"/>
      <c r="BF696" s="197"/>
      <c r="BG696" s="197"/>
      <c r="BH696" s="197"/>
      <c r="BI696" s="197"/>
    </row>
    <row r="697" spans="1:61" ht="15" hidden="1" customHeight="1" x14ac:dyDescent="0.2">
      <c r="A697" s="349" t="str">
        <f t="shared" si="33"/>
        <v>62xx-220540008137-620120251203TAC0002</v>
      </c>
      <c r="B697" s="198">
        <v>46107</v>
      </c>
      <c r="C697" s="351" t="s">
        <v>361</v>
      </c>
      <c r="D697" s="351" t="s">
        <v>362</v>
      </c>
      <c r="E697" s="260">
        <v>220540008137</v>
      </c>
      <c r="F697" s="161" t="s">
        <v>2192</v>
      </c>
      <c r="G697" s="199" t="s">
        <v>2193</v>
      </c>
      <c r="H697" s="199" t="s">
        <v>3363</v>
      </c>
      <c r="I697" s="199" t="s">
        <v>4381</v>
      </c>
      <c r="J697" s="198">
        <v>45994</v>
      </c>
      <c r="K697" s="198">
        <v>46021</v>
      </c>
      <c r="L697" s="198">
        <v>46099</v>
      </c>
      <c r="M697" s="198"/>
      <c r="N697" s="161" t="s">
        <v>82</v>
      </c>
      <c r="O697" s="161" t="s">
        <v>479</v>
      </c>
      <c r="P697" s="161"/>
      <c r="Q697" s="161"/>
      <c r="R697" s="198">
        <v>44687</v>
      </c>
      <c r="S697" s="198" t="s">
        <v>2194</v>
      </c>
      <c r="T697" s="161" t="s">
        <v>483</v>
      </c>
      <c r="U697" s="161" t="s">
        <v>2370</v>
      </c>
      <c r="V697" s="161"/>
      <c r="W697" s="161" t="s">
        <v>2195</v>
      </c>
      <c r="X697" s="161" t="s">
        <v>132</v>
      </c>
      <c r="Y697" s="161"/>
      <c r="Z697" s="198"/>
      <c r="AA697" s="161"/>
      <c r="AB697" s="161"/>
      <c r="AC697" s="161"/>
      <c r="AD697" s="197">
        <v>10032523</v>
      </c>
      <c r="AE697" s="197"/>
      <c r="AF697" s="197" t="s">
        <v>4005</v>
      </c>
      <c r="AG697" s="199">
        <v>105101</v>
      </c>
      <c r="AH697" s="197">
        <f t="shared" si="31"/>
        <v>2513397.98</v>
      </c>
      <c r="AI697" s="197">
        <v>1620983</v>
      </c>
      <c r="AJ697" s="197">
        <v>892414.98</v>
      </c>
      <c r="AK697" s="197">
        <v>0</v>
      </c>
      <c r="AL697" s="197">
        <v>0</v>
      </c>
      <c r="AM697" s="197">
        <f t="shared" si="32"/>
        <v>0</v>
      </c>
      <c r="AN697" s="197">
        <v>0</v>
      </c>
      <c r="AO697" s="197">
        <v>0</v>
      </c>
      <c r="AP697" s="197">
        <v>0</v>
      </c>
      <c r="AQ697" s="197">
        <v>0</v>
      </c>
      <c r="AR697" s="197">
        <v>0</v>
      </c>
      <c r="AS697" s="197" t="s">
        <v>564</v>
      </c>
      <c r="AT697" s="197">
        <v>0</v>
      </c>
      <c r="AU697" s="197">
        <v>0</v>
      </c>
      <c r="AV697" s="197">
        <v>0</v>
      </c>
      <c r="AW697" s="197" t="s">
        <v>4004</v>
      </c>
      <c r="AX697" s="197"/>
      <c r="AY697" s="197"/>
      <c r="AZ697" s="197"/>
      <c r="BA697" s="197"/>
      <c r="BB697" s="197"/>
      <c r="BC697" s="197"/>
      <c r="BD697" s="197" t="s">
        <v>4004</v>
      </c>
      <c r="BE697" s="197"/>
      <c r="BF697" s="197"/>
      <c r="BG697" s="197"/>
      <c r="BH697" s="197"/>
      <c r="BI697" s="197"/>
    </row>
    <row r="698" spans="1:61" ht="15" hidden="1" customHeight="1" x14ac:dyDescent="0.2">
      <c r="A698" s="349" t="str">
        <f t="shared" si="33"/>
        <v>30xx-220740000654-300120251112TAC0054</v>
      </c>
      <c r="B698" s="198">
        <v>46108</v>
      </c>
      <c r="C698" s="351" t="s">
        <v>217</v>
      </c>
      <c r="D698" s="351" t="s">
        <v>360</v>
      </c>
      <c r="E698" s="260">
        <v>220740000654</v>
      </c>
      <c r="F698" s="161" t="s">
        <v>1655</v>
      </c>
      <c r="G698" s="199" t="s">
        <v>1654</v>
      </c>
      <c r="H698" s="199" t="s">
        <v>3363</v>
      </c>
      <c r="I698" s="199" t="s">
        <v>4227</v>
      </c>
      <c r="J698" s="198">
        <v>45973</v>
      </c>
      <c r="K698" s="198">
        <v>45987</v>
      </c>
      <c r="L698" s="198">
        <v>46099</v>
      </c>
      <c r="M698" s="198"/>
      <c r="N698" s="161" t="s">
        <v>78</v>
      </c>
      <c r="O698" s="161" t="s">
        <v>487</v>
      </c>
      <c r="P698" s="161"/>
      <c r="Q698" s="161"/>
      <c r="R698" s="198">
        <v>44562</v>
      </c>
      <c r="S698" s="198">
        <v>45657</v>
      </c>
      <c r="T698" s="161" t="s">
        <v>238</v>
      </c>
      <c r="U698" s="161" t="s">
        <v>23</v>
      </c>
      <c r="V698" s="161"/>
      <c r="W698" s="161" t="s">
        <v>1689</v>
      </c>
      <c r="X698" s="161" t="s">
        <v>11</v>
      </c>
      <c r="Y698" s="161">
        <v>1141</v>
      </c>
      <c r="Z698" s="198">
        <v>45972</v>
      </c>
      <c r="AA698" s="161"/>
      <c r="AB698" s="161"/>
      <c r="AC698" s="161"/>
      <c r="AD698" s="197">
        <v>162700681</v>
      </c>
      <c r="AE698" s="197">
        <v>8.52</v>
      </c>
      <c r="AF698" s="197" t="s">
        <v>4005</v>
      </c>
      <c r="AG698" s="199">
        <v>105101</v>
      </c>
      <c r="AH698" s="197">
        <f t="shared" si="31"/>
        <v>2422151</v>
      </c>
      <c r="AI698" s="197">
        <v>1861790</v>
      </c>
      <c r="AJ698" s="197">
        <v>560361</v>
      </c>
      <c r="AK698" s="197">
        <v>0</v>
      </c>
      <c r="AL698" s="197">
        <v>0</v>
      </c>
      <c r="AM698" s="197">
        <f t="shared" si="32"/>
        <v>0</v>
      </c>
      <c r="AN698" s="197">
        <v>0</v>
      </c>
      <c r="AO698" s="197">
        <v>0</v>
      </c>
      <c r="AP698" s="197">
        <v>0</v>
      </c>
      <c r="AQ698" s="197">
        <v>0</v>
      </c>
      <c r="AR698" s="197">
        <v>0</v>
      </c>
      <c r="AS698" s="197" t="s">
        <v>564</v>
      </c>
      <c r="AT698" s="197">
        <v>0</v>
      </c>
      <c r="AU698" s="197">
        <v>0</v>
      </c>
      <c r="AV698" s="197">
        <v>0</v>
      </c>
      <c r="AW698" s="197" t="s">
        <v>4004</v>
      </c>
      <c r="AX698" s="197"/>
      <c r="AY698" s="197"/>
      <c r="AZ698" s="197"/>
      <c r="BA698" s="197"/>
      <c r="BB698" s="197"/>
      <c r="BC698" s="197"/>
      <c r="BD698" s="197" t="s">
        <v>4004</v>
      </c>
      <c r="BE698" s="197"/>
      <c r="BF698" s="197"/>
      <c r="BG698" s="197"/>
      <c r="BH698" s="197"/>
      <c r="BI698" s="197"/>
    </row>
    <row r="699" spans="1:61" ht="15" hidden="1" customHeight="1" x14ac:dyDescent="0.2">
      <c r="A699" s="349" t="str">
        <f t="shared" si="33"/>
        <v>62xx-230740008894-620120251105TAC0620</v>
      </c>
      <c r="B699" s="198">
        <v>46078</v>
      </c>
      <c r="C699" s="351" t="s">
        <v>361</v>
      </c>
      <c r="D699" s="351" t="s">
        <v>362</v>
      </c>
      <c r="E699" s="260">
        <v>230740008894</v>
      </c>
      <c r="F699" s="161" t="s">
        <v>1766</v>
      </c>
      <c r="G699" s="199" t="s">
        <v>1767</v>
      </c>
      <c r="H699" s="199" t="s">
        <v>3363</v>
      </c>
      <c r="I699" s="199" t="s">
        <v>3574</v>
      </c>
      <c r="J699" s="198">
        <v>45966</v>
      </c>
      <c r="K699" s="198">
        <v>45979</v>
      </c>
      <c r="L699" s="198">
        <v>46071</v>
      </c>
      <c r="M699" s="198"/>
      <c r="N699" s="161" t="s">
        <v>82</v>
      </c>
      <c r="O699" s="161" t="s">
        <v>479</v>
      </c>
      <c r="P699" s="161"/>
      <c r="Q699" s="161"/>
      <c r="R699" s="198">
        <v>45117</v>
      </c>
      <c r="S699" s="198" t="s">
        <v>1768</v>
      </c>
      <c r="T699" s="161" t="s">
        <v>1769</v>
      </c>
      <c r="U699" s="161" t="s">
        <v>2370</v>
      </c>
      <c r="V699" s="161"/>
      <c r="W699" s="161" t="s">
        <v>1770</v>
      </c>
      <c r="X699" s="161" t="s">
        <v>132</v>
      </c>
      <c r="Y699" s="161"/>
      <c r="Z699" s="198"/>
      <c r="AA699" s="161"/>
      <c r="AB699" s="161"/>
      <c r="AC699" s="161"/>
      <c r="AD699" s="197">
        <v>11022196</v>
      </c>
      <c r="AE699" s="197"/>
      <c r="AF699" s="197" t="s">
        <v>4003</v>
      </c>
      <c r="AG699" s="199">
        <v>101111</v>
      </c>
      <c r="AH699" s="197">
        <f t="shared" si="31"/>
        <v>2299717.54</v>
      </c>
      <c r="AI699" s="197">
        <v>1893372.8</v>
      </c>
      <c r="AJ699" s="197">
        <v>406344.74</v>
      </c>
      <c r="AK699" s="197">
        <v>0</v>
      </c>
      <c r="AL699" s="197">
        <v>0</v>
      </c>
      <c r="AM699" s="197">
        <f t="shared" si="32"/>
        <v>0</v>
      </c>
      <c r="AN699" s="197">
        <v>0</v>
      </c>
      <c r="AO699" s="197">
        <v>0</v>
      </c>
      <c r="AP699" s="197">
        <v>0</v>
      </c>
      <c r="AQ699" s="197">
        <v>0</v>
      </c>
      <c r="AR699" s="197">
        <v>0</v>
      </c>
      <c r="AS699" s="197" t="s">
        <v>564</v>
      </c>
      <c r="AT699" s="197">
        <v>0</v>
      </c>
      <c r="AU699" s="197">
        <v>0</v>
      </c>
      <c r="AV699" s="197">
        <v>0</v>
      </c>
      <c r="AW699" s="197" t="s">
        <v>4004</v>
      </c>
      <c r="AX699" s="197"/>
      <c r="AY699" s="197"/>
      <c r="AZ699" s="197"/>
      <c r="BA699" s="197"/>
      <c r="BB699" s="197"/>
      <c r="BC699" s="197"/>
      <c r="BD699" s="197" t="s">
        <v>4004</v>
      </c>
      <c r="BE699" s="197"/>
      <c r="BF699" s="197"/>
      <c r="BG699" s="197"/>
      <c r="BH699" s="197"/>
      <c r="BI699" s="197"/>
    </row>
    <row r="700" spans="1:61" ht="15" hidden="1" customHeight="1" x14ac:dyDescent="0.2">
      <c r="A700" s="349" t="str">
        <f t="shared" si="33"/>
        <v>33xx-211064033240-330120251120TAC0008</v>
      </c>
      <c r="B700" s="198">
        <v>46099</v>
      </c>
      <c r="C700" s="351" t="s">
        <v>304</v>
      </c>
      <c r="D700" s="351" t="s">
        <v>305</v>
      </c>
      <c r="E700" s="260">
        <v>211064033240</v>
      </c>
      <c r="F700" s="161" t="s">
        <v>1395</v>
      </c>
      <c r="G700" s="199" t="s">
        <v>1853</v>
      </c>
      <c r="H700" s="199" t="s">
        <v>3363</v>
      </c>
      <c r="I700" s="199" t="s">
        <v>4137</v>
      </c>
      <c r="J700" s="198">
        <v>45981</v>
      </c>
      <c r="K700" s="198">
        <v>45992</v>
      </c>
      <c r="L700" s="198">
        <v>46094</v>
      </c>
      <c r="M700" s="198">
        <v>46094</v>
      </c>
      <c r="N700" s="161" t="s">
        <v>82</v>
      </c>
      <c r="O700" s="161" t="s">
        <v>479</v>
      </c>
      <c r="P700" s="161"/>
      <c r="Q700" s="161"/>
      <c r="R700" s="198">
        <v>45292</v>
      </c>
      <c r="S700" s="198">
        <v>45930</v>
      </c>
      <c r="T700" s="161" t="s">
        <v>1850</v>
      </c>
      <c r="U700" s="161" t="s">
        <v>149</v>
      </c>
      <c r="V700" s="161"/>
      <c r="W700" s="161" t="s">
        <v>326</v>
      </c>
      <c r="X700" s="161" t="s">
        <v>165</v>
      </c>
      <c r="Y700" s="161"/>
      <c r="Z700" s="198"/>
      <c r="AA700" s="161" t="s">
        <v>1141</v>
      </c>
      <c r="AB700" s="161" t="s">
        <v>1852</v>
      </c>
      <c r="AC700" s="161">
        <v>45978</v>
      </c>
      <c r="AD700" s="197">
        <v>205096700</v>
      </c>
      <c r="AE700" s="197">
        <v>0.1</v>
      </c>
      <c r="AF700" s="197" t="s">
        <v>4005</v>
      </c>
      <c r="AG700" s="199">
        <v>105101</v>
      </c>
      <c r="AH700" s="197">
        <f t="shared" si="31"/>
        <v>2204670</v>
      </c>
      <c r="AI700" s="197">
        <v>2204670</v>
      </c>
      <c r="AJ700" s="197">
        <v>0</v>
      </c>
      <c r="AK700" s="197">
        <v>0</v>
      </c>
      <c r="AL700" s="197">
        <v>0</v>
      </c>
      <c r="AM700" s="197">
        <f t="shared" si="32"/>
        <v>0</v>
      </c>
      <c r="AN700" s="197">
        <v>0</v>
      </c>
      <c r="AO700" s="197">
        <v>0</v>
      </c>
      <c r="AP700" s="197">
        <v>0</v>
      </c>
      <c r="AQ700" s="197">
        <v>0</v>
      </c>
      <c r="AR700" s="197">
        <v>0</v>
      </c>
      <c r="AS700" s="197" t="s">
        <v>564</v>
      </c>
      <c r="AT700" s="197">
        <v>0</v>
      </c>
      <c r="AU700" s="197">
        <v>0</v>
      </c>
      <c r="AV700" s="197">
        <v>0</v>
      </c>
      <c r="AW700" s="197" t="s">
        <v>4004</v>
      </c>
      <c r="AX700" s="197"/>
      <c r="AY700" s="197"/>
      <c r="AZ700" s="197"/>
      <c r="BA700" s="197"/>
      <c r="BB700" s="197"/>
      <c r="BC700" s="197"/>
      <c r="BD700" s="197" t="s">
        <v>4004</v>
      </c>
      <c r="BE700" s="197"/>
      <c r="BF700" s="197"/>
      <c r="BG700" s="197"/>
      <c r="BH700" s="197"/>
      <c r="BI700" s="197"/>
    </row>
    <row r="701" spans="1:61" ht="15" hidden="1" customHeight="1" x14ac:dyDescent="0.2">
      <c r="A701" s="349" t="str">
        <f t="shared" si="33"/>
        <v>06xx-220640049673-10</v>
      </c>
      <c r="B701" s="198">
        <v>46112</v>
      </c>
      <c r="C701" s="351" t="s">
        <v>348</v>
      </c>
      <c r="D701" s="351" t="s">
        <v>49</v>
      </c>
      <c r="E701" s="260">
        <v>220640049673</v>
      </c>
      <c r="F701" s="161" t="s">
        <v>4130</v>
      </c>
      <c r="G701" s="199">
        <v>10</v>
      </c>
      <c r="H701" s="199" t="s">
        <v>3365</v>
      </c>
      <c r="I701" s="199">
        <v>10</v>
      </c>
      <c r="J701" s="198">
        <v>45701</v>
      </c>
      <c r="K701" s="198">
        <v>45712</v>
      </c>
      <c r="L701" s="198">
        <v>45775</v>
      </c>
      <c r="M701" s="198">
        <v>45777</v>
      </c>
      <c r="N701" s="161"/>
      <c r="O701" s="161" t="s">
        <v>82</v>
      </c>
      <c r="P701" s="161"/>
      <c r="Q701" s="161"/>
      <c r="R701" s="198">
        <v>44741</v>
      </c>
      <c r="S701" s="198">
        <v>45695</v>
      </c>
      <c r="T701" s="161" t="s">
        <v>4131</v>
      </c>
      <c r="U701" s="161" t="s">
        <v>149</v>
      </c>
      <c r="V701" s="161" t="s">
        <v>57</v>
      </c>
      <c r="W701" s="161" t="s">
        <v>4132</v>
      </c>
      <c r="X701" s="161" t="s">
        <v>36</v>
      </c>
      <c r="Y701" s="161" t="s">
        <v>57</v>
      </c>
      <c r="Z701" s="198" t="s">
        <v>57</v>
      </c>
      <c r="AA701" s="161" t="s">
        <v>57</v>
      </c>
      <c r="AB701" s="161" t="s">
        <v>57</v>
      </c>
      <c r="AC701" s="161" t="s">
        <v>57</v>
      </c>
      <c r="AD701" s="197">
        <v>71610619</v>
      </c>
      <c r="AE701" s="197">
        <v>0.43</v>
      </c>
      <c r="AF701" s="197" t="s">
        <v>4003</v>
      </c>
      <c r="AG701" s="199">
        <v>101111</v>
      </c>
      <c r="AH701" s="197">
        <f t="shared" si="31"/>
        <v>2021745</v>
      </c>
      <c r="AI701" s="197">
        <v>1721551</v>
      </c>
      <c r="AJ701" s="197">
        <v>300194</v>
      </c>
      <c r="AK701" s="197">
        <v>0</v>
      </c>
      <c r="AL701" s="197">
        <v>172155</v>
      </c>
      <c r="AM701" s="197">
        <f t="shared" si="32"/>
        <v>0</v>
      </c>
      <c r="AN701" s="197">
        <v>0</v>
      </c>
      <c r="AO701" s="197">
        <v>0</v>
      </c>
      <c r="AP701" s="197">
        <v>0</v>
      </c>
      <c r="AQ701" s="197">
        <v>0</v>
      </c>
      <c r="AR701" s="197">
        <v>0</v>
      </c>
      <c r="AS701" s="197" t="e">
        <v>#N/A</v>
      </c>
      <c r="AT701" s="197">
        <v>0</v>
      </c>
      <c r="AU701" s="197">
        <v>0</v>
      </c>
      <c r="AV701" s="197">
        <v>0</v>
      </c>
      <c r="AW701" s="197" t="s">
        <v>4004</v>
      </c>
      <c r="AX701" s="197"/>
      <c r="AY701" s="197"/>
      <c r="AZ701" s="197"/>
      <c r="BA701" s="197"/>
      <c r="BB701" s="197"/>
      <c r="BC701" s="197"/>
      <c r="BD701" s="197" t="s">
        <v>4004</v>
      </c>
      <c r="BE701" s="197"/>
      <c r="BF701" s="197"/>
      <c r="BG701" s="197"/>
      <c r="BH701" s="197"/>
      <c r="BI701" s="197"/>
    </row>
    <row r="702" spans="1:61" ht="15" hidden="1" customHeight="1" x14ac:dyDescent="0.2">
      <c r="A702" s="349" t="str">
        <f t="shared" si="33"/>
        <v>09xx-220540018808-090120260224TAC0003</v>
      </c>
      <c r="B702" s="198">
        <v>46111</v>
      </c>
      <c r="C702" s="351" t="s">
        <v>356</v>
      </c>
      <c r="D702" s="351" t="s">
        <v>357</v>
      </c>
      <c r="E702" s="260">
        <v>220540018808</v>
      </c>
      <c r="F702" s="161" t="s">
        <v>4229</v>
      </c>
      <c r="G702" s="199" t="s">
        <v>4230</v>
      </c>
      <c r="H702" s="199" t="s">
        <v>3363</v>
      </c>
      <c r="I702" s="199" t="s">
        <v>4231</v>
      </c>
      <c r="J702" s="198">
        <v>46077</v>
      </c>
      <c r="K702" s="198">
        <v>46080</v>
      </c>
      <c r="L702" s="198">
        <v>46108</v>
      </c>
      <c r="M702" s="198">
        <v>46111</v>
      </c>
      <c r="N702" s="161" t="s">
        <v>82</v>
      </c>
      <c r="O702" s="161" t="s">
        <v>479</v>
      </c>
      <c r="P702" s="161"/>
      <c r="Q702" s="161"/>
      <c r="R702" s="198">
        <v>44927</v>
      </c>
      <c r="S702" s="198">
        <v>46058</v>
      </c>
      <c r="T702" s="161" t="s">
        <v>4232</v>
      </c>
      <c r="U702" s="161" t="s">
        <v>149</v>
      </c>
      <c r="V702" s="161" t="s">
        <v>57</v>
      </c>
      <c r="W702" s="161" t="s">
        <v>4233</v>
      </c>
      <c r="X702" s="161" t="s">
        <v>132</v>
      </c>
      <c r="Y702" s="161"/>
      <c r="Z702" s="198"/>
      <c r="AA702" s="161" t="s">
        <v>57</v>
      </c>
      <c r="AB702" s="161" t="s">
        <v>57</v>
      </c>
      <c r="AC702" s="161" t="s">
        <v>57</v>
      </c>
      <c r="AD702" s="197">
        <v>203286319</v>
      </c>
      <c r="AE702" s="197">
        <v>3.9</v>
      </c>
      <c r="AF702" s="197" t="s">
        <v>4005</v>
      </c>
      <c r="AG702" s="199">
        <v>105101</v>
      </c>
      <c r="AH702" s="197">
        <f t="shared" si="31"/>
        <v>1942920</v>
      </c>
      <c r="AI702" s="197">
        <v>1422034</v>
      </c>
      <c r="AJ702" s="197">
        <v>520886</v>
      </c>
      <c r="AK702" s="197">
        <v>0</v>
      </c>
      <c r="AL702" s="197">
        <v>225740</v>
      </c>
      <c r="AM702" s="197">
        <f t="shared" si="32"/>
        <v>0</v>
      </c>
      <c r="AN702" s="197">
        <v>0</v>
      </c>
      <c r="AO702" s="197">
        <v>0</v>
      </c>
      <c r="AP702" s="197">
        <v>0</v>
      </c>
      <c r="AQ702" s="197">
        <v>0</v>
      </c>
      <c r="AR702" s="197">
        <v>0</v>
      </c>
      <c r="AS702" s="197" t="s">
        <v>564</v>
      </c>
      <c r="AT702" s="197">
        <v>0</v>
      </c>
      <c r="AU702" s="197">
        <v>0</v>
      </c>
      <c r="AV702" s="197">
        <v>0</v>
      </c>
      <c r="AW702" s="197" t="s">
        <v>4004</v>
      </c>
      <c r="AX702" s="197"/>
      <c r="AY702" s="197"/>
      <c r="AZ702" s="197"/>
      <c r="BA702" s="197"/>
      <c r="BB702" s="197"/>
      <c r="BC702" s="197"/>
      <c r="BD702" s="197" t="s">
        <v>4004</v>
      </c>
      <c r="BE702" s="197"/>
      <c r="BF702" s="197"/>
      <c r="BG702" s="197"/>
      <c r="BH702" s="197"/>
      <c r="BI702" s="197"/>
    </row>
    <row r="703" spans="1:61" ht="15" hidden="1" customHeight="1" x14ac:dyDescent="0.2">
      <c r="A703" s="349" t="str">
        <f t="shared" si="33"/>
        <v>27xx-970425450094-270120260317TAC0009</v>
      </c>
      <c r="B703" s="198">
        <v>46112</v>
      </c>
      <c r="C703" s="351" t="s">
        <v>193</v>
      </c>
      <c r="D703" s="351" t="s">
        <v>194</v>
      </c>
      <c r="E703" s="260">
        <v>970425450094</v>
      </c>
      <c r="F703" s="161" t="s">
        <v>4235</v>
      </c>
      <c r="G703" s="199" t="s">
        <v>4236</v>
      </c>
      <c r="H703" s="199" t="s">
        <v>3363</v>
      </c>
      <c r="I703" s="199" t="s">
        <v>4237</v>
      </c>
      <c r="J703" s="198">
        <v>46098</v>
      </c>
      <c r="K703" s="198">
        <v>46101</v>
      </c>
      <c r="L703" s="198">
        <v>46112</v>
      </c>
      <c r="M703" s="198"/>
      <c r="N703" s="161" t="s">
        <v>82</v>
      </c>
      <c r="O703" s="161" t="s">
        <v>479</v>
      </c>
      <c r="P703" s="161"/>
      <c r="Q703" s="161"/>
      <c r="R703" s="198">
        <v>44927</v>
      </c>
      <c r="S703" s="198">
        <v>46076</v>
      </c>
      <c r="T703" s="161" t="s">
        <v>208</v>
      </c>
      <c r="U703" s="161" t="s">
        <v>23</v>
      </c>
      <c r="V703" s="161"/>
      <c r="W703" s="161" t="s">
        <v>280</v>
      </c>
      <c r="X703" s="161" t="s">
        <v>36</v>
      </c>
      <c r="Y703" s="161"/>
      <c r="Z703" s="198"/>
      <c r="AA703" s="161"/>
      <c r="AB703" s="161"/>
      <c r="AC703" s="161"/>
      <c r="AD703" s="197">
        <v>17174265</v>
      </c>
      <c r="AE703" s="197">
        <v>5.6</v>
      </c>
      <c r="AF703" s="197" t="s">
        <v>4005</v>
      </c>
      <c r="AG703" s="199">
        <v>105101</v>
      </c>
      <c r="AH703" s="197">
        <f t="shared" si="31"/>
        <v>1823407</v>
      </c>
      <c r="AI703" s="197">
        <v>1810768</v>
      </c>
      <c r="AJ703" s="197">
        <v>12639</v>
      </c>
      <c r="AK703" s="197">
        <v>0</v>
      </c>
      <c r="AL703" s="197">
        <v>0</v>
      </c>
      <c r="AM703" s="197">
        <f t="shared" si="32"/>
        <v>0</v>
      </c>
      <c r="AN703" s="197">
        <v>0</v>
      </c>
      <c r="AO703" s="197">
        <v>0</v>
      </c>
      <c r="AP703" s="197">
        <v>0</v>
      </c>
      <c r="AQ703" s="197">
        <v>0</v>
      </c>
      <c r="AR703" s="197">
        <v>0</v>
      </c>
      <c r="AS703" s="197" t="s">
        <v>564</v>
      </c>
      <c r="AT703" s="197">
        <v>0</v>
      </c>
      <c r="AU703" s="197">
        <v>0</v>
      </c>
      <c r="AV703" s="197">
        <v>0</v>
      </c>
      <c r="AW703" s="197" t="s">
        <v>4004</v>
      </c>
      <c r="AX703" s="197"/>
      <c r="AY703" s="197"/>
      <c r="AZ703" s="197"/>
      <c r="BA703" s="197"/>
      <c r="BB703" s="197"/>
      <c r="BC703" s="197"/>
      <c r="BD703" s="197" t="s">
        <v>4004</v>
      </c>
      <c r="BE703" s="197"/>
      <c r="BF703" s="197"/>
      <c r="BG703" s="197"/>
      <c r="BH703" s="197"/>
      <c r="BI703" s="197"/>
    </row>
    <row r="704" spans="1:61" ht="15" hidden="1" customHeight="1" x14ac:dyDescent="0.2">
      <c r="A704" s="349" t="str">
        <f t="shared" si="33"/>
        <v>30xx-70640013769-300120251224TAC0010</v>
      </c>
      <c r="B704" s="198">
        <v>46099</v>
      </c>
      <c r="C704" s="351" t="s">
        <v>217</v>
      </c>
      <c r="D704" s="351" t="s">
        <v>360</v>
      </c>
      <c r="E704" s="260">
        <v>70640013769</v>
      </c>
      <c r="F704" s="161" t="s">
        <v>2582</v>
      </c>
      <c r="G704" s="199" t="s">
        <v>2583</v>
      </c>
      <c r="H704" s="199" t="s">
        <v>3363</v>
      </c>
      <c r="I704" s="199" t="s">
        <v>4255</v>
      </c>
      <c r="J704" s="198">
        <v>46015</v>
      </c>
      <c r="K704" s="198">
        <v>46030</v>
      </c>
      <c r="L704" s="198">
        <v>46092</v>
      </c>
      <c r="M704" s="198"/>
      <c r="N704" s="161" t="s">
        <v>82</v>
      </c>
      <c r="O704" s="161" t="s">
        <v>479</v>
      </c>
      <c r="P704" s="161"/>
      <c r="Q704" s="161"/>
      <c r="R704" s="198">
        <v>44743</v>
      </c>
      <c r="S704" s="198">
        <v>45930</v>
      </c>
      <c r="T704" s="161" t="s">
        <v>227</v>
      </c>
      <c r="U704" s="161" t="s">
        <v>23</v>
      </c>
      <c r="V704" s="161"/>
      <c r="W704" s="161" t="s">
        <v>288</v>
      </c>
      <c r="X704" s="161" t="s">
        <v>285</v>
      </c>
      <c r="Y704" s="161"/>
      <c r="Z704" s="198"/>
      <c r="AA704" s="161"/>
      <c r="AB704" s="161"/>
      <c r="AC704" s="161"/>
      <c r="AD704" s="197"/>
      <c r="AE704" s="197"/>
      <c r="AF704" s="197" t="s">
        <v>4005</v>
      </c>
      <c r="AG704" s="199">
        <v>105101</v>
      </c>
      <c r="AH704" s="197">
        <f t="shared" si="31"/>
        <v>1675715</v>
      </c>
      <c r="AI704" s="197">
        <v>1675715</v>
      </c>
      <c r="AJ704" s="197">
        <v>0</v>
      </c>
      <c r="AK704" s="197">
        <v>0</v>
      </c>
      <c r="AL704" s="197">
        <v>0</v>
      </c>
      <c r="AM704" s="197">
        <f t="shared" si="32"/>
        <v>0</v>
      </c>
      <c r="AN704" s="197">
        <v>0</v>
      </c>
      <c r="AO704" s="197">
        <v>0</v>
      </c>
      <c r="AP704" s="197">
        <v>0</v>
      </c>
      <c r="AQ704" s="197">
        <v>0</v>
      </c>
      <c r="AR704" s="197">
        <v>0</v>
      </c>
      <c r="AS704" s="197" t="s">
        <v>564</v>
      </c>
      <c r="AT704" s="197">
        <v>0</v>
      </c>
      <c r="AU704" s="197">
        <v>0</v>
      </c>
      <c r="AV704" s="197">
        <v>0</v>
      </c>
      <c r="AW704" s="197" t="s">
        <v>4004</v>
      </c>
      <c r="AX704" s="197"/>
      <c r="AY704" s="197"/>
      <c r="AZ704" s="197"/>
      <c r="BA704" s="197"/>
      <c r="BB704" s="197"/>
      <c r="BC704" s="197"/>
      <c r="BD704" s="197" t="s">
        <v>4004</v>
      </c>
      <c r="BE704" s="197"/>
      <c r="BF704" s="197"/>
      <c r="BG704" s="197"/>
      <c r="BH704" s="197"/>
      <c r="BI704" s="197"/>
    </row>
    <row r="705" spans="1:61" ht="15" hidden="1" customHeight="1" x14ac:dyDescent="0.2">
      <c r="A705" s="349" t="str">
        <f t="shared" si="33"/>
        <v>06xx-91140007940-270</v>
      </c>
      <c r="B705" s="198">
        <v>46099</v>
      </c>
      <c r="C705" s="351" t="s">
        <v>348</v>
      </c>
      <c r="D705" s="351" t="s">
        <v>49</v>
      </c>
      <c r="E705" s="260">
        <v>91140007940</v>
      </c>
      <c r="F705" s="161" t="s">
        <v>4133</v>
      </c>
      <c r="G705" s="199">
        <v>270</v>
      </c>
      <c r="H705" s="199" t="s">
        <v>3365</v>
      </c>
      <c r="I705" s="199">
        <v>270</v>
      </c>
      <c r="J705" s="198">
        <v>45604</v>
      </c>
      <c r="K705" s="198">
        <v>45903</v>
      </c>
      <c r="L705" s="198">
        <v>45992</v>
      </c>
      <c r="M705" s="198">
        <v>45993</v>
      </c>
      <c r="N705" s="161"/>
      <c r="O705" s="161" t="s">
        <v>78</v>
      </c>
      <c r="P705" s="161"/>
      <c r="Q705" s="161"/>
      <c r="R705" s="198">
        <v>44197</v>
      </c>
      <c r="S705" s="198">
        <v>44926</v>
      </c>
      <c r="T705" s="161" t="s">
        <v>53</v>
      </c>
      <c r="U705" s="161" t="s">
        <v>149</v>
      </c>
      <c r="V705" s="161" t="s">
        <v>57</v>
      </c>
      <c r="W705" s="161" t="s">
        <v>903</v>
      </c>
      <c r="X705" s="161" t="s">
        <v>28</v>
      </c>
      <c r="Y705" s="161">
        <v>476</v>
      </c>
      <c r="Z705" s="198">
        <v>45604</v>
      </c>
      <c r="AA705" s="161" t="s">
        <v>57</v>
      </c>
      <c r="AB705" s="161" t="s">
        <v>57</v>
      </c>
      <c r="AC705" s="161" t="s">
        <v>57</v>
      </c>
      <c r="AD705" s="197">
        <v>187629840</v>
      </c>
      <c r="AE705" s="197">
        <v>2.06</v>
      </c>
      <c r="AF705" s="197" t="s">
        <v>4005</v>
      </c>
      <c r="AG705" s="199">
        <v>105101</v>
      </c>
      <c r="AH705" s="197">
        <f t="shared" si="31"/>
        <v>1675298</v>
      </c>
      <c r="AI705" s="197">
        <v>1228358</v>
      </c>
      <c r="AJ705" s="197">
        <v>446940</v>
      </c>
      <c r="AK705" s="197">
        <v>0</v>
      </c>
      <c r="AL705" s="197">
        <v>122836</v>
      </c>
      <c r="AM705" s="197">
        <f t="shared" si="32"/>
        <v>0</v>
      </c>
      <c r="AN705" s="197">
        <v>0</v>
      </c>
      <c r="AO705" s="197">
        <v>0</v>
      </c>
      <c r="AP705" s="197">
        <v>0</v>
      </c>
      <c r="AQ705" s="197">
        <v>0</v>
      </c>
      <c r="AR705" s="197">
        <v>0</v>
      </c>
      <c r="AS705" s="197" t="e">
        <v>#N/A</v>
      </c>
      <c r="AT705" s="197">
        <v>0</v>
      </c>
      <c r="AU705" s="197">
        <v>0</v>
      </c>
      <c r="AV705" s="197">
        <v>0</v>
      </c>
      <c r="AW705" s="197" t="s">
        <v>4004</v>
      </c>
      <c r="AX705" s="197"/>
      <c r="AY705" s="197"/>
      <c r="AZ705" s="197"/>
      <c r="BA705" s="197"/>
      <c r="BB705" s="197"/>
      <c r="BC705" s="197"/>
      <c r="BD705" s="197" t="s">
        <v>4004</v>
      </c>
      <c r="BE705" s="197"/>
      <c r="BF705" s="197"/>
      <c r="BG705" s="197"/>
      <c r="BH705" s="197"/>
      <c r="BI705" s="197"/>
    </row>
    <row r="706" spans="1:61" ht="15" hidden="1" customHeight="1" x14ac:dyDescent="0.2">
      <c r="A706" s="349" t="str">
        <f t="shared" si="33"/>
        <v>59xx-651207401354-590120260217TAC0050</v>
      </c>
      <c r="B706" s="198">
        <v>46112</v>
      </c>
      <c r="C706" s="351" t="s">
        <v>337</v>
      </c>
      <c r="D706" s="351" t="s">
        <v>353</v>
      </c>
      <c r="E706" s="260">
        <v>651207401354</v>
      </c>
      <c r="F706" s="161" t="s">
        <v>3658</v>
      </c>
      <c r="G706" s="199" t="s">
        <v>3659</v>
      </c>
      <c r="H706" s="199" t="s">
        <v>3363</v>
      </c>
      <c r="I706" s="199" t="s">
        <v>4238</v>
      </c>
      <c r="J706" s="198">
        <v>46070</v>
      </c>
      <c r="K706" s="198">
        <v>46072</v>
      </c>
      <c r="L706" s="198">
        <v>46111</v>
      </c>
      <c r="M706" s="198">
        <v>46111</v>
      </c>
      <c r="N706" s="161" t="s">
        <v>82</v>
      </c>
      <c r="O706" s="161" t="s">
        <v>479</v>
      </c>
      <c r="P706" s="161"/>
      <c r="Q706" s="161"/>
      <c r="R706" s="198">
        <v>45057</v>
      </c>
      <c r="S706" s="198">
        <v>46055</v>
      </c>
      <c r="T706" s="161" t="s">
        <v>3660</v>
      </c>
      <c r="U706" s="161" t="s">
        <v>149</v>
      </c>
      <c r="V706" s="161"/>
      <c r="W706" s="161" t="s">
        <v>1140</v>
      </c>
      <c r="X706" s="161" t="s">
        <v>1221</v>
      </c>
      <c r="Y706" s="161"/>
      <c r="Z706" s="198"/>
      <c r="AA706" s="161"/>
      <c r="AB706" s="161"/>
      <c r="AC706" s="161"/>
      <c r="AD706" s="197"/>
      <c r="AE706" s="197"/>
      <c r="AF706" s="197" t="s">
        <v>4005</v>
      </c>
      <c r="AG706" s="199">
        <v>105101</v>
      </c>
      <c r="AH706" s="197">
        <f t="shared" si="31"/>
        <v>1582993</v>
      </c>
      <c r="AI706" s="197">
        <v>1286297</v>
      </c>
      <c r="AJ706" s="197">
        <v>296696</v>
      </c>
      <c r="AK706" s="197">
        <v>0</v>
      </c>
      <c r="AL706" s="197">
        <v>128630</v>
      </c>
      <c r="AM706" s="197">
        <f t="shared" si="32"/>
        <v>0</v>
      </c>
      <c r="AN706" s="197">
        <v>0</v>
      </c>
      <c r="AO706" s="197">
        <v>0</v>
      </c>
      <c r="AP706" s="197">
        <v>0</v>
      </c>
      <c r="AQ706" s="197">
        <v>0</v>
      </c>
      <c r="AR706" s="197">
        <v>0</v>
      </c>
      <c r="AS706" s="197" t="s">
        <v>564</v>
      </c>
      <c r="AT706" s="197">
        <v>0</v>
      </c>
      <c r="AU706" s="197">
        <v>0</v>
      </c>
      <c r="AV706" s="197">
        <v>0</v>
      </c>
      <c r="AW706" s="197" t="s">
        <v>4004</v>
      </c>
      <c r="AX706" s="197"/>
      <c r="AY706" s="197"/>
      <c r="AZ706" s="197"/>
      <c r="BA706" s="197"/>
      <c r="BB706" s="197"/>
      <c r="BC706" s="197"/>
      <c r="BD706" s="197" t="s">
        <v>4004</v>
      </c>
      <c r="BE706" s="197"/>
      <c r="BF706" s="197"/>
      <c r="BG706" s="197"/>
      <c r="BH706" s="197"/>
      <c r="BI706" s="197"/>
    </row>
    <row r="707" spans="1:61" ht="15" hidden="1" customHeight="1" x14ac:dyDescent="0.2">
      <c r="A707" s="349" t="str">
        <f t="shared" si="33"/>
        <v>62xx-130440029256-620120251209TAC0083</v>
      </c>
      <c r="B707" s="198">
        <v>46113</v>
      </c>
      <c r="C707" s="351" t="s">
        <v>361</v>
      </c>
      <c r="D707" s="351" t="s">
        <v>362</v>
      </c>
      <c r="E707" s="260">
        <v>130440029256</v>
      </c>
      <c r="F707" s="161" t="s">
        <v>2243</v>
      </c>
      <c r="G707" s="199" t="s">
        <v>2244</v>
      </c>
      <c r="H707" s="199" t="s">
        <v>3363</v>
      </c>
      <c r="I707" s="199" t="s">
        <v>4031</v>
      </c>
      <c r="J707" s="198">
        <v>46000</v>
      </c>
      <c r="K707" s="198">
        <v>46014</v>
      </c>
      <c r="L707" s="198">
        <v>46112</v>
      </c>
      <c r="M707" s="198"/>
      <c r="N707" s="161" t="s">
        <v>78</v>
      </c>
      <c r="O707" s="161" t="s">
        <v>487</v>
      </c>
      <c r="P707" s="161"/>
      <c r="Q707" s="161"/>
      <c r="R707" s="198">
        <v>44562</v>
      </c>
      <c r="S707" s="198" t="s">
        <v>39</v>
      </c>
      <c r="T707" s="161" t="s">
        <v>485</v>
      </c>
      <c r="U707" s="161" t="s">
        <v>152</v>
      </c>
      <c r="V707" s="161"/>
      <c r="W707" s="161" t="s">
        <v>2245</v>
      </c>
      <c r="X707" s="161" t="s">
        <v>28</v>
      </c>
      <c r="Y707" s="161">
        <v>1312</v>
      </c>
      <c r="Z707" s="198">
        <v>45999</v>
      </c>
      <c r="AA707" s="161"/>
      <c r="AB707" s="161"/>
      <c r="AC707" s="161"/>
      <c r="AD707" s="197">
        <v>10100837228</v>
      </c>
      <c r="AE707" s="197"/>
      <c r="AF707" s="197" t="s">
        <v>4005</v>
      </c>
      <c r="AG707" s="199">
        <v>105101</v>
      </c>
      <c r="AH707" s="197">
        <f t="shared" si="31"/>
        <v>1503776</v>
      </c>
      <c r="AI707" s="197">
        <v>1503776</v>
      </c>
      <c r="AJ707" s="197">
        <v>0</v>
      </c>
      <c r="AK707" s="197">
        <v>0</v>
      </c>
      <c r="AL707" s="197">
        <v>0</v>
      </c>
      <c r="AM707" s="197">
        <f t="shared" si="32"/>
        <v>0</v>
      </c>
      <c r="AN707" s="197">
        <v>0</v>
      </c>
      <c r="AO707" s="197">
        <v>0</v>
      </c>
      <c r="AP707" s="197">
        <v>0</v>
      </c>
      <c r="AQ707" s="197">
        <v>0</v>
      </c>
      <c r="AR707" s="197">
        <v>0</v>
      </c>
      <c r="AS707" s="197" t="s">
        <v>564</v>
      </c>
      <c r="AT707" s="197">
        <v>0</v>
      </c>
      <c r="AU707" s="197">
        <v>0</v>
      </c>
      <c r="AV707" s="197">
        <v>0</v>
      </c>
      <c r="AW707" s="197" t="s">
        <v>4004</v>
      </c>
      <c r="AX707" s="197"/>
      <c r="AY707" s="197"/>
      <c r="AZ707" s="197"/>
      <c r="BA707" s="197"/>
      <c r="BB707" s="197"/>
      <c r="BC707" s="197"/>
      <c r="BD707" s="197" t="s">
        <v>4004</v>
      </c>
      <c r="BE707" s="197"/>
      <c r="BF707" s="197"/>
      <c r="BG707" s="197"/>
      <c r="BH707" s="197"/>
      <c r="BI707" s="197"/>
    </row>
    <row r="708" spans="1:61" ht="15" hidden="1" customHeight="1" x14ac:dyDescent="0.2">
      <c r="A708" s="349" t="str">
        <f t="shared" si="33"/>
        <v>43xx-721229450506-430120260213TAC0006</v>
      </c>
      <c r="B708" s="198">
        <v>46112</v>
      </c>
      <c r="C708" s="351" t="s">
        <v>328</v>
      </c>
      <c r="D708" s="351" t="s">
        <v>329</v>
      </c>
      <c r="E708" s="260">
        <v>721229450506</v>
      </c>
      <c r="F708" s="161" t="s">
        <v>3748</v>
      </c>
      <c r="G708" s="199" t="s">
        <v>3749</v>
      </c>
      <c r="H708" s="199" t="s">
        <v>3363</v>
      </c>
      <c r="I708" s="199" t="s">
        <v>4241</v>
      </c>
      <c r="J708" s="198">
        <v>46066</v>
      </c>
      <c r="K708" s="198">
        <v>46070</v>
      </c>
      <c r="L708" s="198">
        <v>46112</v>
      </c>
      <c r="M708" s="198"/>
      <c r="N708" s="161" t="s">
        <v>82</v>
      </c>
      <c r="O708" s="161" t="s">
        <v>479</v>
      </c>
      <c r="P708" s="161"/>
      <c r="Q708" s="161"/>
      <c r="R708" s="198">
        <v>44927</v>
      </c>
      <c r="S708" s="198">
        <v>46050</v>
      </c>
      <c r="T708" s="161" t="s">
        <v>1034</v>
      </c>
      <c r="U708" s="161" t="s">
        <v>297</v>
      </c>
      <c r="V708" s="161" t="s">
        <v>118</v>
      </c>
      <c r="W708" s="161" t="s">
        <v>75</v>
      </c>
      <c r="X708" s="161" t="s">
        <v>131</v>
      </c>
      <c r="Y708" s="161"/>
      <c r="Z708" s="198"/>
      <c r="AA708" s="161"/>
      <c r="AB708" s="161"/>
      <c r="AC708" s="161"/>
      <c r="AD708" s="197"/>
      <c r="AE708" s="197"/>
      <c r="AF708" s="197" t="s">
        <v>4005</v>
      </c>
      <c r="AG708" s="199">
        <v>105101</v>
      </c>
      <c r="AH708" s="197">
        <f t="shared" si="31"/>
        <v>1450032.68</v>
      </c>
      <c r="AI708" s="197">
        <v>1206213</v>
      </c>
      <c r="AJ708" s="197">
        <v>243819.68</v>
      </c>
      <c r="AK708" s="197">
        <v>0</v>
      </c>
      <c r="AL708" s="197">
        <v>120621</v>
      </c>
      <c r="AM708" s="197">
        <f t="shared" si="32"/>
        <v>0</v>
      </c>
      <c r="AN708" s="197">
        <v>0</v>
      </c>
      <c r="AO708" s="197">
        <v>0</v>
      </c>
      <c r="AP708" s="197">
        <v>0</v>
      </c>
      <c r="AQ708" s="197">
        <v>0</v>
      </c>
      <c r="AR708" s="197">
        <v>0</v>
      </c>
      <c r="AS708" s="197" t="s">
        <v>564</v>
      </c>
      <c r="AT708" s="197">
        <v>0</v>
      </c>
      <c r="AU708" s="197">
        <v>0</v>
      </c>
      <c r="AV708" s="197">
        <v>0</v>
      </c>
      <c r="AW708" s="197" t="s">
        <v>4004</v>
      </c>
      <c r="AX708" s="197"/>
      <c r="AY708" s="197"/>
      <c r="AZ708" s="197"/>
      <c r="BA708" s="197"/>
      <c r="BB708" s="197"/>
      <c r="BC708" s="197"/>
      <c r="BD708" s="197" t="s">
        <v>4004</v>
      </c>
      <c r="BE708" s="197"/>
      <c r="BF708" s="197"/>
      <c r="BG708" s="197"/>
      <c r="BH708" s="197"/>
      <c r="BI708" s="197"/>
    </row>
    <row r="709" spans="1:61" ht="15" hidden="1" customHeight="1" x14ac:dyDescent="0.2">
      <c r="A709" s="349" t="str">
        <f t="shared" si="33"/>
        <v>62xx-840313450465-620120251208TAC0008</v>
      </c>
      <c r="B709" s="198">
        <v>46091</v>
      </c>
      <c r="C709" s="351" t="s">
        <v>361</v>
      </c>
      <c r="D709" s="351" t="s">
        <v>362</v>
      </c>
      <c r="E709" s="260">
        <v>840313450465</v>
      </c>
      <c r="F709" s="161" t="s">
        <v>2130</v>
      </c>
      <c r="G709" s="199" t="s">
        <v>2131</v>
      </c>
      <c r="H709" s="199" t="s">
        <v>3363</v>
      </c>
      <c r="I709" s="199" t="s">
        <v>4343</v>
      </c>
      <c r="J709" s="198">
        <v>45999</v>
      </c>
      <c r="K709" s="198">
        <v>46015</v>
      </c>
      <c r="L709" s="198">
        <v>46091</v>
      </c>
      <c r="M709" s="198"/>
      <c r="N709" s="161" t="s">
        <v>82</v>
      </c>
      <c r="O709" s="161" t="s">
        <v>479</v>
      </c>
      <c r="P709" s="161"/>
      <c r="Q709" s="161"/>
      <c r="R709" s="198">
        <v>44562</v>
      </c>
      <c r="S709" s="198" t="s">
        <v>2132</v>
      </c>
      <c r="T709" s="161" t="s">
        <v>843</v>
      </c>
      <c r="U709" s="161" t="s">
        <v>2370</v>
      </c>
      <c r="V709" s="161"/>
      <c r="W709" s="161" t="s">
        <v>2133</v>
      </c>
      <c r="X709" s="161" t="s">
        <v>132</v>
      </c>
      <c r="Y709" s="161"/>
      <c r="Z709" s="198"/>
      <c r="AA709" s="161"/>
      <c r="AB709" s="161"/>
      <c r="AC709" s="161"/>
      <c r="AD709" s="197">
        <v>180310749</v>
      </c>
      <c r="AE709" s="197"/>
      <c r="AF709" s="197" t="s">
        <v>4003</v>
      </c>
      <c r="AG709" s="199">
        <v>101202</v>
      </c>
      <c r="AH709" s="197">
        <f t="shared" si="31"/>
        <v>1295354.3999999999</v>
      </c>
      <c r="AI709" s="197">
        <v>1158853.79</v>
      </c>
      <c r="AJ709" s="197">
        <v>136500.60999999999</v>
      </c>
      <c r="AK709" s="197">
        <v>0</v>
      </c>
      <c r="AL709" s="197">
        <v>0</v>
      </c>
      <c r="AM709" s="197">
        <f t="shared" si="32"/>
        <v>0</v>
      </c>
      <c r="AN709" s="197">
        <v>0</v>
      </c>
      <c r="AO709" s="197">
        <v>0</v>
      </c>
      <c r="AP709" s="197">
        <v>0</v>
      </c>
      <c r="AQ709" s="197">
        <v>0</v>
      </c>
      <c r="AR709" s="197">
        <v>0</v>
      </c>
      <c r="AS709" s="197" t="s">
        <v>564</v>
      </c>
      <c r="AT709" s="197">
        <v>0</v>
      </c>
      <c r="AU709" s="197">
        <v>0</v>
      </c>
      <c r="AV709" s="197">
        <v>0</v>
      </c>
      <c r="AW709" s="197" t="s">
        <v>4004</v>
      </c>
      <c r="AX709" s="197"/>
      <c r="AY709" s="197"/>
      <c r="AZ709" s="197"/>
      <c r="BA709" s="197"/>
      <c r="BB709" s="197"/>
      <c r="BC709" s="197"/>
      <c r="BD709" s="197" t="s">
        <v>4004</v>
      </c>
      <c r="BE709" s="197"/>
      <c r="BF709" s="197"/>
      <c r="BG709" s="197"/>
      <c r="BH709" s="197"/>
      <c r="BI709" s="197"/>
    </row>
    <row r="710" spans="1:61" ht="15" hidden="1" customHeight="1" x14ac:dyDescent="0.2">
      <c r="A710" s="349" t="str">
        <f t="shared" si="33"/>
        <v>59xx-651207401354-590120260217TAC0050</v>
      </c>
      <c r="B710" s="198">
        <v>46112</v>
      </c>
      <c r="C710" s="351" t="s">
        <v>337</v>
      </c>
      <c r="D710" s="351" t="s">
        <v>353</v>
      </c>
      <c r="E710" s="260">
        <v>651207401354</v>
      </c>
      <c r="F710" s="161" t="s">
        <v>3658</v>
      </c>
      <c r="G710" s="199" t="s">
        <v>3659</v>
      </c>
      <c r="H710" s="199" t="s">
        <v>3363</v>
      </c>
      <c r="I710" s="199" t="s">
        <v>4238</v>
      </c>
      <c r="J710" s="198">
        <v>46070</v>
      </c>
      <c r="K710" s="198">
        <v>46072</v>
      </c>
      <c r="L710" s="198">
        <v>46111</v>
      </c>
      <c r="M710" s="198">
        <v>46111</v>
      </c>
      <c r="N710" s="161" t="s">
        <v>82</v>
      </c>
      <c r="O710" s="161" t="s">
        <v>479</v>
      </c>
      <c r="P710" s="161"/>
      <c r="Q710" s="161"/>
      <c r="R710" s="198">
        <v>45057</v>
      </c>
      <c r="S710" s="198">
        <v>46055</v>
      </c>
      <c r="T710" s="161" t="s">
        <v>3660</v>
      </c>
      <c r="U710" s="161" t="s">
        <v>149</v>
      </c>
      <c r="V710" s="161"/>
      <c r="W710" s="161" t="s">
        <v>1140</v>
      </c>
      <c r="X710" s="161" t="s">
        <v>1221</v>
      </c>
      <c r="Y710" s="161"/>
      <c r="Z710" s="198"/>
      <c r="AA710" s="161"/>
      <c r="AB710" s="161"/>
      <c r="AC710" s="161"/>
      <c r="AD710" s="197"/>
      <c r="AE710" s="197"/>
      <c r="AF710" s="197" t="s">
        <v>4003</v>
      </c>
      <c r="AG710" s="199">
        <v>101202</v>
      </c>
      <c r="AH710" s="197">
        <f t="shared" si="31"/>
        <v>1266153</v>
      </c>
      <c r="AI710" s="197">
        <v>1071914</v>
      </c>
      <c r="AJ710" s="197">
        <v>194239</v>
      </c>
      <c r="AK710" s="197">
        <v>0</v>
      </c>
      <c r="AL710" s="197">
        <v>107191</v>
      </c>
      <c r="AM710" s="197">
        <f t="shared" si="32"/>
        <v>0</v>
      </c>
      <c r="AN710" s="197">
        <v>0</v>
      </c>
      <c r="AO710" s="197">
        <v>0</v>
      </c>
      <c r="AP710" s="197">
        <v>0</v>
      </c>
      <c r="AQ710" s="197">
        <v>0</v>
      </c>
      <c r="AR710" s="197">
        <v>0</v>
      </c>
      <c r="AS710" s="197" t="s">
        <v>564</v>
      </c>
      <c r="AT710" s="197">
        <v>0</v>
      </c>
      <c r="AU710" s="197">
        <v>0</v>
      </c>
      <c r="AV710" s="197">
        <v>0</v>
      </c>
      <c r="AW710" s="197" t="s">
        <v>4004</v>
      </c>
      <c r="AX710" s="197"/>
      <c r="AY710" s="197"/>
      <c r="AZ710" s="197"/>
      <c r="BA710" s="197"/>
      <c r="BB710" s="197"/>
      <c r="BC710" s="197"/>
      <c r="BD710" s="197" t="s">
        <v>4004</v>
      </c>
      <c r="BE710" s="197"/>
      <c r="BF710" s="197"/>
      <c r="BG710" s="197"/>
      <c r="BH710" s="197"/>
      <c r="BI710" s="197"/>
    </row>
    <row r="711" spans="1:61" ht="15" hidden="1" customHeight="1" x14ac:dyDescent="0.2">
      <c r="A711" s="349" t="str">
        <f t="shared" si="33"/>
        <v>62xx-840313450465-620120251208TAC0008</v>
      </c>
      <c r="B711" s="198">
        <v>46091</v>
      </c>
      <c r="C711" s="351" t="s">
        <v>361</v>
      </c>
      <c r="D711" s="351" t="s">
        <v>362</v>
      </c>
      <c r="E711" s="260">
        <v>840313450465</v>
      </c>
      <c r="F711" s="161" t="s">
        <v>2130</v>
      </c>
      <c r="G711" s="199" t="s">
        <v>2131</v>
      </c>
      <c r="H711" s="199" t="s">
        <v>3363</v>
      </c>
      <c r="I711" s="199" t="s">
        <v>4343</v>
      </c>
      <c r="J711" s="198">
        <v>45999</v>
      </c>
      <c r="K711" s="198">
        <v>46015</v>
      </c>
      <c r="L711" s="198">
        <v>46091</v>
      </c>
      <c r="M711" s="198"/>
      <c r="N711" s="161" t="s">
        <v>82</v>
      </c>
      <c r="O711" s="161" t="s">
        <v>479</v>
      </c>
      <c r="P711" s="161"/>
      <c r="Q711" s="161"/>
      <c r="R711" s="198">
        <v>44562</v>
      </c>
      <c r="S711" s="198" t="s">
        <v>2132</v>
      </c>
      <c r="T711" s="161" t="s">
        <v>843</v>
      </c>
      <c r="U711" s="161" t="s">
        <v>2370</v>
      </c>
      <c r="V711" s="161"/>
      <c r="W711" s="161" t="s">
        <v>2133</v>
      </c>
      <c r="X711" s="161" t="s">
        <v>132</v>
      </c>
      <c r="Y711" s="161"/>
      <c r="Z711" s="198"/>
      <c r="AA711" s="161"/>
      <c r="AB711" s="161"/>
      <c r="AC711" s="161"/>
      <c r="AD711" s="197">
        <v>180310749</v>
      </c>
      <c r="AE711" s="197"/>
      <c r="AF711" s="197" t="s">
        <v>4003</v>
      </c>
      <c r="AG711" s="199">
        <v>103101</v>
      </c>
      <c r="AH711" s="197">
        <f t="shared" ref="AH711:AH774" si="34">AI711+AJ711</f>
        <v>1229575.6200000001</v>
      </c>
      <c r="AI711" s="197">
        <v>1158853.79</v>
      </c>
      <c r="AJ711" s="197">
        <v>70721.83</v>
      </c>
      <c r="AK711" s="197">
        <v>0</v>
      </c>
      <c r="AL711" s="197">
        <v>0</v>
      </c>
      <c r="AM711" s="197">
        <f t="shared" ref="AM711:AM774" si="35">AN711+AO711+AP711+AQ711+AR711</f>
        <v>0</v>
      </c>
      <c r="AN711" s="197">
        <v>0</v>
      </c>
      <c r="AO711" s="197">
        <v>0</v>
      </c>
      <c r="AP711" s="197">
        <v>0</v>
      </c>
      <c r="AQ711" s="197">
        <v>0</v>
      </c>
      <c r="AR711" s="197">
        <v>0</v>
      </c>
      <c r="AS711" s="197" t="s">
        <v>564</v>
      </c>
      <c r="AT711" s="197">
        <v>0</v>
      </c>
      <c r="AU711" s="197">
        <v>0</v>
      </c>
      <c r="AV711" s="197">
        <v>0</v>
      </c>
      <c r="AW711" s="197" t="s">
        <v>4004</v>
      </c>
      <c r="AX711" s="197"/>
      <c r="AY711" s="197"/>
      <c r="AZ711" s="197"/>
      <c r="BA711" s="197"/>
      <c r="BB711" s="197"/>
      <c r="BC711" s="197"/>
      <c r="BD711" s="197" t="s">
        <v>4004</v>
      </c>
      <c r="BE711" s="197"/>
      <c r="BF711" s="197"/>
      <c r="BG711" s="197"/>
      <c r="BH711" s="197"/>
      <c r="BI711" s="197"/>
    </row>
    <row r="712" spans="1:61" ht="15" hidden="1" customHeight="1" x14ac:dyDescent="0.2">
      <c r="A712" s="349" t="str">
        <f t="shared" ref="A712:A775" si="36">CONCATENATE(C712,"-",E712,"-",G712)</f>
        <v>30xx-220240016563-300120251117TAC0062</v>
      </c>
      <c r="B712" s="198">
        <v>46085</v>
      </c>
      <c r="C712" s="351" t="s">
        <v>217</v>
      </c>
      <c r="D712" s="351" t="s">
        <v>360</v>
      </c>
      <c r="E712" s="260">
        <v>220240016563</v>
      </c>
      <c r="F712" s="161" t="s">
        <v>1828</v>
      </c>
      <c r="G712" s="199" t="s">
        <v>1829</v>
      </c>
      <c r="H712" s="199" t="s">
        <v>3363</v>
      </c>
      <c r="I712" s="199" t="s">
        <v>3624</v>
      </c>
      <c r="J712" s="198">
        <v>45978</v>
      </c>
      <c r="K712" s="198">
        <v>45994</v>
      </c>
      <c r="L712" s="198">
        <v>46084</v>
      </c>
      <c r="M712" s="198"/>
      <c r="N712" s="161" t="s">
        <v>78</v>
      </c>
      <c r="O712" s="161" t="s">
        <v>487</v>
      </c>
      <c r="P712" s="161"/>
      <c r="Q712" s="161"/>
      <c r="R712" s="198">
        <v>44602</v>
      </c>
      <c r="S712" s="198">
        <v>45291</v>
      </c>
      <c r="T712" s="161" t="s">
        <v>225</v>
      </c>
      <c r="U712" s="161" t="s">
        <v>23</v>
      </c>
      <c r="V712" s="161"/>
      <c r="W712" s="161" t="s">
        <v>244</v>
      </c>
      <c r="X712" s="161" t="s">
        <v>11</v>
      </c>
      <c r="Y712" s="161">
        <v>1162</v>
      </c>
      <c r="Z712" s="198">
        <v>45973</v>
      </c>
      <c r="AA712" s="161"/>
      <c r="AB712" s="161"/>
      <c r="AC712" s="161"/>
      <c r="AD712" s="197">
        <v>566068075</v>
      </c>
      <c r="AE712" s="197">
        <v>0</v>
      </c>
      <c r="AF712" s="197" t="s">
        <v>4003</v>
      </c>
      <c r="AG712" s="199">
        <v>101111</v>
      </c>
      <c r="AH712" s="197">
        <f t="shared" si="34"/>
        <v>1058625</v>
      </c>
      <c r="AI712" s="197">
        <v>783055</v>
      </c>
      <c r="AJ712" s="197">
        <v>275570</v>
      </c>
      <c r="AK712" s="197">
        <v>0</v>
      </c>
      <c r="AL712" s="197">
        <v>0</v>
      </c>
      <c r="AM712" s="197">
        <f t="shared" si="35"/>
        <v>0</v>
      </c>
      <c r="AN712" s="197">
        <v>0</v>
      </c>
      <c r="AO712" s="197">
        <v>0</v>
      </c>
      <c r="AP712" s="197">
        <v>0</v>
      </c>
      <c r="AQ712" s="197">
        <v>0</v>
      </c>
      <c r="AR712" s="197">
        <v>0</v>
      </c>
      <c r="AS712" s="197" t="s">
        <v>564</v>
      </c>
      <c r="AT712" s="197">
        <v>0</v>
      </c>
      <c r="AU712" s="197">
        <v>0</v>
      </c>
      <c r="AV712" s="197">
        <v>0</v>
      </c>
      <c r="AW712" s="197" t="s">
        <v>4004</v>
      </c>
      <c r="AX712" s="197"/>
      <c r="AY712" s="197"/>
      <c r="AZ712" s="197"/>
      <c r="BA712" s="197"/>
      <c r="BB712" s="197"/>
      <c r="BC712" s="197"/>
      <c r="BD712" s="197" t="s">
        <v>4004</v>
      </c>
      <c r="BE712" s="197"/>
      <c r="BF712" s="197"/>
      <c r="BG712" s="197"/>
      <c r="BH712" s="197"/>
      <c r="BI712" s="197"/>
    </row>
    <row r="713" spans="1:61" ht="15" hidden="1" customHeight="1" x14ac:dyDescent="0.2">
      <c r="A713" s="349" t="str">
        <f t="shared" si="36"/>
        <v>09xx-50540004574-88</v>
      </c>
      <c r="B713" s="198">
        <v>46092</v>
      </c>
      <c r="C713" s="351" t="s">
        <v>356</v>
      </c>
      <c r="D713" s="351" t="s">
        <v>357</v>
      </c>
      <c r="E713" s="260">
        <v>50540004574</v>
      </c>
      <c r="F713" s="161" t="s">
        <v>412</v>
      </c>
      <c r="G713" s="199">
        <v>88</v>
      </c>
      <c r="H713" s="199" t="s">
        <v>3365</v>
      </c>
      <c r="I713" s="199">
        <v>88</v>
      </c>
      <c r="J713" s="198">
        <v>45824</v>
      </c>
      <c r="K713" s="198">
        <v>45826</v>
      </c>
      <c r="L713" s="198">
        <v>46084</v>
      </c>
      <c r="M713" s="198"/>
      <c r="N713" s="161"/>
      <c r="O713" s="161" t="s">
        <v>24</v>
      </c>
      <c r="P713" s="161"/>
      <c r="Q713" s="161"/>
      <c r="R713" s="198" t="s">
        <v>1194</v>
      </c>
      <c r="S713" s="198" t="s">
        <v>1142</v>
      </c>
      <c r="T713" s="161" t="s">
        <v>679</v>
      </c>
      <c r="U713" s="161" t="s">
        <v>152</v>
      </c>
      <c r="V713" s="161" t="s">
        <v>57</v>
      </c>
      <c r="W713" s="161" t="s">
        <v>2753</v>
      </c>
      <c r="X713" s="161" t="s">
        <v>28</v>
      </c>
      <c r="Y713" s="161">
        <v>469</v>
      </c>
      <c r="Z713" s="198">
        <v>45821</v>
      </c>
      <c r="AA713" s="161" t="s">
        <v>57</v>
      </c>
      <c r="AB713" s="161" t="s">
        <v>57</v>
      </c>
      <c r="AC713" s="161" t="s">
        <v>57</v>
      </c>
      <c r="AD713" s="197">
        <v>9360388400</v>
      </c>
      <c r="AE713" s="197">
        <v>34</v>
      </c>
      <c r="AF713" s="197" t="s">
        <v>4005</v>
      </c>
      <c r="AG713" s="199">
        <v>105101</v>
      </c>
      <c r="AH713" s="197">
        <f t="shared" si="34"/>
        <v>951488</v>
      </c>
      <c r="AI713" s="197">
        <v>749566</v>
      </c>
      <c r="AJ713" s="197">
        <v>201922</v>
      </c>
      <c r="AK713" s="197">
        <v>0</v>
      </c>
      <c r="AL713" s="197">
        <v>0</v>
      </c>
      <c r="AM713" s="197">
        <f t="shared" si="35"/>
        <v>0</v>
      </c>
      <c r="AN713" s="197">
        <v>0</v>
      </c>
      <c r="AO713" s="197">
        <v>0</v>
      </c>
      <c r="AP713" s="197">
        <v>0</v>
      </c>
      <c r="AQ713" s="197">
        <v>0</v>
      </c>
      <c r="AR713" s="197">
        <v>0</v>
      </c>
      <c r="AS713" s="197" t="s">
        <v>564</v>
      </c>
      <c r="AT713" s="197">
        <v>0</v>
      </c>
      <c r="AU713" s="197">
        <v>0</v>
      </c>
      <c r="AV713" s="197">
        <v>0</v>
      </c>
      <c r="AW713" s="197" t="s">
        <v>4004</v>
      </c>
      <c r="AX713" s="197"/>
      <c r="AY713" s="197"/>
      <c r="AZ713" s="197"/>
      <c r="BA713" s="197"/>
      <c r="BB713" s="197"/>
      <c r="BC713" s="197"/>
      <c r="BD713" s="197" t="s">
        <v>4004</v>
      </c>
      <c r="BE713" s="197"/>
      <c r="BF713" s="197"/>
      <c r="BG713" s="197"/>
      <c r="BH713" s="197"/>
      <c r="BI713" s="197"/>
    </row>
    <row r="714" spans="1:61" ht="15" hidden="1" customHeight="1" x14ac:dyDescent="0.2">
      <c r="A714" s="349" t="str">
        <f t="shared" si="36"/>
        <v>03xx-140640010859-030120251128TAC0063</v>
      </c>
      <c r="B714" s="198">
        <v>46050</v>
      </c>
      <c r="C714" s="351" t="s">
        <v>365</v>
      </c>
      <c r="D714" s="351" t="s">
        <v>20</v>
      </c>
      <c r="E714" s="260">
        <v>140640010859</v>
      </c>
      <c r="F714" s="161" t="s">
        <v>2240</v>
      </c>
      <c r="G714" s="199" t="s">
        <v>1986</v>
      </c>
      <c r="H714" s="199" t="s">
        <v>3363</v>
      </c>
      <c r="I714" s="199" t="s">
        <v>2379</v>
      </c>
      <c r="J714" s="198">
        <v>45989</v>
      </c>
      <c r="K714" s="198">
        <v>45995</v>
      </c>
      <c r="L714" s="198">
        <v>46041</v>
      </c>
      <c r="M714" s="198">
        <v>46041</v>
      </c>
      <c r="N714" s="161" t="s">
        <v>82</v>
      </c>
      <c r="O714" s="161" t="s">
        <v>479</v>
      </c>
      <c r="P714" s="161"/>
      <c r="Q714" s="161"/>
      <c r="R714" s="198">
        <v>44562</v>
      </c>
      <c r="S714" s="198">
        <v>45966</v>
      </c>
      <c r="T714" s="161" t="s">
        <v>34</v>
      </c>
      <c r="U714" s="161" t="s">
        <v>268</v>
      </c>
      <c r="V714" s="161"/>
      <c r="W714" s="161" t="s">
        <v>48</v>
      </c>
      <c r="X714" s="161" t="s">
        <v>36</v>
      </c>
      <c r="Y714" s="161"/>
      <c r="Z714" s="198"/>
      <c r="AA714" s="161"/>
      <c r="AB714" s="161"/>
      <c r="AC714" s="161"/>
      <c r="AD714" s="197">
        <v>0</v>
      </c>
      <c r="AE714" s="197"/>
      <c r="AF714" s="197" t="s">
        <v>4003</v>
      </c>
      <c r="AG714" s="199">
        <v>101111</v>
      </c>
      <c r="AH714" s="197">
        <f t="shared" si="34"/>
        <v>802126</v>
      </c>
      <c r="AI714" s="197">
        <v>593844</v>
      </c>
      <c r="AJ714" s="197">
        <v>208282</v>
      </c>
      <c r="AK714" s="197">
        <v>0</v>
      </c>
      <c r="AL714" s="197">
        <v>0</v>
      </c>
      <c r="AM714" s="197">
        <f t="shared" si="35"/>
        <v>0</v>
      </c>
      <c r="AN714" s="197">
        <v>0</v>
      </c>
      <c r="AO714" s="197">
        <v>0</v>
      </c>
      <c r="AP714" s="197">
        <v>0</v>
      </c>
      <c r="AQ714" s="197">
        <v>0</v>
      </c>
      <c r="AR714" s="197">
        <v>0</v>
      </c>
      <c r="AS714" s="197" t="s">
        <v>564</v>
      </c>
      <c r="AT714" s="197">
        <v>0</v>
      </c>
      <c r="AU714" s="197">
        <v>0</v>
      </c>
      <c r="AV714" s="197">
        <v>0</v>
      </c>
      <c r="AW714" s="197" t="s">
        <v>4004</v>
      </c>
      <c r="AX714" s="197"/>
      <c r="AY714" s="197"/>
      <c r="AZ714" s="197"/>
      <c r="BA714" s="197"/>
      <c r="BB714" s="197"/>
      <c r="BC714" s="197"/>
      <c r="BD714" s="197" t="s">
        <v>4004</v>
      </c>
      <c r="BE714" s="197"/>
      <c r="BF714" s="197"/>
      <c r="BG714" s="197"/>
      <c r="BH714" s="197"/>
      <c r="BI714" s="197"/>
    </row>
    <row r="715" spans="1:61" ht="15" hidden="1" customHeight="1" x14ac:dyDescent="0.2">
      <c r="A715" s="349" t="str">
        <f t="shared" si="36"/>
        <v>33xx-220264007723-330120251120TAC0005</v>
      </c>
      <c r="B715" s="198">
        <v>46099</v>
      </c>
      <c r="C715" s="351" t="s">
        <v>304</v>
      </c>
      <c r="D715" s="351" t="s">
        <v>305</v>
      </c>
      <c r="E715" s="260">
        <v>220264007723</v>
      </c>
      <c r="F715" s="161" t="s">
        <v>2005</v>
      </c>
      <c r="G715" s="199" t="s">
        <v>2004</v>
      </c>
      <c r="H715" s="199" t="s">
        <v>3363</v>
      </c>
      <c r="I715" s="199" t="s">
        <v>4243</v>
      </c>
      <c r="J715" s="198">
        <v>46099</v>
      </c>
      <c r="K715" s="198">
        <v>46099</v>
      </c>
      <c r="L715" s="198">
        <v>46099</v>
      </c>
      <c r="M715" s="198">
        <v>46099</v>
      </c>
      <c r="N715" s="161" t="s">
        <v>82</v>
      </c>
      <c r="O715" s="161" t="s">
        <v>479</v>
      </c>
      <c r="P715" s="161"/>
      <c r="Q715" s="161"/>
      <c r="R715" s="198">
        <v>45292</v>
      </c>
      <c r="S715" s="198">
        <v>45930</v>
      </c>
      <c r="T715" s="161" t="s">
        <v>313</v>
      </c>
      <c r="U715" s="161" t="s">
        <v>149</v>
      </c>
      <c r="V715" s="161"/>
      <c r="W715" s="161" t="s">
        <v>2621</v>
      </c>
      <c r="X715" s="161" t="s">
        <v>165</v>
      </c>
      <c r="Y715" s="161"/>
      <c r="Z715" s="198"/>
      <c r="AA715" s="161" t="s">
        <v>1141</v>
      </c>
      <c r="AB715" s="161" t="s">
        <v>1852</v>
      </c>
      <c r="AC715" s="161">
        <v>45978</v>
      </c>
      <c r="AD715" s="197">
        <v>11700000</v>
      </c>
      <c r="AE715" s="197"/>
      <c r="AF715" s="197" t="s">
        <v>4003</v>
      </c>
      <c r="AG715" s="199">
        <v>104501</v>
      </c>
      <c r="AH715" s="197">
        <f t="shared" si="34"/>
        <v>670527.92999999993</v>
      </c>
      <c r="AI715" s="197">
        <v>558160</v>
      </c>
      <c r="AJ715" s="197">
        <v>112367.93</v>
      </c>
      <c r="AK715" s="197">
        <v>0</v>
      </c>
      <c r="AL715" s="197">
        <v>55816</v>
      </c>
      <c r="AM715" s="197">
        <f t="shared" si="35"/>
        <v>0</v>
      </c>
      <c r="AN715" s="197">
        <v>0</v>
      </c>
      <c r="AO715" s="197">
        <v>0</v>
      </c>
      <c r="AP715" s="197">
        <v>0</v>
      </c>
      <c r="AQ715" s="197">
        <v>0</v>
      </c>
      <c r="AR715" s="197">
        <v>0</v>
      </c>
      <c r="AS715" s="197" t="s">
        <v>564</v>
      </c>
      <c r="AT715" s="197">
        <v>0</v>
      </c>
      <c r="AU715" s="197">
        <v>0</v>
      </c>
      <c r="AV715" s="197">
        <v>0</v>
      </c>
      <c r="AW715" s="197" t="s">
        <v>4004</v>
      </c>
      <c r="AX715" s="197"/>
      <c r="AY715" s="197"/>
      <c r="AZ715" s="197"/>
      <c r="BA715" s="197"/>
      <c r="BB715" s="197"/>
      <c r="BC715" s="197"/>
      <c r="BD715" s="197" t="s">
        <v>4004</v>
      </c>
      <c r="BE715" s="197"/>
      <c r="BF715" s="197"/>
      <c r="BG715" s="197"/>
      <c r="BH715" s="197"/>
      <c r="BI715" s="197"/>
    </row>
    <row r="716" spans="1:61" ht="15" hidden="1" customHeight="1" x14ac:dyDescent="0.2">
      <c r="A716" s="349" t="str">
        <f t="shared" si="36"/>
        <v>45xx-671126400062-450120260312TAC0009</v>
      </c>
      <c r="B716" s="198">
        <v>46113</v>
      </c>
      <c r="C716" s="351" t="s">
        <v>359</v>
      </c>
      <c r="D716" s="351" t="s">
        <v>259</v>
      </c>
      <c r="E716" s="260">
        <v>671126400062</v>
      </c>
      <c r="F716" s="161" t="s">
        <v>4139</v>
      </c>
      <c r="G716" s="199" t="s">
        <v>4140</v>
      </c>
      <c r="H716" s="199" t="s">
        <v>3363</v>
      </c>
      <c r="I716" s="199" t="s">
        <v>4141</v>
      </c>
      <c r="J716" s="198">
        <v>46093</v>
      </c>
      <c r="K716" s="198">
        <v>46094</v>
      </c>
      <c r="L716" s="198">
        <v>46111</v>
      </c>
      <c r="M716" s="198">
        <v>46111</v>
      </c>
      <c r="N716" s="161" t="s">
        <v>82</v>
      </c>
      <c r="O716" s="161" t="s">
        <v>479</v>
      </c>
      <c r="P716" s="161"/>
      <c r="Q716" s="161"/>
      <c r="R716" s="198">
        <v>44927</v>
      </c>
      <c r="S716" s="198">
        <v>46092</v>
      </c>
      <c r="T716" s="161" t="s">
        <v>263</v>
      </c>
      <c r="U716" s="161" t="s">
        <v>273</v>
      </c>
      <c r="V716" s="161"/>
      <c r="W716" s="161"/>
      <c r="X716" s="161" t="s">
        <v>132</v>
      </c>
      <c r="Y716" s="161"/>
      <c r="Z716" s="198"/>
      <c r="AA716" s="161"/>
      <c r="AB716" s="161"/>
      <c r="AC716" s="161"/>
      <c r="AD716" s="197">
        <v>216058651</v>
      </c>
      <c r="AE716" s="197"/>
      <c r="AF716" s="197" t="s">
        <v>4003</v>
      </c>
      <c r="AG716" s="199">
        <v>101202</v>
      </c>
      <c r="AH716" s="197">
        <f t="shared" si="34"/>
        <v>587896</v>
      </c>
      <c r="AI716" s="197">
        <v>522962</v>
      </c>
      <c r="AJ716" s="197">
        <v>64934</v>
      </c>
      <c r="AK716" s="197">
        <v>-65782875</v>
      </c>
      <c r="AL716" s="197">
        <v>0</v>
      </c>
      <c r="AM716" s="197">
        <f t="shared" si="35"/>
        <v>0</v>
      </c>
      <c r="AN716" s="197">
        <v>0</v>
      </c>
      <c r="AO716" s="197">
        <v>0</v>
      </c>
      <c r="AP716" s="197">
        <v>0</v>
      </c>
      <c r="AQ716" s="197">
        <v>0</v>
      </c>
      <c r="AR716" s="197">
        <v>0</v>
      </c>
      <c r="AS716" s="197" t="s">
        <v>564</v>
      </c>
      <c r="AT716" s="197">
        <v>0</v>
      </c>
      <c r="AU716" s="197">
        <v>0</v>
      </c>
      <c r="AV716" s="197">
        <v>0</v>
      </c>
      <c r="AW716" s="197" t="s">
        <v>4004</v>
      </c>
      <c r="AX716" s="197"/>
      <c r="AY716" s="197"/>
      <c r="AZ716" s="197"/>
      <c r="BA716" s="197"/>
      <c r="BB716" s="197"/>
      <c r="BC716" s="197"/>
      <c r="BD716" s="197" t="s">
        <v>4004</v>
      </c>
      <c r="BE716" s="197"/>
      <c r="BF716" s="197"/>
      <c r="BG716" s="197"/>
      <c r="BH716" s="197"/>
      <c r="BI716" s="197"/>
    </row>
    <row r="717" spans="1:61" ht="15" hidden="1" customHeight="1" x14ac:dyDescent="0.2">
      <c r="A717" s="349" t="str">
        <f t="shared" si="36"/>
        <v>71xx-850417303018-710120260310TAC0002</v>
      </c>
      <c r="B717" s="198">
        <v>46112</v>
      </c>
      <c r="C717" s="351" t="s">
        <v>256</v>
      </c>
      <c r="D717" s="351" t="s">
        <v>1143</v>
      </c>
      <c r="E717" s="260">
        <v>850417303018</v>
      </c>
      <c r="F717" s="161" t="s">
        <v>4245</v>
      </c>
      <c r="G717" s="199" t="s">
        <v>4246</v>
      </c>
      <c r="H717" s="199" t="s">
        <v>3363</v>
      </c>
      <c r="I717" s="199" t="s">
        <v>4247</v>
      </c>
      <c r="J717" s="198">
        <v>46091</v>
      </c>
      <c r="K717" s="198">
        <v>46097</v>
      </c>
      <c r="L717" s="198">
        <v>46112</v>
      </c>
      <c r="M717" s="198">
        <v>46112</v>
      </c>
      <c r="N717" s="161" t="s">
        <v>82</v>
      </c>
      <c r="O717" s="161" t="s">
        <v>479</v>
      </c>
      <c r="P717" s="161"/>
      <c r="Q717" s="161"/>
      <c r="R717" s="198">
        <v>45854</v>
      </c>
      <c r="S717" s="198">
        <v>46085</v>
      </c>
      <c r="T717" s="161" t="s">
        <v>4248</v>
      </c>
      <c r="U717" s="161" t="s">
        <v>149</v>
      </c>
      <c r="V717" s="161"/>
      <c r="W717" s="161" t="s">
        <v>3704</v>
      </c>
      <c r="X717" s="161" t="s">
        <v>1897</v>
      </c>
      <c r="Y717" s="161"/>
      <c r="Z717" s="198"/>
      <c r="AA717" s="161"/>
      <c r="AB717" s="161"/>
      <c r="AC717" s="161"/>
      <c r="AD717" s="197"/>
      <c r="AE717" s="197"/>
      <c r="AF717" s="197" t="s">
        <v>4003</v>
      </c>
      <c r="AG717" s="199">
        <v>101202</v>
      </c>
      <c r="AH717" s="197">
        <f t="shared" si="34"/>
        <v>572675</v>
      </c>
      <c r="AI717" s="197">
        <v>568459</v>
      </c>
      <c r="AJ717" s="197">
        <v>4216</v>
      </c>
      <c r="AK717" s="197">
        <v>0</v>
      </c>
      <c r="AL717" s="197">
        <v>0</v>
      </c>
      <c r="AM717" s="197">
        <f t="shared" si="35"/>
        <v>0</v>
      </c>
      <c r="AN717" s="197">
        <v>0</v>
      </c>
      <c r="AO717" s="197">
        <v>0</v>
      </c>
      <c r="AP717" s="197">
        <v>0</v>
      </c>
      <c r="AQ717" s="197">
        <v>0</v>
      </c>
      <c r="AR717" s="197">
        <v>0</v>
      </c>
      <c r="AS717" s="197" t="s">
        <v>564</v>
      </c>
      <c r="AT717" s="197">
        <v>0</v>
      </c>
      <c r="AU717" s="197">
        <v>0</v>
      </c>
      <c r="AV717" s="197">
        <v>0</v>
      </c>
      <c r="AW717" s="197" t="s">
        <v>4004</v>
      </c>
      <c r="AX717" s="197"/>
      <c r="AY717" s="197"/>
      <c r="AZ717" s="197"/>
      <c r="BA717" s="197"/>
      <c r="BB717" s="197"/>
      <c r="BC717" s="197"/>
      <c r="BD717" s="197" t="s">
        <v>4004</v>
      </c>
      <c r="BE717" s="197"/>
      <c r="BF717" s="197"/>
      <c r="BG717" s="197"/>
      <c r="BH717" s="197"/>
      <c r="BI717" s="197"/>
    </row>
    <row r="718" spans="1:61" ht="15" hidden="1" customHeight="1" x14ac:dyDescent="0.2">
      <c r="A718" s="349" t="str">
        <f t="shared" si="36"/>
        <v>33xx-150240005057-330120251120TAC0001</v>
      </c>
      <c r="B718" s="198">
        <v>46112</v>
      </c>
      <c r="C718" s="351" t="s">
        <v>304</v>
      </c>
      <c r="D718" s="351" t="s">
        <v>305</v>
      </c>
      <c r="E718" s="260">
        <v>150240005057</v>
      </c>
      <c r="F718" s="161" t="s">
        <v>384</v>
      </c>
      <c r="G718" s="199" t="s">
        <v>1845</v>
      </c>
      <c r="H718" s="199" t="s">
        <v>3363</v>
      </c>
      <c r="I718" s="199" t="s">
        <v>4198</v>
      </c>
      <c r="J718" s="198">
        <v>45981</v>
      </c>
      <c r="K718" s="198">
        <v>45992</v>
      </c>
      <c r="L718" s="198">
        <v>46112</v>
      </c>
      <c r="M718" s="198">
        <v>46112</v>
      </c>
      <c r="N718" s="161" t="s">
        <v>82</v>
      </c>
      <c r="O718" s="161" t="s">
        <v>479</v>
      </c>
      <c r="P718" s="161"/>
      <c r="Q718" s="161"/>
      <c r="R718" s="198">
        <v>44197</v>
      </c>
      <c r="S718" s="198">
        <v>45930</v>
      </c>
      <c r="T718" s="161" t="s">
        <v>2620</v>
      </c>
      <c r="U718" s="161" t="s">
        <v>150</v>
      </c>
      <c r="V718" s="161"/>
      <c r="W718" s="161" t="s">
        <v>1846</v>
      </c>
      <c r="X718" s="161" t="s">
        <v>165</v>
      </c>
      <c r="Y718" s="161"/>
      <c r="Z718" s="198"/>
      <c r="AA718" s="161" t="s">
        <v>1141</v>
      </c>
      <c r="AB718" s="161" t="s">
        <v>1847</v>
      </c>
      <c r="AC718" s="161">
        <v>45980</v>
      </c>
      <c r="AD718" s="197">
        <v>55286877300</v>
      </c>
      <c r="AE718" s="197">
        <v>2.875</v>
      </c>
      <c r="AF718" s="197" t="s">
        <v>4005</v>
      </c>
      <c r="AG718" s="199">
        <v>101110</v>
      </c>
      <c r="AH718" s="197">
        <f t="shared" si="34"/>
        <v>554495.28</v>
      </c>
      <c r="AI718" s="197">
        <v>516303</v>
      </c>
      <c r="AJ718" s="197">
        <v>38192.28</v>
      </c>
      <c r="AK718" s="197">
        <v>0</v>
      </c>
      <c r="AL718" s="197">
        <v>0</v>
      </c>
      <c r="AM718" s="197">
        <f t="shared" si="35"/>
        <v>0</v>
      </c>
      <c r="AN718" s="197">
        <v>0</v>
      </c>
      <c r="AO718" s="197">
        <v>0</v>
      </c>
      <c r="AP718" s="197">
        <v>0</v>
      </c>
      <c r="AQ718" s="197">
        <v>0</v>
      </c>
      <c r="AR718" s="197">
        <v>0</v>
      </c>
      <c r="AS718" s="197" t="s">
        <v>564</v>
      </c>
      <c r="AT718" s="197">
        <v>0</v>
      </c>
      <c r="AU718" s="197">
        <v>0</v>
      </c>
      <c r="AV718" s="197">
        <v>0</v>
      </c>
      <c r="AW718" s="197" t="s">
        <v>4004</v>
      </c>
      <c r="AX718" s="197"/>
      <c r="AY718" s="197"/>
      <c r="AZ718" s="197"/>
      <c r="BA718" s="197"/>
      <c r="BB718" s="197"/>
      <c r="BC718" s="197"/>
      <c r="BD718" s="197" t="s">
        <v>4004</v>
      </c>
      <c r="BE718" s="197"/>
      <c r="BF718" s="197"/>
      <c r="BG718" s="197"/>
      <c r="BH718" s="197"/>
      <c r="BI718" s="197"/>
    </row>
    <row r="719" spans="1:61" ht="15" hidden="1" customHeight="1" x14ac:dyDescent="0.2">
      <c r="A719" s="349" t="str">
        <f t="shared" si="36"/>
        <v>60xx-110540018776-618</v>
      </c>
      <c r="B719" s="198">
        <v>46111</v>
      </c>
      <c r="C719" s="351" t="s">
        <v>363</v>
      </c>
      <c r="D719" s="351" t="s">
        <v>364</v>
      </c>
      <c r="E719" s="260">
        <v>110540018776</v>
      </c>
      <c r="F719" s="161" t="s">
        <v>4388</v>
      </c>
      <c r="G719" s="199">
        <v>618</v>
      </c>
      <c r="H719" s="199" t="s">
        <v>3365</v>
      </c>
      <c r="I719" s="199">
        <v>618</v>
      </c>
      <c r="J719" s="198">
        <v>45805</v>
      </c>
      <c r="K719" s="198">
        <v>45818</v>
      </c>
      <c r="L719" s="198">
        <v>46076</v>
      </c>
      <c r="M719" s="198">
        <v>46076</v>
      </c>
      <c r="N719" s="161"/>
      <c r="O719" s="161" t="s">
        <v>24</v>
      </c>
      <c r="P719" s="161"/>
      <c r="Q719" s="161"/>
      <c r="R719" s="198">
        <v>43831</v>
      </c>
      <c r="S719" s="198">
        <v>45657</v>
      </c>
      <c r="T719" s="161" t="s">
        <v>786</v>
      </c>
      <c r="U719" s="161" t="s">
        <v>152</v>
      </c>
      <c r="V719" s="161" t="s">
        <v>4389</v>
      </c>
      <c r="W719" s="161" t="s">
        <v>4390</v>
      </c>
      <c r="X719" s="161" t="s">
        <v>28</v>
      </c>
      <c r="Y719" s="161">
        <v>356</v>
      </c>
      <c r="Z719" s="198">
        <v>45800</v>
      </c>
      <c r="AA719" s="161"/>
      <c r="AB719" s="161"/>
      <c r="AC719" s="161"/>
      <c r="AD719" s="197">
        <v>10583657516</v>
      </c>
      <c r="AE719" s="197">
        <v>11.2</v>
      </c>
      <c r="AF719" s="197" t="s">
        <v>4005</v>
      </c>
      <c r="AG719" s="199">
        <v>105101</v>
      </c>
      <c r="AH719" s="197">
        <f t="shared" si="34"/>
        <v>539264</v>
      </c>
      <c r="AI719" s="197">
        <v>358670</v>
      </c>
      <c r="AJ719" s="197">
        <v>180594</v>
      </c>
      <c r="AK719" s="197">
        <v>0</v>
      </c>
      <c r="AL719" s="197">
        <v>0</v>
      </c>
      <c r="AM719" s="197">
        <f t="shared" si="35"/>
        <v>0</v>
      </c>
      <c r="AN719" s="197">
        <v>0</v>
      </c>
      <c r="AO719" s="197">
        <v>0</v>
      </c>
      <c r="AP719" s="197">
        <v>0</v>
      </c>
      <c r="AQ719" s="197">
        <v>0</v>
      </c>
      <c r="AR719" s="197">
        <v>0</v>
      </c>
      <c r="AS719" s="197" t="s">
        <v>564</v>
      </c>
      <c r="AT719" s="197">
        <v>0</v>
      </c>
      <c r="AU719" s="197">
        <v>0</v>
      </c>
      <c r="AV719" s="197">
        <v>0</v>
      </c>
      <c r="AW719" s="197" t="s">
        <v>4004</v>
      </c>
      <c r="AX719" s="197"/>
      <c r="AY719" s="197"/>
      <c r="AZ719" s="197"/>
      <c r="BA719" s="197"/>
      <c r="BB719" s="197"/>
      <c r="BC719" s="197"/>
      <c r="BD719" s="197" t="s">
        <v>4004</v>
      </c>
      <c r="BE719" s="197"/>
      <c r="BF719" s="197"/>
      <c r="BG719" s="197"/>
      <c r="BH719" s="197"/>
      <c r="BI719" s="197"/>
    </row>
    <row r="720" spans="1:61" ht="15" hidden="1" customHeight="1" x14ac:dyDescent="0.2">
      <c r="A720" s="349" t="str">
        <f t="shared" si="36"/>
        <v>60xx-230540009018-600120251112TAC0011</v>
      </c>
      <c r="B720" s="198">
        <v>46108</v>
      </c>
      <c r="C720" s="351" t="s">
        <v>363</v>
      </c>
      <c r="D720" s="351" t="s">
        <v>364</v>
      </c>
      <c r="E720" s="260">
        <v>230540009018</v>
      </c>
      <c r="F720" s="161" t="s">
        <v>1572</v>
      </c>
      <c r="G720" s="199" t="s">
        <v>1571</v>
      </c>
      <c r="H720" s="199" t="s">
        <v>3363</v>
      </c>
      <c r="I720" s="199" t="s">
        <v>4265</v>
      </c>
      <c r="J720" s="198">
        <v>45973</v>
      </c>
      <c r="K720" s="198">
        <v>45979</v>
      </c>
      <c r="L720" s="198">
        <v>46086</v>
      </c>
      <c r="M720" s="198">
        <v>46086</v>
      </c>
      <c r="N720" s="161" t="s">
        <v>82</v>
      </c>
      <c r="O720" s="161" t="s">
        <v>479</v>
      </c>
      <c r="P720" s="161"/>
      <c r="Q720" s="161"/>
      <c r="R720" s="198">
        <v>45056</v>
      </c>
      <c r="S720" s="198">
        <v>45952</v>
      </c>
      <c r="T720" s="161" t="s">
        <v>683</v>
      </c>
      <c r="U720" s="161"/>
      <c r="V720" s="161"/>
      <c r="W720" s="161"/>
      <c r="X720" s="161" t="s">
        <v>132</v>
      </c>
      <c r="Y720" s="161"/>
      <c r="Z720" s="198"/>
      <c r="AA720" s="161"/>
      <c r="AB720" s="161"/>
      <c r="AC720" s="161"/>
      <c r="AD720" s="197"/>
      <c r="AE720" s="197"/>
      <c r="AF720" s="197" t="s">
        <v>4003</v>
      </c>
      <c r="AG720" s="199">
        <v>103101</v>
      </c>
      <c r="AH720" s="197">
        <f t="shared" si="34"/>
        <v>526278</v>
      </c>
      <c r="AI720" s="197">
        <v>490029</v>
      </c>
      <c r="AJ720" s="197">
        <v>36249</v>
      </c>
      <c r="AK720" s="197">
        <v>0</v>
      </c>
      <c r="AL720" s="197">
        <v>0</v>
      </c>
      <c r="AM720" s="197">
        <f t="shared" si="35"/>
        <v>0</v>
      </c>
      <c r="AN720" s="197">
        <v>0</v>
      </c>
      <c r="AO720" s="197">
        <v>0</v>
      </c>
      <c r="AP720" s="197">
        <v>0</v>
      </c>
      <c r="AQ720" s="197">
        <v>0</v>
      </c>
      <c r="AR720" s="197">
        <v>0</v>
      </c>
      <c r="AS720" s="197" t="s">
        <v>564</v>
      </c>
      <c r="AT720" s="197">
        <v>0</v>
      </c>
      <c r="AU720" s="197">
        <v>0</v>
      </c>
      <c r="AV720" s="197">
        <v>0</v>
      </c>
      <c r="AW720" s="197" t="s">
        <v>4004</v>
      </c>
      <c r="AX720" s="197"/>
      <c r="AY720" s="197"/>
      <c r="AZ720" s="197"/>
      <c r="BA720" s="197"/>
      <c r="BB720" s="197"/>
      <c r="BC720" s="197"/>
      <c r="BD720" s="197" t="s">
        <v>4004</v>
      </c>
      <c r="BE720" s="197"/>
      <c r="BF720" s="197"/>
      <c r="BG720" s="197"/>
      <c r="BH720" s="197"/>
      <c r="BI720" s="197"/>
    </row>
    <row r="721" spans="1:61" ht="15" hidden="1" customHeight="1" x14ac:dyDescent="0.2">
      <c r="A721" s="349" t="str">
        <f t="shared" si="36"/>
        <v>60xx-230540009018-600120251112TAC0011</v>
      </c>
      <c r="B721" s="198">
        <v>46108</v>
      </c>
      <c r="C721" s="351" t="s">
        <v>363</v>
      </c>
      <c r="D721" s="351" t="s">
        <v>364</v>
      </c>
      <c r="E721" s="260">
        <v>230540009018</v>
      </c>
      <c r="F721" s="161" t="s">
        <v>1572</v>
      </c>
      <c r="G721" s="199" t="s">
        <v>1571</v>
      </c>
      <c r="H721" s="199" t="s">
        <v>3363</v>
      </c>
      <c r="I721" s="199" t="s">
        <v>4265</v>
      </c>
      <c r="J721" s="198">
        <v>45973</v>
      </c>
      <c r="K721" s="198">
        <v>45979</v>
      </c>
      <c r="L721" s="198">
        <v>46086</v>
      </c>
      <c r="M721" s="198">
        <v>46086</v>
      </c>
      <c r="N721" s="161" t="s">
        <v>82</v>
      </c>
      <c r="O721" s="161" t="s">
        <v>479</v>
      </c>
      <c r="P721" s="161"/>
      <c r="Q721" s="161"/>
      <c r="R721" s="198">
        <v>45056</v>
      </c>
      <c r="S721" s="198">
        <v>45952</v>
      </c>
      <c r="T721" s="161" t="s">
        <v>683</v>
      </c>
      <c r="U721" s="161"/>
      <c r="V721" s="161"/>
      <c r="W721" s="161"/>
      <c r="X721" s="161" t="s">
        <v>132</v>
      </c>
      <c r="Y721" s="161"/>
      <c r="Z721" s="198"/>
      <c r="AA721" s="161"/>
      <c r="AB721" s="161"/>
      <c r="AC721" s="161"/>
      <c r="AD721" s="197"/>
      <c r="AE721" s="197"/>
      <c r="AF721" s="197" t="s">
        <v>4003</v>
      </c>
      <c r="AG721" s="199">
        <v>101111</v>
      </c>
      <c r="AH721" s="197">
        <f t="shared" si="34"/>
        <v>526278</v>
      </c>
      <c r="AI721" s="197">
        <v>490029</v>
      </c>
      <c r="AJ721" s="197">
        <v>36249</v>
      </c>
      <c r="AK721" s="197">
        <v>0</v>
      </c>
      <c r="AL721" s="197">
        <v>0</v>
      </c>
      <c r="AM721" s="197">
        <f t="shared" si="35"/>
        <v>0</v>
      </c>
      <c r="AN721" s="197">
        <v>0</v>
      </c>
      <c r="AO721" s="197">
        <v>0</v>
      </c>
      <c r="AP721" s="197">
        <v>0</v>
      </c>
      <c r="AQ721" s="197">
        <v>0</v>
      </c>
      <c r="AR721" s="197">
        <v>0</v>
      </c>
      <c r="AS721" s="197" t="s">
        <v>564</v>
      </c>
      <c r="AT721" s="197">
        <v>0</v>
      </c>
      <c r="AU721" s="197">
        <v>0</v>
      </c>
      <c r="AV721" s="197">
        <v>0</v>
      </c>
      <c r="AW721" s="197" t="s">
        <v>4004</v>
      </c>
      <c r="AX721" s="197"/>
      <c r="AY721" s="197"/>
      <c r="AZ721" s="197"/>
      <c r="BA721" s="197"/>
      <c r="BB721" s="197"/>
      <c r="BC721" s="197"/>
      <c r="BD721" s="197" t="s">
        <v>4004</v>
      </c>
      <c r="BE721" s="197"/>
      <c r="BF721" s="197"/>
      <c r="BG721" s="197"/>
      <c r="BH721" s="197"/>
      <c r="BI721" s="197"/>
    </row>
    <row r="722" spans="1:61" ht="15" hidden="1" customHeight="1" x14ac:dyDescent="0.2">
      <c r="A722" s="349" t="str">
        <f t="shared" si="36"/>
        <v>27xx-690410300407-270120251229TAC0092</v>
      </c>
      <c r="B722" s="198">
        <v>46080</v>
      </c>
      <c r="C722" s="351" t="s">
        <v>193</v>
      </c>
      <c r="D722" s="351" t="s">
        <v>194</v>
      </c>
      <c r="E722" s="260">
        <v>690410300407</v>
      </c>
      <c r="F722" s="161" t="s">
        <v>2719</v>
      </c>
      <c r="G722" s="199" t="s">
        <v>2720</v>
      </c>
      <c r="H722" s="199" t="s">
        <v>3363</v>
      </c>
      <c r="I722" s="199" t="s">
        <v>3630</v>
      </c>
      <c r="J722" s="198">
        <v>46020</v>
      </c>
      <c r="K722" s="198">
        <v>46022</v>
      </c>
      <c r="L722" s="198">
        <v>46080</v>
      </c>
      <c r="M722" s="198">
        <v>46080</v>
      </c>
      <c r="N722" s="161" t="s">
        <v>82</v>
      </c>
      <c r="O722" s="161" t="s">
        <v>479</v>
      </c>
      <c r="P722" s="161"/>
      <c r="Q722" s="161"/>
      <c r="R722" s="198">
        <v>45108</v>
      </c>
      <c r="S722" s="198">
        <v>46009</v>
      </c>
      <c r="T722" s="161" t="s">
        <v>371</v>
      </c>
      <c r="U722" s="161" t="s">
        <v>23</v>
      </c>
      <c r="V722" s="161"/>
      <c r="W722" s="161" t="s">
        <v>2721</v>
      </c>
      <c r="X722" s="161" t="s">
        <v>36</v>
      </c>
      <c r="Y722" s="161"/>
      <c r="Z722" s="198"/>
      <c r="AA722" s="161"/>
      <c r="AB722" s="161"/>
      <c r="AC722" s="161"/>
      <c r="AD722" s="197"/>
      <c r="AE722" s="197"/>
      <c r="AF722" s="197" t="s">
        <v>4005</v>
      </c>
      <c r="AG722" s="199">
        <v>105101</v>
      </c>
      <c r="AH722" s="197">
        <f t="shared" si="34"/>
        <v>472383</v>
      </c>
      <c r="AI722" s="197">
        <v>472383</v>
      </c>
      <c r="AJ722" s="197">
        <v>0</v>
      </c>
      <c r="AK722" s="197">
        <v>0</v>
      </c>
      <c r="AL722" s="197">
        <v>0</v>
      </c>
      <c r="AM722" s="197">
        <f t="shared" si="35"/>
        <v>0</v>
      </c>
      <c r="AN722" s="197">
        <v>0</v>
      </c>
      <c r="AO722" s="197">
        <v>0</v>
      </c>
      <c r="AP722" s="197">
        <v>0</v>
      </c>
      <c r="AQ722" s="197">
        <v>0</v>
      </c>
      <c r="AR722" s="197">
        <v>0</v>
      </c>
      <c r="AS722" s="197" t="s">
        <v>564</v>
      </c>
      <c r="AT722" s="197">
        <v>0</v>
      </c>
      <c r="AU722" s="197">
        <v>0</v>
      </c>
      <c r="AV722" s="197">
        <v>0</v>
      </c>
      <c r="AW722" s="197" t="s">
        <v>4004</v>
      </c>
      <c r="AX722" s="197"/>
      <c r="AY722" s="197"/>
      <c r="AZ722" s="197"/>
      <c r="BA722" s="197"/>
      <c r="BB722" s="197"/>
      <c r="BC722" s="197"/>
      <c r="BD722" s="197" t="s">
        <v>4004</v>
      </c>
      <c r="BE722" s="197"/>
      <c r="BF722" s="197"/>
      <c r="BG722" s="197"/>
      <c r="BH722" s="197"/>
      <c r="BI722" s="197"/>
    </row>
    <row r="723" spans="1:61" ht="15" hidden="1" customHeight="1" x14ac:dyDescent="0.2">
      <c r="A723" s="349" t="str">
        <f t="shared" si="36"/>
        <v>43xx-911125400514-430120260213TAC0005</v>
      </c>
      <c r="B723" s="198">
        <v>46112</v>
      </c>
      <c r="C723" s="351" t="s">
        <v>328</v>
      </c>
      <c r="D723" s="351" t="s">
        <v>329</v>
      </c>
      <c r="E723" s="260">
        <v>911125400514</v>
      </c>
      <c r="F723" s="161" t="s">
        <v>3720</v>
      </c>
      <c r="G723" s="199" t="s">
        <v>3721</v>
      </c>
      <c r="H723" s="199" t="s">
        <v>3363</v>
      </c>
      <c r="I723" s="199" t="s">
        <v>4249</v>
      </c>
      <c r="J723" s="198">
        <v>46066</v>
      </c>
      <c r="K723" s="198">
        <v>46070</v>
      </c>
      <c r="L723" s="198">
        <v>46112</v>
      </c>
      <c r="M723" s="198"/>
      <c r="N723" s="161" t="s">
        <v>82</v>
      </c>
      <c r="O723" s="161" t="s">
        <v>479</v>
      </c>
      <c r="P723" s="161"/>
      <c r="Q723" s="161"/>
      <c r="R723" s="198">
        <v>44927</v>
      </c>
      <c r="S723" s="198">
        <v>46034</v>
      </c>
      <c r="T723" s="161" t="s">
        <v>1113</v>
      </c>
      <c r="U723" s="161" t="s">
        <v>297</v>
      </c>
      <c r="V723" s="161" t="s">
        <v>118</v>
      </c>
      <c r="W723" s="161" t="s">
        <v>73</v>
      </c>
      <c r="X723" s="161" t="s">
        <v>131</v>
      </c>
      <c r="Y723" s="161"/>
      <c r="Z723" s="198"/>
      <c r="AA723" s="161"/>
      <c r="AB723" s="161"/>
      <c r="AC723" s="161"/>
      <c r="AD723" s="197"/>
      <c r="AE723" s="197"/>
      <c r="AF723" s="197" t="s">
        <v>4005</v>
      </c>
      <c r="AG723" s="199">
        <v>105101</v>
      </c>
      <c r="AH723" s="197">
        <f t="shared" si="34"/>
        <v>461735</v>
      </c>
      <c r="AI723" s="197">
        <v>350268</v>
      </c>
      <c r="AJ723" s="197">
        <v>111467</v>
      </c>
      <c r="AK723" s="197">
        <v>0</v>
      </c>
      <c r="AL723" s="197">
        <v>35026.800000000003</v>
      </c>
      <c r="AM723" s="197">
        <f t="shared" si="35"/>
        <v>0</v>
      </c>
      <c r="AN723" s="197">
        <v>0</v>
      </c>
      <c r="AO723" s="197">
        <v>0</v>
      </c>
      <c r="AP723" s="197">
        <v>0</v>
      </c>
      <c r="AQ723" s="197">
        <v>0</v>
      </c>
      <c r="AR723" s="197">
        <v>0</v>
      </c>
      <c r="AS723" s="197" t="s">
        <v>564</v>
      </c>
      <c r="AT723" s="197">
        <v>0</v>
      </c>
      <c r="AU723" s="197">
        <v>0</v>
      </c>
      <c r="AV723" s="197">
        <v>0</v>
      </c>
      <c r="AW723" s="197" t="s">
        <v>4004</v>
      </c>
      <c r="AX723" s="197"/>
      <c r="AY723" s="197"/>
      <c r="AZ723" s="197"/>
      <c r="BA723" s="197"/>
      <c r="BB723" s="197"/>
      <c r="BC723" s="197"/>
      <c r="BD723" s="197" t="s">
        <v>4004</v>
      </c>
      <c r="BE723" s="197"/>
      <c r="BF723" s="197"/>
      <c r="BG723" s="197"/>
      <c r="BH723" s="197"/>
      <c r="BI723" s="197"/>
    </row>
    <row r="724" spans="1:61" ht="15" hidden="1" customHeight="1" x14ac:dyDescent="0.2">
      <c r="A724" s="349" t="str">
        <f t="shared" si="36"/>
        <v>06xx-20212551519-060120251022TAC0053</v>
      </c>
      <c r="B724" s="198">
        <v>46043</v>
      </c>
      <c r="C724" s="351" t="s">
        <v>348</v>
      </c>
      <c r="D724" s="351" t="s">
        <v>49</v>
      </c>
      <c r="E724" s="260">
        <v>20212551519</v>
      </c>
      <c r="F724" s="161" t="s">
        <v>1506</v>
      </c>
      <c r="G724" s="199" t="s">
        <v>1505</v>
      </c>
      <c r="H724" s="199" t="s">
        <v>3363</v>
      </c>
      <c r="I724" s="199" t="s">
        <v>1505</v>
      </c>
      <c r="J724" s="198">
        <v>45952</v>
      </c>
      <c r="K724" s="198">
        <v>45971</v>
      </c>
      <c r="L724" s="198">
        <v>46042</v>
      </c>
      <c r="M724" s="198">
        <v>46042</v>
      </c>
      <c r="N724" s="161" t="s">
        <v>82</v>
      </c>
      <c r="O724" s="161" t="s">
        <v>479</v>
      </c>
      <c r="P724" s="161"/>
      <c r="Q724" s="161"/>
      <c r="R724" s="198">
        <v>45154</v>
      </c>
      <c r="S724" s="198">
        <v>45946</v>
      </c>
      <c r="T724" s="161" t="s">
        <v>63</v>
      </c>
      <c r="U724" s="161" t="s">
        <v>149</v>
      </c>
      <c r="V724" s="161" t="s">
        <v>57</v>
      </c>
      <c r="W724" s="161" t="s">
        <v>903</v>
      </c>
      <c r="X724" s="161" t="s">
        <v>36</v>
      </c>
      <c r="Y724" s="161" t="s">
        <v>57</v>
      </c>
      <c r="Z724" s="198" t="s">
        <v>57</v>
      </c>
      <c r="AA724" s="161" t="s">
        <v>57</v>
      </c>
      <c r="AB724" s="161" t="s">
        <v>57</v>
      </c>
      <c r="AC724" s="161" t="s">
        <v>57</v>
      </c>
      <c r="AD724" s="197">
        <v>51703330</v>
      </c>
      <c r="AE724" s="197">
        <v>0</v>
      </c>
      <c r="AF724" s="197" t="s">
        <v>4003</v>
      </c>
      <c r="AG724" s="199">
        <v>103101</v>
      </c>
      <c r="AH724" s="197">
        <f t="shared" si="34"/>
        <v>459600</v>
      </c>
      <c r="AI724" s="197">
        <v>384438</v>
      </c>
      <c r="AJ724" s="197">
        <v>75162</v>
      </c>
      <c r="AK724" s="197">
        <v>0</v>
      </c>
      <c r="AL724" s="197">
        <v>0</v>
      </c>
      <c r="AM724" s="197">
        <f t="shared" si="35"/>
        <v>0</v>
      </c>
      <c r="AN724" s="197">
        <v>0</v>
      </c>
      <c r="AO724" s="197">
        <v>0</v>
      </c>
      <c r="AP724" s="197">
        <v>0</v>
      </c>
      <c r="AQ724" s="197">
        <v>0</v>
      </c>
      <c r="AR724" s="197">
        <v>0</v>
      </c>
      <c r="AS724" s="197" t="s">
        <v>564</v>
      </c>
      <c r="AT724" s="197">
        <v>0</v>
      </c>
      <c r="AU724" s="197">
        <v>0</v>
      </c>
      <c r="AV724" s="197">
        <v>0</v>
      </c>
      <c r="AW724" s="197" t="s">
        <v>4004</v>
      </c>
      <c r="AX724" s="197"/>
      <c r="AY724" s="197"/>
      <c r="AZ724" s="197"/>
      <c r="BA724" s="197"/>
      <c r="BB724" s="197"/>
      <c r="BC724" s="197"/>
      <c r="BD724" s="197" t="s">
        <v>4004</v>
      </c>
      <c r="BE724" s="197"/>
      <c r="BF724" s="197"/>
      <c r="BG724" s="197"/>
      <c r="BH724" s="197"/>
      <c r="BI724" s="197"/>
    </row>
    <row r="725" spans="1:61" ht="15" hidden="1" customHeight="1" x14ac:dyDescent="0.2">
      <c r="A725" s="349" t="str">
        <f t="shared" si="36"/>
        <v>06xx-20212551519-060120251022TAC0053</v>
      </c>
      <c r="B725" s="198">
        <v>46043</v>
      </c>
      <c r="C725" s="351" t="s">
        <v>348</v>
      </c>
      <c r="D725" s="351" t="s">
        <v>49</v>
      </c>
      <c r="E725" s="260">
        <v>20212551519</v>
      </c>
      <c r="F725" s="161" t="s">
        <v>1506</v>
      </c>
      <c r="G725" s="199" t="s">
        <v>1505</v>
      </c>
      <c r="H725" s="199" t="s">
        <v>3363</v>
      </c>
      <c r="I725" s="199" t="s">
        <v>1505</v>
      </c>
      <c r="J725" s="198">
        <v>45952</v>
      </c>
      <c r="K725" s="198">
        <v>45971</v>
      </c>
      <c r="L725" s="198">
        <v>46042</v>
      </c>
      <c r="M725" s="198">
        <v>46042</v>
      </c>
      <c r="N725" s="161" t="s">
        <v>82</v>
      </c>
      <c r="O725" s="161" t="s">
        <v>479</v>
      </c>
      <c r="P725" s="161"/>
      <c r="Q725" s="161"/>
      <c r="R725" s="198">
        <v>45154</v>
      </c>
      <c r="S725" s="198">
        <v>45946</v>
      </c>
      <c r="T725" s="161" t="s">
        <v>63</v>
      </c>
      <c r="U725" s="161" t="s">
        <v>149</v>
      </c>
      <c r="V725" s="161" t="s">
        <v>57</v>
      </c>
      <c r="W725" s="161" t="s">
        <v>903</v>
      </c>
      <c r="X725" s="161" t="s">
        <v>36</v>
      </c>
      <c r="Y725" s="161" t="s">
        <v>57</v>
      </c>
      <c r="Z725" s="198" t="s">
        <v>57</v>
      </c>
      <c r="AA725" s="161" t="s">
        <v>57</v>
      </c>
      <c r="AB725" s="161" t="s">
        <v>57</v>
      </c>
      <c r="AC725" s="161" t="s">
        <v>57</v>
      </c>
      <c r="AD725" s="197">
        <v>51703330</v>
      </c>
      <c r="AE725" s="197">
        <v>0</v>
      </c>
      <c r="AF725" s="197" t="s">
        <v>4003</v>
      </c>
      <c r="AG725" s="199">
        <v>101202</v>
      </c>
      <c r="AH725" s="197">
        <f t="shared" si="34"/>
        <v>459600</v>
      </c>
      <c r="AI725" s="197">
        <v>384438</v>
      </c>
      <c r="AJ725" s="197">
        <v>75162</v>
      </c>
      <c r="AK725" s="197">
        <v>0</v>
      </c>
      <c r="AL725" s="197">
        <v>0</v>
      </c>
      <c r="AM725" s="197">
        <f t="shared" si="35"/>
        <v>0</v>
      </c>
      <c r="AN725" s="197">
        <v>0</v>
      </c>
      <c r="AO725" s="197">
        <v>0</v>
      </c>
      <c r="AP725" s="197">
        <v>0</v>
      </c>
      <c r="AQ725" s="197">
        <v>0</v>
      </c>
      <c r="AR725" s="197">
        <v>0</v>
      </c>
      <c r="AS725" s="197" t="s">
        <v>564</v>
      </c>
      <c r="AT725" s="197">
        <v>0</v>
      </c>
      <c r="AU725" s="197">
        <v>0</v>
      </c>
      <c r="AV725" s="197">
        <v>0</v>
      </c>
      <c r="AW725" s="197" t="s">
        <v>4004</v>
      </c>
      <c r="AX725" s="197"/>
      <c r="AY725" s="197"/>
      <c r="AZ725" s="197"/>
      <c r="BA725" s="197"/>
      <c r="BB725" s="197"/>
      <c r="BC725" s="197"/>
      <c r="BD725" s="197" t="s">
        <v>4004</v>
      </c>
      <c r="BE725" s="197"/>
      <c r="BF725" s="197"/>
      <c r="BG725" s="197"/>
      <c r="BH725" s="197"/>
      <c r="BI725" s="197"/>
    </row>
    <row r="726" spans="1:61" ht="15" hidden="1" customHeight="1" x14ac:dyDescent="0.2">
      <c r="A726" s="349" t="str">
        <f t="shared" si="36"/>
        <v>60xx-240240023292-600120251230TAC0008</v>
      </c>
      <c r="B726" s="198">
        <v>46108</v>
      </c>
      <c r="C726" s="351" t="s">
        <v>363</v>
      </c>
      <c r="D726" s="351" t="s">
        <v>364</v>
      </c>
      <c r="E726" s="260">
        <v>240240023292</v>
      </c>
      <c r="F726" s="161" t="s">
        <v>2688</v>
      </c>
      <c r="G726" s="199" t="s">
        <v>2689</v>
      </c>
      <c r="H726" s="199" t="s">
        <v>3363</v>
      </c>
      <c r="I726" s="199" t="s">
        <v>4266</v>
      </c>
      <c r="J726" s="198">
        <v>46021</v>
      </c>
      <c r="K726" s="198">
        <v>46027</v>
      </c>
      <c r="L726" s="198">
        <v>46083</v>
      </c>
      <c r="M726" s="198">
        <v>46083</v>
      </c>
      <c r="N726" s="161" t="s">
        <v>82</v>
      </c>
      <c r="O726" s="161" t="s">
        <v>479</v>
      </c>
      <c r="P726" s="161"/>
      <c r="Q726" s="161"/>
      <c r="R726" s="198">
        <v>45342</v>
      </c>
      <c r="S726" s="198">
        <v>46014</v>
      </c>
      <c r="T726" s="161" t="s">
        <v>796</v>
      </c>
      <c r="U726" s="161"/>
      <c r="V726" s="161"/>
      <c r="W726" s="161"/>
      <c r="X726" s="161" t="s">
        <v>132</v>
      </c>
      <c r="Y726" s="161"/>
      <c r="Z726" s="198"/>
      <c r="AA726" s="161"/>
      <c r="AB726" s="161"/>
      <c r="AC726" s="161"/>
      <c r="AD726" s="197"/>
      <c r="AE726" s="197"/>
      <c r="AF726" s="197" t="s">
        <v>4005</v>
      </c>
      <c r="AG726" s="199">
        <v>105101</v>
      </c>
      <c r="AH726" s="197">
        <f t="shared" si="34"/>
        <v>449078</v>
      </c>
      <c r="AI726" s="197">
        <v>449078</v>
      </c>
      <c r="AJ726" s="197">
        <v>0</v>
      </c>
      <c r="AK726" s="197">
        <v>0</v>
      </c>
      <c r="AL726" s="197">
        <v>0</v>
      </c>
      <c r="AM726" s="197">
        <f t="shared" si="35"/>
        <v>0</v>
      </c>
      <c r="AN726" s="197">
        <v>0</v>
      </c>
      <c r="AO726" s="197">
        <v>0</v>
      </c>
      <c r="AP726" s="197">
        <v>0</v>
      </c>
      <c r="AQ726" s="197">
        <v>0</v>
      </c>
      <c r="AR726" s="197">
        <v>0</v>
      </c>
      <c r="AS726" s="197" t="s">
        <v>564</v>
      </c>
      <c r="AT726" s="197">
        <v>0</v>
      </c>
      <c r="AU726" s="197">
        <v>0</v>
      </c>
      <c r="AV726" s="197">
        <v>0</v>
      </c>
      <c r="AW726" s="197" t="s">
        <v>4004</v>
      </c>
      <c r="AX726" s="197"/>
      <c r="AY726" s="197"/>
      <c r="AZ726" s="197"/>
      <c r="BA726" s="197"/>
      <c r="BB726" s="197"/>
      <c r="BC726" s="197"/>
      <c r="BD726" s="197" t="s">
        <v>4004</v>
      </c>
      <c r="BE726" s="197"/>
      <c r="BF726" s="197"/>
      <c r="BG726" s="197"/>
      <c r="BH726" s="197"/>
      <c r="BI726" s="197"/>
    </row>
    <row r="727" spans="1:61" ht="15" hidden="1" customHeight="1" x14ac:dyDescent="0.2">
      <c r="A727" s="349" t="str">
        <f t="shared" si="36"/>
        <v>30xx-60440001338-300120260205TAC0017</v>
      </c>
      <c r="B727" s="198">
        <v>46112</v>
      </c>
      <c r="C727" s="351" t="s">
        <v>217</v>
      </c>
      <c r="D727" s="351" t="s">
        <v>360</v>
      </c>
      <c r="E727" s="260">
        <v>60440001338</v>
      </c>
      <c r="F727" s="161" t="s">
        <v>3822</v>
      </c>
      <c r="G727" s="199" t="s">
        <v>3823</v>
      </c>
      <c r="H727" s="199" t="s">
        <v>3363</v>
      </c>
      <c r="I727" s="199" t="s">
        <v>4250</v>
      </c>
      <c r="J727" s="198">
        <v>46058</v>
      </c>
      <c r="K727" s="198">
        <v>46064</v>
      </c>
      <c r="L727" s="198">
        <v>46111</v>
      </c>
      <c r="M727" s="198"/>
      <c r="N727" s="161" t="s">
        <v>82</v>
      </c>
      <c r="O727" s="161" t="s">
        <v>479</v>
      </c>
      <c r="P727" s="161"/>
      <c r="Q727" s="161"/>
      <c r="R727" s="198">
        <v>44927</v>
      </c>
      <c r="S727" s="198">
        <v>46084</v>
      </c>
      <c r="T727" s="161" t="s">
        <v>236</v>
      </c>
      <c r="U727" s="161" t="s">
        <v>23</v>
      </c>
      <c r="V727" s="161"/>
      <c r="W727" s="161" t="s">
        <v>3824</v>
      </c>
      <c r="X727" s="161" t="s">
        <v>36</v>
      </c>
      <c r="Y727" s="161"/>
      <c r="Z727" s="198"/>
      <c r="AA727" s="161"/>
      <c r="AB727" s="161"/>
      <c r="AC727" s="161"/>
      <c r="AD727" s="197">
        <v>219400605</v>
      </c>
      <c r="AE727" s="197">
        <v>4.49</v>
      </c>
      <c r="AF727" s="197" t="s">
        <v>4003</v>
      </c>
      <c r="AG727" s="199">
        <v>101111</v>
      </c>
      <c r="AH727" s="197">
        <f t="shared" si="34"/>
        <v>426181</v>
      </c>
      <c r="AI727" s="197">
        <v>414116</v>
      </c>
      <c r="AJ727" s="197">
        <v>12065</v>
      </c>
      <c r="AK727" s="197">
        <v>0</v>
      </c>
      <c r="AL727" s="197">
        <v>0</v>
      </c>
      <c r="AM727" s="197">
        <f t="shared" si="35"/>
        <v>0</v>
      </c>
      <c r="AN727" s="197">
        <v>0</v>
      </c>
      <c r="AO727" s="197">
        <v>0</v>
      </c>
      <c r="AP727" s="197">
        <v>0</v>
      </c>
      <c r="AQ727" s="197">
        <v>0</v>
      </c>
      <c r="AR727" s="197">
        <v>0</v>
      </c>
      <c r="AS727" s="197" t="s">
        <v>564</v>
      </c>
      <c r="AT727" s="197">
        <v>0</v>
      </c>
      <c r="AU727" s="197">
        <v>0</v>
      </c>
      <c r="AV727" s="197">
        <v>0</v>
      </c>
      <c r="AW727" s="197" t="s">
        <v>4004</v>
      </c>
      <c r="AX727" s="197"/>
      <c r="AY727" s="197"/>
      <c r="AZ727" s="197"/>
      <c r="BA727" s="197"/>
      <c r="BB727" s="197"/>
      <c r="BC727" s="197"/>
      <c r="BD727" s="197" t="s">
        <v>4004</v>
      </c>
      <c r="BE727" s="197"/>
      <c r="BF727" s="197"/>
      <c r="BG727" s="197"/>
      <c r="BH727" s="197"/>
      <c r="BI727" s="197"/>
    </row>
    <row r="728" spans="1:61" ht="15" hidden="1" customHeight="1" x14ac:dyDescent="0.2">
      <c r="A728" s="349" t="str">
        <f t="shared" si="36"/>
        <v>60xx-680221402272-600120251201TAC0005</v>
      </c>
      <c r="B728" s="198">
        <v>46045</v>
      </c>
      <c r="C728" s="351" t="s">
        <v>363</v>
      </c>
      <c r="D728" s="351" t="s">
        <v>364</v>
      </c>
      <c r="E728" s="260">
        <v>680221402272</v>
      </c>
      <c r="F728" s="161" t="s">
        <v>1927</v>
      </c>
      <c r="G728" s="199" t="s">
        <v>1928</v>
      </c>
      <c r="H728" s="199" t="s">
        <v>3363</v>
      </c>
      <c r="I728" s="199" t="s">
        <v>4268</v>
      </c>
      <c r="J728" s="198">
        <v>45992</v>
      </c>
      <c r="K728" s="198">
        <v>46001</v>
      </c>
      <c r="L728" s="198">
        <v>46044</v>
      </c>
      <c r="M728" s="198"/>
      <c r="N728" s="161" t="s">
        <v>21</v>
      </c>
      <c r="O728" s="161" t="s">
        <v>479</v>
      </c>
      <c r="P728" s="161"/>
      <c r="Q728" s="161"/>
      <c r="R728" s="198">
        <v>44562</v>
      </c>
      <c r="S728" s="198">
        <v>45986</v>
      </c>
      <c r="T728" s="161" t="s">
        <v>808</v>
      </c>
      <c r="U728" s="161" t="s">
        <v>1330</v>
      </c>
      <c r="V728" s="161"/>
      <c r="W728" s="161"/>
      <c r="X728" s="161" t="s">
        <v>132</v>
      </c>
      <c r="Y728" s="161"/>
      <c r="Z728" s="198"/>
      <c r="AA728" s="161"/>
      <c r="AB728" s="161"/>
      <c r="AC728" s="161"/>
      <c r="AD728" s="197"/>
      <c r="AE728" s="197"/>
      <c r="AF728" s="197" t="s">
        <v>4005</v>
      </c>
      <c r="AG728" s="199">
        <v>105101</v>
      </c>
      <c r="AH728" s="197">
        <f t="shared" si="34"/>
        <v>420243.28</v>
      </c>
      <c r="AI728" s="197">
        <v>419831</v>
      </c>
      <c r="AJ728" s="197">
        <v>412.28</v>
      </c>
      <c r="AK728" s="197">
        <v>-10907</v>
      </c>
      <c r="AL728" s="197">
        <v>0</v>
      </c>
      <c r="AM728" s="197">
        <f t="shared" si="35"/>
        <v>0</v>
      </c>
      <c r="AN728" s="197">
        <v>0</v>
      </c>
      <c r="AO728" s="197">
        <v>0</v>
      </c>
      <c r="AP728" s="197">
        <v>0</v>
      </c>
      <c r="AQ728" s="197">
        <v>0</v>
      </c>
      <c r="AR728" s="197">
        <v>0</v>
      </c>
      <c r="AS728" s="197" t="s">
        <v>564</v>
      </c>
      <c r="AT728" s="197">
        <v>0</v>
      </c>
      <c r="AU728" s="197">
        <v>0</v>
      </c>
      <c r="AV728" s="197">
        <v>0</v>
      </c>
      <c r="AW728" s="197" t="s">
        <v>4004</v>
      </c>
      <c r="AX728" s="197"/>
      <c r="AY728" s="197"/>
      <c r="AZ728" s="197"/>
      <c r="BA728" s="197"/>
      <c r="BB728" s="197"/>
      <c r="BC728" s="197"/>
      <c r="BD728" s="197" t="s">
        <v>4004</v>
      </c>
      <c r="BE728" s="197"/>
      <c r="BF728" s="197"/>
      <c r="BG728" s="197"/>
      <c r="BH728" s="197"/>
      <c r="BI728" s="197"/>
    </row>
    <row r="729" spans="1:61" ht="15" hidden="1" customHeight="1" x14ac:dyDescent="0.2">
      <c r="A729" s="349" t="str">
        <f t="shared" si="36"/>
        <v>43xx-721229450506-430120260213TAC0006</v>
      </c>
      <c r="B729" s="198">
        <v>46112</v>
      </c>
      <c r="C729" s="351" t="s">
        <v>328</v>
      </c>
      <c r="D729" s="351" t="s">
        <v>329</v>
      </c>
      <c r="E729" s="260">
        <v>721229450506</v>
      </c>
      <c r="F729" s="161" t="s">
        <v>3748</v>
      </c>
      <c r="G729" s="199" t="s">
        <v>3749</v>
      </c>
      <c r="H729" s="199" t="s">
        <v>3363</v>
      </c>
      <c r="I729" s="199" t="s">
        <v>4241</v>
      </c>
      <c r="J729" s="198">
        <v>46066</v>
      </c>
      <c r="K729" s="198">
        <v>46070</v>
      </c>
      <c r="L729" s="198">
        <v>46112</v>
      </c>
      <c r="M729" s="198"/>
      <c r="N729" s="161" t="s">
        <v>82</v>
      </c>
      <c r="O729" s="161" t="s">
        <v>479</v>
      </c>
      <c r="P729" s="161"/>
      <c r="Q729" s="161"/>
      <c r="R729" s="198">
        <v>44927</v>
      </c>
      <c r="S729" s="198">
        <v>46050</v>
      </c>
      <c r="T729" s="161" t="s">
        <v>1034</v>
      </c>
      <c r="U729" s="161" t="s">
        <v>297</v>
      </c>
      <c r="V729" s="161" t="s">
        <v>118</v>
      </c>
      <c r="W729" s="161" t="s">
        <v>75</v>
      </c>
      <c r="X729" s="161" t="s">
        <v>131</v>
      </c>
      <c r="Y729" s="161"/>
      <c r="Z729" s="198"/>
      <c r="AA729" s="161"/>
      <c r="AB729" s="161"/>
      <c r="AC729" s="161"/>
      <c r="AD729" s="197"/>
      <c r="AE729" s="197"/>
      <c r="AF729" s="197" t="s">
        <v>4090</v>
      </c>
      <c r="AG729" s="199">
        <v>901101</v>
      </c>
      <c r="AH729" s="197">
        <f t="shared" si="34"/>
        <v>392745</v>
      </c>
      <c r="AI729" s="197">
        <v>392500</v>
      </c>
      <c r="AJ729" s="197">
        <v>245</v>
      </c>
      <c r="AK729" s="197">
        <v>0</v>
      </c>
      <c r="AL729" s="197">
        <v>0</v>
      </c>
      <c r="AM729" s="197">
        <f t="shared" si="35"/>
        <v>0</v>
      </c>
      <c r="AN729" s="197">
        <v>0</v>
      </c>
      <c r="AO729" s="197">
        <v>0</v>
      </c>
      <c r="AP729" s="197">
        <v>0</v>
      </c>
      <c r="AQ729" s="197">
        <v>0</v>
      </c>
      <c r="AR729" s="197">
        <v>0</v>
      </c>
      <c r="AS729" s="197" t="s">
        <v>564</v>
      </c>
      <c r="AT729" s="197">
        <v>0</v>
      </c>
      <c r="AU729" s="197">
        <v>0</v>
      </c>
      <c r="AV729" s="197">
        <v>0</v>
      </c>
      <c r="AW729" s="197" t="s">
        <v>4004</v>
      </c>
      <c r="AX729" s="197"/>
      <c r="AY729" s="197"/>
      <c r="AZ729" s="197"/>
      <c r="BA729" s="197"/>
      <c r="BB729" s="197"/>
      <c r="BC729" s="197"/>
      <c r="BD729" s="197" t="s">
        <v>4004</v>
      </c>
      <c r="BE729" s="197"/>
      <c r="BF729" s="197"/>
      <c r="BG729" s="197"/>
      <c r="BH729" s="197"/>
      <c r="BI729" s="197"/>
    </row>
    <row r="730" spans="1:61" ht="15" hidden="1" customHeight="1" x14ac:dyDescent="0.2">
      <c r="A730" s="349" t="str">
        <f t="shared" si="36"/>
        <v>33xx-220264007723-330120251120TAC0005</v>
      </c>
      <c r="B730" s="198">
        <v>46099</v>
      </c>
      <c r="C730" s="351" t="s">
        <v>304</v>
      </c>
      <c r="D730" s="351" t="s">
        <v>305</v>
      </c>
      <c r="E730" s="260">
        <v>220264007723</v>
      </c>
      <c r="F730" s="161" t="s">
        <v>2005</v>
      </c>
      <c r="G730" s="199" t="s">
        <v>2004</v>
      </c>
      <c r="H730" s="199" t="s">
        <v>3363</v>
      </c>
      <c r="I730" s="199" t="s">
        <v>4243</v>
      </c>
      <c r="J730" s="198">
        <v>46099</v>
      </c>
      <c r="K730" s="198">
        <v>46099</v>
      </c>
      <c r="L730" s="198">
        <v>46099</v>
      </c>
      <c r="M730" s="198">
        <v>46099</v>
      </c>
      <c r="N730" s="161" t="s">
        <v>82</v>
      </c>
      <c r="O730" s="161" t="s">
        <v>479</v>
      </c>
      <c r="P730" s="161"/>
      <c r="Q730" s="161"/>
      <c r="R730" s="198">
        <v>45292</v>
      </c>
      <c r="S730" s="198">
        <v>45930</v>
      </c>
      <c r="T730" s="161" t="s">
        <v>313</v>
      </c>
      <c r="U730" s="161" t="s">
        <v>149</v>
      </c>
      <c r="V730" s="161"/>
      <c r="W730" s="161" t="s">
        <v>2621</v>
      </c>
      <c r="X730" s="161" t="s">
        <v>165</v>
      </c>
      <c r="Y730" s="161"/>
      <c r="Z730" s="198"/>
      <c r="AA730" s="161" t="s">
        <v>1141</v>
      </c>
      <c r="AB730" s="161" t="s">
        <v>1852</v>
      </c>
      <c r="AC730" s="161">
        <v>45978</v>
      </c>
      <c r="AD730" s="197">
        <v>11700000</v>
      </c>
      <c r="AE730" s="197"/>
      <c r="AF730" s="197" t="s">
        <v>4003</v>
      </c>
      <c r="AG730" s="199">
        <v>101202</v>
      </c>
      <c r="AH730" s="197">
        <f t="shared" si="34"/>
        <v>367585.54000000004</v>
      </c>
      <c r="AI730" s="197">
        <v>308053.2</v>
      </c>
      <c r="AJ730" s="197">
        <v>59532.34</v>
      </c>
      <c r="AK730" s="197">
        <v>0</v>
      </c>
      <c r="AL730" s="197">
        <v>30806</v>
      </c>
      <c r="AM730" s="197">
        <f t="shared" si="35"/>
        <v>0</v>
      </c>
      <c r="AN730" s="197">
        <v>0</v>
      </c>
      <c r="AO730" s="197">
        <v>0</v>
      </c>
      <c r="AP730" s="197">
        <v>0</v>
      </c>
      <c r="AQ730" s="197">
        <v>0</v>
      </c>
      <c r="AR730" s="197">
        <v>0</v>
      </c>
      <c r="AS730" s="197" t="s">
        <v>564</v>
      </c>
      <c r="AT730" s="197">
        <v>0</v>
      </c>
      <c r="AU730" s="197">
        <v>0</v>
      </c>
      <c r="AV730" s="197">
        <v>0</v>
      </c>
      <c r="AW730" s="197" t="s">
        <v>4004</v>
      </c>
      <c r="AX730" s="197"/>
      <c r="AY730" s="197"/>
      <c r="AZ730" s="197"/>
      <c r="BA730" s="197"/>
      <c r="BB730" s="197"/>
      <c r="BC730" s="197"/>
      <c r="BD730" s="197" t="s">
        <v>4004</v>
      </c>
      <c r="BE730" s="197"/>
      <c r="BF730" s="197"/>
      <c r="BG730" s="197"/>
      <c r="BH730" s="197"/>
      <c r="BI730" s="197"/>
    </row>
    <row r="731" spans="1:61" ht="15" hidden="1" customHeight="1" x14ac:dyDescent="0.2">
      <c r="A731" s="349" t="str">
        <f t="shared" si="36"/>
        <v>43xx-10340002721-430120250919TAC0007</v>
      </c>
      <c r="B731" s="198">
        <v>46045</v>
      </c>
      <c r="C731" s="351" t="s">
        <v>328</v>
      </c>
      <c r="D731" s="351" t="s">
        <v>329</v>
      </c>
      <c r="E731" s="260">
        <v>10340002721</v>
      </c>
      <c r="F731" s="161" t="s">
        <v>2056</v>
      </c>
      <c r="G731" s="199" t="s">
        <v>1715</v>
      </c>
      <c r="H731" s="199" t="s">
        <v>3363</v>
      </c>
      <c r="I731" s="199" t="s">
        <v>1744</v>
      </c>
      <c r="J731" s="198">
        <v>45919</v>
      </c>
      <c r="K731" s="198">
        <v>45933</v>
      </c>
      <c r="L731" s="198">
        <v>45979</v>
      </c>
      <c r="M731" s="198"/>
      <c r="N731" s="161" t="s">
        <v>82</v>
      </c>
      <c r="O731" s="161" t="s">
        <v>479</v>
      </c>
      <c r="P731" s="161"/>
      <c r="Q731" s="161"/>
      <c r="R731" s="198">
        <v>44562</v>
      </c>
      <c r="S731" s="198">
        <v>45657</v>
      </c>
      <c r="T731" s="161" t="s">
        <v>332</v>
      </c>
      <c r="U731" s="161" t="s">
        <v>1152</v>
      </c>
      <c r="V731" s="161"/>
      <c r="W731" s="161" t="s">
        <v>40</v>
      </c>
      <c r="X731" s="161" t="s">
        <v>28</v>
      </c>
      <c r="Y731" s="161"/>
      <c r="Z731" s="198"/>
      <c r="AA731" s="161"/>
      <c r="AB731" s="161"/>
      <c r="AC731" s="161"/>
      <c r="AD731" s="197"/>
      <c r="AE731" s="197"/>
      <c r="AF731" s="197" t="s">
        <v>4005</v>
      </c>
      <c r="AG731" s="199">
        <v>105101</v>
      </c>
      <c r="AH731" s="197">
        <f t="shared" si="34"/>
        <v>335341</v>
      </c>
      <c r="AI731" s="197">
        <v>315560</v>
      </c>
      <c r="AJ731" s="197">
        <v>19781</v>
      </c>
      <c r="AK731" s="197">
        <v>0</v>
      </c>
      <c r="AL731" s="197">
        <v>126224</v>
      </c>
      <c r="AM731" s="197">
        <f t="shared" si="35"/>
        <v>0</v>
      </c>
      <c r="AN731" s="197">
        <v>0</v>
      </c>
      <c r="AO731" s="197">
        <v>0</v>
      </c>
      <c r="AP731" s="197">
        <v>0</v>
      </c>
      <c r="AQ731" s="197">
        <v>0</v>
      </c>
      <c r="AR731" s="197">
        <v>0</v>
      </c>
      <c r="AS731" s="197" t="e">
        <v>#N/A</v>
      </c>
      <c r="AT731" s="197">
        <v>0</v>
      </c>
      <c r="AU731" s="197">
        <v>0</v>
      </c>
      <c r="AV731" s="197">
        <v>0</v>
      </c>
      <c r="AW731" s="197" t="s">
        <v>4004</v>
      </c>
      <c r="AX731" s="197" t="s">
        <v>904</v>
      </c>
      <c r="AY731" s="197"/>
      <c r="AZ731" s="197"/>
      <c r="BA731" s="197"/>
      <c r="BB731" s="197"/>
      <c r="BC731" s="197"/>
      <c r="BD731" s="197" t="s">
        <v>4004</v>
      </c>
      <c r="BE731" s="197"/>
      <c r="BF731" s="197"/>
      <c r="BG731" s="197"/>
      <c r="BH731" s="197"/>
      <c r="BI731" s="197"/>
    </row>
    <row r="732" spans="1:61" ht="15" hidden="1" customHeight="1" x14ac:dyDescent="0.2">
      <c r="A732" s="349" t="str">
        <f t="shared" si="36"/>
        <v>06xx-811024301912-060120260225TAC0005</v>
      </c>
      <c r="B732" s="198">
        <v>46112</v>
      </c>
      <c r="C732" s="351" t="s">
        <v>348</v>
      </c>
      <c r="D732" s="351" t="s">
        <v>49</v>
      </c>
      <c r="E732" s="260">
        <v>811024301912</v>
      </c>
      <c r="F732" s="161" t="s">
        <v>3739</v>
      </c>
      <c r="G732" s="199" t="s">
        <v>3740</v>
      </c>
      <c r="H732" s="199" t="s">
        <v>3363</v>
      </c>
      <c r="I732" s="199" t="s">
        <v>3740</v>
      </c>
      <c r="J732" s="198">
        <v>46078</v>
      </c>
      <c r="K732" s="198">
        <v>46080</v>
      </c>
      <c r="L732" s="198">
        <v>46112</v>
      </c>
      <c r="M732" s="198">
        <v>46112</v>
      </c>
      <c r="N732" s="161" t="s">
        <v>82</v>
      </c>
      <c r="O732" s="161" t="s">
        <v>479</v>
      </c>
      <c r="P732" s="161"/>
      <c r="Q732" s="161"/>
      <c r="R732" s="198">
        <v>44927</v>
      </c>
      <c r="S732" s="198">
        <v>46073</v>
      </c>
      <c r="T732" s="161" t="s">
        <v>53</v>
      </c>
      <c r="U732" s="161" t="s">
        <v>149</v>
      </c>
      <c r="V732" s="161" t="s">
        <v>57</v>
      </c>
      <c r="W732" s="161" t="s">
        <v>1140</v>
      </c>
      <c r="X732" s="161" t="s">
        <v>36</v>
      </c>
      <c r="Y732" s="161" t="s">
        <v>57</v>
      </c>
      <c r="Z732" s="198" t="s">
        <v>57</v>
      </c>
      <c r="AA732" s="161" t="s">
        <v>57</v>
      </c>
      <c r="AB732" s="161" t="s">
        <v>57</v>
      </c>
      <c r="AC732" s="161" t="s">
        <v>57</v>
      </c>
      <c r="AD732" s="197">
        <v>60153722</v>
      </c>
      <c r="AE732" s="197">
        <v>0</v>
      </c>
      <c r="AF732" s="197" t="s">
        <v>4003</v>
      </c>
      <c r="AG732" s="199">
        <v>101202</v>
      </c>
      <c r="AH732" s="197">
        <f t="shared" si="34"/>
        <v>306431</v>
      </c>
      <c r="AI732" s="197">
        <v>253518</v>
      </c>
      <c r="AJ732" s="197">
        <v>52913</v>
      </c>
      <c r="AK732" s="197">
        <v>0</v>
      </c>
      <c r="AL732" s="197">
        <v>0</v>
      </c>
      <c r="AM732" s="197">
        <f t="shared" si="35"/>
        <v>0</v>
      </c>
      <c r="AN732" s="197">
        <v>0</v>
      </c>
      <c r="AO732" s="197">
        <v>0</v>
      </c>
      <c r="AP732" s="197">
        <v>0</v>
      </c>
      <c r="AQ732" s="197">
        <v>0</v>
      </c>
      <c r="AR732" s="197">
        <v>0</v>
      </c>
      <c r="AS732" s="197" t="s">
        <v>564</v>
      </c>
      <c r="AT732" s="197">
        <v>0</v>
      </c>
      <c r="AU732" s="197">
        <v>0</v>
      </c>
      <c r="AV732" s="197">
        <v>0</v>
      </c>
      <c r="AW732" s="197" t="s">
        <v>4004</v>
      </c>
      <c r="AX732" s="197"/>
      <c r="AY732" s="197"/>
      <c r="AZ732" s="197"/>
      <c r="BA732" s="197"/>
      <c r="BB732" s="197"/>
      <c r="BC732" s="197"/>
      <c r="BD732" s="197" t="s">
        <v>4004</v>
      </c>
      <c r="BE732" s="197"/>
      <c r="BF732" s="197"/>
      <c r="BG732" s="197"/>
      <c r="BH732" s="197"/>
      <c r="BI732" s="197"/>
    </row>
    <row r="733" spans="1:61" ht="15" hidden="1" customHeight="1" x14ac:dyDescent="0.2">
      <c r="A733" s="349" t="str">
        <f t="shared" si="36"/>
        <v>27xx-501201301484-270120260317TAC0006</v>
      </c>
      <c r="B733" s="198">
        <v>46112</v>
      </c>
      <c r="C733" s="351" t="s">
        <v>193</v>
      </c>
      <c r="D733" s="351" t="s">
        <v>194</v>
      </c>
      <c r="E733" s="260">
        <v>501201301484</v>
      </c>
      <c r="F733" s="161" t="s">
        <v>3266</v>
      </c>
      <c r="G733" s="199" t="s">
        <v>4201</v>
      </c>
      <c r="H733" s="199" t="s">
        <v>3363</v>
      </c>
      <c r="I733" s="199" t="s">
        <v>4202</v>
      </c>
      <c r="J733" s="198">
        <v>46098</v>
      </c>
      <c r="K733" s="198">
        <v>46101</v>
      </c>
      <c r="L733" s="198">
        <v>46112</v>
      </c>
      <c r="M733" s="198"/>
      <c r="N733" s="161" t="s">
        <v>82</v>
      </c>
      <c r="O733" s="161" t="s">
        <v>479</v>
      </c>
      <c r="P733" s="161"/>
      <c r="Q733" s="161"/>
      <c r="R733" s="198">
        <v>44927</v>
      </c>
      <c r="S733" s="198">
        <v>46077</v>
      </c>
      <c r="T733" s="161" t="s">
        <v>196</v>
      </c>
      <c r="U733" s="161" t="s">
        <v>23</v>
      </c>
      <c r="V733" s="161"/>
      <c r="W733" s="161" t="s">
        <v>4203</v>
      </c>
      <c r="X733" s="161" t="s">
        <v>36</v>
      </c>
      <c r="Y733" s="161"/>
      <c r="Z733" s="198"/>
      <c r="AA733" s="161"/>
      <c r="AB733" s="161"/>
      <c r="AC733" s="161"/>
      <c r="AD733" s="197">
        <v>392720192</v>
      </c>
      <c r="AE733" s="197">
        <v>13.2</v>
      </c>
      <c r="AF733" s="197" t="s">
        <v>4003</v>
      </c>
      <c r="AG733" s="199">
        <v>101202</v>
      </c>
      <c r="AH733" s="197">
        <f t="shared" si="34"/>
        <v>283365</v>
      </c>
      <c r="AI733" s="197">
        <v>277548</v>
      </c>
      <c r="AJ733" s="197">
        <v>5817</v>
      </c>
      <c r="AK733" s="197">
        <v>0</v>
      </c>
      <c r="AL733" s="197">
        <v>0</v>
      </c>
      <c r="AM733" s="197">
        <f t="shared" si="35"/>
        <v>0</v>
      </c>
      <c r="AN733" s="197">
        <v>0</v>
      </c>
      <c r="AO733" s="197">
        <v>0</v>
      </c>
      <c r="AP733" s="197">
        <v>0</v>
      </c>
      <c r="AQ733" s="197">
        <v>0</v>
      </c>
      <c r="AR733" s="197">
        <v>0</v>
      </c>
      <c r="AS733" s="197" t="s">
        <v>564</v>
      </c>
      <c r="AT733" s="197">
        <v>0</v>
      </c>
      <c r="AU733" s="197">
        <v>0</v>
      </c>
      <c r="AV733" s="197">
        <v>0</v>
      </c>
      <c r="AW733" s="197" t="s">
        <v>4004</v>
      </c>
      <c r="AX733" s="197"/>
      <c r="AY733" s="197"/>
      <c r="AZ733" s="197"/>
      <c r="BA733" s="197"/>
      <c r="BB733" s="197"/>
      <c r="BC733" s="197"/>
      <c r="BD733" s="197" t="s">
        <v>4007</v>
      </c>
      <c r="BE733" s="197"/>
      <c r="BF733" s="197"/>
      <c r="BG733" s="197"/>
      <c r="BH733" s="197"/>
      <c r="BI733" s="197"/>
    </row>
    <row r="734" spans="1:61" ht="15" hidden="1" customHeight="1" x14ac:dyDescent="0.2">
      <c r="A734" s="349" t="str">
        <f t="shared" si="36"/>
        <v>27xx-501201301484-270120260317TAC0006</v>
      </c>
      <c r="B734" s="198">
        <v>46112</v>
      </c>
      <c r="C734" s="351" t="s">
        <v>193</v>
      </c>
      <c r="D734" s="351" t="s">
        <v>194</v>
      </c>
      <c r="E734" s="260">
        <v>501201301484</v>
      </c>
      <c r="F734" s="161" t="s">
        <v>3266</v>
      </c>
      <c r="G734" s="199" t="s">
        <v>4201</v>
      </c>
      <c r="H734" s="505" t="s">
        <v>3363</v>
      </c>
      <c r="I734" s="199" t="s">
        <v>4202</v>
      </c>
      <c r="J734" s="198">
        <v>46098</v>
      </c>
      <c r="K734" s="198">
        <v>46101</v>
      </c>
      <c r="L734" s="198">
        <v>46112</v>
      </c>
      <c r="M734" s="198"/>
      <c r="N734" s="161" t="s">
        <v>82</v>
      </c>
      <c r="O734" s="161" t="s">
        <v>479</v>
      </c>
      <c r="P734" s="161"/>
      <c r="Q734" s="161"/>
      <c r="R734" s="198">
        <v>44927</v>
      </c>
      <c r="S734" s="198">
        <v>46077</v>
      </c>
      <c r="T734" s="161" t="s">
        <v>196</v>
      </c>
      <c r="U734" s="161" t="s">
        <v>23</v>
      </c>
      <c r="V734" s="161"/>
      <c r="W734" s="161" t="s">
        <v>4203</v>
      </c>
      <c r="X734" s="161" t="s">
        <v>36</v>
      </c>
      <c r="Y734" s="161"/>
      <c r="Z734" s="198"/>
      <c r="AA734" s="161"/>
      <c r="AB734" s="161"/>
      <c r="AC734" s="161"/>
      <c r="AD734" s="197"/>
      <c r="AE734" s="197"/>
      <c r="AF734" s="197" t="s">
        <v>4003</v>
      </c>
      <c r="AG734" s="199">
        <v>103101</v>
      </c>
      <c r="AH734" s="197">
        <f t="shared" si="34"/>
        <v>283353</v>
      </c>
      <c r="AI734" s="197">
        <v>277548</v>
      </c>
      <c r="AJ734" s="197">
        <v>5805</v>
      </c>
      <c r="AK734" s="197">
        <v>0</v>
      </c>
      <c r="AL734" s="197">
        <v>0</v>
      </c>
      <c r="AM734" s="197">
        <f t="shared" si="35"/>
        <v>0</v>
      </c>
      <c r="AN734" s="197">
        <v>0</v>
      </c>
      <c r="AO734" s="197">
        <v>0</v>
      </c>
      <c r="AP734" s="197">
        <v>0</v>
      </c>
      <c r="AQ734" s="197">
        <v>0</v>
      </c>
      <c r="AR734" s="197">
        <v>0</v>
      </c>
      <c r="AS734" s="197" t="s">
        <v>564</v>
      </c>
      <c r="AT734" s="197">
        <v>0</v>
      </c>
      <c r="AU734" s="197">
        <v>0</v>
      </c>
      <c r="AV734" s="197">
        <v>0</v>
      </c>
      <c r="AW734" s="197" t="s">
        <v>4004</v>
      </c>
      <c r="AX734" s="197"/>
      <c r="AY734" s="197"/>
      <c r="AZ734" s="197"/>
      <c r="BA734" s="197"/>
      <c r="BB734" s="197"/>
      <c r="BC734" s="197"/>
      <c r="BD734" s="197" t="s">
        <v>4007</v>
      </c>
      <c r="BE734" s="197"/>
      <c r="BF734" s="197"/>
      <c r="BG734" s="197"/>
      <c r="BH734" s="197"/>
      <c r="BI734" s="197"/>
    </row>
    <row r="735" spans="1:61" ht="15" hidden="1" customHeight="1" x14ac:dyDescent="0.2">
      <c r="A735" s="349" t="str">
        <f t="shared" si="36"/>
        <v>62xx-890618350014-620120251217TAC0013</v>
      </c>
      <c r="B735" s="198">
        <v>46071</v>
      </c>
      <c r="C735" s="351" t="s">
        <v>361</v>
      </c>
      <c r="D735" s="351" t="s">
        <v>362</v>
      </c>
      <c r="E735" s="260">
        <v>890618350014</v>
      </c>
      <c r="F735" s="161" t="s">
        <v>2650</v>
      </c>
      <c r="G735" s="199" t="s">
        <v>2651</v>
      </c>
      <c r="H735" s="199" t="s">
        <v>3363</v>
      </c>
      <c r="I735" s="199" t="s">
        <v>3568</v>
      </c>
      <c r="J735" s="198">
        <v>46008</v>
      </c>
      <c r="K735" s="198">
        <v>46027</v>
      </c>
      <c r="L735" s="198">
        <v>46069</v>
      </c>
      <c r="M735" s="198"/>
      <c r="N735" s="161" t="s">
        <v>82</v>
      </c>
      <c r="O735" s="161" t="s">
        <v>479</v>
      </c>
      <c r="P735" s="161"/>
      <c r="Q735" s="161"/>
      <c r="R735" s="198">
        <v>44961</v>
      </c>
      <c r="S735" s="198" t="s">
        <v>2652</v>
      </c>
      <c r="T735" s="161" t="s">
        <v>1791</v>
      </c>
      <c r="U735" s="161" t="s">
        <v>2370</v>
      </c>
      <c r="V735" s="161"/>
      <c r="W735" s="161" t="s">
        <v>65</v>
      </c>
      <c r="X735" s="161" t="s">
        <v>132</v>
      </c>
      <c r="Y735" s="161"/>
      <c r="Z735" s="198"/>
      <c r="AA735" s="161"/>
      <c r="AB735" s="161"/>
      <c r="AC735" s="161"/>
      <c r="AD735" s="197">
        <v>0</v>
      </c>
      <c r="AE735" s="197"/>
      <c r="AF735" s="197" t="s">
        <v>4090</v>
      </c>
      <c r="AG735" s="199">
        <v>904101</v>
      </c>
      <c r="AH735" s="197">
        <f t="shared" si="34"/>
        <v>251792</v>
      </c>
      <c r="AI735" s="197">
        <v>201600</v>
      </c>
      <c r="AJ735" s="197">
        <v>50192</v>
      </c>
      <c r="AK735" s="197">
        <v>0</v>
      </c>
      <c r="AL735" s="197">
        <v>0</v>
      </c>
      <c r="AM735" s="197">
        <f t="shared" si="35"/>
        <v>0</v>
      </c>
      <c r="AN735" s="197">
        <v>0</v>
      </c>
      <c r="AO735" s="197">
        <v>0</v>
      </c>
      <c r="AP735" s="197">
        <v>0</v>
      </c>
      <c r="AQ735" s="197">
        <v>0</v>
      </c>
      <c r="AR735" s="197">
        <v>0</v>
      </c>
      <c r="AS735" s="197" t="s">
        <v>564</v>
      </c>
      <c r="AT735" s="197">
        <v>0</v>
      </c>
      <c r="AU735" s="197">
        <v>0</v>
      </c>
      <c r="AV735" s="197">
        <v>0</v>
      </c>
      <c r="AW735" s="197" t="s">
        <v>4004</v>
      </c>
      <c r="AX735" s="197"/>
      <c r="AY735" s="197"/>
      <c r="AZ735" s="197"/>
      <c r="BA735" s="197"/>
      <c r="BB735" s="197"/>
      <c r="BC735" s="197"/>
      <c r="BD735" s="197" t="s">
        <v>4004</v>
      </c>
      <c r="BE735" s="197"/>
      <c r="BF735" s="197"/>
      <c r="BG735" s="197"/>
      <c r="BH735" s="197"/>
      <c r="BI735" s="197"/>
    </row>
    <row r="736" spans="1:61" ht="15" hidden="1" customHeight="1" x14ac:dyDescent="0.2">
      <c r="A736" s="349" t="str">
        <f t="shared" si="36"/>
        <v>60xx-850906400206-600120250821TAC0001</v>
      </c>
      <c r="B736" s="198">
        <v>46085</v>
      </c>
      <c r="C736" s="351" t="s">
        <v>363</v>
      </c>
      <c r="D736" s="351" t="s">
        <v>364</v>
      </c>
      <c r="E736" s="260">
        <v>850906400206</v>
      </c>
      <c r="F736" s="161" t="s">
        <v>751</v>
      </c>
      <c r="G736" s="199" t="s">
        <v>750</v>
      </c>
      <c r="H736" s="199" t="s">
        <v>3363</v>
      </c>
      <c r="I736" s="199" t="s">
        <v>4271</v>
      </c>
      <c r="J736" s="198">
        <v>45896</v>
      </c>
      <c r="K736" s="198">
        <v>45896</v>
      </c>
      <c r="L736" s="198">
        <v>46083</v>
      </c>
      <c r="M736" s="198"/>
      <c r="N736" s="161" t="s">
        <v>21</v>
      </c>
      <c r="O736" s="161" t="s">
        <v>479</v>
      </c>
      <c r="P736" s="161"/>
      <c r="Q736" s="161"/>
      <c r="R736" s="198">
        <v>44562</v>
      </c>
      <c r="S736" s="198">
        <v>45868</v>
      </c>
      <c r="T736" s="161" t="s">
        <v>3561</v>
      </c>
      <c r="U736" s="161" t="s">
        <v>149</v>
      </c>
      <c r="V736" s="161"/>
      <c r="W736" s="161" t="s">
        <v>1168</v>
      </c>
      <c r="X736" s="161" t="s">
        <v>1293</v>
      </c>
      <c r="Y736" s="161"/>
      <c r="Z736" s="198"/>
      <c r="AA736" s="161"/>
      <c r="AB736" s="161"/>
      <c r="AC736" s="161"/>
      <c r="AD736" s="197">
        <v>3734080</v>
      </c>
      <c r="AE736" s="197">
        <v>8.49</v>
      </c>
      <c r="AF736" s="197" t="s">
        <v>4003</v>
      </c>
      <c r="AG736" s="199">
        <v>103101</v>
      </c>
      <c r="AH736" s="197">
        <f t="shared" si="34"/>
        <v>225229</v>
      </c>
      <c r="AI736" s="197">
        <v>158705</v>
      </c>
      <c r="AJ736" s="197">
        <v>66524</v>
      </c>
      <c r="AK736" s="197">
        <v>0</v>
      </c>
      <c r="AL736" s="197">
        <v>0</v>
      </c>
      <c r="AM736" s="197">
        <f t="shared" si="35"/>
        <v>0</v>
      </c>
      <c r="AN736" s="197">
        <v>0</v>
      </c>
      <c r="AO736" s="197">
        <v>0</v>
      </c>
      <c r="AP736" s="197">
        <v>0</v>
      </c>
      <c r="AQ736" s="197">
        <v>0</v>
      </c>
      <c r="AR736" s="197">
        <v>0</v>
      </c>
      <c r="AS736" s="197" t="s">
        <v>564</v>
      </c>
      <c r="AT736" s="197">
        <v>0</v>
      </c>
      <c r="AU736" s="197">
        <v>0</v>
      </c>
      <c r="AV736" s="197">
        <v>0</v>
      </c>
      <c r="AW736" s="197" t="s">
        <v>4004</v>
      </c>
      <c r="AX736" s="197"/>
      <c r="AY736" s="197"/>
      <c r="AZ736" s="197"/>
      <c r="BA736" s="197"/>
      <c r="BB736" s="197"/>
      <c r="BC736" s="197"/>
      <c r="BD736" s="197" t="s">
        <v>4004</v>
      </c>
      <c r="BE736" s="197"/>
      <c r="BF736" s="197"/>
      <c r="BG736" s="197"/>
      <c r="BH736" s="197"/>
      <c r="BI736" s="197"/>
    </row>
    <row r="737" spans="1:61" ht="15" hidden="1" customHeight="1" x14ac:dyDescent="0.2">
      <c r="A737" s="349" t="str">
        <f t="shared" si="36"/>
        <v>60xx-230740031296-600120251104TAC0124</v>
      </c>
      <c r="B737" s="198">
        <v>46108</v>
      </c>
      <c r="C737" s="351" t="s">
        <v>363</v>
      </c>
      <c r="D737" s="351" t="s">
        <v>364</v>
      </c>
      <c r="E737" s="260">
        <v>230740031296</v>
      </c>
      <c r="F737" s="161" t="s">
        <v>1535</v>
      </c>
      <c r="G737" s="199" t="s">
        <v>1534</v>
      </c>
      <c r="H737" s="199" t="s">
        <v>3363</v>
      </c>
      <c r="I737" s="199" t="s">
        <v>4272</v>
      </c>
      <c r="J737" s="198">
        <v>45965</v>
      </c>
      <c r="K737" s="198">
        <v>45974</v>
      </c>
      <c r="L737" s="198">
        <v>46078</v>
      </c>
      <c r="M737" s="198">
        <v>46078</v>
      </c>
      <c r="N737" s="161" t="s">
        <v>82</v>
      </c>
      <c r="O737" s="161" t="s">
        <v>479</v>
      </c>
      <c r="P737" s="161"/>
      <c r="Q737" s="161"/>
      <c r="R737" s="198">
        <v>45131</v>
      </c>
      <c r="S737" s="198">
        <v>45953</v>
      </c>
      <c r="T737" s="161" t="s">
        <v>1031</v>
      </c>
      <c r="U737" s="161"/>
      <c r="V737" s="161"/>
      <c r="W737" s="161"/>
      <c r="X737" s="161" t="s">
        <v>132</v>
      </c>
      <c r="Y737" s="161"/>
      <c r="Z737" s="198"/>
      <c r="AA737" s="161"/>
      <c r="AB737" s="161"/>
      <c r="AC737" s="161"/>
      <c r="AD737" s="197"/>
      <c r="AE737" s="197"/>
      <c r="AF737" s="197" t="s">
        <v>4003</v>
      </c>
      <c r="AG737" s="199">
        <v>101111</v>
      </c>
      <c r="AH737" s="197">
        <f t="shared" si="34"/>
        <v>214730</v>
      </c>
      <c r="AI737" s="197">
        <v>191655</v>
      </c>
      <c r="AJ737" s="197">
        <v>23075</v>
      </c>
      <c r="AK737" s="197">
        <v>0</v>
      </c>
      <c r="AL737" s="197">
        <v>38331</v>
      </c>
      <c r="AM737" s="197">
        <f t="shared" si="35"/>
        <v>0</v>
      </c>
      <c r="AN737" s="197">
        <v>0</v>
      </c>
      <c r="AO737" s="197">
        <v>0</v>
      </c>
      <c r="AP737" s="197">
        <v>0</v>
      </c>
      <c r="AQ737" s="197">
        <v>0</v>
      </c>
      <c r="AR737" s="197">
        <v>0</v>
      </c>
      <c r="AS737" s="197" t="s">
        <v>564</v>
      </c>
      <c r="AT737" s="197">
        <v>0</v>
      </c>
      <c r="AU737" s="197">
        <v>0</v>
      </c>
      <c r="AV737" s="197">
        <v>0</v>
      </c>
      <c r="AW737" s="197" t="s">
        <v>4004</v>
      </c>
      <c r="AX737" s="197"/>
      <c r="AY737" s="197"/>
      <c r="AZ737" s="197"/>
      <c r="BA737" s="197"/>
      <c r="BB737" s="197"/>
      <c r="BC737" s="197"/>
      <c r="BD737" s="197" t="s">
        <v>4004</v>
      </c>
      <c r="BE737" s="197"/>
      <c r="BF737" s="197"/>
      <c r="BG737" s="197"/>
      <c r="BH737" s="197"/>
      <c r="BI737" s="197"/>
    </row>
    <row r="738" spans="1:61" ht="15" hidden="1" customHeight="1" x14ac:dyDescent="0.2">
      <c r="A738" s="349" t="str">
        <f t="shared" si="36"/>
        <v>33xx-690707402800-330120251217TAC0007</v>
      </c>
      <c r="B738" s="198">
        <v>46064</v>
      </c>
      <c r="C738" s="351" t="s">
        <v>304</v>
      </c>
      <c r="D738" s="351" t="s">
        <v>305</v>
      </c>
      <c r="E738" s="260">
        <v>690707402800</v>
      </c>
      <c r="F738" s="161" t="s">
        <v>2146</v>
      </c>
      <c r="G738" s="199" t="s">
        <v>2147</v>
      </c>
      <c r="H738" s="199" t="s">
        <v>3363</v>
      </c>
      <c r="I738" s="199" t="s">
        <v>3620</v>
      </c>
      <c r="J738" s="198">
        <v>46008</v>
      </c>
      <c r="K738" s="198">
        <v>46014</v>
      </c>
      <c r="L738" s="198">
        <v>46059</v>
      </c>
      <c r="M738" s="198">
        <v>46059</v>
      </c>
      <c r="N738" s="161" t="s">
        <v>82</v>
      </c>
      <c r="O738" s="161" t="s">
        <v>479</v>
      </c>
      <c r="P738" s="161"/>
      <c r="Q738" s="161"/>
      <c r="R738" s="198">
        <v>44743</v>
      </c>
      <c r="S738" s="198">
        <v>46001</v>
      </c>
      <c r="T738" s="161" t="s">
        <v>308</v>
      </c>
      <c r="U738" s="161" t="s">
        <v>149</v>
      </c>
      <c r="V738" s="161"/>
      <c r="W738" s="161" t="s">
        <v>2148</v>
      </c>
      <c r="X738" s="161" t="s">
        <v>1062</v>
      </c>
      <c r="Y738" s="161"/>
      <c r="Z738" s="198"/>
      <c r="AA738" s="161"/>
      <c r="AB738" s="161"/>
      <c r="AC738" s="161"/>
      <c r="AD738" s="197"/>
      <c r="AE738" s="197"/>
      <c r="AF738" s="197" t="s">
        <v>4003</v>
      </c>
      <c r="AG738" s="199">
        <v>103101</v>
      </c>
      <c r="AH738" s="197">
        <f t="shared" si="34"/>
        <v>212799.03</v>
      </c>
      <c r="AI738" s="197">
        <v>194942.3</v>
      </c>
      <c r="AJ738" s="197">
        <v>17856.73</v>
      </c>
      <c r="AK738" s="197">
        <v>0</v>
      </c>
      <c r="AL738" s="197">
        <v>38988.400000000001</v>
      </c>
      <c r="AM738" s="197">
        <f t="shared" si="35"/>
        <v>0</v>
      </c>
      <c r="AN738" s="197">
        <v>0</v>
      </c>
      <c r="AO738" s="197">
        <v>0</v>
      </c>
      <c r="AP738" s="197">
        <v>0</v>
      </c>
      <c r="AQ738" s="197">
        <v>0</v>
      </c>
      <c r="AR738" s="197">
        <v>0</v>
      </c>
      <c r="AS738" s="197" t="s">
        <v>564</v>
      </c>
      <c r="AT738" s="197">
        <v>0</v>
      </c>
      <c r="AU738" s="197">
        <v>0</v>
      </c>
      <c r="AV738" s="197">
        <v>0</v>
      </c>
      <c r="AW738" s="197" t="s">
        <v>4004</v>
      </c>
      <c r="AX738" s="197"/>
      <c r="AY738" s="197"/>
      <c r="AZ738" s="197"/>
      <c r="BA738" s="197"/>
      <c r="BB738" s="197"/>
      <c r="BC738" s="197"/>
      <c r="BD738" s="197" t="s">
        <v>4004</v>
      </c>
      <c r="BE738" s="197"/>
      <c r="BF738" s="197"/>
      <c r="BG738" s="197"/>
      <c r="BH738" s="197"/>
      <c r="BI738" s="197"/>
    </row>
    <row r="739" spans="1:61" ht="15" hidden="1" customHeight="1" x14ac:dyDescent="0.2">
      <c r="A739" s="349" t="str">
        <f t="shared" si="36"/>
        <v>33xx-690707402800-330120251217TAC0007</v>
      </c>
      <c r="B739" s="198">
        <v>46064</v>
      </c>
      <c r="C739" s="351" t="s">
        <v>304</v>
      </c>
      <c r="D739" s="351" t="s">
        <v>305</v>
      </c>
      <c r="E739" s="260">
        <v>690707402800</v>
      </c>
      <c r="F739" s="161" t="s">
        <v>2146</v>
      </c>
      <c r="G739" s="199" t="s">
        <v>2147</v>
      </c>
      <c r="H739" s="199" t="s">
        <v>3363</v>
      </c>
      <c r="I739" s="199" t="s">
        <v>3620</v>
      </c>
      <c r="J739" s="198">
        <v>46008</v>
      </c>
      <c r="K739" s="198">
        <v>46014</v>
      </c>
      <c r="L739" s="198">
        <v>46059</v>
      </c>
      <c r="M739" s="198">
        <v>46059</v>
      </c>
      <c r="N739" s="161" t="s">
        <v>82</v>
      </c>
      <c r="O739" s="161" t="s">
        <v>479</v>
      </c>
      <c r="P739" s="161"/>
      <c r="Q739" s="161"/>
      <c r="R739" s="198">
        <v>44743</v>
      </c>
      <c r="S739" s="198">
        <v>46001</v>
      </c>
      <c r="T739" s="161" t="s">
        <v>308</v>
      </c>
      <c r="U739" s="161" t="s">
        <v>149</v>
      </c>
      <c r="V739" s="161"/>
      <c r="W739" s="161" t="s">
        <v>2148</v>
      </c>
      <c r="X739" s="161" t="s">
        <v>1062</v>
      </c>
      <c r="Y739" s="161"/>
      <c r="Z739" s="198"/>
      <c r="AA739" s="161"/>
      <c r="AB739" s="161"/>
      <c r="AC739" s="161"/>
      <c r="AD739" s="197"/>
      <c r="AE739" s="197"/>
      <c r="AF739" s="197" t="s">
        <v>4003</v>
      </c>
      <c r="AG739" s="199">
        <v>101202</v>
      </c>
      <c r="AH739" s="197">
        <f t="shared" si="34"/>
        <v>212799.03</v>
      </c>
      <c r="AI739" s="197">
        <v>194942.3</v>
      </c>
      <c r="AJ739" s="197">
        <v>17856.73</v>
      </c>
      <c r="AK739" s="197">
        <v>0</v>
      </c>
      <c r="AL739" s="197">
        <v>38988.400000000001</v>
      </c>
      <c r="AM739" s="197">
        <f t="shared" si="35"/>
        <v>0</v>
      </c>
      <c r="AN739" s="197">
        <v>0</v>
      </c>
      <c r="AO739" s="197">
        <v>0</v>
      </c>
      <c r="AP739" s="197">
        <v>0</v>
      </c>
      <c r="AQ739" s="197">
        <v>0</v>
      </c>
      <c r="AR739" s="197">
        <v>0</v>
      </c>
      <c r="AS739" s="197" t="s">
        <v>564</v>
      </c>
      <c r="AT739" s="197">
        <v>0</v>
      </c>
      <c r="AU739" s="197">
        <v>0</v>
      </c>
      <c r="AV739" s="197">
        <v>0</v>
      </c>
      <c r="AW739" s="197" t="s">
        <v>4004</v>
      </c>
      <c r="AX739" s="197"/>
      <c r="AY739" s="197"/>
      <c r="AZ739" s="197"/>
      <c r="BA739" s="197"/>
      <c r="BB739" s="197"/>
      <c r="BC739" s="197"/>
      <c r="BD739" s="197" t="s">
        <v>4004</v>
      </c>
      <c r="BE739" s="197"/>
      <c r="BF739" s="197"/>
      <c r="BG739" s="197"/>
      <c r="BH739" s="197"/>
      <c r="BI739" s="197"/>
    </row>
    <row r="740" spans="1:61" ht="15" hidden="1" customHeight="1" x14ac:dyDescent="0.2">
      <c r="A740" s="349" t="str">
        <f t="shared" si="36"/>
        <v>43xx-911125400514-430120260213TAC0005</v>
      </c>
      <c r="B740" s="198">
        <v>46112</v>
      </c>
      <c r="C740" s="351" t="s">
        <v>328</v>
      </c>
      <c r="D740" s="351" t="s">
        <v>329</v>
      </c>
      <c r="E740" s="260">
        <v>911125400514</v>
      </c>
      <c r="F740" s="161" t="s">
        <v>3720</v>
      </c>
      <c r="G740" s="199" t="s">
        <v>3721</v>
      </c>
      <c r="H740" s="199" t="s">
        <v>3363</v>
      </c>
      <c r="I740" s="199" t="s">
        <v>4249</v>
      </c>
      <c r="J740" s="198">
        <v>46066</v>
      </c>
      <c r="K740" s="198">
        <v>46070</v>
      </c>
      <c r="L740" s="198">
        <v>46112</v>
      </c>
      <c r="M740" s="198"/>
      <c r="N740" s="161" t="s">
        <v>82</v>
      </c>
      <c r="O740" s="161" t="s">
        <v>479</v>
      </c>
      <c r="P740" s="161"/>
      <c r="Q740" s="161"/>
      <c r="R740" s="198">
        <v>44927</v>
      </c>
      <c r="S740" s="198">
        <v>46034</v>
      </c>
      <c r="T740" s="161" t="s">
        <v>1113</v>
      </c>
      <c r="U740" s="161" t="s">
        <v>297</v>
      </c>
      <c r="V740" s="161" t="s">
        <v>118</v>
      </c>
      <c r="W740" s="161" t="s">
        <v>73</v>
      </c>
      <c r="X740" s="161" t="s">
        <v>131</v>
      </c>
      <c r="Y740" s="161"/>
      <c r="Z740" s="198"/>
      <c r="AA740" s="161"/>
      <c r="AB740" s="161"/>
      <c r="AC740" s="161"/>
      <c r="AD740" s="197"/>
      <c r="AE740" s="197"/>
      <c r="AF740" s="197" t="s">
        <v>4090</v>
      </c>
      <c r="AG740" s="199">
        <v>904101</v>
      </c>
      <c r="AH740" s="197">
        <f t="shared" si="34"/>
        <v>173661</v>
      </c>
      <c r="AI740" s="197">
        <v>130900</v>
      </c>
      <c r="AJ740" s="197">
        <v>42761</v>
      </c>
      <c r="AK740" s="197">
        <v>0</v>
      </c>
      <c r="AL740" s="197">
        <v>0</v>
      </c>
      <c r="AM740" s="197">
        <f t="shared" si="35"/>
        <v>0</v>
      </c>
      <c r="AN740" s="197">
        <v>0</v>
      </c>
      <c r="AO740" s="197">
        <v>0</v>
      </c>
      <c r="AP740" s="197">
        <v>0</v>
      </c>
      <c r="AQ740" s="197">
        <v>0</v>
      </c>
      <c r="AR740" s="197">
        <v>0</v>
      </c>
      <c r="AS740" s="197" t="s">
        <v>564</v>
      </c>
      <c r="AT740" s="197">
        <v>0</v>
      </c>
      <c r="AU740" s="197">
        <v>0</v>
      </c>
      <c r="AV740" s="197">
        <v>0</v>
      </c>
      <c r="AW740" s="197" t="s">
        <v>4004</v>
      </c>
      <c r="AX740" s="197"/>
      <c r="AY740" s="197"/>
      <c r="AZ740" s="197"/>
      <c r="BA740" s="197"/>
      <c r="BB740" s="197"/>
      <c r="BC740" s="197"/>
      <c r="BD740" s="197" t="s">
        <v>4004</v>
      </c>
      <c r="BE740" s="197"/>
      <c r="BF740" s="197"/>
      <c r="BG740" s="197"/>
      <c r="BH740" s="197"/>
      <c r="BI740" s="197"/>
    </row>
    <row r="741" spans="1:61" ht="15" hidden="1" customHeight="1" x14ac:dyDescent="0.2">
      <c r="A741" s="349" t="str">
        <f t="shared" si="36"/>
        <v>60xx-850906400206-600120250821TAC0001</v>
      </c>
      <c r="B741" s="198">
        <v>46085</v>
      </c>
      <c r="C741" s="351" t="s">
        <v>363</v>
      </c>
      <c r="D741" s="351" t="s">
        <v>364</v>
      </c>
      <c r="E741" s="260">
        <v>850906400206</v>
      </c>
      <c r="F741" s="161" t="s">
        <v>751</v>
      </c>
      <c r="G741" s="199" t="s">
        <v>750</v>
      </c>
      <c r="H741" s="199" t="s">
        <v>3363</v>
      </c>
      <c r="I741" s="199" t="s">
        <v>4271</v>
      </c>
      <c r="J741" s="198">
        <v>45896</v>
      </c>
      <c r="K741" s="198">
        <v>45896</v>
      </c>
      <c r="L741" s="198">
        <v>46083</v>
      </c>
      <c r="M741" s="198"/>
      <c r="N741" s="161" t="s">
        <v>21</v>
      </c>
      <c r="O741" s="161" t="s">
        <v>479</v>
      </c>
      <c r="P741" s="161"/>
      <c r="Q741" s="161"/>
      <c r="R741" s="198">
        <v>44562</v>
      </c>
      <c r="S741" s="198">
        <v>45868</v>
      </c>
      <c r="T741" s="161" t="s">
        <v>3561</v>
      </c>
      <c r="U741" s="161" t="s">
        <v>149</v>
      </c>
      <c r="V741" s="161"/>
      <c r="W741" s="161" t="s">
        <v>1168</v>
      </c>
      <c r="X741" s="161" t="s">
        <v>1293</v>
      </c>
      <c r="Y741" s="161"/>
      <c r="Z741" s="198"/>
      <c r="AA741" s="161"/>
      <c r="AB741" s="161"/>
      <c r="AC741" s="161"/>
      <c r="AD741" s="197">
        <v>3734080</v>
      </c>
      <c r="AE741" s="197">
        <v>8.49</v>
      </c>
      <c r="AF741" s="197" t="s">
        <v>4003</v>
      </c>
      <c r="AG741" s="199">
        <v>101202</v>
      </c>
      <c r="AH741" s="197">
        <f t="shared" si="34"/>
        <v>172771</v>
      </c>
      <c r="AI741" s="197">
        <v>117000</v>
      </c>
      <c r="AJ741" s="197">
        <v>55771</v>
      </c>
      <c r="AK741" s="197">
        <v>0</v>
      </c>
      <c r="AL741" s="197">
        <v>27571</v>
      </c>
      <c r="AM741" s="197">
        <f t="shared" si="35"/>
        <v>0</v>
      </c>
      <c r="AN741" s="197">
        <v>0</v>
      </c>
      <c r="AO741" s="197">
        <v>0</v>
      </c>
      <c r="AP741" s="197">
        <v>0</v>
      </c>
      <c r="AQ741" s="197">
        <v>0</v>
      </c>
      <c r="AR741" s="197">
        <v>0</v>
      </c>
      <c r="AS741" s="197" t="s">
        <v>564</v>
      </c>
      <c r="AT741" s="197">
        <v>0</v>
      </c>
      <c r="AU741" s="197">
        <v>0</v>
      </c>
      <c r="AV741" s="197">
        <v>0</v>
      </c>
      <c r="AW741" s="197" t="s">
        <v>4004</v>
      </c>
      <c r="AX741" s="197"/>
      <c r="AY741" s="197"/>
      <c r="AZ741" s="197"/>
      <c r="BA741" s="197"/>
      <c r="BB741" s="197"/>
      <c r="BC741" s="197"/>
      <c r="BD741" s="197" t="s">
        <v>4004</v>
      </c>
      <c r="BE741" s="197"/>
      <c r="BF741" s="197"/>
      <c r="BG741" s="197"/>
      <c r="BH741" s="197"/>
      <c r="BI741" s="197"/>
    </row>
    <row r="742" spans="1:61" ht="15" hidden="1" customHeight="1" x14ac:dyDescent="0.2">
      <c r="A742" s="349" t="str">
        <f t="shared" si="36"/>
        <v>70xx-851114402814-700120260126TAC0001</v>
      </c>
      <c r="B742" s="198">
        <v>46112</v>
      </c>
      <c r="C742" s="351" t="s">
        <v>354</v>
      </c>
      <c r="D742" s="351" t="s">
        <v>4021</v>
      </c>
      <c r="E742" s="260">
        <v>851114402814</v>
      </c>
      <c r="F742" s="161" t="s">
        <v>4252</v>
      </c>
      <c r="G742" s="199" t="s">
        <v>4253</v>
      </c>
      <c r="H742" s="199" t="s">
        <v>3363</v>
      </c>
      <c r="I742" s="199" t="s">
        <v>4253</v>
      </c>
      <c r="J742" s="198">
        <v>46048</v>
      </c>
      <c r="K742" s="198">
        <v>46097</v>
      </c>
      <c r="L742" s="198">
        <v>46112</v>
      </c>
      <c r="M742" s="198">
        <v>46112</v>
      </c>
      <c r="N742" s="161" t="s">
        <v>82</v>
      </c>
      <c r="O742" s="161" t="s">
        <v>479</v>
      </c>
      <c r="P742" s="161"/>
      <c r="Q742" s="161"/>
      <c r="R742" s="198">
        <v>44927</v>
      </c>
      <c r="S742" s="198">
        <v>46028</v>
      </c>
      <c r="T742" s="161" t="s">
        <v>3851</v>
      </c>
      <c r="U742" s="161" t="s">
        <v>264</v>
      </c>
      <c r="V742" s="161"/>
      <c r="W742" s="161" t="s">
        <v>4254</v>
      </c>
      <c r="X742" s="161" t="s">
        <v>3470</v>
      </c>
      <c r="Y742" s="161"/>
      <c r="Z742" s="198"/>
      <c r="AA742" s="161"/>
      <c r="AB742" s="161"/>
      <c r="AC742" s="161"/>
      <c r="AD742" s="197"/>
      <c r="AE742" s="197"/>
      <c r="AF742" s="197" t="s">
        <v>4003</v>
      </c>
      <c r="AG742" s="199">
        <v>103101</v>
      </c>
      <c r="AH742" s="197">
        <f t="shared" si="34"/>
        <v>164372</v>
      </c>
      <c r="AI742" s="197">
        <v>131486</v>
      </c>
      <c r="AJ742" s="197">
        <v>32886</v>
      </c>
      <c r="AK742" s="197">
        <v>0</v>
      </c>
      <c r="AL742" s="197">
        <v>0</v>
      </c>
      <c r="AM742" s="197">
        <f t="shared" si="35"/>
        <v>0</v>
      </c>
      <c r="AN742" s="197">
        <v>0</v>
      </c>
      <c r="AO742" s="197">
        <v>0</v>
      </c>
      <c r="AP742" s="197">
        <v>0</v>
      </c>
      <c r="AQ742" s="197">
        <v>0</v>
      </c>
      <c r="AR742" s="197">
        <v>0</v>
      </c>
      <c r="AS742" s="197" t="s">
        <v>564</v>
      </c>
      <c r="AT742" s="197">
        <v>0</v>
      </c>
      <c r="AU742" s="197">
        <v>0</v>
      </c>
      <c r="AV742" s="197">
        <v>0</v>
      </c>
      <c r="AW742" s="197" t="s">
        <v>4004</v>
      </c>
      <c r="AX742" s="197"/>
      <c r="AY742" s="197"/>
      <c r="AZ742" s="197"/>
      <c r="BA742" s="197"/>
      <c r="BB742" s="197"/>
      <c r="BC742" s="197"/>
      <c r="BD742" s="197" t="s">
        <v>4004</v>
      </c>
      <c r="BE742" s="197"/>
      <c r="BF742" s="197"/>
      <c r="BG742" s="197"/>
      <c r="BH742" s="197"/>
      <c r="BI742" s="197"/>
    </row>
    <row r="743" spans="1:61" ht="15" hidden="1" customHeight="1" x14ac:dyDescent="0.2">
      <c r="A743" s="349" t="str">
        <f t="shared" si="36"/>
        <v>70xx-851114402814-700120260126TAC0001</v>
      </c>
      <c r="B743" s="198">
        <v>46112</v>
      </c>
      <c r="C743" s="351" t="s">
        <v>354</v>
      </c>
      <c r="D743" s="351" t="s">
        <v>4021</v>
      </c>
      <c r="E743" s="260">
        <v>851114402814</v>
      </c>
      <c r="F743" s="161" t="s">
        <v>4252</v>
      </c>
      <c r="G743" s="199" t="s">
        <v>4253</v>
      </c>
      <c r="H743" s="199" t="s">
        <v>3363</v>
      </c>
      <c r="I743" s="199" t="s">
        <v>4253</v>
      </c>
      <c r="J743" s="198">
        <v>46048</v>
      </c>
      <c r="K743" s="198">
        <v>46097</v>
      </c>
      <c r="L743" s="198">
        <v>46112</v>
      </c>
      <c r="M743" s="198">
        <v>46112</v>
      </c>
      <c r="N743" s="161" t="s">
        <v>82</v>
      </c>
      <c r="O743" s="161" t="s">
        <v>479</v>
      </c>
      <c r="P743" s="161"/>
      <c r="Q743" s="161"/>
      <c r="R743" s="198">
        <v>44927</v>
      </c>
      <c r="S743" s="198">
        <v>46028</v>
      </c>
      <c r="T743" s="161" t="s">
        <v>3851</v>
      </c>
      <c r="U743" s="161" t="s">
        <v>264</v>
      </c>
      <c r="V743" s="161"/>
      <c r="W743" s="161" t="s">
        <v>4254</v>
      </c>
      <c r="X743" s="161" t="s">
        <v>3470</v>
      </c>
      <c r="Y743" s="161"/>
      <c r="Z743" s="198"/>
      <c r="AA743" s="161"/>
      <c r="AB743" s="161"/>
      <c r="AC743" s="161"/>
      <c r="AD743" s="197"/>
      <c r="AE743" s="197"/>
      <c r="AF743" s="197" t="s">
        <v>4003</v>
      </c>
      <c r="AG743" s="199">
        <v>101202</v>
      </c>
      <c r="AH743" s="197">
        <f t="shared" si="34"/>
        <v>164372</v>
      </c>
      <c r="AI743" s="197">
        <v>131486</v>
      </c>
      <c r="AJ743" s="197">
        <v>32886</v>
      </c>
      <c r="AK743" s="197">
        <v>0</v>
      </c>
      <c r="AL743" s="197">
        <v>0</v>
      </c>
      <c r="AM743" s="197">
        <f t="shared" si="35"/>
        <v>0</v>
      </c>
      <c r="AN743" s="197">
        <v>0</v>
      </c>
      <c r="AO743" s="197">
        <v>0</v>
      </c>
      <c r="AP743" s="197">
        <v>0</v>
      </c>
      <c r="AQ743" s="197">
        <v>0</v>
      </c>
      <c r="AR743" s="197">
        <v>0</v>
      </c>
      <c r="AS743" s="197" t="s">
        <v>564</v>
      </c>
      <c r="AT743" s="197">
        <v>0</v>
      </c>
      <c r="AU743" s="197">
        <v>0</v>
      </c>
      <c r="AV743" s="197">
        <v>0</v>
      </c>
      <c r="AW743" s="197" t="s">
        <v>4004</v>
      </c>
      <c r="AX743" s="197"/>
      <c r="AY743" s="197"/>
      <c r="AZ743" s="197"/>
      <c r="BA743" s="197"/>
      <c r="BB743" s="197"/>
      <c r="BC743" s="197"/>
      <c r="BD743" s="197" t="s">
        <v>4004</v>
      </c>
      <c r="BE743" s="197"/>
      <c r="BF743" s="197"/>
      <c r="BG743" s="197"/>
      <c r="BH743" s="197"/>
      <c r="BI743" s="197"/>
    </row>
    <row r="744" spans="1:61" ht="15" hidden="1" customHeight="1" x14ac:dyDescent="0.2">
      <c r="A744" s="349" t="str">
        <f t="shared" si="36"/>
        <v>30xx-70640013769-300120251224TAC0010</v>
      </c>
      <c r="B744" s="198">
        <v>46099</v>
      </c>
      <c r="C744" s="351" t="s">
        <v>217</v>
      </c>
      <c r="D744" s="351" t="s">
        <v>360</v>
      </c>
      <c r="E744" s="260">
        <v>70640013769</v>
      </c>
      <c r="F744" s="161" t="s">
        <v>2582</v>
      </c>
      <c r="G744" s="199" t="s">
        <v>2583</v>
      </c>
      <c r="H744" s="199" t="s">
        <v>3363</v>
      </c>
      <c r="I744" s="199" t="s">
        <v>4255</v>
      </c>
      <c r="J744" s="198">
        <v>46015</v>
      </c>
      <c r="K744" s="198">
        <v>46030</v>
      </c>
      <c r="L744" s="198">
        <v>46092</v>
      </c>
      <c r="M744" s="198"/>
      <c r="N744" s="161" t="s">
        <v>82</v>
      </c>
      <c r="O744" s="161" t="s">
        <v>479</v>
      </c>
      <c r="P744" s="161"/>
      <c r="Q744" s="161"/>
      <c r="R744" s="198">
        <v>44743</v>
      </c>
      <c r="S744" s="198">
        <v>45930</v>
      </c>
      <c r="T744" s="161" t="s">
        <v>227</v>
      </c>
      <c r="U744" s="161" t="s">
        <v>23</v>
      </c>
      <c r="V744" s="161"/>
      <c r="W744" s="161" t="s">
        <v>288</v>
      </c>
      <c r="X744" s="161" t="s">
        <v>285</v>
      </c>
      <c r="Y744" s="161"/>
      <c r="Z744" s="198"/>
      <c r="AA744" s="161"/>
      <c r="AB744" s="161"/>
      <c r="AC744" s="161"/>
      <c r="AD744" s="197"/>
      <c r="AE744" s="197"/>
      <c r="AF744" s="197" t="s">
        <v>4090</v>
      </c>
      <c r="AG744" s="199">
        <v>901101</v>
      </c>
      <c r="AH744" s="197">
        <f t="shared" si="34"/>
        <v>161922</v>
      </c>
      <c r="AI744" s="197">
        <v>161922</v>
      </c>
      <c r="AJ744" s="197">
        <v>0</v>
      </c>
      <c r="AK744" s="197">
        <v>0</v>
      </c>
      <c r="AL744" s="197">
        <v>0</v>
      </c>
      <c r="AM744" s="197">
        <f t="shared" si="35"/>
        <v>0</v>
      </c>
      <c r="AN744" s="197">
        <v>0</v>
      </c>
      <c r="AO744" s="197">
        <v>0</v>
      </c>
      <c r="AP744" s="197">
        <v>0</v>
      </c>
      <c r="AQ744" s="197">
        <v>0</v>
      </c>
      <c r="AR744" s="197">
        <v>0</v>
      </c>
      <c r="AS744" s="197" t="s">
        <v>564</v>
      </c>
      <c r="AT744" s="197">
        <v>0</v>
      </c>
      <c r="AU744" s="197">
        <v>0</v>
      </c>
      <c r="AV744" s="197">
        <v>0</v>
      </c>
      <c r="AW744" s="197" t="s">
        <v>4004</v>
      </c>
      <c r="AX744" s="197"/>
      <c r="AY744" s="197"/>
      <c r="AZ744" s="197"/>
      <c r="BA744" s="197"/>
      <c r="BB744" s="197"/>
      <c r="BC744" s="197"/>
      <c r="BD744" s="197" t="s">
        <v>4004</v>
      </c>
      <c r="BE744" s="197"/>
      <c r="BF744" s="197"/>
      <c r="BG744" s="197"/>
      <c r="BH744" s="197"/>
      <c r="BI744" s="197"/>
    </row>
    <row r="745" spans="1:61" ht="15" hidden="1" customHeight="1" x14ac:dyDescent="0.2">
      <c r="A745" s="349" t="str">
        <f t="shared" si="36"/>
        <v>06xx-81040018277-169</v>
      </c>
      <c r="B745" s="198">
        <v>46057</v>
      </c>
      <c r="C745" s="351" t="s">
        <v>348</v>
      </c>
      <c r="D745" s="351" t="s">
        <v>49</v>
      </c>
      <c r="E745" s="260">
        <v>81040018277</v>
      </c>
      <c r="F745" s="161" t="s">
        <v>873</v>
      </c>
      <c r="G745" s="199">
        <v>169</v>
      </c>
      <c r="H745" s="199" t="s">
        <v>3365</v>
      </c>
      <c r="I745" s="199">
        <v>169</v>
      </c>
      <c r="J745" s="198">
        <v>45835</v>
      </c>
      <c r="K745" s="198">
        <v>45869</v>
      </c>
      <c r="L745" s="198">
        <v>46001</v>
      </c>
      <c r="M745" s="198">
        <v>46001</v>
      </c>
      <c r="N745" s="161"/>
      <c r="O745" s="161" t="s">
        <v>78</v>
      </c>
      <c r="P745" s="161"/>
      <c r="Q745" s="161"/>
      <c r="R745" s="198">
        <v>44562</v>
      </c>
      <c r="S745" s="198">
        <v>45657</v>
      </c>
      <c r="T745" s="161" t="s">
        <v>51</v>
      </c>
      <c r="U745" s="161" t="s">
        <v>149</v>
      </c>
      <c r="V745" s="161" t="s">
        <v>57</v>
      </c>
      <c r="W745" s="161" t="s">
        <v>416</v>
      </c>
      <c r="X745" s="161" t="s">
        <v>28</v>
      </c>
      <c r="Y745" s="161">
        <v>525</v>
      </c>
      <c r="Z745" s="198">
        <v>45831</v>
      </c>
      <c r="AA745" s="161" t="s">
        <v>57</v>
      </c>
      <c r="AB745" s="161" t="s">
        <v>57</v>
      </c>
      <c r="AC745" s="161" t="s">
        <v>57</v>
      </c>
      <c r="AD745" s="197">
        <v>1706565836</v>
      </c>
      <c r="AE745" s="197">
        <v>0.16</v>
      </c>
      <c r="AF745" s="197" t="s">
        <v>4005</v>
      </c>
      <c r="AG745" s="199">
        <v>105101</v>
      </c>
      <c r="AH745" s="197">
        <f t="shared" si="34"/>
        <v>146264</v>
      </c>
      <c r="AI745" s="197">
        <v>71039</v>
      </c>
      <c r="AJ745" s="197">
        <v>75225</v>
      </c>
      <c r="AK745" s="197">
        <v>0</v>
      </c>
      <c r="AL745" s="197">
        <v>68013</v>
      </c>
      <c r="AM745" s="197">
        <f t="shared" si="35"/>
        <v>0</v>
      </c>
      <c r="AN745" s="197">
        <v>0</v>
      </c>
      <c r="AO745" s="197">
        <v>0</v>
      </c>
      <c r="AP745" s="197">
        <v>0</v>
      </c>
      <c r="AQ745" s="197">
        <v>0</v>
      </c>
      <c r="AR745" s="197">
        <v>0</v>
      </c>
      <c r="AS745" s="197" t="e">
        <v>#N/A</v>
      </c>
      <c r="AT745" s="197">
        <v>0</v>
      </c>
      <c r="AU745" s="197">
        <v>0</v>
      </c>
      <c r="AV745" s="197">
        <v>0</v>
      </c>
      <c r="AW745" s="197" t="s">
        <v>4004</v>
      </c>
      <c r="AX745" s="197"/>
      <c r="AY745" s="197"/>
      <c r="AZ745" s="197"/>
      <c r="BA745" s="197"/>
      <c r="BB745" s="197"/>
      <c r="BC745" s="197"/>
      <c r="BD745" s="197" t="s">
        <v>4004</v>
      </c>
      <c r="BE745" s="197"/>
      <c r="BF745" s="197"/>
      <c r="BG745" s="197"/>
      <c r="BH745" s="197"/>
      <c r="BI745" s="197"/>
    </row>
    <row r="746" spans="1:61" ht="15" hidden="1" customHeight="1" x14ac:dyDescent="0.2">
      <c r="A746" s="349" t="str">
        <f t="shared" si="36"/>
        <v>27xx-870901300701-270120260317TAC0005</v>
      </c>
      <c r="B746" s="198">
        <v>46112</v>
      </c>
      <c r="C746" s="351" t="s">
        <v>193</v>
      </c>
      <c r="D746" s="351" t="s">
        <v>194</v>
      </c>
      <c r="E746" s="260">
        <v>870901300701</v>
      </c>
      <c r="F746" s="161" t="s">
        <v>4256</v>
      </c>
      <c r="G746" s="199" t="s">
        <v>4257</v>
      </c>
      <c r="H746" s="199" t="s">
        <v>3363</v>
      </c>
      <c r="I746" s="199" t="s">
        <v>4258</v>
      </c>
      <c r="J746" s="198">
        <v>46098</v>
      </c>
      <c r="K746" s="198">
        <v>46101</v>
      </c>
      <c r="L746" s="198">
        <v>46112</v>
      </c>
      <c r="M746" s="198"/>
      <c r="N746" s="161" t="s">
        <v>82</v>
      </c>
      <c r="O746" s="161" t="s">
        <v>479</v>
      </c>
      <c r="P746" s="161"/>
      <c r="Q746" s="161"/>
      <c r="R746" s="198">
        <v>45796</v>
      </c>
      <c r="S746" s="198">
        <v>46077</v>
      </c>
      <c r="T746" s="161" t="s">
        <v>208</v>
      </c>
      <c r="U746" s="161" t="s">
        <v>23</v>
      </c>
      <c r="V746" s="161"/>
      <c r="W746" s="161" t="s">
        <v>85</v>
      </c>
      <c r="X746" s="161" t="s">
        <v>36</v>
      </c>
      <c r="Y746" s="161"/>
      <c r="Z746" s="198"/>
      <c r="AA746" s="161"/>
      <c r="AB746" s="161"/>
      <c r="AC746" s="161"/>
      <c r="AD746" s="197" t="s">
        <v>4259</v>
      </c>
      <c r="AE746" s="197">
        <v>4.5999999999999996</v>
      </c>
      <c r="AF746" s="197" t="s">
        <v>4005</v>
      </c>
      <c r="AG746" s="199">
        <v>105101</v>
      </c>
      <c r="AH746" s="197">
        <f t="shared" si="34"/>
        <v>145402</v>
      </c>
      <c r="AI746" s="197">
        <v>135000</v>
      </c>
      <c r="AJ746" s="197">
        <v>10402</v>
      </c>
      <c r="AK746" s="197">
        <v>0</v>
      </c>
      <c r="AL746" s="197">
        <v>0</v>
      </c>
      <c r="AM746" s="197">
        <f t="shared" si="35"/>
        <v>0</v>
      </c>
      <c r="AN746" s="197">
        <v>0</v>
      </c>
      <c r="AO746" s="197">
        <v>0</v>
      </c>
      <c r="AP746" s="197">
        <v>0</v>
      </c>
      <c r="AQ746" s="197">
        <v>0</v>
      </c>
      <c r="AR746" s="197">
        <v>0</v>
      </c>
      <c r="AS746" s="197" t="s">
        <v>564</v>
      </c>
      <c r="AT746" s="197">
        <v>0</v>
      </c>
      <c r="AU746" s="197">
        <v>0</v>
      </c>
      <c r="AV746" s="197">
        <v>0</v>
      </c>
      <c r="AW746" s="197" t="s">
        <v>4004</v>
      </c>
      <c r="AX746" s="197"/>
      <c r="AY746" s="197"/>
      <c r="AZ746" s="197"/>
      <c r="BA746" s="197"/>
      <c r="BB746" s="197"/>
      <c r="BC746" s="197"/>
      <c r="BD746" s="197" t="s">
        <v>4004</v>
      </c>
      <c r="BE746" s="197"/>
      <c r="BF746" s="197"/>
      <c r="BG746" s="197"/>
      <c r="BH746" s="197"/>
      <c r="BI746" s="197"/>
    </row>
    <row r="747" spans="1:61" ht="15" hidden="1" customHeight="1" x14ac:dyDescent="0.2">
      <c r="A747" s="349" t="str">
        <f t="shared" si="36"/>
        <v>62xx-741129450289-620120251201TAC0029</v>
      </c>
      <c r="B747" s="198">
        <v>46065</v>
      </c>
      <c r="C747" s="351" t="s">
        <v>361</v>
      </c>
      <c r="D747" s="351" t="s">
        <v>362</v>
      </c>
      <c r="E747" s="260">
        <v>741129450289</v>
      </c>
      <c r="F747" s="161" t="s">
        <v>2633</v>
      </c>
      <c r="G747" s="199" t="s">
        <v>2634</v>
      </c>
      <c r="H747" s="199" t="s">
        <v>3363</v>
      </c>
      <c r="I747" s="199" t="s">
        <v>3573</v>
      </c>
      <c r="J747" s="198">
        <v>45992</v>
      </c>
      <c r="K747" s="198">
        <v>46030</v>
      </c>
      <c r="L747" s="198">
        <v>46064</v>
      </c>
      <c r="M747" s="198"/>
      <c r="N747" s="161" t="s">
        <v>82</v>
      </c>
      <c r="O747" s="161" t="s">
        <v>479</v>
      </c>
      <c r="P747" s="161"/>
      <c r="Q747" s="161"/>
      <c r="R747" s="198">
        <v>44562</v>
      </c>
      <c r="S747" s="198" t="s">
        <v>2120</v>
      </c>
      <c r="T747" s="161" t="s">
        <v>1769</v>
      </c>
      <c r="U747" s="161" t="s">
        <v>2370</v>
      </c>
      <c r="V747" s="161"/>
      <c r="W747" s="161" t="s">
        <v>2635</v>
      </c>
      <c r="X747" s="161" t="s">
        <v>132</v>
      </c>
      <c r="Y747" s="161"/>
      <c r="Z747" s="198"/>
      <c r="AA747" s="161"/>
      <c r="AB747" s="161"/>
      <c r="AC747" s="161"/>
      <c r="AD747" s="197">
        <v>126234389</v>
      </c>
      <c r="AE747" s="197"/>
      <c r="AF747" s="197" t="s">
        <v>4090</v>
      </c>
      <c r="AG747" s="199">
        <v>904101</v>
      </c>
      <c r="AH747" s="197">
        <f t="shared" si="34"/>
        <v>142008</v>
      </c>
      <c r="AI747" s="197">
        <v>124950</v>
      </c>
      <c r="AJ747" s="197">
        <v>17058</v>
      </c>
      <c r="AK747" s="197">
        <v>0</v>
      </c>
      <c r="AL747" s="197">
        <v>0</v>
      </c>
      <c r="AM747" s="197">
        <f t="shared" si="35"/>
        <v>0</v>
      </c>
      <c r="AN747" s="197">
        <v>0</v>
      </c>
      <c r="AO747" s="197">
        <v>0</v>
      </c>
      <c r="AP747" s="197">
        <v>0</v>
      </c>
      <c r="AQ747" s="197">
        <v>0</v>
      </c>
      <c r="AR747" s="197">
        <v>0</v>
      </c>
      <c r="AS747" s="197" t="s">
        <v>564</v>
      </c>
      <c r="AT747" s="197">
        <v>0</v>
      </c>
      <c r="AU747" s="197">
        <v>0</v>
      </c>
      <c r="AV747" s="197">
        <v>0</v>
      </c>
      <c r="AW747" s="197" t="s">
        <v>4004</v>
      </c>
      <c r="AX747" s="197"/>
      <c r="AY747" s="197"/>
      <c r="AZ747" s="197"/>
      <c r="BA747" s="197"/>
      <c r="BB747" s="197"/>
      <c r="BC747" s="197"/>
      <c r="BD747" s="197" t="s">
        <v>4004</v>
      </c>
      <c r="BE747" s="197"/>
      <c r="BF747" s="197"/>
      <c r="BG747" s="197"/>
      <c r="BH747" s="197"/>
      <c r="BI747" s="197"/>
    </row>
    <row r="748" spans="1:61" ht="15" hidden="1" customHeight="1" x14ac:dyDescent="0.2">
      <c r="A748" s="349" t="str">
        <f t="shared" si="36"/>
        <v>43xx-721229450506-430120260213TAC0006</v>
      </c>
      <c r="B748" s="198">
        <v>46112</v>
      </c>
      <c r="C748" s="351" t="s">
        <v>328</v>
      </c>
      <c r="D748" s="351" t="s">
        <v>329</v>
      </c>
      <c r="E748" s="260">
        <v>721229450506</v>
      </c>
      <c r="F748" s="161" t="s">
        <v>3748</v>
      </c>
      <c r="G748" s="199" t="s">
        <v>3749</v>
      </c>
      <c r="H748" s="199" t="s">
        <v>3363</v>
      </c>
      <c r="I748" s="199" t="s">
        <v>4241</v>
      </c>
      <c r="J748" s="198">
        <v>46066</v>
      </c>
      <c r="K748" s="198">
        <v>46070</v>
      </c>
      <c r="L748" s="198">
        <v>46112</v>
      </c>
      <c r="M748" s="198"/>
      <c r="N748" s="161" t="s">
        <v>82</v>
      </c>
      <c r="O748" s="161" t="s">
        <v>479</v>
      </c>
      <c r="P748" s="161"/>
      <c r="Q748" s="161"/>
      <c r="R748" s="198">
        <v>44927</v>
      </c>
      <c r="S748" s="198">
        <v>46050</v>
      </c>
      <c r="T748" s="161" t="s">
        <v>1034</v>
      </c>
      <c r="U748" s="161" t="s">
        <v>297</v>
      </c>
      <c r="V748" s="161" t="s">
        <v>118</v>
      </c>
      <c r="W748" s="161" t="s">
        <v>75</v>
      </c>
      <c r="X748" s="161" t="s">
        <v>131</v>
      </c>
      <c r="Y748" s="161"/>
      <c r="Z748" s="198"/>
      <c r="AA748" s="161"/>
      <c r="AB748" s="161"/>
      <c r="AC748" s="161"/>
      <c r="AD748" s="197"/>
      <c r="AE748" s="197"/>
      <c r="AF748" s="197" t="s">
        <v>4090</v>
      </c>
      <c r="AG748" s="199">
        <v>902101</v>
      </c>
      <c r="AH748" s="197">
        <f t="shared" si="34"/>
        <v>135975</v>
      </c>
      <c r="AI748" s="197">
        <v>135975</v>
      </c>
      <c r="AJ748" s="197">
        <v>0</v>
      </c>
      <c r="AK748" s="197">
        <v>0</v>
      </c>
      <c r="AL748" s="197">
        <v>0</v>
      </c>
      <c r="AM748" s="197">
        <f t="shared" si="35"/>
        <v>0</v>
      </c>
      <c r="AN748" s="197">
        <v>0</v>
      </c>
      <c r="AO748" s="197">
        <v>0</v>
      </c>
      <c r="AP748" s="197">
        <v>0</v>
      </c>
      <c r="AQ748" s="197">
        <v>0</v>
      </c>
      <c r="AR748" s="197">
        <v>0</v>
      </c>
      <c r="AS748" s="197" t="s">
        <v>564</v>
      </c>
      <c r="AT748" s="197">
        <v>0</v>
      </c>
      <c r="AU748" s="197">
        <v>0</v>
      </c>
      <c r="AV748" s="197">
        <v>0</v>
      </c>
      <c r="AW748" s="197" t="s">
        <v>4004</v>
      </c>
      <c r="AX748" s="197"/>
      <c r="AY748" s="197"/>
      <c r="AZ748" s="197"/>
      <c r="BA748" s="197"/>
      <c r="BB748" s="197"/>
      <c r="BC748" s="197"/>
      <c r="BD748" s="197" t="s">
        <v>4004</v>
      </c>
      <c r="BE748" s="197"/>
      <c r="BF748" s="197"/>
      <c r="BG748" s="197"/>
      <c r="BH748" s="197"/>
      <c r="BI748" s="197"/>
    </row>
    <row r="749" spans="1:61" ht="15" hidden="1" customHeight="1" x14ac:dyDescent="0.2">
      <c r="A749" s="349" t="str">
        <f t="shared" si="36"/>
        <v>60xx-680221402272-600120251201TAC0005</v>
      </c>
      <c r="B749" s="198">
        <v>46045</v>
      </c>
      <c r="C749" s="351" t="s">
        <v>363</v>
      </c>
      <c r="D749" s="351" t="s">
        <v>364</v>
      </c>
      <c r="E749" s="260">
        <v>680221402272</v>
      </c>
      <c r="F749" s="161" t="s">
        <v>1927</v>
      </c>
      <c r="G749" s="199" t="s">
        <v>1928</v>
      </c>
      <c r="H749" s="199" t="s">
        <v>3363</v>
      </c>
      <c r="I749" s="199" t="s">
        <v>4268</v>
      </c>
      <c r="J749" s="198">
        <v>45992</v>
      </c>
      <c r="K749" s="198">
        <v>46001</v>
      </c>
      <c r="L749" s="198">
        <v>46044</v>
      </c>
      <c r="M749" s="198"/>
      <c r="N749" s="161" t="s">
        <v>21</v>
      </c>
      <c r="O749" s="161" t="s">
        <v>479</v>
      </c>
      <c r="P749" s="161"/>
      <c r="Q749" s="161"/>
      <c r="R749" s="198">
        <v>44562</v>
      </c>
      <c r="S749" s="198">
        <v>45986</v>
      </c>
      <c r="T749" s="161" t="s">
        <v>808</v>
      </c>
      <c r="U749" s="161" t="s">
        <v>1330</v>
      </c>
      <c r="V749" s="161"/>
      <c r="W749" s="161"/>
      <c r="X749" s="161" t="s">
        <v>132</v>
      </c>
      <c r="Y749" s="161"/>
      <c r="Z749" s="198"/>
      <c r="AA749" s="161"/>
      <c r="AB749" s="161"/>
      <c r="AC749" s="161"/>
      <c r="AD749" s="197"/>
      <c r="AE749" s="197"/>
      <c r="AF749" s="197" t="s">
        <v>4090</v>
      </c>
      <c r="AG749" s="199">
        <v>904101</v>
      </c>
      <c r="AH749" s="197">
        <f t="shared" si="34"/>
        <v>135338</v>
      </c>
      <c r="AI749" s="197">
        <v>118450</v>
      </c>
      <c r="AJ749" s="197">
        <v>16888</v>
      </c>
      <c r="AK749" s="197">
        <v>0</v>
      </c>
      <c r="AL749" s="197">
        <v>0</v>
      </c>
      <c r="AM749" s="197">
        <f t="shared" si="35"/>
        <v>0</v>
      </c>
      <c r="AN749" s="197">
        <v>0</v>
      </c>
      <c r="AO749" s="197">
        <v>0</v>
      </c>
      <c r="AP749" s="197">
        <v>0</v>
      </c>
      <c r="AQ749" s="197">
        <v>0</v>
      </c>
      <c r="AR749" s="197">
        <v>0</v>
      </c>
      <c r="AS749" s="197" t="s">
        <v>564</v>
      </c>
      <c r="AT749" s="197">
        <v>0</v>
      </c>
      <c r="AU749" s="197">
        <v>0</v>
      </c>
      <c r="AV749" s="197">
        <v>0</v>
      </c>
      <c r="AW749" s="197" t="s">
        <v>4004</v>
      </c>
      <c r="AX749" s="197"/>
      <c r="AY749" s="197"/>
      <c r="AZ749" s="197"/>
      <c r="BA749" s="197"/>
      <c r="BB749" s="197"/>
      <c r="BC749" s="197"/>
      <c r="BD749" s="197" t="s">
        <v>4004</v>
      </c>
      <c r="BE749" s="197"/>
      <c r="BF749" s="197"/>
      <c r="BG749" s="197"/>
      <c r="BH749" s="197"/>
      <c r="BI749" s="197"/>
    </row>
    <row r="750" spans="1:61" ht="15" hidden="1" customHeight="1" x14ac:dyDescent="0.2">
      <c r="A750" s="349" t="str">
        <f t="shared" si="36"/>
        <v>43xx-721229450506-430120260213TAC0006</v>
      </c>
      <c r="B750" s="198">
        <v>46112</v>
      </c>
      <c r="C750" s="351" t="s">
        <v>328</v>
      </c>
      <c r="D750" s="351" t="s">
        <v>329</v>
      </c>
      <c r="E750" s="260">
        <v>721229450506</v>
      </c>
      <c r="F750" s="161" t="s">
        <v>3748</v>
      </c>
      <c r="G750" s="199" t="s">
        <v>3749</v>
      </c>
      <c r="H750" s="199" t="s">
        <v>3363</v>
      </c>
      <c r="I750" s="199" t="s">
        <v>4241</v>
      </c>
      <c r="J750" s="198">
        <v>46066</v>
      </c>
      <c r="K750" s="198">
        <v>46070</v>
      </c>
      <c r="L750" s="198">
        <v>46112</v>
      </c>
      <c r="M750" s="198"/>
      <c r="N750" s="161" t="s">
        <v>82</v>
      </c>
      <c r="O750" s="161" t="s">
        <v>479</v>
      </c>
      <c r="P750" s="161"/>
      <c r="Q750" s="161"/>
      <c r="R750" s="198">
        <v>44927</v>
      </c>
      <c r="S750" s="198">
        <v>46050</v>
      </c>
      <c r="T750" s="161" t="s">
        <v>1034</v>
      </c>
      <c r="U750" s="161" t="s">
        <v>297</v>
      </c>
      <c r="V750" s="161" t="s">
        <v>118</v>
      </c>
      <c r="W750" s="161" t="s">
        <v>75</v>
      </c>
      <c r="X750" s="161" t="s">
        <v>131</v>
      </c>
      <c r="Y750" s="161"/>
      <c r="Z750" s="198"/>
      <c r="AA750" s="161"/>
      <c r="AB750" s="161"/>
      <c r="AC750" s="161"/>
      <c r="AD750" s="197"/>
      <c r="AE750" s="197"/>
      <c r="AF750" s="197" t="s">
        <v>4090</v>
      </c>
      <c r="AG750" s="199">
        <v>904101</v>
      </c>
      <c r="AH750" s="197">
        <f t="shared" si="34"/>
        <v>131250</v>
      </c>
      <c r="AI750" s="197">
        <v>131250</v>
      </c>
      <c r="AJ750" s="197">
        <v>0</v>
      </c>
      <c r="AK750" s="197">
        <v>0</v>
      </c>
      <c r="AL750" s="197">
        <v>0</v>
      </c>
      <c r="AM750" s="197">
        <f t="shared" si="35"/>
        <v>0</v>
      </c>
      <c r="AN750" s="197">
        <v>0</v>
      </c>
      <c r="AO750" s="197">
        <v>0</v>
      </c>
      <c r="AP750" s="197">
        <v>0</v>
      </c>
      <c r="AQ750" s="197">
        <v>0</v>
      </c>
      <c r="AR750" s="197">
        <v>0</v>
      </c>
      <c r="AS750" s="197" t="s">
        <v>564</v>
      </c>
      <c r="AT750" s="197">
        <v>0</v>
      </c>
      <c r="AU750" s="197">
        <v>0</v>
      </c>
      <c r="AV750" s="197">
        <v>0</v>
      </c>
      <c r="AW750" s="197" t="s">
        <v>4004</v>
      </c>
      <c r="AX750" s="197"/>
      <c r="AY750" s="197"/>
      <c r="AZ750" s="197"/>
      <c r="BA750" s="197"/>
      <c r="BB750" s="197"/>
      <c r="BC750" s="197"/>
      <c r="BD750" s="197" t="s">
        <v>4004</v>
      </c>
      <c r="BE750" s="197"/>
      <c r="BF750" s="197"/>
      <c r="BG750" s="197"/>
      <c r="BH750" s="197"/>
      <c r="BI750" s="197"/>
    </row>
    <row r="751" spans="1:61" ht="15" hidden="1" customHeight="1" x14ac:dyDescent="0.2">
      <c r="A751" s="349" t="str">
        <f t="shared" si="36"/>
        <v>27xx-770509303982-270120260317TAC0007</v>
      </c>
      <c r="B751" s="198">
        <v>46112</v>
      </c>
      <c r="C751" s="351" t="s">
        <v>193</v>
      </c>
      <c r="D751" s="351" t="s">
        <v>194</v>
      </c>
      <c r="E751" s="260">
        <v>770509303982</v>
      </c>
      <c r="F751" s="161" t="s">
        <v>4216</v>
      </c>
      <c r="G751" s="199" t="s">
        <v>4217</v>
      </c>
      <c r="H751" s="199" t="s">
        <v>3363</v>
      </c>
      <c r="I751" s="199" t="s">
        <v>4218</v>
      </c>
      <c r="J751" s="198">
        <v>46098</v>
      </c>
      <c r="K751" s="198">
        <v>46101</v>
      </c>
      <c r="L751" s="198">
        <v>46112</v>
      </c>
      <c r="M751" s="198"/>
      <c r="N751" s="161" t="s">
        <v>82</v>
      </c>
      <c r="O751" s="161" t="s">
        <v>479</v>
      </c>
      <c r="P751" s="161"/>
      <c r="Q751" s="161"/>
      <c r="R751" s="198">
        <v>44927</v>
      </c>
      <c r="S751" s="198">
        <v>46077</v>
      </c>
      <c r="T751" s="161" t="s">
        <v>196</v>
      </c>
      <c r="U751" s="161" t="s">
        <v>23</v>
      </c>
      <c r="V751" s="161"/>
      <c r="W751" s="161" t="s">
        <v>4219</v>
      </c>
      <c r="X751" s="161" t="s">
        <v>36</v>
      </c>
      <c r="Y751" s="161"/>
      <c r="Z751" s="198"/>
      <c r="AA751" s="161"/>
      <c r="AB751" s="161"/>
      <c r="AC751" s="161"/>
      <c r="AD751" s="197"/>
      <c r="AE751" s="197"/>
      <c r="AF751" s="197" t="s">
        <v>4005</v>
      </c>
      <c r="AG751" s="199">
        <v>105101</v>
      </c>
      <c r="AH751" s="197">
        <f t="shared" si="34"/>
        <v>128119</v>
      </c>
      <c r="AI751" s="197">
        <v>127332</v>
      </c>
      <c r="AJ751" s="197">
        <v>787</v>
      </c>
      <c r="AK751" s="197">
        <v>0</v>
      </c>
      <c r="AL751" s="197">
        <v>0</v>
      </c>
      <c r="AM751" s="197">
        <f t="shared" si="35"/>
        <v>0</v>
      </c>
      <c r="AN751" s="197">
        <v>0</v>
      </c>
      <c r="AO751" s="197">
        <v>0</v>
      </c>
      <c r="AP751" s="197">
        <v>0</v>
      </c>
      <c r="AQ751" s="197">
        <v>0</v>
      </c>
      <c r="AR751" s="197">
        <v>0</v>
      </c>
      <c r="AS751" s="197" t="s">
        <v>564</v>
      </c>
      <c r="AT751" s="197">
        <v>0</v>
      </c>
      <c r="AU751" s="197">
        <v>0</v>
      </c>
      <c r="AV751" s="197">
        <v>0</v>
      </c>
      <c r="AW751" s="197" t="s">
        <v>4004</v>
      </c>
      <c r="AX751" s="197"/>
      <c r="AY751" s="197"/>
      <c r="AZ751" s="197"/>
      <c r="BA751" s="197"/>
      <c r="BB751" s="197"/>
      <c r="BC751" s="197"/>
      <c r="BD751" s="197" t="s">
        <v>4007</v>
      </c>
      <c r="BE751" s="197"/>
      <c r="BF751" s="197"/>
      <c r="BG751" s="197"/>
      <c r="BH751" s="197"/>
      <c r="BI751" s="197"/>
    </row>
    <row r="752" spans="1:61" ht="15" hidden="1" customHeight="1" x14ac:dyDescent="0.2">
      <c r="A752" s="349" t="str">
        <f t="shared" si="36"/>
        <v>43xx-940425350429-430120260213TAC0004</v>
      </c>
      <c r="B752" s="198">
        <v>46112</v>
      </c>
      <c r="C752" s="351" t="s">
        <v>328</v>
      </c>
      <c r="D752" s="351" t="s">
        <v>329</v>
      </c>
      <c r="E752" s="260">
        <v>940425350429</v>
      </c>
      <c r="F752" s="161" t="s">
        <v>3705</v>
      </c>
      <c r="G752" s="199" t="s">
        <v>3706</v>
      </c>
      <c r="H752" s="199" t="s">
        <v>3363</v>
      </c>
      <c r="I752" s="199" t="s">
        <v>4260</v>
      </c>
      <c r="J752" s="198">
        <v>46066</v>
      </c>
      <c r="K752" s="198">
        <v>46069</v>
      </c>
      <c r="L752" s="198">
        <v>46112</v>
      </c>
      <c r="M752" s="198"/>
      <c r="N752" s="161" t="s">
        <v>82</v>
      </c>
      <c r="O752" s="161" t="s">
        <v>479</v>
      </c>
      <c r="P752" s="161"/>
      <c r="Q752" s="161"/>
      <c r="R752" s="198">
        <v>44927</v>
      </c>
      <c r="S752" s="198">
        <v>46035</v>
      </c>
      <c r="T752" s="161" t="s">
        <v>1063</v>
      </c>
      <c r="U752" s="161" t="s">
        <v>297</v>
      </c>
      <c r="V752" s="161" t="s">
        <v>118</v>
      </c>
      <c r="W752" s="161" t="s">
        <v>1692</v>
      </c>
      <c r="X752" s="161" t="s">
        <v>132</v>
      </c>
      <c r="Y752" s="161"/>
      <c r="Z752" s="198"/>
      <c r="AA752" s="161"/>
      <c r="AB752" s="161"/>
      <c r="AC752" s="161"/>
      <c r="AD752" s="197"/>
      <c r="AE752" s="197"/>
      <c r="AF752" s="197" t="s">
        <v>4090</v>
      </c>
      <c r="AG752" s="199">
        <v>904101</v>
      </c>
      <c r="AH752" s="197">
        <f t="shared" si="34"/>
        <v>114978</v>
      </c>
      <c r="AI752" s="197">
        <v>107100</v>
      </c>
      <c r="AJ752" s="197">
        <v>7878</v>
      </c>
      <c r="AK752" s="197">
        <v>0</v>
      </c>
      <c r="AL752" s="197">
        <v>0</v>
      </c>
      <c r="AM752" s="197">
        <f t="shared" si="35"/>
        <v>0</v>
      </c>
      <c r="AN752" s="197">
        <v>0</v>
      </c>
      <c r="AO752" s="197">
        <v>0</v>
      </c>
      <c r="AP752" s="197">
        <v>0</v>
      </c>
      <c r="AQ752" s="197">
        <v>0</v>
      </c>
      <c r="AR752" s="197">
        <v>0</v>
      </c>
      <c r="AS752" s="197" t="s">
        <v>564</v>
      </c>
      <c r="AT752" s="197">
        <v>0</v>
      </c>
      <c r="AU752" s="197">
        <v>0</v>
      </c>
      <c r="AV752" s="197">
        <v>0</v>
      </c>
      <c r="AW752" s="197" t="s">
        <v>4004</v>
      </c>
      <c r="AX752" s="197"/>
      <c r="AY752" s="197"/>
      <c r="AZ752" s="197"/>
      <c r="BA752" s="197"/>
      <c r="BB752" s="197"/>
      <c r="BC752" s="197"/>
      <c r="BD752" s="197" t="s">
        <v>4004</v>
      </c>
      <c r="BE752" s="197"/>
      <c r="BF752" s="197"/>
      <c r="BG752" s="197"/>
      <c r="BH752" s="197"/>
      <c r="BI752" s="197"/>
    </row>
    <row r="753" spans="1:61" ht="15" hidden="1" customHeight="1" x14ac:dyDescent="0.2">
      <c r="A753" s="349" t="str">
        <f t="shared" si="36"/>
        <v>71xx-870530300616-710120260310TAC0003</v>
      </c>
      <c r="B753" s="198">
        <v>46112</v>
      </c>
      <c r="C753" s="351" t="s">
        <v>256</v>
      </c>
      <c r="D753" s="351" t="s">
        <v>1143</v>
      </c>
      <c r="E753" s="260">
        <v>870530300616</v>
      </c>
      <c r="F753" s="161" t="s">
        <v>4261</v>
      </c>
      <c r="G753" s="199" t="s">
        <v>4262</v>
      </c>
      <c r="H753" s="199" t="s">
        <v>3363</v>
      </c>
      <c r="I753" s="199" t="s">
        <v>4263</v>
      </c>
      <c r="J753" s="198">
        <v>46091</v>
      </c>
      <c r="K753" s="198">
        <v>46094</v>
      </c>
      <c r="L753" s="198">
        <v>46112</v>
      </c>
      <c r="M753" s="198">
        <v>46112</v>
      </c>
      <c r="N753" s="161" t="s">
        <v>82</v>
      </c>
      <c r="O753" s="161" t="s">
        <v>479</v>
      </c>
      <c r="P753" s="161"/>
      <c r="Q753" s="161"/>
      <c r="R753" s="198">
        <v>45830</v>
      </c>
      <c r="S753" s="198">
        <v>46085</v>
      </c>
      <c r="T753" s="161" t="s">
        <v>4206</v>
      </c>
      <c r="U753" s="161" t="s">
        <v>149</v>
      </c>
      <c r="V753" s="161"/>
      <c r="W753" s="161" t="s">
        <v>4264</v>
      </c>
      <c r="X753" s="161" t="s">
        <v>1897</v>
      </c>
      <c r="Y753" s="161"/>
      <c r="Z753" s="198"/>
      <c r="AA753" s="161"/>
      <c r="AB753" s="161"/>
      <c r="AC753" s="161"/>
      <c r="AD753" s="197">
        <v>52109916</v>
      </c>
      <c r="AE753" s="197">
        <v>1</v>
      </c>
      <c r="AF753" s="197" t="s">
        <v>4003</v>
      </c>
      <c r="AG753" s="199">
        <v>101202</v>
      </c>
      <c r="AH753" s="197">
        <f t="shared" si="34"/>
        <v>113055</v>
      </c>
      <c r="AI753" s="197">
        <v>113055</v>
      </c>
      <c r="AJ753" s="197">
        <v>0</v>
      </c>
      <c r="AK753" s="197">
        <v>0</v>
      </c>
      <c r="AL753" s="197">
        <v>0</v>
      </c>
      <c r="AM753" s="197">
        <f t="shared" si="35"/>
        <v>0</v>
      </c>
      <c r="AN753" s="197">
        <v>0</v>
      </c>
      <c r="AO753" s="197">
        <v>0</v>
      </c>
      <c r="AP753" s="197">
        <v>0</v>
      </c>
      <c r="AQ753" s="197">
        <v>0</v>
      </c>
      <c r="AR753" s="197">
        <v>0</v>
      </c>
      <c r="AS753" s="197" t="s">
        <v>564</v>
      </c>
      <c r="AT753" s="197">
        <v>0</v>
      </c>
      <c r="AU753" s="197">
        <v>0</v>
      </c>
      <c r="AV753" s="197">
        <v>0</v>
      </c>
      <c r="AW753" s="197" t="s">
        <v>4004</v>
      </c>
      <c r="AX753" s="197"/>
      <c r="AY753" s="197"/>
      <c r="AZ753" s="197"/>
      <c r="BA753" s="197"/>
      <c r="BB753" s="197"/>
      <c r="BC753" s="197"/>
      <c r="BD753" s="197" t="s">
        <v>4004</v>
      </c>
      <c r="BE753" s="197"/>
      <c r="BF753" s="197"/>
      <c r="BG753" s="197"/>
      <c r="BH753" s="197"/>
      <c r="BI753" s="197"/>
    </row>
    <row r="754" spans="1:61" ht="15" hidden="1" customHeight="1" x14ac:dyDescent="0.2">
      <c r="A754" s="349" t="str">
        <f t="shared" si="36"/>
        <v>60xx-10804501300-600120250822TAC0043</v>
      </c>
      <c r="B754" s="198">
        <v>46078</v>
      </c>
      <c r="C754" s="351" t="s">
        <v>363</v>
      </c>
      <c r="D754" s="351" t="s">
        <v>364</v>
      </c>
      <c r="E754" s="260">
        <v>10804501300</v>
      </c>
      <c r="F754" s="161" t="s">
        <v>853</v>
      </c>
      <c r="G754" s="199" t="s">
        <v>852</v>
      </c>
      <c r="H754" s="199" t="s">
        <v>3363</v>
      </c>
      <c r="I754" s="199" t="s">
        <v>4282</v>
      </c>
      <c r="J754" s="198">
        <v>45891</v>
      </c>
      <c r="K754" s="198">
        <v>45896</v>
      </c>
      <c r="L754" s="198">
        <v>46051</v>
      </c>
      <c r="M754" s="198">
        <v>46051</v>
      </c>
      <c r="N754" s="161" t="s">
        <v>21</v>
      </c>
      <c r="O754" s="161" t="s">
        <v>479</v>
      </c>
      <c r="P754" s="161"/>
      <c r="Q754" s="161"/>
      <c r="R754" s="198">
        <v>44743</v>
      </c>
      <c r="S754" s="198" t="s">
        <v>886</v>
      </c>
      <c r="T754" s="161" t="s">
        <v>786</v>
      </c>
      <c r="U754" s="161" t="s">
        <v>149</v>
      </c>
      <c r="V754" s="161"/>
      <c r="W754" s="161"/>
      <c r="X754" s="161" t="s">
        <v>132</v>
      </c>
      <c r="Y754" s="161"/>
      <c r="Z754" s="198"/>
      <c r="AA754" s="161"/>
      <c r="AB754" s="161"/>
      <c r="AC754" s="161"/>
      <c r="AD754" s="197"/>
      <c r="AE754" s="197"/>
      <c r="AF754" s="197" t="s">
        <v>4005</v>
      </c>
      <c r="AG754" s="199">
        <v>105101</v>
      </c>
      <c r="AH754" s="197">
        <f t="shared" si="34"/>
        <v>105543.69</v>
      </c>
      <c r="AI754" s="197">
        <v>81965</v>
      </c>
      <c r="AJ754" s="197">
        <v>23578.69</v>
      </c>
      <c r="AK754" s="197">
        <v>0</v>
      </c>
      <c r="AL754" s="197">
        <v>0</v>
      </c>
      <c r="AM754" s="197">
        <f t="shared" si="35"/>
        <v>0</v>
      </c>
      <c r="AN754" s="197">
        <v>0</v>
      </c>
      <c r="AO754" s="197">
        <v>0</v>
      </c>
      <c r="AP754" s="197">
        <v>0</v>
      </c>
      <c r="AQ754" s="197">
        <v>0</v>
      </c>
      <c r="AR754" s="197">
        <v>0</v>
      </c>
      <c r="AS754" s="197" t="s">
        <v>564</v>
      </c>
      <c r="AT754" s="197">
        <v>0</v>
      </c>
      <c r="AU754" s="197">
        <v>0</v>
      </c>
      <c r="AV754" s="197">
        <v>0</v>
      </c>
      <c r="AW754" s="197" t="s">
        <v>4004</v>
      </c>
      <c r="AX754" s="197"/>
      <c r="AY754" s="197"/>
      <c r="AZ754" s="197"/>
      <c r="BA754" s="197"/>
      <c r="BB754" s="197"/>
      <c r="BC754" s="197"/>
      <c r="BD754" s="197" t="s">
        <v>4004</v>
      </c>
      <c r="BE754" s="197"/>
      <c r="BF754" s="197"/>
      <c r="BG754" s="197"/>
      <c r="BH754" s="197"/>
      <c r="BI754" s="197"/>
    </row>
    <row r="755" spans="1:61" ht="15" hidden="1" customHeight="1" x14ac:dyDescent="0.2">
      <c r="A755" s="349" t="str">
        <f t="shared" si="36"/>
        <v>62xx-840313450465-620120251208TAC0008</v>
      </c>
      <c r="B755" s="198">
        <v>46091</v>
      </c>
      <c r="C755" s="351" t="s">
        <v>361</v>
      </c>
      <c r="D755" s="351" t="s">
        <v>362</v>
      </c>
      <c r="E755" s="260">
        <v>840313450465</v>
      </c>
      <c r="F755" s="161" t="s">
        <v>2130</v>
      </c>
      <c r="G755" s="199" t="s">
        <v>2131</v>
      </c>
      <c r="H755" s="199" t="s">
        <v>3363</v>
      </c>
      <c r="I755" s="199" t="s">
        <v>4343</v>
      </c>
      <c r="J755" s="198">
        <v>45999</v>
      </c>
      <c r="K755" s="198">
        <v>46015</v>
      </c>
      <c r="L755" s="198">
        <v>46091</v>
      </c>
      <c r="M755" s="198"/>
      <c r="N755" s="161" t="s">
        <v>82</v>
      </c>
      <c r="O755" s="161" t="s">
        <v>479</v>
      </c>
      <c r="P755" s="161"/>
      <c r="Q755" s="161"/>
      <c r="R755" s="198">
        <v>44562</v>
      </c>
      <c r="S755" s="198" t="s">
        <v>2132</v>
      </c>
      <c r="T755" s="161" t="s">
        <v>843</v>
      </c>
      <c r="U755" s="161" t="s">
        <v>2370</v>
      </c>
      <c r="V755" s="161"/>
      <c r="W755" s="161" t="s">
        <v>2133</v>
      </c>
      <c r="X755" s="161" t="s">
        <v>132</v>
      </c>
      <c r="Y755" s="161"/>
      <c r="Z755" s="198"/>
      <c r="AA755" s="161"/>
      <c r="AB755" s="161"/>
      <c r="AC755" s="161"/>
      <c r="AD755" s="197">
        <v>180310749</v>
      </c>
      <c r="AE755" s="197"/>
      <c r="AF755" s="197" t="s">
        <v>4090</v>
      </c>
      <c r="AG755" s="199">
        <v>901101</v>
      </c>
      <c r="AH755" s="197">
        <f t="shared" si="34"/>
        <v>102219.64</v>
      </c>
      <c r="AI755" s="197">
        <v>102000</v>
      </c>
      <c r="AJ755" s="197">
        <v>219.64</v>
      </c>
      <c r="AK755" s="197">
        <v>0</v>
      </c>
      <c r="AL755" s="197">
        <v>0</v>
      </c>
      <c r="AM755" s="197">
        <f t="shared" si="35"/>
        <v>0</v>
      </c>
      <c r="AN755" s="197">
        <v>0</v>
      </c>
      <c r="AO755" s="197">
        <v>0</v>
      </c>
      <c r="AP755" s="197">
        <v>0</v>
      </c>
      <c r="AQ755" s="197">
        <v>0</v>
      </c>
      <c r="AR755" s="197">
        <v>0</v>
      </c>
      <c r="AS755" s="197" t="s">
        <v>564</v>
      </c>
      <c r="AT755" s="197">
        <v>0</v>
      </c>
      <c r="AU755" s="197">
        <v>0</v>
      </c>
      <c r="AV755" s="197">
        <v>0</v>
      </c>
      <c r="AW755" s="197" t="s">
        <v>4004</v>
      </c>
      <c r="AX755" s="197"/>
      <c r="AY755" s="197"/>
      <c r="AZ755" s="197"/>
      <c r="BA755" s="197"/>
      <c r="BB755" s="197"/>
      <c r="BC755" s="197"/>
      <c r="BD755" s="197" t="s">
        <v>4004</v>
      </c>
      <c r="BE755" s="197"/>
      <c r="BF755" s="197"/>
      <c r="BG755" s="197"/>
      <c r="BH755" s="197"/>
      <c r="BI755" s="197"/>
    </row>
    <row r="756" spans="1:61" ht="15" hidden="1" customHeight="1" x14ac:dyDescent="0.2">
      <c r="A756" s="349" t="str">
        <f t="shared" si="36"/>
        <v>60xx-680221402272-600120251201TAC0005</v>
      </c>
      <c r="B756" s="198">
        <v>46045</v>
      </c>
      <c r="C756" s="351" t="s">
        <v>363</v>
      </c>
      <c r="D756" s="351" t="s">
        <v>364</v>
      </c>
      <c r="E756" s="260">
        <v>680221402272</v>
      </c>
      <c r="F756" s="161" t="s">
        <v>1927</v>
      </c>
      <c r="G756" s="199" t="s">
        <v>1928</v>
      </c>
      <c r="H756" s="199" t="s">
        <v>3363</v>
      </c>
      <c r="I756" s="199" t="s">
        <v>4268</v>
      </c>
      <c r="J756" s="198">
        <v>45992</v>
      </c>
      <c r="K756" s="198">
        <v>46001</v>
      </c>
      <c r="L756" s="198">
        <v>46044</v>
      </c>
      <c r="M756" s="198"/>
      <c r="N756" s="161" t="s">
        <v>21</v>
      </c>
      <c r="O756" s="161" t="s">
        <v>479</v>
      </c>
      <c r="P756" s="161"/>
      <c r="Q756" s="161"/>
      <c r="R756" s="198">
        <v>44562</v>
      </c>
      <c r="S756" s="198">
        <v>45986</v>
      </c>
      <c r="T756" s="161" t="s">
        <v>808</v>
      </c>
      <c r="U756" s="161" t="s">
        <v>1330</v>
      </c>
      <c r="V756" s="161"/>
      <c r="W756" s="161"/>
      <c r="X756" s="161" t="s">
        <v>132</v>
      </c>
      <c r="Y756" s="161"/>
      <c r="Z756" s="198"/>
      <c r="AA756" s="161"/>
      <c r="AB756" s="161"/>
      <c r="AC756" s="161"/>
      <c r="AD756" s="197"/>
      <c r="AE756" s="197"/>
      <c r="AF756" s="197" t="s">
        <v>4003</v>
      </c>
      <c r="AG756" s="199">
        <v>103101</v>
      </c>
      <c r="AH756" s="197">
        <f t="shared" si="34"/>
        <v>99332.96</v>
      </c>
      <c r="AI756" s="197">
        <v>91228</v>
      </c>
      <c r="AJ756" s="197">
        <v>8104.96</v>
      </c>
      <c r="AK756" s="197">
        <v>0</v>
      </c>
      <c r="AL756" s="197">
        <v>0</v>
      </c>
      <c r="AM756" s="197">
        <f t="shared" si="35"/>
        <v>0</v>
      </c>
      <c r="AN756" s="197">
        <v>0</v>
      </c>
      <c r="AO756" s="197">
        <v>0</v>
      </c>
      <c r="AP756" s="197">
        <v>0</v>
      </c>
      <c r="AQ756" s="197">
        <v>0</v>
      </c>
      <c r="AR756" s="197">
        <v>0</v>
      </c>
      <c r="AS756" s="197" t="s">
        <v>564</v>
      </c>
      <c r="AT756" s="197">
        <v>0</v>
      </c>
      <c r="AU756" s="197">
        <v>0</v>
      </c>
      <c r="AV756" s="197">
        <v>0</v>
      </c>
      <c r="AW756" s="197" t="s">
        <v>4004</v>
      </c>
      <c r="AX756" s="197"/>
      <c r="AY756" s="197"/>
      <c r="AZ756" s="197"/>
      <c r="BA756" s="197"/>
      <c r="BB756" s="197"/>
      <c r="BC756" s="197"/>
      <c r="BD756" s="197" t="s">
        <v>4004</v>
      </c>
      <c r="BE756" s="197"/>
      <c r="BF756" s="197"/>
      <c r="BG756" s="197"/>
      <c r="BH756" s="197"/>
      <c r="BI756" s="197"/>
    </row>
    <row r="757" spans="1:61" ht="15" hidden="1" customHeight="1" x14ac:dyDescent="0.2">
      <c r="A757" s="349" t="str">
        <f t="shared" si="36"/>
        <v>30xx-70640013769-300120251224TAC0010</v>
      </c>
      <c r="B757" s="198">
        <v>46099</v>
      </c>
      <c r="C757" s="351" t="s">
        <v>217</v>
      </c>
      <c r="D757" s="351" t="s">
        <v>360</v>
      </c>
      <c r="E757" s="260">
        <v>70640013769</v>
      </c>
      <c r="F757" s="161" t="s">
        <v>2582</v>
      </c>
      <c r="G757" s="199" t="s">
        <v>2583</v>
      </c>
      <c r="H757" s="199" t="s">
        <v>3363</v>
      </c>
      <c r="I757" s="199" t="s">
        <v>4255</v>
      </c>
      <c r="J757" s="198">
        <v>46015</v>
      </c>
      <c r="K757" s="198">
        <v>46030</v>
      </c>
      <c r="L757" s="198">
        <v>46092</v>
      </c>
      <c r="M757" s="198"/>
      <c r="N757" s="161" t="s">
        <v>82</v>
      </c>
      <c r="O757" s="161" t="s">
        <v>479</v>
      </c>
      <c r="P757" s="161"/>
      <c r="Q757" s="161"/>
      <c r="R757" s="198">
        <v>44743</v>
      </c>
      <c r="S757" s="198">
        <v>45930</v>
      </c>
      <c r="T757" s="161" t="s">
        <v>227</v>
      </c>
      <c r="U757" s="161" t="s">
        <v>23</v>
      </c>
      <c r="V757" s="161"/>
      <c r="W757" s="161" t="s">
        <v>288</v>
      </c>
      <c r="X757" s="161" t="s">
        <v>285</v>
      </c>
      <c r="Y757" s="161"/>
      <c r="Z757" s="198"/>
      <c r="AA757" s="161"/>
      <c r="AB757" s="161"/>
      <c r="AC757" s="161"/>
      <c r="AD757" s="197">
        <v>72300000</v>
      </c>
      <c r="AE757" s="197">
        <v>1.1299999999999999</v>
      </c>
      <c r="AF757" s="197" t="s">
        <v>4003</v>
      </c>
      <c r="AG757" s="199">
        <v>101201</v>
      </c>
      <c r="AH757" s="197">
        <f t="shared" si="34"/>
        <v>93424</v>
      </c>
      <c r="AI757" s="197">
        <v>93424</v>
      </c>
      <c r="AJ757" s="197">
        <v>0</v>
      </c>
      <c r="AK757" s="197">
        <v>0</v>
      </c>
      <c r="AL757" s="197">
        <v>0</v>
      </c>
      <c r="AM757" s="197">
        <f t="shared" si="35"/>
        <v>0</v>
      </c>
      <c r="AN757" s="197">
        <v>0</v>
      </c>
      <c r="AO757" s="197">
        <v>0</v>
      </c>
      <c r="AP757" s="197">
        <v>0</v>
      </c>
      <c r="AQ757" s="197">
        <v>0</v>
      </c>
      <c r="AR757" s="197">
        <v>0</v>
      </c>
      <c r="AS757" s="197" t="s">
        <v>564</v>
      </c>
      <c r="AT757" s="197">
        <v>0</v>
      </c>
      <c r="AU757" s="197">
        <v>0</v>
      </c>
      <c r="AV757" s="197">
        <v>0</v>
      </c>
      <c r="AW757" s="197" t="s">
        <v>4004</v>
      </c>
      <c r="AX757" s="197"/>
      <c r="AY757" s="197"/>
      <c r="AZ757" s="197"/>
      <c r="BA757" s="197"/>
      <c r="BB757" s="197"/>
      <c r="BC757" s="197"/>
      <c r="BD757" s="197" t="s">
        <v>4004</v>
      </c>
      <c r="BE757" s="197"/>
      <c r="BF757" s="197"/>
      <c r="BG757" s="197"/>
      <c r="BH757" s="197"/>
      <c r="BI757" s="197"/>
    </row>
    <row r="758" spans="1:61" ht="15" hidden="1" customHeight="1" x14ac:dyDescent="0.2">
      <c r="A758" s="349" t="str">
        <f t="shared" si="36"/>
        <v>60xx-850906400206-600120250821TAC0001</v>
      </c>
      <c r="B758" s="198">
        <v>46085</v>
      </c>
      <c r="C758" s="351" t="s">
        <v>363</v>
      </c>
      <c r="D758" s="351" t="s">
        <v>364</v>
      </c>
      <c r="E758" s="260">
        <v>850906400206</v>
      </c>
      <c r="F758" s="161" t="s">
        <v>751</v>
      </c>
      <c r="G758" s="199" t="s">
        <v>750</v>
      </c>
      <c r="H758" s="199" t="s">
        <v>3363</v>
      </c>
      <c r="I758" s="199" t="s">
        <v>4271</v>
      </c>
      <c r="J758" s="198">
        <v>45896</v>
      </c>
      <c r="K758" s="198">
        <v>45896</v>
      </c>
      <c r="L758" s="198">
        <v>46083</v>
      </c>
      <c r="M758" s="198"/>
      <c r="N758" s="161" t="s">
        <v>21</v>
      </c>
      <c r="O758" s="161" t="s">
        <v>479</v>
      </c>
      <c r="P758" s="161"/>
      <c r="Q758" s="161"/>
      <c r="R758" s="198">
        <v>44562</v>
      </c>
      <c r="S758" s="198">
        <v>45868</v>
      </c>
      <c r="T758" s="161" t="s">
        <v>3561</v>
      </c>
      <c r="U758" s="161" t="s">
        <v>149</v>
      </c>
      <c r="V758" s="161"/>
      <c r="W758" s="161" t="s">
        <v>1168</v>
      </c>
      <c r="X758" s="161" t="s">
        <v>1293</v>
      </c>
      <c r="Y758" s="161"/>
      <c r="Z758" s="198"/>
      <c r="AA758" s="161"/>
      <c r="AB758" s="161"/>
      <c r="AC758" s="161"/>
      <c r="AD758" s="197">
        <v>3734080</v>
      </c>
      <c r="AE758" s="197">
        <v>8.49</v>
      </c>
      <c r="AF758" s="197" t="s">
        <v>4090</v>
      </c>
      <c r="AG758" s="199">
        <v>901101</v>
      </c>
      <c r="AH758" s="197">
        <f t="shared" si="34"/>
        <v>93255</v>
      </c>
      <c r="AI758" s="197">
        <v>70975</v>
      </c>
      <c r="AJ758" s="197">
        <v>22280</v>
      </c>
      <c r="AK758" s="197">
        <v>0</v>
      </c>
      <c r="AL758" s="197">
        <v>0</v>
      </c>
      <c r="AM758" s="197">
        <f t="shared" si="35"/>
        <v>0</v>
      </c>
      <c r="AN758" s="197">
        <v>0</v>
      </c>
      <c r="AO758" s="197">
        <v>0</v>
      </c>
      <c r="AP758" s="197">
        <v>0</v>
      </c>
      <c r="AQ758" s="197">
        <v>0</v>
      </c>
      <c r="AR758" s="197">
        <v>0</v>
      </c>
      <c r="AS758" s="197" t="s">
        <v>564</v>
      </c>
      <c r="AT758" s="197">
        <v>0</v>
      </c>
      <c r="AU758" s="197">
        <v>0</v>
      </c>
      <c r="AV758" s="197">
        <v>0</v>
      </c>
      <c r="AW758" s="197" t="s">
        <v>4004</v>
      </c>
      <c r="AX758" s="197"/>
      <c r="AY758" s="197"/>
      <c r="AZ758" s="197"/>
      <c r="BA758" s="197"/>
      <c r="BB758" s="197"/>
      <c r="BC758" s="197"/>
      <c r="BD758" s="197" t="s">
        <v>4004</v>
      </c>
      <c r="BE758" s="197"/>
      <c r="BF758" s="197"/>
      <c r="BG758" s="197"/>
      <c r="BH758" s="197"/>
      <c r="BI758" s="197"/>
    </row>
    <row r="759" spans="1:61" ht="15" hidden="1" customHeight="1" x14ac:dyDescent="0.2">
      <c r="A759" s="349" t="str">
        <f t="shared" si="36"/>
        <v>62xx-60340012936-620120250929TAC0017</v>
      </c>
      <c r="B759" s="198">
        <v>46085</v>
      </c>
      <c r="C759" s="351" t="s">
        <v>361</v>
      </c>
      <c r="D759" s="351" t="s">
        <v>362</v>
      </c>
      <c r="E759" s="260">
        <v>60340012936</v>
      </c>
      <c r="F759" s="161" t="s">
        <v>1362</v>
      </c>
      <c r="G759" s="199" t="s">
        <v>1363</v>
      </c>
      <c r="H759" s="199" t="s">
        <v>3363</v>
      </c>
      <c r="I759" s="199" t="s">
        <v>3578</v>
      </c>
      <c r="J759" s="198">
        <v>45929</v>
      </c>
      <c r="K759" s="198">
        <v>45945</v>
      </c>
      <c r="L759" s="198">
        <v>46078</v>
      </c>
      <c r="M759" s="198"/>
      <c r="N759" s="161" t="s">
        <v>78</v>
      </c>
      <c r="O759" s="161" t="s">
        <v>487</v>
      </c>
      <c r="P759" s="161"/>
      <c r="Q759" s="161"/>
      <c r="R759" s="198">
        <v>44562</v>
      </c>
      <c r="S759" s="198" t="s">
        <v>39</v>
      </c>
      <c r="T759" s="161" t="s">
        <v>1008</v>
      </c>
      <c r="U759" s="161" t="s">
        <v>152</v>
      </c>
      <c r="V759" s="161"/>
      <c r="W759" s="161" t="s">
        <v>1167</v>
      </c>
      <c r="X759" s="161" t="s">
        <v>28</v>
      </c>
      <c r="Y759" s="161">
        <v>932</v>
      </c>
      <c r="Z759" s="198">
        <v>45922</v>
      </c>
      <c r="AA759" s="161"/>
      <c r="AB759" s="161"/>
      <c r="AC759" s="161"/>
      <c r="AD759" s="197">
        <v>6867881286</v>
      </c>
      <c r="AE759" s="197"/>
      <c r="AF759" s="197" t="s">
        <v>4005</v>
      </c>
      <c r="AG759" s="199">
        <v>105101</v>
      </c>
      <c r="AH759" s="197">
        <f t="shared" si="34"/>
        <v>92738</v>
      </c>
      <c r="AI759" s="197">
        <v>83925</v>
      </c>
      <c r="AJ759" s="197">
        <v>8813</v>
      </c>
      <c r="AK759" s="197">
        <v>0</v>
      </c>
      <c r="AL759" s="197">
        <v>0</v>
      </c>
      <c r="AM759" s="197">
        <f t="shared" si="35"/>
        <v>0</v>
      </c>
      <c r="AN759" s="197">
        <v>0</v>
      </c>
      <c r="AO759" s="197">
        <v>0</v>
      </c>
      <c r="AP759" s="197">
        <v>0</v>
      </c>
      <c r="AQ759" s="197">
        <v>0</v>
      </c>
      <c r="AR759" s="197">
        <v>0</v>
      </c>
      <c r="AS759" s="197" t="s">
        <v>564</v>
      </c>
      <c r="AT759" s="197">
        <v>0</v>
      </c>
      <c r="AU759" s="197">
        <v>0</v>
      </c>
      <c r="AV759" s="197">
        <v>0</v>
      </c>
      <c r="AW759" s="197" t="s">
        <v>4004</v>
      </c>
      <c r="AX759" s="197"/>
      <c r="AY759" s="197"/>
      <c r="AZ759" s="197"/>
      <c r="BA759" s="197"/>
      <c r="BB759" s="197"/>
      <c r="BC759" s="197"/>
      <c r="BD759" s="197" t="s">
        <v>4004</v>
      </c>
      <c r="BE759" s="197"/>
      <c r="BF759" s="197"/>
      <c r="BG759" s="197"/>
      <c r="BH759" s="197"/>
      <c r="BI759" s="197"/>
    </row>
    <row r="760" spans="1:61" ht="15" hidden="1" customHeight="1" x14ac:dyDescent="0.2">
      <c r="A760" s="349" t="str">
        <f t="shared" si="36"/>
        <v>60xx-730227301460-600120250822TAC0061</v>
      </c>
      <c r="B760" s="198">
        <v>46078</v>
      </c>
      <c r="C760" s="351" t="s">
        <v>363</v>
      </c>
      <c r="D760" s="351" t="s">
        <v>364</v>
      </c>
      <c r="E760" s="260">
        <v>730227301460</v>
      </c>
      <c r="F760" s="161" t="s">
        <v>1019</v>
      </c>
      <c r="G760" s="199" t="s">
        <v>1018</v>
      </c>
      <c r="H760" s="199" t="s">
        <v>3363</v>
      </c>
      <c r="I760" s="199" t="s">
        <v>3608</v>
      </c>
      <c r="J760" s="198">
        <v>45891</v>
      </c>
      <c r="K760" s="198">
        <v>45903</v>
      </c>
      <c r="L760" s="198">
        <v>46070</v>
      </c>
      <c r="M760" s="198"/>
      <c r="N760" s="161" t="s">
        <v>82</v>
      </c>
      <c r="O760" s="161" t="s">
        <v>479</v>
      </c>
      <c r="P760" s="161"/>
      <c r="Q760" s="161"/>
      <c r="R760" s="198">
        <v>44743</v>
      </c>
      <c r="S760" s="198">
        <v>45880</v>
      </c>
      <c r="T760" s="161" t="s">
        <v>3383</v>
      </c>
      <c r="U760" s="161" t="s">
        <v>149</v>
      </c>
      <c r="V760" s="161"/>
      <c r="W760" s="161" t="s">
        <v>75</v>
      </c>
      <c r="X760" s="161" t="s">
        <v>132</v>
      </c>
      <c r="Y760" s="161"/>
      <c r="Z760" s="198"/>
      <c r="AA760" s="161"/>
      <c r="AB760" s="161"/>
      <c r="AC760" s="161"/>
      <c r="AD760" s="197">
        <v>100125160</v>
      </c>
      <c r="AE760" s="197">
        <v>2.5</v>
      </c>
      <c r="AF760" s="197" t="s">
        <v>4090</v>
      </c>
      <c r="AG760" s="199">
        <v>904101</v>
      </c>
      <c r="AH760" s="197">
        <f t="shared" si="34"/>
        <v>89962</v>
      </c>
      <c r="AI760" s="197">
        <v>79100</v>
      </c>
      <c r="AJ760" s="197">
        <v>10862</v>
      </c>
      <c r="AK760" s="197">
        <v>0</v>
      </c>
      <c r="AL760" s="197">
        <v>0</v>
      </c>
      <c r="AM760" s="197">
        <f t="shared" si="35"/>
        <v>0</v>
      </c>
      <c r="AN760" s="197">
        <v>0</v>
      </c>
      <c r="AO760" s="197">
        <v>0</v>
      </c>
      <c r="AP760" s="197">
        <v>0</v>
      </c>
      <c r="AQ760" s="197">
        <v>0</v>
      </c>
      <c r="AR760" s="197">
        <v>0</v>
      </c>
      <c r="AS760" s="197" t="s">
        <v>564</v>
      </c>
      <c r="AT760" s="197">
        <v>0</v>
      </c>
      <c r="AU760" s="197">
        <v>0</v>
      </c>
      <c r="AV760" s="197">
        <v>0</v>
      </c>
      <c r="AW760" s="197" t="s">
        <v>4004</v>
      </c>
      <c r="AX760" s="197"/>
      <c r="AY760" s="197"/>
      <c r="AZ760" s="197"/>
      <c r="BA760" s="197"/>
      <c r="BB760" s="197"/>
      <c r="BC760" s="197"/>
      <c r="BD760" s="197" t="s">
        <v>4007</v>
      </c>
      <c r="BE760" s="197"/>
      <c r="BF760" s="197"/>
      <c r="BG760" s="197"/>
      <c r="BH760" s="197"/>
      <c r="BI760" s="197"/>
    </row>
    <row r="761" spans="1:61" ht="15" hidden="1" customHeight="1" x14ac:dyDescent="0.2">
      <c r="A761" s="349" t="str">
        <f t="shared" si="36"/>
        <v>30xx-70640013769-300120251224TAC0010</v>
      </c>
      <c r="B761" s="198">
        <v>46099</v>
      </c>
      <c r="C761" s="351" t="s">
        <v>217</v>
      </c>
      <c r="D761" s="351" t="s">
        <v>360</v>
      </c>
      <c r="E761" s="260">
        <v>70640013769</v>
      </c>
      <c r="F761" s="161" t="s">
        <v>2582</v>
      </c>
      <c r="G761" s="199" t="s">
        <v>2583</v>
      </c>
      <c r="H761" s="199" t="s">
        <v>3363</v>
      </c>
      <c r="I761" s="199" t="s">
        <v>4255</v>
      </c>
      <c r="J761" s="198">
        <v>46015</v>
      </c>
      <c r="K761" s="198">
        <v>46030</v>
      </c>
      <c r="L761" s="198">
        <v>46092</v>
      </c>
      <c r="M761" s="198"/>
      <c r="N761" s="161" t="s">
        <v>82</v>
      </c>
      <c r="O761" s="161" t="s">
        <v>479</v>
      </c>
      <c r="P761" s="161"/>
      <c r="Q761" s="161"/>
      <c r="R761" s="198">
        <v>44743</v>
      </c>
      <c r="S761" s="198">
        <v>45930</v>
      </c>
      <c r="T761" s="161" t="s">
        <v>227</v>
      </c>
      <c r="U761" s="161" t="s">
        <v>23</v>
      </c>
      <c r="V761" s="161"/>
      <c r="W761" s="161" t="s">
        <v>288</v>
      </c>
      <c r="X761" s="161" t="s">
        <v>285</v>
      </c>
      <c r="Y761" s="161"/>
      <c r="Z761" s="198"/>
      <c r="AA761" s="161"/>
      <c r="AB761" s="161"/>
      <c r="AC761" s="161"/>
      <c r="AD761" s="197"/>
      <c r="AE761" s="197"/>
      <c r="AF761" s="197" t="s">
        <v>4003</v>
      </c>
      <c r="AG761" s="199">
        <v>103101</v>
      </c>
      <c r="AH761" s="197">
        <f t="shared" si="34"/>
        <v>82718</v>
      </c>
      <c r="AI761" s="197">
        <v>82718</v>
      </c>
      <c r="AJ761" s="197">
        <v>0</v>
      </c>
      <c r="AK761" s="197">
        <v>0</v>
      </c>
      <c r="AL761" s="197">
        <v>0</v>
      </c>
      <c r="AM761" s="197">
        <f t="shared" si="35"/>
        <v>0</v>
      </c>
      <c r="AN761" s="197">
        <v>0</v>
      </c>
      <c r="AO761" s="197">
        <v>0</v>
      </c>
      <c r="AP761" s="197">
        <v>0</v>
      </c>
      <c r="AQ761" s="197">
        <v>0</v>
      </c>
      <c r="AR761" s="197">
        <v>0</v>
      </c>
      <c r="AS761" s="197" t="s">
        <v>564</v>
      </c>
      <c r="AT761" s="197">
        <v>0</v>
      </c>
      <c r="AU761" s="197">
        <v>0</v>
      </c>
      <c r="AV761" s="197">
        <v>0</v>
      </c>
      <c r="AW761" s="197" t="s">
        <v>4004</v>
      </c>
      <c r="AX761" s="197"/>
      <c r="AY761" s="197"/>
      <c r="AZ761" s="197"/>
      <c r="BA761" s="197"/>
      <c r="BB761" s="197"/>
      <c r="BC761" s="197"/>
      <c r="BD761" s="197" t="s">
        <v>4004</v>
      </c>
      <c r="BE761" s="197"/>
      <c r="BF761" s="197"/>
      <c r="BG761" s="197"/>
      <c r="BH761" s="197"/>
      <c r="BI761" s="197"/>
    </row>
    <row r="762" spans="1:61" ht="15" hidden="1" customHeight="1" x14ac:dyDescent="0.2">
      <c r="A762" s="349" t="str">
        <f t="shared" si="36"/>
        <v>30xx-70640013769-300120251224TAC0010</v>
      </c>
      <c r="B762" s="198">
        <v>46099</v>
      </c>
      <c r="C762" s="351" t="s">
        <v>217</v>
      </c>
      <c r="D762" s="351" t="s">
        <v>360</v>
      </c>
      <c r="E762" s="260">
        <v>70640013769</v>
      </c>
      <c r="F762" s="161" t="s">
        <v>2582</v>
      </c>
      <c r="G762" s="199" t="s">
        <v>2583</v>
      </c>
      <c r="H762" s="199" t="s">
        <v>3363</v>
      </c>
      <c r="I762" s="199" t="s">
        <v>4255</v>
      </c>
      <c r="J762" s="198">
        <v>46015</v>
      </c>
      <c r="K762" s="198">
        <v>46030</v>
      </c>
      <c r="L762" s="198">
        <v>46092</v>
      </c>
      <c r="M762" s="198"/>
      <c r="N762" s="161" t="s">
        <v>82</v>
      </c>
      <c r="O762" s="161" t="s">
        <v>479</v>
      </c>
      <c r="P762" s="161"/>
      <c r="Q762" s="161"/>
      <c r="R762" s="198">
        <v>44743</v>
      </c>
      <c r="S762" s="198">
        <v>45930</v>
      </c>
      <c r="T762" s="161" t="s">
        <v>227</v>
      </c>
      <c r="U762" s="161" t="s">
        <v>23</v>
      </c>
      <c r="V762" s="161"/>
      <c r="W762" s="161" t="s">
        <v>288</v>
      </c>
      <c r="X762" s="161" t="s">
        <v>285</v>
      </c>
      <c r="Y762" s="161"/>
      <c r="Z762" s="198"/>
      <c r="AA762" s="161"/>
      <c r="AB762" s="161"/>
      <c r="AC762" s="161"/>
      <c r="AD762" s="197"/>
      <c r="AE762" s="197"/>
      <c r="AF762" s="197" t="s">
        <v>4090</v>
      </c>
      <c r="AG762" s="199">
        <v>904101</v>
      </c>
      <c r="AH762" s="197">
        <f t="shared" si="34"/>
        <v>80961</v>
      </c>
      <c r="AI762" s="197">
        <v>80961</v>
      </c>
      <c r="AJ762" s="197">
        <v>0</v>
      </c>
      <c r="AK762" s="197">
        <v>0</v>
      </c>
      <c r="AL762" s="197">
        <v>0</v>
      </c>
      <c r="AM762" s="197">
        <f t="shared" si="35"/>
        <v>0</v>
      </c>
      <c r="AN762" s="197">
        <v>0</v>
      </c>
      <c r="AO762" s="197">
        <v>0</v>
      </c>
      <c r="AP762" s="197">
        <v>0</v>
      </c>
      <c r="AQ762" s="197">
        <v>0</v>
      </c>
      <c r="AR762" s="197">
        <v>0</v>
      </c>
      <c r="AS762" s="197" t="s">
        <v>564</v>
      </c>
      <c r="AT762" s="197">
        <v>0</v>
      </c>
      <c r="AU762" s="197">
        <v>0</v>
      </c>
      <c r="AV762" s="197">
        <v>0</v>
      </c>
      <c r="AW762" s="197" t="s">
        <v>4004</v>
      </c>
      <c r="AX762" s="197"/>
      <c r="AY762" s="197"/>
      <c r="AZ762" s="197"/>
      <c r="BA762" s="197"/>
      <c r="BB762" s="197"/>
      <c r="BC762" s="197"/>
      <c r="BD762" s="197" t="s">
        <v>4004</v>
      </c>
      <c r="BE762" s="197"/>
      <c r="BF762" s="197"/>
      <c r="BG762" s="197"/>
      <c r="BH762" s="197"/>
      <c r="BI762" s="197"/>
    </row>
    <row r="763" spans="1:61" ht="15" hidden="1" customHeight="1" x14ac:dyDescent="0.2">
      <c r="A763" s="349" t="str">
        <f t="shared" si="36"/>
        <v>06xx-20227551392-060120260218TAC0001</v>
      </c>
      <c r="B763" s="198">
        <v>46112</v>
      </c>
      <c r="C763" s="351" t="s">
        <v>348</v>
      </c>
      <c r="D763" s="351" t="s">
        <v>49</v>
      </c>
      <c r="E763" s="260">
        <v>20227551392</v>
      </c>
      <c r="F763" s="161" t="s">
        <v>3835</v>
      </c>
      <c r="G763" s="199" t="s">
        <v>3836</v>
      </c>
      <c r="H763" s="199" t="s">
        <v>3363</v>
      </c>
      <c r="I763" s="199" t="s">
        <v>3836</v>
      </c>
      <c r="J763" s="198">
        <v>46071</v>
      </c>
      <c r="K763" s="198">
        <v>46073</v>
      </c>
      <c r="L763" s="198">
        <v>46112</v>
      </c>
      <c r="M763" s="198">
        <v>46112</v>
      </c>
      <c r="N763" s="161" t="s">
        <v>82</v>
      </c>
      <c r="O763" s="161" t="s">
        <v>479</v>
      </c>
      <c r="P763" s="161"/>
      <c r="Q763" s="161"/>
      <c r="R763" s="198">
        <v>44927</v>
      </c>
      <c r="S763" s="198">
        <v>46069</v>
      </c>
      <c r="T763" s="161" t="s">
        <v>67</v>
      </c>
      <c r="U763" s="161" t="s">
        <v>149</v>
      </c>
      <c r="V763" s="161" t="s">
        <v>57</v>
      </c>
      <c r="W763" s="161" t="s">
        <v>1140</v>
      </c>
      <c r="X763" s="161" t="s">
        <v>36</v>
      </c>
      <c r="Y763" s="161" t="s">
        <v>57</v>
      </c>
      <c r="Z763" s="198" t="s">
        <v>57</v>
      </c>
      <c r="AA763" s="161" t="s">
        <v>57</v>
      </c>
      <c r="AB763" s="161" t="s">
        <v>57</v>
      </c>
      <c r="AC763" s="161" t="s">
        <v>57</v>
      </c>
      <c r="AD763" s="197">
        <v>24381644</v>
      </c>
      <c r="AE763" s="197">
        <v>0</v>
      </c>
      <c r="AF763" s="197" t="s">
        <v>4003</v>
      </c>
      <c r="AG763" s="199">
        <v>103101</v>
      </c>
      <c r="AH763" s="197">
        <f t="shared" si="34"/>
        <v>78723</v>
      </c>
      <c r="AI763" s="197">
        <v>57055</v>
      </c>
      <c r="AJ763" s="197">
        <v>21668</v>
      </c>
      <c r="AK763" s="197">
        <v>0</v>
      </c>
      <c r="AL763" s="197">
        <v>0</v>
      </c>
      <c r="AM763" s="197">
        <f t="shared" si="35"/>
        <v>0</v>
      </c>
      <c r="AN763" s="197">
        <v>0</v>
      </c>
      <c r="AO763" s="197">
        <v>0</v>
      </c>
      <c r="AP763" s="197">
        <v>0</v>
      </c>
      <c r="AQ763" s="197">
        <v>0</v>
      </c>
      <c r="AR763" s="197">
        <v>0</v>
      </c>
      <c r="AS763" s="197" t="s">
        <v>564</v>
      </c>
      <c r="AT763" s="197">
        <v>0</v>
      </c>
      <c r="AU763" s="197">
        <v>0</v>
      </c>
      <c r="AV763" s="197">
        <v>0</v>
      </c>
      <c r="AW763" s="197" t="s">
        <v>4004</v>
      </c>
      <c r="AX763" s="197"/>
      <c r="AY763" s="197"/>
      <c r="AZ763" s="197"/>
      <c r="BA763" s="197"/>
      <c r="BB763" s="197"/>
      <c r="BC763" s="197"/>
      <c r="BD763" s="197" t="s">
        <v>4004</v>
      </c>
      <c r="BE763" s="197"/>
      <c r="BF763" s="197"/>
      <c r="BG763" s="197"/>
      <c r="BH763" s="197"/>
      <c r="BI763" s="197"/>
    </row>
    <row r="764" spans="1:61" ht="15" hidden="1" customHeight="1" x14ac:dyDescent="0.2">
      <c r="A764" s="349" t="str">
        <f t="shared" si="36"/>
        <v>06xx-20227551392-060120260218TAC0001</v>
      </c>
      <c r="B764" s="198">
        <v>46112</v>
      </c>
      <c r="C764" s="351" t="s">
        <v>348</v>
      </c>
      <c r="D764" s="351" t="s">
        <v>49</v>
      </c>
      <c r="E764" s="260">
        <v>20227551392</v>
      </c>
      <c r="F764" s="161" t="s">
        <v>3835</v>
      </c>
      <c r="G764" s="199" t="s">
        <v>3836</v>
      </c>
      <c r="H764" s="199" t="s">
        <v>3363</v>
      </c>
      <c r="I764" s="199" t="s">
        <v>3836</v>
      </c>
      <c r="J764" s="198">
        <v>46071</v>
      </c>
      <c r="K764" s="198">
        <v>46073</v>
      </c>
      <c r="L764" s="198">
        <v>46112</v>
      </c>
      <c r="M764" s="198">
        <v>46112</v>
      </c>
      <c r="N764" s="161" t="s">
        <v>82</v>
      </c>
      <c r="O764" s="161" t="s">
        <v>479</v>
      </c>
      <c r="P764" s="161"/>
      <c r="Q764" s="161"/>
      <c r="R764" s="198">
        <v>44927</v>
      </c>
      <c r="S764" s="198">
        <v>46069</v>
      </c>
      <c r="T764" s="161" t="s">
        <v>67</v>
      </c>
      <c r="U764" s="161" t="s">
        <v>149</v>
      </c>
      <c r="V764" s="161" t="s">
        <v>57</v>
      </c>
      <c r="W764" s="161" t="s">
        <v>1140</v>
      </c>
      <c r="X764" s="161" t="s">
        <v>36</v>
      </c>
      <c r="Y764" s="161" t="s">
        <v>57</v>
      </c>
      <c r="Z764" s="198" t="s">
        <v>57</v>
      </c>
      <c r="AA764" s="161" t="s">
        <v>57</v>
      </c>
      <c r="AB764" s="161" t="s">
        <v>57</v>
      </c>
      <c r="AC764" s="161" t="s">
        <v>57</v>
      </c>
      <c r="AD764" s="197">
        <v>24381644</v>
      </c>
      <c r="AE764" s="197">
        <v>0</v>
      </c>
      <c r="AF764" s="197" t="s">
        <v>4003</v>
      </c>
      <c r="AG764" s="199">
        <v>101202</v>
      </c>
      <c r="AH764" s="197">
        <f t="shared" si="34"/>
        <v>78484</v>
      </c>
      <c r="AI764" s="197">
        <v>57055</v>
      </c>
      <c r="AJ764" s="197">
        <v>21429</v>
      </c>
      <c r="AK764" s="197">
        <v>0</v>
      </c>
      <c r="AL764" s="197">
        <v>0</v>
      </c>
      <c r="AM764" s="197">
        <f t="shared" si="35"/>
        <v>0</v>
      </c>
      <c r="AN764" s="197">
        <v>0</v>
      </c>
      <c r="AO764" s="197">
        <v>0</v>
      </c>
      <c r="AP764" s="197">
        <v>0</v>
      </c>
      <c r="AQ764" s="197">
        <v>0</v>
      </c>
      <c r="AR764" s="197">
        <v>0</v>
      </c>
      <c r="AS764" s="197" t="s">
        <v>564</v>
      </c>
      <c r="AT764" s="197">
        <v>0</v>
      </c>
      <c r="AU764" s="197">
        <v>0</v>
      </c>
      <c r="AV764" s="197">
        <v>0</v>
      </c>
      <c r="AW764" s="197" t="s">
        <v>4004</v>
      </c>
      <c r="AX764" s="197"/>
      <c r="AY764" s="197"/>
      <c r="AZ764" s="197"/>
      <c r="BA764" s="197"/>
      <c r="BB764" s="197"/>
      <c r="BC764" s="197"/>
      <c r="BD764" s="197" t="s">
        <v>4004</v>
      </c>
      <c r="BE764" s="197"/>
      <c r="BF764" s="197"/>
      <c r="BG764" s="197"/>
      <c r="BH764" s="197"/>
      <c r="BI764" s="197"/>
    </row>
    <row r="765" spans="1:61" ht="15" hidden="1" customHeight="1" x14ac:dyDescent="0.2">
      <c r="A765" s="349" t="str">
        <f t="shared" si="36"/>
        <v>43xx-770624301931-430120260225TAC0002</v>
      </c>
      <c r="B765" s="198">
        <v>46112</v>
      </c>
      <c r="C765" s="351" t="s">
        <v>328</v>
      </c>
      <c r="D765" s="351" t="s">
        <v>329</v>
      </c>
      <c r="E765" s="260">
        <v>770624301931</v>
      </c>
      <c r="F765" s="161" t="s">
        <v>3743</v>
      </c>
      <c r="G765" s="199" t="s">
        <v>3744</v>
      </c>
      <c r="H765" s="199" t="s">
        <v>3363</v>
      </c>
      <c r="I765" s="199" t="s">
        <v>4267</v>
      </c>
      <c r="J765" s="198">
        <v>46078</v>
      </c>
      <c r="K765" s="198">
        <v>46080</v>
      </c>
      <c r="L765" s="198">
        <v>46112</v>
      </c>
      <c r="M765" s="198"/>
      <c r="N765" s="161" t="s">
        <v>82</v>
      </c>
      <c r="O765" s="161" t="s">
        <v>479</v>
      </c>
      <c r="P765" s="161"/>
      <c r="Q765" s="161"/>
      <c r="R765" s="198">
        <v>45039</v>
      </c>
      <c r="S765" s="198">
        <v>46038</v>
      </c>
      <c r="T765" s="161" t="s">
        <v>3264</v>
      </c>
      <c r="U765" s="161"/>
      <c r="V765" s="161" t="s">
        <v>118</v>
      </c>
      <c r="W765" s="161" t="s">
        <v>41</v>
      </c>
      <c r="X765" s="161" t="s">
        <v>131</v>
      </c>
      <c r="Y765" s="161"/>
      <c r="Z765" s="198"/>
      <c r="AA765" s="161"/>
      <c r="AB765" s="161"/>
      <c r="AC765" s="161"/>
      <c r="AD765" s="197"/>
      <c r="AE765" s="197"/>
      <c r="AF765" s="197" t="s">
        <v>4003</v>
      </c>
      <c r="AG765" s="199">
        <v>101202</v>
      </c>
      <c r="AH765" s="197">
        <f t="shared" si="34"/>
        <v>78154</v>
      </c>
      <c r="AI765" s="197">
        <v>78154</v>
      </c>
      <c r="AJ765" s="197">
        <v>0</v>
      </c>
      <c r="AK765" s="197">
        <v>0</v>
      </c>
      <c r="AL765" s="197">
        <v>7815.4000000000005</v>
      </c>
      <c r="AM765" s="197">
        <f t="shared" si="35"/>
        <v>0</v>
      </c>
      <c r="AN765" s="197">
        <v>0</v>
      </c>
      <c r="AO765" s="197">
        <v>0</v>
      </c>
      <c r="AP765" s="197">
        <v>0</v>
      </c>
      <c r="AQ765" s="197">
        <v>0</v>
      </c>
      <c r="AR765" s="197">
        <v>0</v>
      </c>
      <c r="AS765" s="197" t="s">
        <v>564</v>
      </c>
      <c r="AT765" s="197">
        <v>0</v>
      </c>
      <c r="AU765" s="197">
        <v>0</v>
      </c>
      <c r="AV765" s="197">
        <v>0</v>
      </c>
      <c r="AW765" s="197" t="s">
        <v>4004</v>
      </c>
      <c r="AX765" s="197"/>
      <c r="AY765" s="197"/>
      <c r="AZ765" s="197"/>
      <c r="BA765" s="197"/>
      <c r="BB765" s="197"/>
      <c r="BC765" s="197"/>
      <c r="BD765" s="197" t="s">
        <v>4004</v>
      </c>
      <c r="BE765" s="197"/>
      <c r="BF765" s="197"/>
      <c r="BG765" s="197"/>
      <c r="BH765" s="197"/>
      <c r="BI765" s="197"/>
    </row>
    <row r="766" spans="1:61" ht="15" hidden="1" customHeight="1" x14ac:dyDescent="0.2">
      <c r="A766" s="349" t="str">
        <f t="shared" si="36"/>
        <v>21xx-670106401237-210120251224TAC0001</v>
      </c>
      <c r="B766" s="198">
        <v>46092</v>
      </c>
      <c r="C766" s="351" t="s">
        <v>351</v>
      </c>
      <c r="D766" s="351" t="s">
        <v>177</v>
      </c>
      <c r="E766" s="260">
        <v>670106401237</v>
      </c>
      <c r="F766" s="161" t="s">
        <v>2577</v>
      </c>
      <c r="G766" s="199" t="s">
        <v>2578</v>
      </c>
      <c r="H766" s="199" t="s">
        <v>3363</v>
      </c>
      <c r="I766" s="199" t="s">
        <v>3636</v>
      </c>
      <c r="J766" s="198">
        <v>46015</v>
      </c>
      <c r="K766" s="198">
        <v>46027</v>
      </c>
      <c r="L766" s="198">
        <v>46080</v>
      </c>
      <c r="M766" s="198">
        <v>46084</v>
      </c>
      <c r="N766" s="161" t="s">
        <v>82</v>
      </c>
      <c r="O766" s="161" t="s">
        <v>479</v>
      </c>
      <c r="P766" s="161"/>
      <c r="Q766" s="161"/>
      <c r="R766" s="198">
        <v>45684</v>
      </c>
      <c r="S766" s="198">
        <v>45995</v>
      </c>
      <c r="T766" s="161" t="s">
        <v>2579</v>
      </c>
      <c r="U766" s="161" t="s">
        <v>3637</v>
      </c>
      <c r="V766" s="161" t="s">
        <v>118</v>
      </c>
      <c r="W766" s="161" t="s">
        <v>2580</v>
      </c>
      <c r="X766" s="161" t="s">
        <v>132</v>
      </c>
      <c r="Y766" s="161"/>
      <c r="Z766" s="198"/>
      <c r="AA766" s="161"/>
      <c r="AB766" s="161"/>
      <c r="AC766" s="161"/>
      <c r="AD766" s="197">
        <v>4865938</v>
      </c>
      <c r="AE766" s="197">
        <v>2.9</v>
      </c>
      <c r="AF766" s="197" t="s">
        <v>4090</v>
      </c>
      <c r="AG766" s="199">
        <v>904101</v>
      </c>
      <c r="AH766" s="197">
        <f t="shared" si="34"/>
        <v>75427</v>
      </c>
      <c r="AI766" s="197">
        <v>71400</v>
      </c>
      <c r="AJ766" s="197">
        <v>4027</v>
      </c>
      <c r="AK766" s="197">
        <v>0</v>
      </c>
      <c r="AL766" s="197">
        <v>0</v>
      </c>
      <c r="AM766" s="197">
        <f t="shared" si="35"/>
        <v>0</v>
      </c>
      <c r="AN766" s="197">
        <v>0</v>
      </c>
      <c r="AO766" s="197">
        <v>0</v>
      </c>
      <c r="AP766" s="197">
        <v>0</v>
      </c>
      <c r="AQ766" s="197">
        <v>0</v>
      </c>
      <c r="AR766" s="197">
        <v>0</v>
      </c>
      <c r="AS766" s="197" t="s">
        <v>564</v>
      </c>
      <c r="AT766" s="197">
        <v>0</v>
      </c>
      <c r="AU766" s="197">
        <v>0</v>
      </c>
      <c r="AV766" s="197">
        <v>0</v>
      </c>
      <c r="AW766" s="197" t="s">
        <v>4004</v>
      </c>
      <c r="AX766" s="197"/>
      <c r="AY766" s="197"/>
      <c r="AZ766" s="197"/>
      <c r="BA766" s="197"/>
      <c r="BB766" s="197"/>
      <c r="BC766" s="197"/>
      <c r="BD766" s="197" t="s">
        <v>4004</v>
      </c>
      <c r="BE766" s="197"/>
      <c r="BF766" s="197"/>
      <c r="BG766" s="197"/>
      <c r="BH766" s="197"/>
      <c r="BI766" s="197"/>
    </row>
    <row r="767" spans="1:61" ht="15" hidden="1" customHeight="1" x14ac:dyDescent="0.2">
      <c r="A767" s="349" t="str">
        <f t="shared" si="36"/>
        <v>30xx-70640013769-300120251224TAC0010</v>
      </c>
      <c r="B767" s="198">
        <v>46099</v>
      </c>
      <c r="C767" s="351" t="s">
        <v>217</v>
      </c>
      <c r="D767" s="351" t="s">
        <v>360</v>
      </c>
      <c r="E767" s="260">
        <v>70640013769</v>
      </c>
      <c r="F767" s="161" t="s">
        <v>2582</v>
      </c>
      <c r="G767" s="199" t="s">
        <v>2583</v>
      </c>
      <c r="H767" s="199" t="s">
        <v>3363</v>
      </c>
      <c r="I767" s="199" t="s">
        <v>4255</v>
      </c>
      <c r="J767" s="198">
        <v>46015</v>
      </c>
      <c r="K767" s="198">
        <v>46030</v>
      </c>
      <c r="L767" s="198">
        <v>46092</v>
      </c>
      <c r="M767" s="198"/>
      <c r="N767" s="161" t="s">
        <v>82</v>
      </c>
      <c r="O767" s="161" t="s">
        <v>479</v>
      </c>
      <c r="P767" s="161"/>
      <c r="Q767" s="161"/>
      <c r="R767" s="198">
        <v>44743</v>
      </c>
      <c r="S767" s="198">
        <v>45930</v>
      </c>
      <c r="T767" s="161" t="s">
        <v>227</v>
      </c>
      <c r="U767" s="161" t="s">
        <v>23</v>
      </c>
      <c r="V767" s="161"/>
      <c r="W767" s="161" t="s">
        <v>288</v>
      </c>
      <c r="X767" s="161" t="s">
        <v>285</v>
      </c>
      <c r="Y767" s="161"/>
      <c r="Z767" s="198"/>
      <c r="AA767" s="161"/>
      <c r="AB767" s="161"/>
      <c r="AC767" s="161"/>
      <c r="AD767" s="197"/>
      <c r="AE767" s="197"/>
      <c r="AF767" s="197" t="s">
        <v>4090</v>
      </c>
      <c r="AG767" s="199">
        <v>902101</v>
      </c>
      <c r="AH767" s="197">
        <f t="shared" si="34"/>
        <v>74546</v>
      </c>
      <c r="AI767" s="197">
        <v>74546</v>
      </c>
      <c r="AJ767" s="197">
        <v>0</v>
      </c>
      <c r="AK767" s="197">
        <v>0</v>
      </c>
      <c r="AL767" s="197">
        <v>0</v>
      </c>
      <c r="AM767" s="197">
        <f t="shared" si="35"/>
        <v>0</v>
      </c>
      <c r="AN767" s="197">
        <v>0</v>
      </c>
      <c r="AO767" s="197">
        <v>0</v>
      </c>
      <c r="AP767" s="197">
        <v>0</v>
      </c>
      <c r="AQ767" s="197">
        <v>0</v>
      </c>
      <c r="AR767" s="197">
        <v>0</v>
      </c>
      <c r="AS767" s="197" t="s">
        <v>564</v>
      </c>
      <c r="AT767" s="197">
        <v>0</v>
      </c>
      <c r="AU767" s="197">
        <v>0</v>
      </c>
      <c r="AV767" s="197">
        <v>0</v>
      </c>
      <c r="AW767" s="197" t="s">
        <v>4004</v>
      </c>
      <c r="AX767" s="197"/>
      <c r="AY767" s="197"/>
      <c r="AZ767" s="197"/>
      <c r="BA767" s="197"/>
      <c r="BB767" s="197"/>
      <c r="BC767" s="197"/>
      <c r="BD767" s="197" t="s">
        <v>4004</v>
      </c>
      <c r="BE767" s="197"/>
      <c r="BF767" s="197"/>
      <c r="BG767" s="197"/>
      <c r="BH767" s="197"/>
      <c r="BI767" s="197"/>
    </row>
    <row r="768" spans="1:61" ht="15" hidden="1" customHeight="1" x14ac:dyDescent="0.2">
      <c r="A768" s="349" t="str">
        <f t="shared" si="36"/>
        <v>06xx-20212551519-060120251022TAC0053</v>
      </c>
      <c r="B768" s="198">
        <v>46043</v>
      </c>
      <c r="C768" s="351" t="s">
        <v>348</v>
      </c>
      <c r="D768" s="351" t="s">
        <v>49</v>
      </c>
      <c r="E768" s="260">
        <v>20212551519</v>
      </c>
      <c r="F768" s="161" t="s">
        <v>1506</v>
      </c>
      <c r="G768" s="199" t="s">
        <v>1505</v>
      </c>
      <c r="H768" s="199" t="s">
        <v>3363</v>
      </c>
      <c r="I768" s="199" t="s">
        <v>1505</v>
      </c>
      <c r="J768" s="198">
        <v>45952</v>
      </c>
      <c r="K768" s="198">
        <v>45971</v>
      </c>
      <c r="L768" s="198">
        <v>46042</v>
      </c>
      <c r="M768" s="198">
        <v>46042</v>
      </c>
      <c r="N768" s="161" t="s">
        <v>82</v>
      </c>
      <c r="O768" s="161" t="s">
        <v>479</v>
      </c>
      <c r="P768" s="161"/>
      <c r="Q768" s="161"/>
      <c r="R768" s="198">
        <v>45154</v>
      </c>
      <c r="S768" s="198">
        <v>45946</v>
      </c>
      <c r="T768" s="161" t="s">
        <v>63</v>
      </c>
      <c r="U768" s="161" t="s">
        <v>149</v>
      </c>
      <c r="V768" s="161" t="s">
        <v>57</v>
      </c>
      <c r="W768" s="161" t="s">
        <v>903</v>
      </c>
      <c r="X768" s="161" t="s">
        <v>36</v>
      </c>
      <c r="Y768" s="161" t="s">
        <v>57</v>
      </c>
      <c r="Z768" s="198" t="s">
        <v>57</v>
      </c>
      <c r="AA768" s="161" t="s">
        <v>57</v>
      </c>
      <c r="AB768" s="161" t="s">
        <v>57</v>
      </c>
      <c r="AC768" s="161" t="s">
        <v>57</v>
      </c>
      <c r="AD768" s="197">
        <v>51703330</v>
      </c>
      <c r="AE768" s="197">
        <v>0</v>
      </c>
      <c r="AF768" s="197" t="s">
        <v>4090</v>
      </c>
      <c r="AG768" s="199">
        <v>904101</v>
      </c>
      <c r="AH768" s="197">
        <f t="shared" si="34"/>
        <v>69699</v>
      </c>
      <c r="AI768" s="197">
        <v>65100</v>
      </c>
      <c r="AJ768" s="197">
        <v>4599</v>
      </c>
      <c r="AK768" s="197">
        <v>0</v>
      </c>
      <c r="AL768" s="197">
        <v>0</v>
      </c>
      <c r="AM768" s="197">
        <f t="shared" si="35"/>
        <v>0</v>
      </c>
      <c r="AN768" s="197">
        <v>0</v>
      </c>
      <c r="AO768" s="197">
        <v>0</v>
      </c>
      <c r="AP768" s="197">
        <v>0</v>
      </c>
      <c r="AQ768" s="197">
        <v>0</v>
      </c>
      <c r="AR768" s="197">
        <v>0</v>
      </c>
      <c r="AS768" s="197" t="s">
        <v>564</v>
      </c>
      <c r="AT768" s="197">
        <v>0</v>
      </c>
      <c r="AU768" s="197">
        <v>0</v>
      </c>
      <c r="AV768" s="197">
        <v>0</v>
      </c>
      <c r="AW768" s="197" t="s">
        <v>4004</v>
      </c>
      <c r="AX768" s="197"/>
      <c r="AY768" s="197"/>
      <c r="AZ768" s="197"/>
      <c r="BA768" s="197"/>
      <c r="BB768" s="197"/>
      <c r="BC768" s="197"/>
      <c r="BD768" s="197" t="s">
        <v>4004</v>
      </c>
      <c r="BE768" s="197"/>
      <c r="BF768" s="197"/>
      <c r="BG768" s="197"/>
      <c r="BH768" s="197"/>
      <c r="BI768" s="197"/>
    </row>
    <row r="769" spans="1:61" ht="15" hidden="1" customHeight="1" x14ac:dyDescent="0.2">
      <c r="A769" s="349" t="str">
        <f t="shared" si="36"/>
        <v>43xx-920114399090-430120260213TAC0007</v>
      </c>
      <c r="B769" s="198">
        <v>46112</v>
      </c>
      <c r="C769" s="351" t="s">
        <v>328</v>
      </c>
      <c r="D769" s="351" t="s">
        <v>329</v>
      </c>
      <c r="E769" s="260">
        <v>920114399090</v>
      </c>
      <c r="F769" s="161" t="s">
        <v>3717</v>
      </c>
      <c r="G769" s="199" t="s">
        <v>3718</v>
      </c>
      <c r="H769" s="199" t="s">
        <v>3363</v>
      </c>
      <c r="I769" s="199" t="s">
        <v>4269</v>
      </c>
      <c r="J769" s="198">
        <v>46066</v>
      </c>
      <c r="K769" s="198">
        <v>46070</v>
      </c>
      <c r="L769" s="198">
        <v>46112</v>
      </c>
      <c r="M769" s="198"/>
      <c r="N769" s="161" t="s">
        <v>82</v>
      </c>
      <c r="O769" s="161" t="s">
        <v>479</v>
      </c>
      <c r="P769" s="161"/>
      <c r="Q769" s="161"/>
      <c r="R769" s="198">
        <v>44927</v>
      </c>
      <c r="S769" s="198">
        <v>46044</v>
      </c>
      <c r="T769" s="161" t="s">
        <v>1113</v>
      </c>
      <c r="U769" s="161" t="s">
        <v>297</v>
      </c>
      <c r="V769" s="161" t="s">
        <v>118</v>
      </c>
      <c r="W769" s="161" t="s">
        <v>3719</v>
      </c>
      <c r="X769" s="161" t="s">
        <v>131</v>
      </c>
      <c r="Y769" s="161"/>
      <c r="Z769" s="198"/>
      <c r="AA769" s="161"/>
      <c r="AB769" s="161"/>
      <c r="AC769" s="161"/>
      <c r="AD769" s="197"/>
      <c r="AE769" s="197"/>
      <c r="AF769" s="197" t="s">
        <v>4090</v>
      </c>
      <c r="AG769" s="199">
        <v>904101</v>
      </c>
      <c r="AH769" s="197">
        <f t="shared" si="34"/>
        <v>66089</v>
      </c>
      <c r="AI769" s="197">
        <v>65100</v>
      </c>
      <c r="AJ769" s="197">
        <v>989</v>
      </c>
      <c r="AK769" s="197">
        <v>0</v>
      </c>
      <c r="AL769" s="197">
        <v>0</v>
      </c>
      <c r="AM769" s="197">
        <f t="shared" si="35"/>
        <v>0</v>
      </c>
      <c r="AN769" s="197">
        <v>0</v>
      </c>
      <c r="AO769" s="197">
        <v>0</v>
      </c>
      <c r="AP769" s="197">
        <v>0</v>
      </c>
      <c r="AQ769" s="197">
        <v>0</v>
      </c>
      <c r="AR769" s="197">
        <v>0</v>
      </c>
      <c r="AS769" s="197" t="s">
        <v>564</v>
      </c>
      <c r="AT769" s="197">
        <v>0</v>
      </c>
      <c r="AU769" s="197">
        <v>0</v>
      </c>
      <c r="AV769" s="197">
        <v>0</v>
      </c>
      <c r="AW769" s="197" t="s">
        <v>4004</v>
      </c>
      <c r="AX769" s="197"/>
      <c r="AY769" s="197"/>
      <c r="AZ769" s="197"/>
      <c r="BA769" s="197"/>
      <c r="BB769" s="197"/>
      <c r="BC769" s="197"/>
      <c r="BD769" s="197" t="s">
        <v>4004</v>
      </c>
      <c r="BE769" s="197"/>
      <c r="BF769" s="197"/>
      <c r="BG769" s="197"/>
      <c r="BH769" s="197"/>
      <c r="BI769" s="197"/>
    </row>
    <row r="770" spans="1:61" ht="15" hidden="1" customHeight="1" x14ac:dyDescent="0.2">
      <c r="A770" s="349" t="str">
        <f t="shared" si="36"/>
        <v>60xx-140340015432-600120251030TAC0343</v>
      </c>
      <c r="B770" s="198">
        <v>46085</v>
      </c>
      <c r="C770" s="351" t="s">
        <v>363</v>
      </c>
      <c r="D770" s="351" t="s">
        <v>364</v>
      </c>
      <c r="E770" s="260">
        <v>140340015432</v>
      </c>
      <c r="F770" s="161" t="s">
        <v>1498</v>
      </c>
      <c r="G770" s="199" t="s">
        <v>1497</v>
      </c>
      <c r="H770" s="199" t="s">
        <v>3363</v>
      </c>
      <c r="I770" s="199" t="s">
        <v>3564</v>
      </c>
      <c r="J770" s="198">
        <v>45968</v>
      </c>
      <c r="K770" s="198">
        <v>45968</v>
      </c>
      <c r="L770" s="198">
        <v>46078</v>
      </c>
      <c r="M770" s="198">
        <v>46078</v>
      </c>
      <c r="N770" s="161" t="s">
        <v>21</v>
      </c>
      <c r="O770" s="161" t="s">
        <v>479</v>
      </c>
      <c r="P770" s="161"/>
      <c r="Q770" s="161"/>
      <c r="R770" s="198">
        <v>44562</v>
      </c>
      <c r="S770" s="198">
        <v>45940</v>
      </c>
      <c r="T770" s="161" t="s">
        <v>3561</v>
      </c>
      <c r="U770" s="161" t="s">
        <v>149</v>
      </c>
      <c r="V770" s="161"/>
      <c r="W770" s="161" t="s">
        <v>3565</v>
      </c>
      <c r="X770" s="161" t="s">
        <v>1293</v>
      </c>
      <c r="Y770" s="161"/>
      <c r="Z770" s="198"/>
      <c r="AA770" s="161"/>
      <c r="AB770" s="161"/>
      <c r="AC770" s="161"/>
      <c r="AD770" s="197">
        <v>0</v>
      </c>
      <c r="AE770" s="197">
        <v>0</v>
      </c>
      <c r="AF770" s="197" t="s">
        <v>4003</v>
      </c>
      <c r="AG770" s="199">
        <v>101202</v>
      </c>
      <c r="AH770" s="197">
        <f t="shared" si="34"/>
        <v>64597</v>
      </c>
      <c r="AI770" s="197">
        <v>43191</v>
      </c>
      <c r="AJ770" s="197">
        <v>21406</v>
      </c>
      <c r="AK770" s="197">
        <v>0</v>
      </c>
      <c r="AL770" s="197">
        <v>0</v>
      </c>
      <c r="AM770" s="197">
        <f t="shared" si="35"/>
        <v>0</v>
      </c>
      <c r="AN770" s="197">
        <v>0</v>
      </c>
      <c r="AO770" s="197">
        <v>0</v>
      </c>
      <c r="AP770" s="197">
        <v>0</v>
      </c>
      <c r="AQ770" s="197">
        <v>0</v>
      </c>
      <c r="AR770" s="197">
        <v>0</v>
      </c>
      <c r="AS770" s="197" t="s">
        <v>564</v>
      </c>
      <c r="AT770" s="197">
        <v>0</v>
      </c>
      <c r="AU770" s="197">
        <v>0</v>
      </c>
      <c r="AV770" s="197">
        <v>0</v>
      </c>
      <c r="AW770" s="197" t="s">
        <v>4004</v>
      </c>
      <c r="AX770" s="197"/>
      <c r="AY770" s="197"/>
      <c r="AZ770" s="197"/>
      <c r="BA770" s="197"/>
      <c r="BB770" s="197"/>
      <c r="BC770" s="197"/>
      <c r="BD770" s="197" t="s">
        <v>4004</v>
      </c>
      <c r="BE770" s="197"/>
      <c r="BF770" s="197"/>
      <c r="BG770" s="197"/>
      <c r="BH770" s="197"/>
      <c r="BI770" s="197"/>
    </row>
    <row r="771" spans="1:61" ht="15" hidden="1" customHeight="1" x14ac:dyDescent="0.2">
      <c r="A771" s="349" t="str">
        <f t="shared" si="36"/>
        <v>30xx-750731400725-300120260119TAC0003</v>
      </c>
      <c r="B771" s="198">
        <v>46112</v>
      </c>
      <c r="C771" s="351" t="s">
        <v>217</v>
      </c>
      <c r="D771" s="351" t="s">
        <v>360</v>
      </c>
      <c r="E771" s="260">
        <v>750731400725</v>
      </c>
      <c r="F771" s="161" t="s">
        <v>3745</v>
      </c>
      <c r="G771" s="199" t="s">
        <v>3746</v>
      </c>
      <c r="H771" s="199" t="s">
        <v>3363</v>
      </c>
      <c r="I771" s="199" t="s">
        <v>4270</v>
      </c>
      <c r="J771" s="198">
        <v>46041</v>
      </c>
      <c r="K771" s="198">
        <v>46084</v>
      </c>
      <c r="L771" s="198">
        <v>46112</v>
      </c>
      <c r="M771" s="198"/>
      <c r="N771" s="161" t="s">
        <v>82</v>
      </c>
      <c r="O771" s="161" t="s">
        <v>479</v>
      </c>
      <c r="P771" s="161"/>
      <c r="Q771" s="161"/>
      <c r="R771" s="198">
        <v>45742</v>
      </c>
      <c r="S771" s="198">
        <v>46015</v>
      </c>
      <c r="T771" s="161" t="s">
        <v>238</v>
      </c>
      <c r="U771" s="161" t="s">
        <v>23</v>
      </c>
      <c r="V771" s="161"/>
      <c r="W771" s="161" t="s">
        <v>3747</v>
      </c>
      <c r="X771" s="161" t="s">
        <v>36</v>
      </c>
      <c r="Y771" s="161"/>
      <c r="Z771" s="198"/>
      <c r="AA771" s="161"/>
      <c r="AB771" s="161"/>
      <c r="AC771" s="161"/>
      <c r="AD771" s="197">
        <v>0</v>
      </c>
      <c r="AE771" s="197">
        <v>0</v>
      </c>
      <c r="AF771" s="197" t="s">
        <v>4090</v>
      </c>
      <c r="AG771" s="199">
        <v>904101</v>
      </c>
      <c r="AH771" s="197">
        <f t="shared" si="34"/>
        <v>62618</v>
      </c>
      <c r="AI771" s="197">
        <v>59500</v>
      </c>
      <c r="AJ771" s="197">
        <v>3118</v>
      </c>
      <c r="AK771" s="197">
        <v>0</v>
      </c>
      <c r="AL771" s="197">
        <v>0</v>
      </c>
      <c r="AM771" s="197">
        <f t="shared" si="35"/>
        <v>0</v>
      </c>
      <c r="AN771" s="197">
        <v>0</v>
      </c>
      <c r="AO771" s="197">
        <v>0</v>
      </c>
      <c r="AP771" s="197">
        <v>0</v>
      </c>
      <c r="AQ771" s="197">
        <v>0</v>
      </c>
      <c r="AR771" s="197">
        <v>0</v>
      </c>
      <c r="AS771" s="197" t="s">
        <v>564</v>
      </c>
      <c r="AT771" s="197">
        <v>0</v>
      </c>
      <c r="AU771" s="197">
        <v>0</v>
      </c>
      <c r="AV771" s="197">
        <v>0</v>
      </c>
      <c r="AW771" s="197" t="s">
        <v>4004</v>
      </c>
      <c r="AX771" s="197"/>
      <c r="AY771" s="197"/>
      <c r="AZ771" s="197"/>
      <c r="BA771" s="197"/>
      <c r="BB771" s="197"/>
      <c r="BC771" s="197"/>
      <c r="BD771" s="197" t="s">
        <v>4004</v>
      </c>
      <c r="BE771" s="197"/>
      <c r="BF771" s="197"/>
      <c r="BG771" s="197"/>
      <c r="BH771" s="197"/>
      <c r="BI771" s="197"/>
    </row>
    <row r="772" spans="1:61" ht="15" hidden="1" customHeight="1" x14ac:dyDescent="0.2">
      <c r="A772" s="349" t="str">
        <f t="shared" si="36"/>
        <v>60xx-140340015432-600120251030TAC0343</v>
      </c>
      <c r="B772" s="198">
        <v>46085</v>
      </c>
      <c r="C772" s="351" t="s">
        <v>363</v>
      </c>
      <c r="D772" s="351" t="s">
        <v>364</v>
      </c>
      <c r="E772" s="260">
        <v>140340015432</v>
      </c>
      <c r="F772" s="161" t="s">
        <v>1498</v>
      </c>
      <c r="G772" s="199" t="s">
        <v>1497</v>
      </c>
      <c r="H772" s="199" t="s">
        <v>3363</v>
      </c>
      <c r="I772" s="199" t="s">
        <v>3564</v>
      </c>
      <c r="J772" s="198">
        <v>45968</v>
      </c>
      <c r="K772" s="198">
        <v>45968</v>
      </c>
      <c r="L772" s="198">
        <v>46078</v>
      </c>
      <c r="M772" s="198">
        <v>46078</v>
      </c>
      <c r="N772" s="161" t="s">
        <v>21</v>
      </c>
      <c r="O772" s="161" t="s">
        <v>479</v>
      </c>
      <c r="P772" s="161"/>
      <c r="Q772" s="161"/>
      <c r="R772" s="198">
        <v>44562</v>
      </c>
      <c r="S772" s="198">
        <v>45940</v>
      </c>
      <c r="T772" s="161" t="s">
        <v>3561</v>
      </c>
      <c r="U772" s="161" t="s">
        <v>149</v>
      </c>
      <c r="V772" s="161"/>
      <c r="W772" s="161" t="s">
        <v>3565</v>
      </c>
      <c r="X772" s="161" t="s">
        <v>1293</v>
      </c>
      <c r="Y772" s="161"/>
      <c r="Z772" s="198"/>
      <c r="AA772" s="161"/>
      <c r="AB772" s="161"/>
      <c r="AC772" s="161"/>
      <c r="AD772" s="197">
        <v>0</v>
      </c>
      <c r="AE772" s="197">
        <v>0</v>
      </c>
      <c r="AF772" s="197" t="s">
        <v>4003</v>
      </c>
      <c r="AG772" s="199">
        <v>103101</v>
      </c>
      <c r="AH772" s="197">
        <f t="shared" si="34"/>
        <v>61696</v>
      </c>
      <c r="AI772" s="197">
        <v>43191</v>
      </c>
      <c r="AJ772" s="197">
        <v>18505</v>
      </c>
      <c r="AK772" s="197">
        <v>0</v>
      </c>
      <c r="AL772" s="197">
        <v>8640</v>
      </c>
      <c r="AM772" s="197">
        <f t="shared" si="35"/>
        <v>0</v>
      </c>
      <c r="AN772" s="197">
        <v>0</v>
      </c>
      <c r="AO772" s="197">
        <v>0</v>
      </c>
      <c r="AP772" s="197">
        <v>0</v>
      </c>
      <c r="AQ772" s="197">
        <v>0</v>
      </c>
      <c r="AR772" s="197">
        <v>0</v>
      </c>
      <c r="AS772" s="197" t="s">
        <v>564</v>
      </c>
      <c r="AT772" s="197">
        <v>0</v>
      </c>
      <c r="AU772" s="197">
        <v>0</v>
      </c>
      <c r="AV772" s="197">
        <v>0</v>
      </c>
      <c r="AW772" s="197" t="s">
        <v>4004</v>
      </c>
      <c r="AX772" s="197"/>
      <c r="AY772" s="197"/>
      <c r="AZ772" s="197"/>
      <c r="BA772" s="197"/>
      <c r="BB772" s="197"/>
      <c r="BC772" s="197"/>
      <c r="BD772" s="197" t="s">
        <v>4004</v>
      </c>
      <c r="BE772" s="197"/>
      <c r="BF772" s="197"/>
      <c r="BG772" s="197"/>
      <c r="BH772" s="197"/>
      <c r="BI772" s="197"/>
    </row>
    <row r="773" spans="1:61" ht="15" hidden="1" customHeight="1" x14ac:dyDescent="0.2">
      <c r="A773" s="349" t="str">
        <f t="shared" si="36"/>
        <v>71xx-980203351040-710120260310TAC0008</v>
      </c>
      <c r="B773" s="198">
        <v>46112</v>
      </c>
      <c r="C773" s="351" t="s">
        <v>256</v>
      </c>
      <c r="D773" s="351" t="s">
        <v>1143</v>
      </c>
      <c r="E773" s="260">
        <v>980203351040</v>
      </c>
      <c r="F773" s="161" t="s">
        <v>4273</v>
      </c>
      <c r="G773" s="199" t="s">
        <v>4274</v>
      </c>
      <c r="H773" s="199" t="s">
        <v>3363</v>
      </c>
      <c r="I773" s="199" t="s">
        <v>4275</v>
      </c>
      <c r="J773" s="198">
        <v>46091</v>
      </c>
      <c r="K773" s="198">
        <v>46097</v>
      </c>
      <c r="L773" s="198">
        <v>46112</v>
      </c>
      <c r="M773" s="198">
        <v>46112</v>
      </c>
      <c r="N773" s="161" t="s">
        <v>82</v>
      </c>
      <c r="O773" s="161" t="s">
        <v>479</v>
      </c>
      <c r="P773" s="161"/>
      <c r="Q773" s="161"/>
      <c r="R773" s="198">
        <v>45826</v>
      </c>
      <c r="S773" s="198" t="s">
        <v>4276</v>
      </c>
      <c r="T773" s="161" t="s">
        <v>3735</v>
      </c>
      <c r="U773" s="161" t="s">
        <v>149</v>
      </c>
      <c r="V773" s="161"/>
      <c r="W773" s="161" t="s">
        <v>4264</v>
      </c>
      <c r="X773" s="161" t="s">
        <v>1897</v>
      </c>
      <c r="Y773" s="161"/>
      <c r="Z773" s="198"/>
      <c r="AA773" s="161"/>
      <c r="AB773" s="161"/>
      <c r="AC773" s="161"/>
      <c r="AD773" s="197"/>
      <c r="AE773" s="197"/>
      <c r="AF773" s="197" t="s">
        <v>4090</v>
      </c>
      <c r="AG773" s="199">
        <v>904101</v>
      </c>
      <c r="AH773" s="197">
        <f t="shared" si="34"/>
        <v>57108</v>
      </c>
      <c r="AI773" s="197">
        <v>53550</v>
      </c>
      <c r="AJ773" s="197">
        <v>3558</v>
      </c>
      <c r="AK773" s="197">
        <v>0</v>
      </c>
      <c r="AL773" s="197">
        <v>0</v>
      </c>
      <c r="AM773" s="197">
        <f t="shared" si="35"/>
        <v>0</v>
      </c>
      <c r="AN773" s="197">
        <v>0</v>
      </c>
      <c r="AO773" s="197">
        <v>0</v>
      </c>
      <c r="AP773" s="197">
        <v>0</v>
      </c>
      <c r="AQ773" s="197">
        <v>0</v>
      </c>
      <c r="AR773" s="197">
        <v>0</v>
      </c>
      <c r="AS773" s="197" t="s">
        <v>564</v>
      </c>
      <c r="AT773" s="197">
        <v>0</v>
      </c>
      <c r="AU773" s="197">
        <v>0</v>
      </c>
      <c r="AV773" s="197">
        <v>0</v>
      </c>
      <c r="AW773" s="197" t="s">
        <v>4004</v>
      </c>
      <c r="AX773" s="197"/>
      <c r="AY773" s="197"/>
      <c r="AZ773" s="197"/>
      <c r="BA773" s="197"/>
      <c r="BB773" s="197"/>
      <c r="BC773" s="197"/>
      <c r="BD773" s="197" t="s">
        <v>4004</v>
      </c>
      <c r="BE773" s="197"/>
      <c r="BF773" s="197"/>
      <c r="BG773" s="197"/>
      <c r="BH773" s="197"/>
      <c r="BI773" s="197"/>
    </row>
    <row r="774" spans="1:61" ht="15" hidden="1" customHeight="1" x14ac:dyDescent="0.2">
      <c r="A774" s="349" t="str">
        <f t="shared" si="36"/>
        <v>71xx-870530300616-710120260310TAC0003</v>
      </c>
      <c r="B774" s="198">
        <v>46112</v>
      </c>
      <c r="C774" s="351" t="s">
        <v>256</v>
      </c>
      <c r="D774" s="351" t="s">
        <v>1143</v>
      </c>
      <c r="E774" s="260">
        <v>870530300616</v>
      </c>
      <c r="F774" s="161" t="s">
        <v>4261</v>
      </c>
      <c r="G774" s="199" t="s">
        <v>4262</v>
      </c>
      <c r="H774" s="199" t="s">
        <v>3363</v>
      </c>
      <c r="I774" s="199" t="s">
        <v>4263</v>
      </c>
      <c r="J774" s="198">
        <v>46091</v>
      </c>
      <c r="K774" s="198">
        <v>46094</v>
      </c>
      <c r="L774" s="198">
        <v>46112</v>
      </c>
      <c r="M774" s="198">
        <v>46112</v>
      </c>
      <c r="N774" s="161" t="s">
        <v>82</v>
      </c>
      <c r="O774" s="161" t="s">
        <v>479</v>
      </c>
      <c r="P774" s="161"/>
      <c r="Q774" s="161"/>
      <c r="R774" s="198">
        <v>45830</v>
      </c>
      <c r="S774" s="198">
        <v>46085</v>
      </c>
      <c r="T774" s="161" t="s">
        <v>4206</v>
      </c>
      <c r="U774" s="161" t="s">
        <v>149</v>
      </c>
      <c r="V774" s="161"/>
      <c r="W774" s="161" t="s">
        <v>4264</v>
      </c>
      <c r="X774" s="161" t="s">
        <v>1897</v>
      </c>
      <c r="Y774" s="161"/>
      <c r="Z774" s="198"/>
      <c r="AA774" s="161"/>
      <c r="AB774" s="161"/>
      <c r="AC774" s="161"/>
      <c r="AD774" s="197"/>
      <c r="AE774" s="197"/>
      <c r="AF774" s="197" t="s">
        <v>4090</v>
      </c>
      <c r="AG774" s="199">
        <v>904101</v>
      </c>
      <c r="AH774" s="197">
        <f t="shared" si="34"/>
        <v>56885</v>
      </c>
      <c r="AI774" s="197">
        <v>53550</v>
      </c>
      <c r="AJ774" s="197">
        <v>3335</v>
      </c>
      <c r="AK774" s="197">
        <v>0</v>
      </c>
      <c r="AL774" s="197">
        <v>0</v>
      </c>
      <c r="AM774" s="197">
        <f t="shared" si="35"/>
        <v>0</v>
      </c>
      <c r="AN774" s="197">
        <v>0</v>
      </c>
      <c r="AO774" s="197">
        <v>0</v>
      </c>
      <c r="AP774" s="197">
        <v>0</v>
      </c>
      <c r="AQ774" s="197">
        <v>0</v>
      </c>
      <c r="AR774" s="197">
        <v>0</v>
      </c>
      <c r="AS774" s="197" t="s">
        <v>564</v>
      </c>
      <c r="AT774" s="197">
        <v>0</v>
      </c>
      <c r="AU774" s="197">
        <v>0</v>
      </c>
      <c r="AV774" s="197">
        <v>0</v>
      </c>
      <c r="AW774" s="197" t="s">
        <v>4004</v>
      </c>
      <c r="AX774" s="197"/>
      <c r="AY774" s="197"/>
      <c r="AZ774" s="197"/>
      <c r="BA774" s="197"/>
      <c r="BB774" s="197"/>
      <c r="BC774" s="197"/>
      <c r="BD774" s="197" t="s">
        <v>4004</v>
      </c>
      <c r="BE774" s="197"/>
      <c r="BF774" s="197"/>
      <c r="BG774" s="197"/>
      <c r="BH774" s="197"/>
      <c r="BI774" s="197"/>
    </row>
    <row r="775" spans="1:61" ht="15" hidden="1" customHeight="1" x14ac:dyDescent="0.2">
      <c r="A775" s="349" t="str">
        <f t="shared" si="36"/>
        <v>71xx-11207651112-710120260310TAC0007</v>
      </c>
      <c r="B775" s="198">
        <v>46112</v>
      </c>
      <c r="C775" s="351" t="s">
        <v>256</v>
      </c>
      <c r="D775" s="351" t="s">
        <v>1143</v>
      </c>
      <c r="E775" s="260">
        <v>11207651112</v>
      </c>
      <c r="F775" s="161" t="s">
        <v>4277</v>
      </c>
      <c r="G775" s="199" t="s">
        <v>4278</v>
      </c>
      <c r="H775" s="199" t="s">
        <v>3363</v>
      </c>
      <c r="I775" s="199" t="s">
        <v>4279</v>
      </c>
      <c r="J775" s="198">
        <v>46091</v>
      </c>
      <c r="K775" s="198">
        <v>46094</v>
      </c>
      <c r="L775" s="198">
        <v>46112</v>
      </c>
      <c r="M775" s="198">
        <v>46112</v>
      </c>
      <c r="N775" s="161" t="s">
        <v>82</v>
      </c>
      <c r="O775" s="161" t="s">
        <v>479</v>
      </c>
      <c r="P775" s="161"/>
      <c r="Q775" s="161"/>
      <c r="R775" s="198">
        <v>45681</v>
      </c>
      <c r="S775" s="198">
        <v>46085</v>
      </c>
      <c r="T775" s="161" t="s">
        <v>3505</v>
      </c>
      <c r="U775" s="161" t="s">
        <v>149</v>
      </c>
      <c r="V775" s="161"/>
      <c r="W775" s="161" t="s">
        <v>1168</v>
      </c>
      <c r="X775" s="161" t="s">
        <v>1897</v>
      </c>
      <c r="Y775" s="161"/>
      <c r="Z775" s="198"/>
      <c r="AA775" s="161"/>
      <c r="AB775" s="161"/>
      <c r="AC775" s="161"/>
      <c r="AD775" s="197"/>
      <c r="AE775" s="197"/>
      <c r="AF775" s="197" t="s">
        <v>4090</v>
      </c>
      <c r="AG775" s="199">
        <v>904101</v>
      </c>
      <c r="AH775" s="197">
        <f t="shared" ref="AH775:AH838" si="37">AI775+AJ775</f>
        <v>56391</v>
      </c>
      <c r="AI775" s="197">
        <v>53550</v>
      </c>
      <c r="AJ775" s="197">
        <v>2841</v>
      </c>
      <c r="AK775" s="197">
        <v>0</v>
      </c>
      <c r="AL775" s="197">
        <v>0</v>
      </c>
      <c r="AM775" s="197">
        <f t="shared" ref="AM775:AM838" si="38">AN775+AO775+AP775+AQ775+AR775</f>
        <v>0</v>
      </c>
      <c r="AN775" s="197">
        <v>0</v>
      </c>
      <c r="AO775" s="197">
        <v>0</v>
      </c>
      <c r="AP775" s="197">
        <v>0</v>
      </c>
      <c r="AQ775" s="197">
        <v>0</v>
      </c>
      <c r="AR775" s="197">
        <v>0</v>
      </c>
      <c r="AS775" s="197" t="s">
        <v>564</v>
      </c>
      <c r="AT775" s="197">
        <v>0</v>
      </c>
      <c r="AU775" s="197">
        <v>0</v>
      </c>
      <c r="AV775" s="197">
        <v>0</v>
      </c>
      <c r="AW775" s="197" t="s">
        <v>4004</v>
      </c>
      <c r="AX775" s="197"/>
      <c r="AY775" s="197"/>
      <c r="AZ775" s="197"/>
      <c r="BA775" s="197"/>
      <c r="BB775" s="197"/>
      <c r="BC775" s="197"/>
      <c r="BD775" s="197" t="s">
        <v>4004</v>
      </c>
      <c r="BE775" s="197"/>
      <c r="BF775" s="197"/>
      <c r="BG775" s="197"/>
      <c r="BH775" s="197"/>
      <c r="BI775" s="197"/>
    </row>
    <row r="776" spans="1:61" ht="15" hidden="1" customHeight="1" x14ac:dyDescent="0.2">
      <c r="A776" s="349" t="str">
        <f t="shared" ref="A776:A839" si="39">CONCATENATE(C776,"-",E776,"-",G776)</f>
        <v>71xx-850417303018-710120260310TAC0002</v>
      </c>
      <c r="B776" s="198">
        <v>46112</v>
      </c>
      <c r="C776" s="351" t="s">
        <v>256</v>
      </c>
      <c r="D776" s="351" t="s">
        <v>1143</v>
      </c>
      <c r="E776" s="260">
        <v>850417303018</v>
      </c>
      <c r="F776" s="161" t="s">
        <v>4245</v>
      </c>
      <c r="G776" s="199" t="s">
        <v>4246</v>
      </c>
      <c r="H776" s="199" t="s">
        <v>3363</v>
      </c>
      <c r="I776" s="199" t="s">
        <v>4247</v>
      </c>
      <c r="J776" s="198">
        <v>46091</v>
      </c>
      <c r="K776" s="198">
        <v>46097</v>
      </c>
      <c r="L776" s="198">
        <v>46112</v>
      </c>
      <c r="M776" s="198">
        <v>46112</v>
      </c>
      <c r="N776" s="161" t="s">
        <v>82</v>
      </c>
      <c r="O776" s="161" t="s">
        <v>479</v>
      </c>
      <c r="P776" s="161"/>
      <c r="Q776" s="161"/>
      <c r="R776" s="198">
        <v>45854</v>
      </c>
      <c r="S776" s="198">
        <v>46085</v>
      </c>
      <c r="T776" s="161" t="s">
        <v>4248</v>
      </c>
      <c r="U776" s="161" t="s">
        <v>149</v>
      </c>
      <c r="V776" s="161"/>
      <c r="W776" s="161" t="s">
        <v>3704</v>
      </c>
      <c r="X776" s="161" t="s">
        <v>1897</v>
      </c>
      <c r="Y776" s="161"/>
      <c r="Z776" s="198"/>
      <c r="AA776" s="161"/>
      <c r="AB776" s="161"/>
      <c r="AC776" s="161"/>
      <c r="AD776" s="197"/>
      <c r="AE776" s="197"/>
      <c r="AF776" s="197" t="s">
        <v>4090</v>
      </c>
      <c r="AG776" s="199">
        <v>904101</v>
      </c>
      <c r="AH776" s="197">
        <f t="shared" si="37"/>
        <v>56092</v>
      </c>
      <c r="AI776" s="197">
        <v>53550</v>
      </c>
      <c r="AJ776" s="197">
        <v>2542</v>
      </c>
      <c r="AK776" s="197">
        <v>0</v>
      </c>
      <c r="AL776" s="197">
        <v>0</v>
      </c>
      <c r="AM776" s="197">
        <f t="shared" si="38"/>
        <v>0</v>
      </c>
      <c r="AN776" s="197">
        <v>0</v>
      </c>
      <c r="AO776" s="197">
        <v>0</v>
      </c>
      <c r="AP776" s="197">
        <v>0</v>
      </c>
      <c r="AQ776" s="197">
        <v>0</v>
      </c>
      <c r="AR776" s="197">
        <v>0</v>
      </c>
      <c r="AS776" s="197" t="s">
        <v>564</v>
      </c>
      <c r="AT776" s="197">
        <v>0</v>
      </c>
      <c r="AU776" s="197">
        <v>0</v>
      </c>
      <c r="AV776" s="197">
        <v>0</v>
      </c>
      <c r="AW776" s="197" t="s">
        <v>4004</v>
      </c>
      <c r="AX776" s="197"/>
      <c r="AY776" s="197"/>
      <c r="AZ776" s="197"/>
      <c r="BA776" s="197"/>
      <c r="BB776" s="197"/>
      <c r="BC776" s="197"/>
      <c r="BD776" s="197" t="s">
        <v>4004</v>
      </c>
      <c r="BE776" s="197"/>
      <c r="BF776" s="197"/>
      <c r="BG776" s="197"/>
      <c r="BH776" s="197"/>
      <c r="BI776" s="197"/>
    </row>
    <row r="777" spans="1:61" ht="15" hidden="1" customHeight="1" x14ac:dyDescent="0.2">
      <c r="A777" s="349" t="str">
        <f t="shared" si="39"/>
        <v>71xx-131140001072-710120251209TAC0001</v>
      </c>
      <c r="B777" s="198">
        <v>46099</v>
      </c>
      <c r="C777" s="351" t="s">
        <v>256</v>
      </c>
      <c r="D777" s="351" t="s">
        <v>1143</v>
      </c>
      <c r="E777" s="260">
        <v>131140001072</v>
      </c>
      <c r="F777" s="161" t="s">
        <v>2760</v>
      </c>
      <c r="G777" s="199" t="s">
        <v>2315</v>
      </c>
      <c r="H777" s="199" t="s">
        <v>3363</v>
      </c>
      <c r="I777" s="199" t="s">
        <v>4290</v>
      </c>
      <c r="J777" s="198">
        <v>46000</v>
      </c>
      <c r="K777" s="198">
        <v>46016</v>
      </c>
      <c r="L777" s="198">
        <v>46099</v>
      </c>
      <c r="M777" s="198">
        <v>46099</v>
      </c>
      <c r="N777" s="161" t="s">
        <v>82</v>
      </c>
      <c r="O777" s="161" t="s">
        <v>479</v>
      </c>
      <c r="P777" s="161"/>
      <c r="Q777" s="161"/>
      <c r="R777" s="198">
        <v>44743</v>
      </c>
      <c r="S777" s="198">
        <v>45985</v>
      </c>
      <c r="T777" s="161" t="s">
        <v>4291</v>
      </c>
      <c r="U777" s="161" t="s">
        <v>149</v>
      </c>
      <c r="V777" s="161"/>
      <c r="W777" s="161" t="s">
        <v>416</v>
      </c>
      <c r="X777" s="161" t="s">
        <v>1897</v>
      </c>
      <c r="Y777" s="161"/>
      <c r="Z777" s="198"/>
      <c r="AA777" s="161"/>
      <c r="AB777" s="161"/>
      <c r="AC777" s="161"/>
      <c r="AD777" s="197"/>
      <c r="AE777" s="197"/>
      <c r="AF777" s="197" t="s">
        <v>4003</v>
      </c>
      <c r="AG777" s="199">
        <v>103101</v>
      </c>
      <c r="AH777" s="197">
        <f t="shared" si="37"/>
        <v>53483</v>
      </c>
      <c r="AI777" s="197">
        <v>36997</v>
      </c>
      <c r="AJ777" s="197">
        <v>16486</v>
      </c>
      <c r="AK777" s="197">
        <v>0</v>
      </c>
      <c r="AL777" s="197">
        <v>0</v>
      </c>
      <c r="AM777" s="197">
        <f t="shared" si="38"/>
        <v>0</v>
      </c>
      <c r="AN777" s="197">
        <v>0</v>
      </c>
      <c r="AO777" s="197">
        <v>0</v>
      </c>
      <c r="AP777" s="197">
        <v>0</v>
      </c>
      <c r="AQ777" s="197">
        <v>0</v>
      </c>
      <c r="AR777" s="197">
        <v>0</v>
      </c>
      <c r="AS777" s="197" t="s">
        <v>564</v>
      </c>
      <c r="AT777" s="197">
        <v>0</v>
      </c>
      <c r="AU777" s="197">
        <v>0</v>
      </c>
      <c r="AV777" s="197">
        <v>0</v>
      </c>
      <c r="AW777" s="197" t="s">
        <v>4004</v>
      </c>
      <c r="AX777" s="197"/>
      <c r="AY777" s="197"/>
      <c r="AZ777" s="197"/>
      <c r="BA777" s="197"/>
      <c r="BB777" s="197"/>
      <c r="BC777" s="197"/>
      <c r="BD777" s="197" t="s">
        <v>4004</v>
      </c>
      <c r="BE777" s="197"/>
      <c r="BF777" s="197"/>
      <c r="BG777" s="197"/>
      <c r="BH777" s="197"/>
      <c r="BI777" s="197"/>
    </row>
    <row r="778" spans="1:61" ht="15" hidden="1" customHeight="1" x14ac:dyDescent="0.2">
      <c r="A778" s="349" t="str">
        <f t="shared" si="39"/>
        <v>30xx-690815350613-300120260122TAC0002</v>
      </c>
      <c r="B778" s="198">
        <v>46099</v>
      </c>
      <c r="C778" s="351" t="s">
        <v>217</v>
      </c>
      <c r="D778" s="351" t="s">
        <v>360</v>
      </c>
      <c r="E778" s="260">
        <v>690815350613</v>
      </c>
      <c r="F778" s="161" t="s">
        <v>3753</v>
      </c>
      <c r="G778" s="199" t="s">
        <v>3754</v>
      </c>
      <c r="H778" s="199" t="s">
        <v>3363</v>
      </c>
      <c r="I778" s="199" t="s">
        <v>4292</v>
      </c>
      <c r="J778" s="198">
        <v>46044</v>
      </c>
      <c r="K778" s="198">
        <v>46065</v>
      </c>
      <c r="L778" s="198">
        <v>46098</v>
      </c>
      <c r="M778" s="198"/>
      <c r="N778" s="161" t="s">
        <v>82</v>
      </c>
      <c r="O778" s="161" t="s">
        <v>479</v>
      </c>
      <c r="P778" s="161"/>
      <c r="Q778" s="161"/>
      <c r="R778" s="198">
        <v>44966</v>
      </c>
      <c r="S778" s="198">
        <v>46036</v>
      </c>
      <c r="T778" s="161" t="s">
        <v>394</v>
      </c>
      <c r="U778" s="161" t="s">
        <v>23</v>
      </c>
      <c r="V778" s="161"/>
      <c r="W778" s="161" t="s">
        <v>3755</v>
      </c>
      <c r="X778" s="161" t="s">
        <v>36</v>
      </c>
      <c r="Y778" s="161"/>
      <c r="Z778" s="198"/>
      <c r="AA778" s="161"/>
      <c r="AB778" s="161"/>
      <c r="AC778" s="161"/>
      <c r="AD778" s="197">
        <v>121000000</v>
      </c>
      <c r="AE778" s="197">
        <v>5</v>
      </c>
      <c r="AF778" s="197" t="s">
        <v>4090</v>
      </c>
      <c r="AG778" s="199">
        <v>904101</v>
      </c>
      <c r="AH778" s="197">
        <f t="shared" si="37"/>
        <v>51333</v>
      </c>
      <c r="AI778" s="197">
        <v>47600</v>
      </c>
      <c r="AJ778" s="197">
        <v>3733</v>
      </c>
      <c r="AK778" s="197">
        <v>0</v>
      </c>
      <c r="AL778" s="197">
        <v>0</v>
      </c>
      <c r="AM778" s="197">
        <f t="shared" si="38"/>
        <v>0</v>
      </c>
      <c r="AN778" s="197">
        <v>0</v>
      </c>
      <c r="AO778" s="197">
        <v>0</v>
      </c>
      <c r="AP778" s="197">
        <v>0</v>
      </c>
      <c r="AQ778" s="197">
        <v>0</v>
      </c>
      <c r="AR778" s="197">
        <v>0</v>
      </c>
      <c r="AS778" s="197" t="s">
        <v>564</v>
      </c>
      <c r="AT778" s="197">
        <v>0</v>
      </c>
      <c r="AU778" s="197">
        <v>0</v>
      </c>
      <c r="AV778" s="197">
        <v>0</v>
      </c>
      <c r="AW778" s="197" t="s">
        <v>4004</v>
      </c>
      <c r="AX778" s="197"/>
      <c r="AY778" s="197"/>
      <c r="AZ778" s="197"/>
      <c r="BA778" s="197"/>
      <c r="BB778" s="197"/>
      <c r="BC778" s="197"/>
      <c r="BD778" s="197" t="s">
        <v>4004</v>
      </c>
      <c r="BE778" s="197"/>
      <c r="BF778" s="197"/>
      <c r="BG778" s="197"/>
      <c r="BH778" s="197"/>
      <c r="BI778" s="197"/>
    </row>
    <row r="779" spans="1:61" ht="15" hidden="1" customHeight="1" x14ac:dyDescent="0.2">
      <c r="A779" s="349" t="str">
        <f t="shared" si="39"/>
        <v>33xx-211064033240-330120251120TAC0008</v>
      </c>
      <c r="B779" s="198">
        <v>46099</v>
      </c>
      <c r="C779" s="351" t="s">
        <v>304</v>
      </c>
      <c r="D779" s="351" t="s">
        <v>305</v>
      </c>
      <c r="E779" s="260">
        <v>211064033240</v>
      </c>
      <c r="F779" s="161" t="s">
        <v>1395</v>
      </c>
      <c r="G779" s="199" t="s">
        <v>1853</v>
      </c>
      <c r="H779" s="199" t="s">
        <v>3363</v>
      </c>
      <c r="I779" s="199" t="s">
        <v>4137</v>
      </c>
      <c r="J779" s="198">
        <v>45981</v>
      </c>
      <c r="K779" s="198">
        <v>45992</v>
      </c>
      <c r="L779" s="198">
        <v>46094</v>
      </c>
      <c r="M779" s="198">
        <v>46094</v>
      </c>
      <c r="N779" s="161" t="s">
        <v>82</v>
      </c>
      <c r="O779" s="161" t="s">
        <v>479</v>
      </c>
      <c r="P779" s="161"/>
      <c r="Q779" s="161"/>
      <c r="R779" s="198">
        <v>45292</v>
      </c>
      <c r="S779" s="198">
        <v>45930</v>
      </c>
      <c r="T779" s="161" t="s">
        <v>1850</v>
      </c>
      <c r="U779" s="161" t="s">
        <v>149</v>
      </c>
      <c r="V779" s="161"/>
      <c r="W779" s="161" t="s">
        <v>326</v>
      </c>
      <c r="X779" s="161" t="s">
        <v>165</v>
      </c>
      <c r="Y779" s="161"/>
      <c r="Z779" s="198"/>
      <c r="AA779" s="161" t="s">
        <v>1141</v>
      </c>
      <c r="AB779" s="161" t="s">
        <v>1852</v>
      </c>
      <c r="AC779" s="161">
        <v>45978</v>
      </c>
      <c r="AD779" s="197">
        <v>205096700</v>
      </c>
      <c r="AE779" s="197">
        <v>0.1</v>
      </c>
      <c r="AF779" s="197" t="s">
        <v>4003</v>
      </c>
      <c r="AG779" s="199">
        <v>104401</v>
      </c>
      <c r="AH779" s="197">
        <f t="shared" si="37"/>
        <v>47554.559999999998</v>
      </c>
      <c r="AI779" s="197">
        <v>35997</v>
      </c>
      <c r="AJ779" s="197">
        <v>11557.56</v>
      </c>
      <c r="AK779" s="197">
        <v>0</v>
      </c>
      <c r="AL779" s="197">
        <v>0</v>
      </c>
      <c r="AM779" s="197">
        <f t="shared" si="38"/>
        <v>0</v>
      </c>
      <c r="AN779" s="197">
        <v>0</v>
      </c>
      <c r="AO779" s="197">
        <v>0</v>
      </c>
      <c r="AP779" s="197">
        <v>0</v>
      </c>
      <c r="AQ779" s="197">
        <v>0</v>
      </c>
      <c r="AR779" s="197">
        <v>0</v>
      </c>
      <c r="AS779" s="197" t="s">
        <v>564</v>
      </c>
      <c r="AT779" s="197">
        <v>0</v>
      </c>
      <c r="AU779" s="197">
        <v>0</v>
      </c>
      <c r="AV779" s="197">
        <v>0</v>
      </c>
      <c r="AW779" s="197" t="s">
        <v>4004</v>
      </c>
      <c r="AX779" s="197"/>
      <c r="AY779" s="197"/>
      <c r="AZ779" s="197"/>
      <c r="BA779" s="197"/>
      <c r="BB779" s="197"/>
      <c r="BC779" s="197"/>
      <c r="BD779" s="197" t="s">
        <v>4004</v>
      </c>
      <c r="BE779" s="197"/>
      <c r="BF779" s="197"/>
      <c r="BG779" s="197"/>
      <c r="BH779" s="197"/>
      <c r="BI779" s="197"/>
    </row>
    <row r="780" spans="1:61" ht="15" hidden="1" customHeight="1" x14ac:dyDescent="0.2">
      <c r="A780" s="349" t="str">
        <f t="shared" si="39"/>
        <v>71xx-131140001072-710120251209TAC0001</v>
      </c>
      <c r="B780" s="198">
        <v>46099</v>
      </c>
      <c r="C780" s="351" t="s">
        <v>256</v>
      </c>
      <c r="D780" s="351" t="s">
        <v>1143</v>
      </c>
      <c r="E780" s="260">
        <v>131140001072</v>
      </c>
      <c r="F780" s="161" t="s">
        <v>2760</v>
      </c>
      <c r="G780" s="199" t="s">
        <v>2315</v>
      </c>
      <c r="H780" s="199" t="s">
        <v>3363</v>
      </c>
      <c r="I780" s="199" t="s">
        <v>4290</v>
      </c>
      <c r="J780" s="198">
        <v>46000</v>
      </c>
      <c r="K780" s="198">
        <v>46016</v>
      </c>
      <c r="L780" s="198">
        <v>46099</v>
      </c>
      <c r="M780" s="198">
        <v>46099</v>
      </c>
      <c r="N780" s="161" t="s">
        <v>82</v>
      </c>
      <c r="O780" s="161" t="s">
        <v>479</v>
      </c>
      <c r="P780" s="161"/>
      <c r="Q780" s="161"/>
      <c r="R780" s="198">
        <v>44743</v>
      </c>
      <c r="S780" s="198">
        <v>45985</v>
      </c>
      <c r="T780" s="161" t="s">
        <v>4291</v>
      </c>
      <c r="U780" s="161" t="s">
        <v>149</v>
      </c>
      <c r="V780" s="161"/>
      <c r="W780" s="161" t="s">
        <v>416</v>
      </c>
      <c r="X780" s="161" t="s">
        <v>1897</v>
      </c>
      <c r="Y780" s="161"/>
      <c r="Z780" s="198"/>
      <c r="AA780" s="161"/>
      <c r="AB780" s="161"/>
      <c r="AC780" s="161"/>
      <c r="AD780" s="197">
        <v>2299107</v>
      </c>
      <c r="AE780" s="197">
        <v>20.8</v>
      </c>
      <c r="AF780" s="197" t="s">
        <v>4003</v>
      </c>
      <c r="AG780" s="199">
        <v>101111</v>
      </c>
      <c r="AH780" s="197">
        <f t="shared" si="37"/>
        <v>47033</v>
      </c>
      <c r="AI780" s="197">
        <v>36997</v>
      </c>
      <c r="AJ780" s="197">
        <v>10036</v>
      </c>
      <c r="AK780" s="197">
        <v>0</v>
      </c>
      <c r="AL780" s="197">
        <v>0</v>
      </c>
      <c r="AM780" s="197">
        <f t="shared" si="38"/>
        <v>0</v>
      </c>
      <c r="AN780" s="197">
        <v>0</v>
      </c>
      <c r="AO780" s="197">
        <v>0</v>
      </c>
      <c r="AP780" s="197">
        <v>0</v>
      </c>
      <c r="AQ780" s="197">
        <v>0</v>
      </c>
      <c r="AR780" s="197">
        <v>0</v>
      </c>
      <c r="AS780" s="197" t="s">
        <v>564</v>
      </c>
      <c r="AT780" s="197">
        <v>0</v>
      </c>
      <c r="AU780" s="197">
        <v>0</v>
      </c>
      <c r="AV780" s="197">
        <v>0</v>
      </c>
      <c r="AW780" s="197" t="s">
        <v>4004</v>
      </c>
      <c r="AX780" s="197"/>
      <c r="AY780" s="197"/>
      <c r="AZ780" s="197"/>
      <c r="BA780" s="197"/>
      <c r="BB780" s="197"/>
      <c r="BC780" s="197"/>
      <c r="BD780" s="197" t="s">
        <v>4004</v>
      </c>
      <c r="BE780" s="197"/>
      <c r="BF780" s="197"/>
      <c r="BG780" s="197"/>
      <c r="BH780" s="197"/>
      <c r="BI780" s="197"/>
    </row>
    <row r="781" spans="1:61" ht="15" hidden="1" customHeight="1" x14ac:dyDescent="0.2">
      <c r="A781" s="349" t="str">
        <f t="shared" si="39"/>
        <v>60xx-870331300931-600120251006TAC0070</v>
      </c>
      <c r="B781" s="198">
        <v>46108</v>
      </c>
      <c r="C781" s="351" t="s">
        <v>363</v>
      </c>
      <c r="D781" s="351" t="s">
        <v>364</v>
      </c>
      <c r="E781" s="260">
        <v>870331300931</v>
      </c>
      <c r="F781" s="161" t="s">
        <v>1429</v>
      </c>
      <c r="G781" s="199" t="s">
        <v>1428</v>
      </c>
      <c r="H781" s="199" t="s">
        <v>3363</v>
      </c>
      <c r="I781" s="199" t="s">
        <v>4280</v>
      </c>
      <c r="J781" s="198">
        <v>45936</v>
      </c>
      <c r="K781" s="198">
        <v>45959</v>
      </c>
      <c r="L781" s="198">
        <v>46098</v>
      </c>
      <c r="M781" s="198">
        <v>46098</v>
      </c>
      <c r="N781" s="161" t="s">
        <v>82</v>
      </c>
      <c r="O781" s="161" t="s">
        <v>479</v>
      </c>
      <c r="P781" s="161"/>
      <c r="Q781" s="161"/>
      <c r="R781" s="198">
        <v>44562</v>
      </c>
      <c r="S781" s="198">
        <v>45899</v>
      </c>
      <c r="T781" s="161" t="s">
        <v>789</v>
      </c>
      <c r="U781" s="161"/>
      <c r="V781" s="161"/>
      <c r="W781" s="161"/>
      <c r="X781" s="161" t="s">
        <v>132</v>
      </c>
      <c r="Y781" s="161"/>
      <c r="Z781" s="198"/>
      <c r="AA781" s="161"/>
      <c r="AB781" s="161"/>
      <c r="AC781" s="161"/>
      <c r="AD781" s="197"/>
      <c r="AE781" s="197"/>
      <c r="AF781" s="197" t="s">
        <v>4090</v>
      </c>
      <c r="AG781" s="199">
        <v>904101</v>
      </c>
      <c r="AH781" s="197">
        <f t="shared" si="37"/>
        <v>46438</v>
      </c>
      <c r="AI781" s="197">
        <v>35700</v>
      </c>
      <c r="AJ781" s="197">
        <v>10738</v>
      </c>
      <c r="AK781" s="197">
        <v>0</v>
      </c>
      <c r="AL781" s="197">
        <v>0</v>
      </c>
      <c r="AM781" s="197">
        <f t="shared" si="38"/>
        <v>0</v>
      </c>
      <c r="AN781" s="197">
        <v>0</v>
      </c>
      <c r="AO781" s="197">
        <v>0</v>
      </c>
      <c r="AP781" s="197">
        <v>0</v>
      </c>
      <c r="AQ781" s="197">
        <v>0</v>
      </c>
      <c r="AR781" s="197">
        <v>0</v>
      </c>
      <c r="AS781" s="197" t="s">
        <v>564</v>
      </c>
      <c r="AT781" s="197">
        <v>0</v>
      </c>
      <c r="AU781" s="197">
        <v>0</v>
      </c>
      <c r="AV781" s="197">
        <v>0</v>
      </c>
      <c r="AW781" s="197" t="s">
        <v>4004</v>
      </c>
      <c r="AX781" s="197"/>
      <c r="AY781" s="197"/>
      <c r="AZ781" s="197"/>
      <c r="BA781" s="197"/>
      <c r="BB781" s="197"/>
      <c r="BC781" s="197"/>
      <c r="BD781" s="197" t="s">
        <v>4004</v>
      </c>
      <c r="BE781" s="197"/>
      <c r="BF781" s="197"/>
      <c r="BG781" s="197"/>
      <c r="BH781" s="197"/>
      <c r="BI781" s="197"/>
    </row>
    <row r="782" spans="1:61" ht="15" hidden="1" customHeight="1" x14ac:dyDescent="0.2">
      <c r="A782" s="349" t="str">
        <f t="shared" si="39"/>
        <v>60xx-231240015074-600120251203TAC0077</v>
      </c>
      <c r="B782" s="198">
        <v>46085</v>
      </c>
      <c r="C782" s="351" t="s">
        <v>363</v>
      </c>
      <c r="D782" s="351" t="s">
        <v>364</v>
      </c>
      <c r="E782" s="260">
        <v>231240015074</v>
      </c>
      <c r="F782" s="161" t="s">
        <v>1917</v>
      </c>
      <c r="G782" s="199" t="s">
        <v>1918</v>
      </c>
      <c r="H782" s="199" t="s">
        <v>3363</v>
      </c>
      <c r="I782" s="199" t="s">
        <v>3592</v>
      </c>
      <c r="J782" s="198">
        <v>45994</v>
      </c>
      <c r="K782" s="198">
        <v>46001</v>
      </c>
      <c r="L782" s="198">
        <v>46057</v>
      </c>
      <c r="M782" s="198"/>
      <c r="N782" s="161" t="s">
        <v>21</v>
      </c>
      <c r="O782" s="161" t="s">
        <v>479</v>
      </c>
      <c r="P782" s="161"/>
      <c r="Q782" s="161"/>
      <c r="R782" s="198">
        <v>45274</v>
      </c>
      <c r="S782" s="198" t="s">
        <v>2207</v>
      </c>
      <c r="T782" s="161" t="s">
        <v>1609</v>
      </c>
      <c r="U782" s="161" t="s">
        <v>3538</v>
      </c>
      <c r="V782" s="161"/>
      <c r="W782" s="161" t="s">
        <v>3593</v>
      </c>
      <c r="X782" s="161" t="s">
        <v>3594</v>
      </c>
      <c r="Y782" s="161"/>
      <c r="Z782" s="198"/>
      <c r="AA782" s="161"/>
      <c r="AB782" s="161"/>
      <c r="AC782" s="161"/>
      <c r="AD782" s="197">
        <v>0</v>
      </c>
      <c r="AE782" s="197"/>
      <c r="AF782" s="197" t="s">
        <v>4003</v>
      </c>
      <c r="AG782" s="199">
        <v>101111</v>
      </c>
      <c r="AH782" s="197">
        <f t="shared" si="37"/>
        <v>46073</v>
      </c>
      <c r="AI782" s="197">
        <v>46073</v>
      </c>
      <c r="AJ782" s="197">
        <v>0</v>
      </c>
      <c r="AK782" s="197">
        <v>0</v>
      </c>
      <c r="AL782" s="197">
        <v>0</v>
      </c>
      <c r="AM782" s="197">
        <f t="shared" si="38"/>
        <v>0</v>
      </c>
      <c r="AN782" s="197">
        <v>0</v>
      </c>
      <c r="AO782" s="197">
        <v>0</v>
      </c>
      <c r="AP782" s="197">
        <v>0</v>
      </c>
      <c r="AQ782" s="197">
        <v>0</v>
      </c>
      <c r="AR782" s="197">
        <v>0</v>
      </c>
      <c r="AS782" s="197" t="s">
        <v>564</v>
      </c>
      <c r="AT782" s="197">
        <v>0</v>
      </c>
      <c r="AU782" s="197">
        <v>0</v>
      </c>
      <c r="AV782" s="197">
        <v>0</v>
      </c>
      <c r="AW782" s="197" t="s">
        <v>4004</v>
      </c>
      <c r="AX782" s="197"/>
      <c r="AY782" s="197"/>
      <c r="AZ782" s="197"/>
      <c r="BA782" s="197"/>
      <c r="BB782" s="197"/>
      <c r="BC782" s="197"/>
      <c r="BD782" s="197" t="s">
        <v>4007</v>
      </c>
      <c r="BE782" s="197"/>
      <c r="BF782" s="197"/>
      <c r="BG782" s="197"/>
      <c r="BH782" s="197"/>
      <c r="BI782" s="197"/>
    </row>
    <row r="783" spans="1:61" ht="15" hidden="1" customHeight="1" x14ac:dyDescent="0.2">
      <c r="A783" s="349" t="str">
        <f t="shared" si="39"/>
        <v>27xx-860914300681-270120260227TAC0185</v>
      </c>
      <c r="B783" s="198">
        <v>46112</v>
      </c>
      <c r="C783" s="351" t="s">
        <v>193</v>
      </c>
      <c r="D783" s="351" t="s">
        <v>194</v>
      </c>
      <c r="E783" s="260">
        <v>860914300681</v>
      </c>
      <c r="F783" s="161" t="s">
        <v>3729</v>
      </c>
      <c r="G783" s="199" t="s">
        <v>3730</v>
      </c>
      <c r="H783" s="199" t="s">
        <v>3363</v>
      </c>
      <c r="I783" s="199" t="s">
        <v>4281</v>
      </c>
      <c r="J783" s="198">
        <v>46080</v>
      </c>
      <c r="K783" s="198">
        <v>46084</v>
      </c>
      <c r="L783" s="198">
        <v>46112</v>
      </c>
      <c r="M783" s="198"/>
      <c r="N783" s="161" t="s">
        <v>82</v>
      </c>
      <c r="O783" s="161" t="s">
        <v>479</v>
      </c>
      <c r="P783" s="161"/>
      <c r="Q783" s="161"/>
      <c r="R783" s="198">
        <v>44927</v>
      </c>
      <c r="S783" s="198" t="s">
        <v>3731</v>
      </c>
      <c r="T783" s="161" t="s">
        <v>371</v>
      </c>
      <c r="U783" s="161" t="s">
        <v>23</v>
      </c>
      <c r="V783" s="161"/>
      <c r="W783" s="161" t="s">
        <v>3732</v>
      </c>
      <c r="X783" s="161" t="s">
        <v>36</v>
      </c>
      <c r="Y783" s="161"/>
      <c r="Z783" s="198"/>
      <c r="AA783" s="161"/>
      <c r="AB783" s="161"/>
      <c r="AC783" s="161"/>
      <c r="AD783" s="197"/>
      <c r="AE783" s="197"/>
      <c r="AF783" s="197" t="s">
        <v>4005</v>
      </c>
      <c r="AG783" s="199">
        <v>105101</v>
      </c>
      <c r="AH783" s="197">
        <f t="shared" si="37"/>
        <v>41005</v>
      </c>
      <c r="AI783" s="197">
        <v>33526</v>
      </c>
      <c r="AJ783" s="197">
        <v>7479</v>
      </c>
      <c r="AK783" s="197">
        <v>0</v>
      </c>
      <c r="AL783" s="197">
        <v>0</v>
      </c>
      <c r="AM783" s="197">
        <f t="shared" si="38"/>
        <v>0</v>
      </c>
      <c r="AN783" s="197">
        <v>0</v>
      </c>
      <c r="AO783" s="197">
        <v>0</v>
      </c>
      <c r="AP783" s="197">
        <v>0</v>
      </c>
      <c r="AQ783" s="197">
        <v>0</v>
      </c>
      <c r="AR783" s="197">
        <v>0</v>
      </c>
      <c r="AS783" s="197" t="s">
        <v>564</v>
      </c>
      <c r="AT783" s="197">
        <v>0</v>
      </c>
      <c r="AU783" s="197">
        <v>0</v>
      </c>
      <c r="AV783" s="197">
        <v>0</v>
      </c>
      <c r="AW783" s="197" t="s">
        <v>4004</v>
      </c>
      <c r="AX783" s="197"/>
      <c r="AY783" s="197"/>
      <c r="AZ783" s="197"/>
      <c r="BA783" s="197"/>
      <c r="BB783" s="197"/>
      <c r="BC783" s="197"/>
      <c r="BD783" s="197" t="s">
        <v>4004</v>
      </c>
      <c r="BE783" s="197"/>
      <c r="BF783" s="197"/>
      <c r="BG783" s="197"/>
      <c r="BH783" s="197"/>
      <c r="BI783" s="197"/>
    </row>
    <row r="784" spans="1:61" ht="15" hidden="1" customHeight="1" x14ac:dyDescent="0.2">
      <c r="A784" s="349" t="str">
        <f t="shared" si="39"/>
        <v>60xx-850906400206-600120250821TAC0001</v>
      </c>
      <c r="B784" s="198">
        <v>46085</v>
      </c>
      <c r="C784" s="351" t="s">
        <v>363</v>
      </c>
      <c r="D784" s="351" t="s">
        <v>364</v>
      </c>
      <c r="E784" s="260">
        <v>850906400206</v>
      </c>
      <c r="F784" s="161" t="s">
        <v>751</v>
      </c>
      <c r="G784" s="199" t="s">
        <v>750</v>
      </c>
      <c r="H784" s="199" t="s">
        <v>3363</v>
      </c>
      <c r="I784" s="199" t="s">
        <v>4271</v>
      </c>
      <c r="J784" s="198">
        <v>45896</v>
      </c>
      <c r="K784" s="198">
        <v>45896</v>
      </c>
      <c r="L784" s="198">
        <v>46083</v>
      </c>
      <c r="M784" s="198"/>
      <c r="N784" s="161" t="s">
        <v>21</v>
      </c>
      <c r="O784" s="161" t="s">
        <v>479</v>
      </c>
      <c r="P784" s="161"/>
      <c r="Q784" s="161"/>
      <c r="R784" s="198">
        <v>44562</v>
      </c>
      <c r="S784" s="198">
        <v>45868</v>
      </c>
      <c r="T784" s="161" t="s">
        <v>3561</v>
      </c>
      <c r="U784" s="161" t="s">
        <v>149</v>
      </c>
      <c r="V784" s="161"/>
      <c r="W784" s="161" t="s">
        <v>1168</v>
      </c>
      <c r="X784" s="161" t="s">
        <v>1293</v>
      </c>
      <c r="Y784" s="161"/>
      <c r="Z784" s="198"/>
      <c r="AA784" s="161"/>
      <c r="AB784" s="161"/>
      <c r="AC784" s="161"/>
      <c r="AD784" s="197">
        <v>3734080</v>
      </c>
      <c r="AE784" s="197">
        <v>8.49</v>
      </c>
      <c r="AF784" s="197" t="s">
        <v>4090</v>
      </c>
      <c r="AG784" s="199">
        <v>902101</v>
      </c>
      <c r="AH784" s="197">
        <f t="shared" si="37"/>
        <v>40992</v>
      </c>
      <c r="AI784" s="197">
        <v>33575</v>
      </c>
      <c r="AJ784" s="197">
        <v>7417</v>
      </c>
      <c r="AK784" s="197">
        <v>0</v>
      </c>
      <c r="AL784" s="197">
        <v>0</v>
      </c>
      <c r="AM784" s="197">
        <f t="shared" si="38"/>
        <v>0</v>
      </c>
      <c r="AN784" s="197">
        <v>0</v>
      </c>
      <c r="AO784" s="197">
        <v>0</v>
      </c>
      <c r="AP784" s="197">
        <v>0</v>
      </c>
      <c r="AQ784" s="197">
        <v>0</v>
      </c>
      <c r="AR784" s="197">
        <v>0</v>
      </c>
      <c r="AS784" s="197" t="s">
        <v>564</v>
      </c>
      <c r="AT784" s="197">
        <v>0</v>
      </c>
      <c r="AU784" s="197">
        <v>0</v>
      </c>
      <c r="AV784" s="197">
        <v>0</v>
      </c>
      <c r="AW784" s="197" t="s">
        <v>4004</v>
      </c>
      <c r="AX784" s="197"/>
      <c r="AY784" s="197"/>
      <c r="AZ784" s="197"/>
      <c r="BA784" s="197"/>
      <c r="BB784" s="197"/>
      <c r="BC784" s="197"/>
      <c r="BD784" s="197" t="s">
        <v>4004</v>
      </c>
      <c r="BE784" s="197"/>
      <c r="BF784" s="197"/>
      <c r="BG784" s="197"/>
      <c r="BH784" s="197"/>
      <c r="BI784" s="197"/>
    </row>
    <row r="785" spans="1:61" ht="15" hidden="1" customHeight="1" x14ac:dyDescent="0.2">
      <c r="A785" s="349" t="str">
        <f t="shared" si="39"/>
        <v>60xx-220440011758-600120251212TAC0068</v>
      </c>
      <c r="B785" s="198">
        <v>46108</v>
      </c>
      <c r="C785" s="351" t="s">
        <v>363</v>
      </c>
      <c r="D785" s="351" t="s">
        <v>364</v>
      </c>
      <c r="E785" s="260">
        <v>220440011758</v>
      </c>
      <c r="F785" s="161" t="s">
        <v>1905</v>
      </c>
      <c r="G785" s="199" t="s">
        <v>1906</v>
      </c>
      <c r="H785" s="199" t="s">
        <v>3363</v>
      </c>
      <c r="I785" s="199" t="s">
        <v>4296</v>
      </c>
      <c r="J785" s="198">
        <v>46003</v>
      </c>
      <c r="K785" s="198">
        <v>46009</v>
      </c>
      <c r="L785" s="198">
        <v>46085</v>
      </c>
      <c r="M785" s="198">
        <v>46085</v>
      </c>
      <c r="N785" s="161" t="s">
        <v>82</v>
      </c>
      <c r="O785" s="161" t="s">
        <v>479</v>
      </c>
      <c r="P785" s="161"/>
      <c r="Q785" s="161"/>
      <c r="R785" s="198">
        <v>44658</v>
      </c>
      <c r="S785" s="198">
        <v>45981</v>
      </c>
      <c r="T785" s="161" t="s">
        <v>683</v>
      </c>
      <c r="U785" s="161"/>
      <c r="V785" s="161"/>
      <c r="W785" s="161"/>
      <c r="X785" s="161" t="s">
        <v>132</v>
      </c>
      <c r="Y785" s="161"/>
      <c r="Z785" s="198"/>
      <c r="AA785" s="161"/>
      <c r="AB785" s="161"/>
      <c r="AC785" s="161"/>
      <c r="AD785" s="197"/>
      <c r="AE785" s="197"/>
      <c r="AF785" s="197" t="s">
        <v>4003</v>
      </c>
      <c r="AG785" s="199">
        <v>101111</v>
      </c>
      <c r="AH785" s="197">
        <f t="shared" si="37"/>
        <v>36728</v>
      </c>
      <c r="AI785" s="197">
        <v>34737</v>
      </c>
      <c r="AJ785" s="197">
        <v>1991</v>
      </c>
      <c r="AK785" s="197">
        <v>0</v>
      </c>
      <c r="AL785" s="197">
        <v>0</v>
      </c>
      <c r="AM785" s="197">
        <f t="shared" si="38"/>
        <v>0</v>
      </c>
      <c r="AN785" s="197">
        <v>0</v>
      </c>
      <c r="AO785" s="197">
        <v>0</v>
      </c>
      <c r="AP785" s="197">
        <v>0</v>
      </c>
      <c r="AQ785" s="197">
        <v>0</v>
      </c>
      <c r="AR785" s="197">
        <v>0</v>
      </c>
      <c r="AS785" s="197" t="s">
        <v>564</v>
      </c>
      <c r="AT785" s="197">
        <v>0</v>
      </c>
      <c r="AU785" s="197">
        <v>0</v>
      </c>
      <c r="AV785" s="197">
        <v>0</v>
      </c>
      <c r="AW785" s="197" t="s">
        <v>4004</v>
      </c>
      <c r="AX785" s="197"/>
      <c r="AY785" s="197"/>
      <c r="AZ785" s="197"/>
      <c r="BA785" s="197"/>
      <c r="BB785" s="197"/>
      <c r="BC785" s="197"/>
      <c r="BD785" s="197" t="s">
        <v>4004</v>
      </c>
      <c r="BE785" s="197"/>
      <c r="BF785" s="197"/>
      <c r="BG785" s="197"/>
      <c r="BH785" s="197"/>
      <c r="BI785" s="197"/>
    </row>
    <row r="786" spans="1:61" ht="15" hidden="1" customHeight="1" x14ac:dyDescent="0.2">
      <c r="A786" s="349" t="str">
        <f t="shared" si="39"/>
        <v>30xx-790722401538-300120251120TAC0001</v>
      </c>
      <c r="B786" s="198">
        <v>46036</v>
      </c>
      <c r="C786" s="351" t="s">
        <v>217</v>
      </c>
      <c r="D786" s="351" t="s">
        <v>360</v>
      </c>
      <c r="E786" s="260">
        <v>790722401538</v>
      </c>
      <c r="F786" s="161" t="s">
        <v>1826</v>
      </c>
      <c r="G786" s="199" t="s">
        <v>1827</v>
      </c>
      <c r="H786" s="199" t="s">
        <v>3363</v>
      </c>
      <c r="I786" s="199" t="s">
        <v>2385</v>
      </c>
      <c r="J786" s="198">
        <v>45981</v>
      </c>
      <c r="K786" s="198">
        <v>45995</v>
      </c>
      <c r="L786" s="198">
        <v>46036</v>
      </c>
      <c r="M786" s="198"/>
      <c r="N786" s="161" t="s">
        <v>82</v>
      </c>
      <c r="O786" s="161" t="s">
        <v>479</v>
      </c>
      <c r="P786" s="161"/>
      <c r="Q786" s="161"/>
      <c r="R786" s="198">
        <v>45811</v>
      </c>
      <c r="S786" s="198">
        <v>45965</v>
      </c>
      <c r="T786" s="161" t="s">
        <v>238</v>
      </c>
      <c r="U786" s="161" t="s">
        <v>23</v>
      </c>
      <c r="V786" s="161"/>
      <c r="W786" s="161" t="s">
        <v>244</v>
      </c>
      <c r="X786" s="161" t="s">
        <v>36</v>
      </c>
      <c r="Y786" s="161"/>
      <c r="Z786" s="198"/>
      <c r="AA786" s="161"/>
      <c r="AB786" s="161"/>
      <c r="AC786" s="161"/>
      <c r="AD786" s="197">
        <v>0</v>
      </c>
      <c r="AE786" s="197">
        <v>0</v>
      </c>
      <c r="AF786" s="197" t="s">
        <v>4090</v>
      </c>
      <c r="AG786" s="199">
        <v>904101</v>
      </c>
      <c r="AH786" s="197">
        <f t="shared" si="37"/>
        <v>36360</v>
      </c>
      <c r="AI786" s="197">
        <v>35700</v>
      </c>
      <c r="AJ786" s="197">
        <v>660</v>
      </c>
      <c r="AK786" s="197">
        <v>0</v>
      </c>
      <c r="AL786" s="197">
        <v>0</v>
      </c>
      <c r="AM786" s="197">
        <f t="shared" si="38"/>
        <v>0</v>
      </c>
      <c r="AN786" s="197">
        <v>0</v>
      </c>
      <c r="AO786" s="197">
        <v>0</v>
      </c>
      <c r="AP786" s="197">
        <v>0</v>
      </c>
      <c r="AQ786" s="197">
        <v>0</v>
      </c>
      <c r="AR786" s="197">
        <v>0</v>
      </c>
      <c r="AS786" s="197" t="s">
        <v>564</v>
      </c>
      <c r="AT786" s="197">
        <v>0</v>
      </c>
      <c r="AU786" s="197">
        <v>0</v>
      </c>
      <c r="AV786" s="197">
        <v>0</v>
      </c>
      <c r="AW786" s="197" t="s">
        <v>4004</v>
      </c>
      <c r="AX786" s="197"/>
      <c r="AY786" s="197"/>
      <c r="AZ786" s="197"/>
      <c r="BA786" s="197"/>
      <c r="BB786" s="197"/>
      <c r="BC786" s="197"/>
      <c r="BD786" s="197" t="s">
        <v>4004</v>
      </c>
      <c r="BE786" s="197"/>
      <c r="BF786" s="197"/>
      <c r="BG786" s="197"/>
      <c r="BH786" s="197"/>
      <c r="BI786" s="197"/>
    </row>
    <row r="787" spans="1:61" ht="15" hidden="1" customHeight="1" x14ac:dyDescent="0.2">
      <c r="A787" s="349" t="str">
        <f t="shared" si="39"/>
        <v>27xx-540507400504-270120251229TAC0091</v>
      </c>
      <c r="B787" s="198">
        <v>46080</v>
      </c>
      <c r="C787" s="351" t="s">
        <v>193</v>
      </c>
      <c r="D787" s="351" t="s">
        <v>194</v>
      </c>
      <c r="E787" s="260">
        <v>540507400504</v>
      </c>
      <c r="F787" s="161" t="s">
        <v>2722</v>
      </c>
      <c r="G787" s="199" t="s">
        <v>2723</v>
      </c>
      <c r="H787" s="199" t="s">
        <v>3363</v>
      </c>
      <c r="I787" s="199" t="s">
        <v>3631</v>
      </c>
      <c r="J787" s="198">
        <v>46020</v>
      </c>
      <c r="K787" s="198">
        <v>46022</v>
      </c>
      <c r="L787" s="198">
        <v>46080</v>
      </c>
      <c r="M787" s="198">
        <v>46080</v>
      </c>
      <c r="N787" s="161" t="s">
        <v>82</v>
      </c>
      <c r="O787" s="161" t="s">
        <v>479</v>
      </c>
      <c r="P787" s="161"/>
      <c r="Q787" s="161"/>
      <c r="R787" s="198">
        <v>45163</v>
      </c>
      <c r="S787" s="198">
        <v>46017</v>
      </c>
      <c r="T787" s="161" t="s">
        <v>197</v>
      </c>
      <c r="U787" s="161" t="s">
        <v>23</v>
      </c>
      <c r="V787" s="161"/>
      <c r="W787" s="161" t="s">
        <v>66</v>
      </c>
      <c r="X787" s="161" t="s">
        <v>36</v>
      </c>
      <c r="Y787" s="161"/>
      <c r="Z787" s="198"/>
      <c r="AA787" s="161"/>
      <c r="AB787" s="161"/>
      <c r="AC787" s="161"/>
      <c r="AD787" s="197">
        <v>28237848</v>
      </c>
      <c r="AE787" s="197">
        <v>3.7</v>
      </c>
      <c r="AF787" s="197" t="s">
        <v>4003</v>
      </c>
      <c r="AG787" s="199">
        <v>101202</v>
      </c>
      <c r="AH787" s="197">
        <f t="shared" si="37"/>
        <v>36231</v>
      </c>
      <c r="AI787" s="197">
        <v>29860</v>
      </c>
      <c r="AJ787" s="197">
        <v>6371</v>
      </c>
      <c r="AK787" s="197">
        <v>0</v>
      </c>
      <c r="AL787" s="197">
        <v>0</v>
      </c>
      <c r="AM787" s="197">
        <f t="shared" si="38"/>
        <v>0</v>
      </c>
      <c r="AN787" s="197">
        <v>0</v>
      </c>
      <c r="AO787" s="197">
        <v>0</v>
      </c>
      <c r="AP787" s="197">
        <v>0</v>
      </c>
      <c r="AQ787" s="197">
        <v>0</v>
      </c>
      <c r="AR787" s="197">
        <v>0</v>
      </c>
      <c r="AS787" s="197" t="s">
        <v>564</v>
      </c>
      <c r="AT787" s="197">
        <v>0</v>
      </c>
      <c r="AU787" s="197">
        <v>0</v>
      </c>
      <c r="AV787" s="197">
        <v>0</v>
      </c>
      <c r="AW787" s="197" t="s">
        <v>4004</v>
      </c>
      <c r="AX787" s="197"/>
      <c r="AY787" s="197"/>
      <c r="AZ787" s="197"/>
      <c r="BA787" s="197"/>
      <c r="BB787" s="197"/>
      <c r="BC787" s="197"/>
      <c r="BD787" s="197" t="s">
        <v>4004</v>
      </c>
      <c r="BE787" s="197"/>
      <c r="BF787" s="197"/>
      <c r="BG787" s="197"/>
      <c r="BH787" s="197"/>
      <c r="BI787" s="197"/>
    </row>
    <row r="788" spans="1:61" ht="15" hidden="1" customHeight="1" x14ac:dyDescent="0.2">
      <c r="A788" s="349" t="str">
        <f t="shared" si="39"/>
        <v>27xx-540507400504-270120251229TAC0091</v>
      </c>
      <c r="B788" s="198">
        <v>46080</v>
      </c>
      <c r="C788" s="351" t="s">
        <v>193</v>
      </c>
      <c r="D788" s="351" t="s">
        <v>194</v>
      </c>
      <c r="E788" s="260">
        <v>540507400504</v>
      </c>
      <c r="F788" s="161" t="s">
        <v>2722</v>
      </c>
      <c r="G788" s="199" t="s">
        <v>2723</v>
      </c>
      <c r="H788" s="199" t="s">
        <v>3363</v>
      </c>
      <c r="I788" s="199" t="s">
        <v>3631</v>
      </c>
      <c r="J788" s="198">
        <v>46020</v>
      </c>
      <c r="K788" s="198">
        <v>46022</v>
      </c>
      <c r="L788" s="198">
        <v>46080</v>
      </c>
      <c r="M788" s="198">
        <v>46080</v>
      </c>
      <c r="N788" s="161" t="s">
        <v>82</v>
      </c>
      <c r="O788" s="161" t="s">
        <v>479</v>
      </c>
      <c r="P788" s="161"/>
      <c r="Q788" s="161"/>
      <c r="R788" s="198">
        <v>45163</v>
      </c>
      <c r="S788" s="198">
        <v>46017</v>
      </c>
      <c r="T788" s="161" t="s">
        <v>197</v>
      </c>
      <c r="U788" s="161" t="s">
        <v>23</v>
      </c>
      <c r="V788" s="161"/>
      <c r="W788" s="161" t="s">
        <v>66</v>
      </c>
      <c r="X788" s="161" t="s">
        <v>36</v>
      </c>
      <c r="Y788" s="161"/>
      <c r="Z788" s="198"/>
      <c r="AA788" s="161"/>
      <c r="AB788" s="161"/>
      <c r="AC788" s="161"/>
      <c r="AD788" s="197"/>
      <c r="AE788" s="197"/>
      <c r="AF788" s="197" t="s">
        <v>4003</v>
      </c>
      <c r="AG788" s="199">
        <v>103101</v>
      </c>
      <c r="AH788" s="197">
        <f t="shared" si="37"/>
        <v>36211</v>
      </c>
      <c r="AI788" s="197">
        <v>29860</v>
      </c>
      <c r="AJ788" s="197">
        <v>6351</v>
      </c>
      <c r="AK788" s="197">
        <v>0</v>
      </c>
      <c r="AL788" s="197">
        <v>0</v>
      </c>
      <c r="AM788" s="197">
        <f t="shared" si="38"/>
        <v>0</v>
      </c>
      <c r="AN788" s="197">
        <v>0</v>
      </c>
      <c r="AO788" s="197">
        <v>0</v>
      </c>
      <c r="AP788" s="197">
        <v>0</v>
      </c>
      <c r="AQ788" s="197">
        <v>0</v>
      </c>
      <c r="AR788" s="197">
        <v>0</v>
      </c>
      <c r="AS788" s="197" t="s">
        <v>564</v>
      </c>
      <c r="AT788" s="197">
        <v>0</v>
      </c>
      <c r="AU788" s="197">
        <v>0</v>
      </c>
      <c r="AV788" s="197">
        <v>0</v>
      </c>
      <c r="AW788" s="197" t="s">
        <v>4004</v>
      </c>
      <c r="AX788" s="197"/>
      <c r="AY788" s="197"/>
      <c r="AZ788" s="197"/>
      <c r="BA788" s="197"/>
      <c r="BB788" s="197"/>
      <c r="BC788" s="197"/>
      <c r="BD788" s="197" t="s">
        <v>4004</v>
      </c>
      <c r="BE788" s="197"/>
      <c r="BF788" s="197"/>
      <c r="BG788" s="197"/>
      <c r="BH788" s="197"/>
      <c r="BI788" s="197"/>
    </row>
    <row r="789" spans="1:61" ht="15" hidden="1" customHeight="1" x14ac:dyDescent="0.2">
      <c r="A789" s="349" t="str">
        <f t="shared" si="39"/>
        <v>27xx-891101350130-270120260317TAC0011</v>
      </c>
      <c r="B789" s="198">
        <v>46112</v>
      </c>
      <c r="C789" s="351" t="s">
        <v>193</v>
      </c>
      <c r="D789" s="351" t="s">
        <v>194</v>
      </c>
      <c r="E789" s="260">
        <v>891101350130</v>
      </c>
      <c r="F789" s="161" t="s">
        <v>4283</v>
      </c>
      <c r="G789" s="199" t="s">
        <v>4284</v>
      </c>
      <c r="H789" s="199" t="s">
        <v>3363</v>
      </c>
      <c r="I789" s="199" t="s">
        <v>4285</v>
      </c>
      <c r="J789" s="198">
        <v>46098</v>
      </c>
      <c r="K789" s="198">
        <v>46101</v>
      </c>
      <c r="L789" s="198">
        <v>46112</v>
      </c>
      <c r="M789" s="198"/>
      <c r="N789" s="161" t="s">
        <v>82</v>
      </c>
      <c r="O789" s="161" t="s">
        <v>479</v>
      </c>
      <c r="P789" s="161"/>
      <c r="Q789" s="161"/>
      <c r="R789" s="198">
        <v>45407</v>
      </c>
      <c r="S789" s="198">
        <v>46079</v>
      </c>
      <c r="T789" s="161" t="s">
        <v>371</v>
      </c>
      <c r="U789" s="161" t="s">
        <v>23</v>
      </c>
      <c r="V789" s="161"/>
      <c r="W789" s="161" t="s">
        <v>4286</v>
      </c>
      <c r="X789" s="161" t="s">
        <v>36</v>
      </c>
      <c r="Y789" s="161"/>
      <c r="Z789" s="198"/>
      <c r="AA789" s="161"/>
      <c r="AB789" s="161"/>
      <c r="AC789" s="161"/>
      <c r="AD789" s="197">
        <v>4858577</v>
      </c>
      <c r="AE789" s="197">
        <v>1.5</v>
      </c>
      <c r="AF789" s="197" t="s">
        <v>4090</v>
      </c>
      <c r="AG789" s="199">
        <v>904101</v>
      </c>
      <c r="AH789" s="197">
        <f t="shared" si="37"/>
        <v>35834</v>
      </c>
      <c r="AI789" s="197">
        <v>35700</v>
      </c>
      <c r="AJ789" s="197">
        <v>134</v>
      </c>
      <c r="AK789" s="197">
        <v>0</v>
      </c>
      <c r="AL789" s="197">
        <v>0</v>
      </c>
      <c r="AM789" s="197">
        <f t="shared" si="38"/>
        <v>0</v>
      </c>
      <c r="AN789" s="197">
        <v>0</v>
      </c>
      <c r="AO789" s="197">
        <v>0</v>
      </c>
      <c r="AP789" s="197">
        <v>0</v>
      </c>
      <c r="AQ789" s="197">
        <v>0</v>
      </c>
      <c r="AR789" s="197">
        <v>0</v>
      </c>
      <c r="AS789" s="197" t="s">
        <v>564</v>
      </c>
      <c r="AT789" s="197">
        <v>0</v>
      </c>
      <c r="AU789" s="197">
        <v>0</v>
      </c>
      <c r="AV789" s="197">
        <v>0</v>
      </c>
      <c r="AW789" s="197" t="s">
        <v>4004</v>
      </c>
      <c r="AX789" s="197"/>
      <c r="AY789" s="197"/>
      <c r="AZ789" s="197"/>
      <c r="BA789" s="197"/>
      <c r="BB789" s="197"/>
      <c r="BC789" s="197"/>
      <c r="BD789" s="197" t="s">
        <v>4004</v>
      </c>
      <c r="BE789" s="197"/>
      <c r="BF789" s="197"/>
      <c r="BG789" s="197"/>
      <c r="BH789" s="197"/>
      <c r="BI789" s="197"/>
    </row>
    <row r="790" spans="1:61" ht="15" hidden="1" customHeight="1" x14ac:dyDescent="0.2">
      <c r="A790" s="349" t="str">
        <f t="shared" si="39"/>
        <v>60xx-711104400429-600120250722TAC0039</v>
      </c>
      <c r="B790" s="198">
        <v>46108</v>
      </c>
      <c r="C790" s="351" t="s">
        <v>363</v>
      </c>
      <c r="D790" s="351" t="s">
        <v>364</v>
      </c>
      <c r="E790" s="260">
        <v>711104400429</v>
      </c>
      <c r="F790" s="161" t="s">
        <v>819</v>
      </c>
      <c r="G790" s="199" t="s">
        <v>818</v>
      </c>
      <c r="H790" s="199" t="s">
        <v>3363</v>
      </c>
      <c r="I790" s="199" t="s">
        <v>4297</v>
      </c>
      <c r="J790" s="198">
        <v>45860</v>
      </c>
      <c r="K790" s="198">
        <v>45870</v>
      </c>
      <c r="L790" s="198">
        <v>46050</v>
      </c>
      <c r="M790" s="198">
        <v>46050</v>
      </c>
      <c r="N790" s="161" t="s">
        <v>82</v>
      </c>
      <c r="O790" s="161" t="s">
        <v>479</v>
      </c>
      <c r="P790" s="161"/>
      <c r="Q790" s="161"/>
      <c r="R790" s="198">
        <v>44743</v>
      </c>
      <c r="S790" s="198">
        <v>45844</v>
      </c>
      <c r="T790" s="161" t="s">
        <v>765</v>
      </c>
      <c r="U790" s="161"/>
      <c r="V790" s="161"/>
      <c r="W790" s="161"/>
      <c r="X790" s="161" t="s">
        <v>132</v>
      </c>
      <c r="Y790" s="161"/>
      <c r="Z790" s="198"/>
      <c r="AA790" s="161"/>
      <c r="AB790" s="161"/>
      <c r="AC790" s="161"/>
      <c r="AD790" s="197"/>
      <c r="AE790" s="197"/>
      <c r="AF790" s="197" t="s">
        <v>4090</v>
      </c>
      <c r="AG790" s="199">
        <v>904101</v>
      </c>
      <c r="AH790" s="197">
        <f t="shared" si="37"/>
        <v>35700</v>
      </c>
      <c r="AI790" s="197">
        <v>35700</v>
      </c>
      <c r="AJ790" s="197">
        <v>0</v>
      </c>
      <c r="AK790" s="197">
        <v>0</v>
      </c>
      <c r="AL790" s="197">
        <v>0</v>
      </c>
      <c r="AM790" s="197">
        <f t="shared" si="38"/>
        <v>0</v>
      </c>
      <c r="AN790" s="197">
        <v>0</v>
      </c>
      <c r="AO790" s="197">
        <v>0</v>
      </c>
      <c r="AP790" s="197">
        <v>0</v>
      </c>
      <c r="AQ790" s="197">
        <v>0</v>
      </c>
      <c r="AR790" s="197">
        <v>0</v>
      </c>
      <c r="AS790" s="197" t="s">
        <v>564</v>
      </c>
      <c r="AT790" s="197">
        <v>0</v>
      </c>
      <c r="AU790" s="197">
        <v>0</v>
      </c>
      <c r="AV790" s="197">
        <v>0</v>
      </c>
      <c r="AW790" s="197" t="s">
        <v>4004</v>
      </c>
      <c r="AX790" s="197"/>
      <c r="AY790" s="197"/>
      <c r="AZ790" s="197"/>
      <c r="BA790" s="197"/>
      <c r="BB790" s="197"/>
      <c r="BC790" s="197"/>
      <c r="BD790" s="197" t="s">
        <v>4004</v>
      </c>
      <c r="BE790" s="197"/>
      <c r="BF790" s="197"/>
      <c r="BG790" s="197"/>
      <c r="BH790" s="197"/>
      <c r="BI790" s="197"/>
    </row>
    <row r="791" spans="1:61" ht="15" hidden="1" customHeight="1" x14ac:dyDescent="0.2">
      <c r="A791" s="349" t="str">
        <f t="shared" si="39"/>
        <v>60xx-191240021297-600120250811TAC0087</v>
      </c>
      <c r="B791" s="198">
        <v>46108</v>
      </c>
      <c r="C791" s="351" t="s">
        <v>363</v>
      </c>
      <c r="D791" s="351" t="s">
        <v>364</v>
      </c>
      <c r="E791" s="260">
        <v>191240021297</v>
      </c>
      <c r="F791" s="161" t="s">
        <v>804</v>
      </c>
      <c r="G791" s="199" t="s">
        <v>803</v>
      </c>
      <c r="H791" s="199" t="s">
        <v>3363</v>
      </c>
      <c r="I791" s="199" t="s">
        <v>4298</v>
      </c>
      <c r="J791" s="198">
        <v>45880</v>
      </c>
      <c r="K791" s="198">
        <v>45888</v>
      </c>
      <c r="L791" s="198">
        <v>46051</v>
      </c>
      <c r="M791" s="198">
        <v>46051</v>
      </c>
      <c r="N791" s="161" t="s">
        <v>82</v>
      </c>
      <c r="O791" s="161" t="s">
        <v>479</v>
      </c>
      <c r="P791" s="161"/>
      <c r="Q791" s="161"/>
      <c r="R791" s="198">
        <v>44562</v>
      </c>
      <c r="S791" s="198">
        <v>45861</v>
      </c>
      <c r="T791" s="161" t="s">
        <v>805</v>
      </c>
      <c r="U791" s="161"/>
      <c r="V791" s="161"/>
      <c r="W791" s="161"/>
      <c r="X791" s="161" t="s">
        <v>132</v>
      </c>
      <c r="Y791" s="161"/>
      <c r="Z791" s="198"/>
      <c r="AA791" s="161"/>
      <c r="AB791" s="161"/>
      <c r="AC791" s="161"/>
      <c r="AD791" s="197"/>
      <c r="AE791" s="197"/>
      <c r="AF791" s="197" t="s">
        <v>4003</v>
      </c>
      <c r="AG791" s="199">
        <v>101111</v>
      </c>
      <c r="AH791" s="197">
        <f t="shared" si="37"/>
        <v>34850</v>
      </c>
      <c r="AI791" s="197">
        <v>32553</v>
      </c>
      <c r="AJ791" s="197">
        <v>2297</v>
      </c>
      <c r="AK791" s="197">
        <v>0</v>
      </c>
      <c r="AL791" s="197">
        <v>0</v>
      </c>
      <c r="AM791" s="197">
        <f t="shared" si="38"/>
        <v>0</v>
      </c>
      <c r="AN791" s="197">
        <v>0</v>
      </c>
      <c r="AO791" s="197">
        <v>0</v>
      </c>
      <c r="AP791" s="197">
        <v>0</v>
      </c>
      <c r="AQ791" s="197">
        <v>0</v>
      </c>
      <c r="AR791" s="197">
        <v>0</v>
      </c>
      <c r="AS791" s="197" t="s">
        <v>564</v>
      </c>
      <c r="AT791" s="197">
        <v>0</v>
      </c>
      <c r="AU791" s="197">
        <v>0</v>
      </c>
      <c r="AV791" s="197">
        <v>0</v>
      </c>
      <c r="AW791" s="197" t="s">
        <v>4004</v>
      </c>
      <c r="AX791" s="197"/>
      <c r="AY791" s="197"/>
      <c r="AZ791" s="197"/>
      <c r="BA791" s="197"/>
      <c r="BB791" s="197"/>
      <c r="BC791" s="197"/>
      <c r="BD791" s="197" t="s">
        <v>4004</v>
      </c>
      <c r="BE791" s="197"/>
      <c r="BF791" s="197"/>
      <c r="BG791" s="197"/>
      <c r="BH791" s="197"/>
      <c r="BI791" s="197"/>
    </row>
    <row r="792" spans="1:61" ht="15" hidden="1" customHeight="1" x14ac:dyDescent="0.2">
      <c r="A792" s="349" t="str">
        <f t="shared" si="39"/>
        <v>30xx-220440028336-300120250725TAC0002</v>
      </c>
      <c r="B792" s="198">
        <v>45677</v>
      </c>
      <c r="C792" s="351" t="s">
        <v>217</v>
      </c>
      <c r="D792" s="351" t="s">
        <v>360</v>
      </c>
      <c r="E792" s="260">
        <v>220440028336</v>
      </c>
      <c r="F792" s="161" t="s">
        <v>512</v>
      </c>
      <c r="G792" s="199" t="s">
        <v>513</v>
      </c>
      <c r="H792" s="199" t="s">
        <v>3363</v>
      </c>
      <c r="I792" s="199" t="s">
        <v>2387</v>
      </c>
      <c r="J792" s="198">
        <v>45863</v>
      </c>
      <c r="K792" s="198">
        <v>45877</v>
      </c>
      <c r="L792" s="198">
        <v>46041</v>
      </c>
      <c r="M792" s="198"/>
      <c r="N792" s="161" t="s">
        <v>82</v>
      </c>
      <c r="O792" s="161" t="s">
        <v>479</v>
      </c>
      <c r="P792" s="161"/>
      <c r="Q792" s="161"/>
      <c r="R792" s="198">
        <v>44667</v>
      </c>
      <c r="S792" s="198">
        <v>45853</v>
      </c>
      <c r="T792" s="161" t="s">
        <v>238</v>
      </c>
      <c r="U792" s="161" t="s">
        <v>23</v>
      </c>
      <c r="V792" s="161"/>
      <c r="W792" s="161" t="s">
        <v>514</v>
      </c>
      <c r="X792" s="161" t="s">
        <v>36</v>
      </c>
      <c r="Y792" s="161"/>
      <c r="Z792" s="198"/>
      <c r="AA792" s="161"/>
      <c r="AB792" s="161"/>
      <c r="AC792" s="161"/>
      <c r="AD792" s="197">
        <v>224430614</v>
      </c>
      <c r="AE792" s="197">
        <v>3.91</v>
      </c>
      <c r="AF792" s="197" t="s">
        <v>4003</v>
      </c>
      <c r="AG792" s="199">
        <v>101111</v>
      </c>
      <c r="AH792" s="197">
        <f t="shared" si="37"/>
        <v>34438</v>
      </c>
      <c r="AI792" s="197">
        <v>28462</v>
      </c>
      <c r="AJ792" s="197">
        <v>5976</v>
      </c>
      <c r="AK792" s="197">
        <v>0</v>
      </c>
      <c r="AL792" s="197">
        <v>0</v>
      </c>
      <c r="AM792" s="197">
        <f t="shared" si="38"/>
        <v>0</v>
      </c>
      <c r="AN792" s="197">
        <v>0</v>
      </c>
      <c r="AO792" s="197">
        <v>0</v>
      </c>
      <c r="AP792" s="197">
        <v>0</v>
      </c>
      <c r="AQ792" s="197">
        <v>0</v>
      </c>
      <c r="AR792" s="197">
        <v>0</v>
      </c>
      <c r="AS792" s="197" t="s">
        <v>564</v>
      </c>
      <c r="AT792" s="197">
        <v>0</v>
      </c>
      <c r="AU792" s="197">
        <v>0</v>
      </c>
      <c r="AV792" s="197">
        <v>0</v>
      </c>
      <c r="AW792" s="197" t="s">
        <v>4004</v>
      </c>
      <c r="AX792" s="197"/>
      <c r="AY792" s="197"/>
      <c r="AZ792" s="197"/>
      <c r="BA792" s="197"/>
      <c r="BB792" s="197"/>
      <c r="BC792" s="197"/>
      <c r="BD792" s="197" t="s">
        <v>4004</v>
      </c>
      <c r="BE792" s="197"/>
      <c r="BF792" s="197"/>
      <c r="BG792" s="197"/>
      <c r="BH792" s="197"/>
      <c r="BI792" s="197"/>
    </row>
    <row r="793" spans="1:61" ht="15" hidden="1" customHeight="1" x14ac:dyDescent="0.2">
      <c r="A793" s="349" t="str">
        <f t="shared" si="39"/>
        <v>71xx-870530300616-710120260310TAC0003</v>
      </c>
      <c r="B793" s="198">
        <v>46112</v>
      </c>
      <c r="C793" s="351" t="s">
        <v>256</v>
      </c>
      <c r="D793" s="351" t="s">
        <v>1143</v>
      </c>
      <c r="E793" s="260">
        <v>870530300616</v>
      </c>
      <c r="F793" s="161" t="s">
        <v>4261</v>
      </c>
      <c r="G793" s="199" t="s">
        <v>4262</v>
      </c>
      <c r="H793" s="199" t="s">
        <v>3363</v>
      </c>
      <c r="I793" s="199" t="s">
        <v>4263</v>
      </c>
      <c r="J793" s="198">
        <v>46091</v>
      </c>
      <c r="K793" s="198">
        <v>46094</v>
      </c>
      <c r="L793" s="198">
        <v>46112</v>
      </c>
      <c r="M793" s="198">
        <v>46112</v>
      </c>
      <c r="N793" s="161" t="s">
        <v>82</v>
      </c>
      <c r="O793" s="161" t="s">
        <v>479</v>
      </c>
      <c r="P793" s="161"/>
      <c r="Q793" s="161"/>
      <c r="R793" s="198">
        <v>45830</v>
      </c>
      <c r="S793" s="198">
        <v>46085</v>
      </c>
      <c r="T793" s="161" t="s">
        <v>4206</v>
      </c>
      <c r="U793" s="161" t="s">
        <v>149</v>
      </c>
      <c r="V793" s="161"/>
      <c r="W793" s="161" t="s">
        <v>4264</v>
      </c>
      <c r="X793" s="161" t="s">
        <v>1897</v>
      </c>
      <c r="Y793" s="161"/>
      <c r="Z793" s="198"/>
      <c r="AA793" s="161"/>
      <c r="AB793" s="161"/>
      <c r="AC793" s="161"/>
      <c r="AD793" s="197"/>
      <c r="AE793" s="197"/>
      <c r="AF793" s="197" t="s">
        <v>4003</v>
      </c>
      <c r="AG793" s="199">
        <v>103101</v>
      </c>
      <c r="AH793" s="197">
        <f t="shared" si="37"/>
        <v>32154</v>
      </c>
      <c r="AI793" s="197">
        <v>31614</v>
      </c>
      <c r="AJ793" s="197">
        <v>540</v>
      </c>
      <c r="AK793" s="197">
        <v>0</v>
      </c>
      <c r="AL793" s="197">
        <v>0</v>
      </c>
      <c r="AM793" s="197">
        <f t="shared" si="38"/>
        <v>0</v>
      </c>
      <c r="AN793" s="197">
        <v>0</v>
      </c>
      <c r="AO793" s="197">
        <v>0</v>
      </c>
      <c r="AP793" s="197">
        <v>0</v>
      </c>
      <c r="AQ793" s="197">
        <v>0</v>
      </c>
      <c r="AR793" s="197">
        <v>0</v>
      </c>
      <c r="AS793" s="197" t="s">
        <v>564</v>
      </c>
      <c r="AT793" s="197">
        <v>0</v>
      </c>
      <c r="AU793" s="197">
        <v>0</v>
      </c>
      <c r="AV793" s="197">
        <v>0</v>
      </c>
      <c r="AW793" s="197" t="s">
        <v>4004</v>
      </c>
      <c r="AX793" s="197"/>
      <c r="AY793" s="197"/>
      <c r="AZ793" s="197"/>
      <c r="BA793" s="197"/>
      <c r="BB793" s="197"/>
      <c r="BC793" s="197"/>
      <c r="BD793" s="197" t="s">
        <v>4004</v>
      </c>
      <c r="BE793" s="197"/>
      <c r="BF793" s="197"/>
      <c r="BG793" s="197"/>
      <c r="BH793" s="197"/>
      <c r="BI793" s="197"/>
    </row>
    <row r="794" spans="1:61" ht="15" hidden="1" customHeight="1" x14ac:dyDescent="0.2">
      <c r="A794" s="349" t="str">
        <f t="shared" si="39"/>
        <v>62xx-230740008894-620120251105TAC0620</v>
      </c>
      <c r="B794" s="198">
        <v>46078</v>
      </c>
      <c r="C794" s="351" t="s">
        <v>361</v>
      </c>
      <c r="D794" s="351" t="s">
        <v>362</v>
      </c>
      <c r="E794" s="260">
        <v>230740008894</v>
      </c>
      <c r="F794" s="161" t="s">
        <v>1766</v>
      </c>
      <c r="G794" s="199" t="s">
        <v>1767</v>
      </c>
      <c r="H794" s="199" t="s">
        <v>3363</v>
      </c>
      <c r="I794" s="199" t="s">
        <v>3574</v>
      </c>
      <c r="J794" s="198">
        <v>45966</v>
      </c>
      <c r="K794" s="198">
        <v>45979</v>
      </c>
      <c r="L794" s="198">
        <v>46071</v>
      </c>
      <c r="M794" s="198"/>
      <c r="N794" s="161" t="s">
        <v>82</v>
      </c>
      <c r="O794" s="161" t="s">
        <v>479</v>
      </c>
      <c r="P794" s="161"/>
      <c r="Q794" s="161"/>
      <c r="R794" s="198">
        <v>45117</v>
      </c>
      <c r="S794" s="198" t="s">
        <v>1768</v>
      </c>
      <c r="T794" s="161" t="s">
        <v>1769</v>
      </c>
      <c r="U794" s="161" t="s">
        <v>2370</v>
      </c>
      <c r="V794" s="161"/>
      <c r="W794" s="161" t="s">
        <v>1770</v>
      </c>
      <c r="X794" s="161" t="s">
        <v>132</v>
      </c>
      <c r="Y794" s="161"/>
      <c r="Z794" s="198"/>
      <c r="AA794" s="161"/>
      <c r="AB794" s="161"/>
      <c r="AC794" s="161"/>
      <c r="AD794" s="197">
        <v>11022196</v>
      </c>
      <c r="AE794" s="197"/>
      <c r="AF794" s="197" t="s">
        <v>4003</v>
      </c>
      <c r="AG794" s="199">
        <v>101201</v>
      </c>
      <c r="AH794" s="197">
        <f t="shared" si="37"/>
        <v>27522.39</v>
      </c>
      <c r="AI794" s="197">
        <v>19600</v>
      </c>
      <c r="AJ794" s="197">
        <v>7922.39</v>
      </c>
      <c r="AK794" s="197">
        <v>0</v>
      </c>
      <c r="AL794" s="197">
        <v>0</v>
      </c>
      <c r="AM794" s="197">
        <f t="shared" si="38"/>
        <v>0</v>
      </c>
      <c r="AN794" s="197">
        <v>0</v>
      </c>
      <c r="AO794" s="197">
        <v>0</v>
      </c>
      <c r="AP794" s="197">
        <v>0</v>
      </c>
      <c r="AQ794" s="197">
        <v>0</v>
      </c>
      <c r="AR794" s="197">
        <v>0</v>
      </c>
      <c r="AS794" s="197" t="s">
        <v>564</v>
      </c>
      <c r="AT794" s="197">
        <v>0</v>
      </c>
      <c r="AU794" s="197">
        <v>0</v>
      </c>
      <c r="AV794" s="197">
        <v>0</v>
      </c>
      <c r="AW794" s="197" t="s">
        <v>4004</v>
      </c>
      <c r="AX794" s="197"/>
      <c r="AY794" s="197"/>
      <c r="AZ794" s="197"/>
      <c r="BA794" s="197"/>
      <c r="BB794" s="197"/>
      <c r="BC794" s="197"/>
      <c r="BD794" s="197" t="s">
        <v>4004</v>
      </c>
      <c r="BE794" s="197"/>
      <c r="BF794" s="197"/>
      <c r="BG794" s="197"/>
      <c r="BH794" s="197"/>
      <c r="BI794" s="197"/>
    </row>
    <row r="795" spans="1:61" ht="15" hidden="1" customHeight="1" x14ac:dyDescent="0.2">
      <c r="A795" s="349" t="str">
        <f t="shared" si="39"/>
        <v>27xx-690410300407-270120251229TAC0092</v>
      </c>
      <c r="B795" s="198">
        <v>46080</v>
      </c>
      <c r="C795" s="351" t="s">
        <v>193</v>
      </c>
      <c r="D795" s="351" t="s">
        <v>194</v>
      </c>
      <c r="E795" s="260">
        <v>690410300407</v>
      </c>
      <c r="F795" s="161" t="s">
        <v>2719</v>
      </c>
      <c r="G795" s="199" t="s">
        <v>2720</v>
      </c>
      <c r="H795" s="199" t="s">
        <v>3363</v>
      </c>
      <c r="I795" s="199" t="s">
        <v>3630</v>
      </c>
      <c r="J795" s="198">
        <v>46020</v>
      </c>
      <c r="K795" s="198">
        <v>46022</v>
      </c>
      <c r="L795" s="198">
        <v>46080</v>
      </c>
      <c r="M795" s="198">
        <v>46080</v>
      </c>
      <c r="N795" s="161" t="s">
        <v>82</v>
      </c>
      <c r="O795" s="161" t="s">
        <v>479</v>
      </c>
      <c r="P795" s="161"/>
      <c r="Q795" s="161"/>
      <c r="R795" s="198">
        <v>45108</v>
      </c>
      <c r="S795" s="198">
        <v>46009</v>
      </c>
      <c r="T795" s="161" t="s">
        <v>371</v>
      </c>
      <c r="U795" s="161" t="s">
        <v>23</v>
      </c>
      <c r="V795" s="161"/>
      <c r="W795" s="161" t="s">
        <v>2721</v>
      </c>
      <c r="X795" s="161" t="s">
        <v>36</v>
      </c>
      <c r="Y795" s="161"/>
      <c r="Z795" s="198"/>
      <c r="AA795" s="161"/>
      <c r="AB795" s="161"/>
      <c r="AC795" s="161"/>
      <c r="AD795" s="197"/>
      <c r="AE795" s="197"/>
      <c r="AF795" s="197" t="s">
        <v>4090</v>
      </c>
      <c r="AG795" s="199">
        <v>904101</v>
      </c>
      <c r="AH795" s="197">
        <f t="shared" si="37"/>
        <v>25500</v>
      </c>
      <c r="AI795" s="197">
        <v>25500</v>
      </c>
      <c r="AJ795" s="197">
        <v>0</v>
      </c>
      <c r="AK795" s="197">
        <v>0</v>
      </c>
      <c r="AL795" s="197">
        <v>0</v>
      </c>
      <c r="AM795" s="197">
        <f t="shared" si="38"/>
        <v>0</v>
      </c>
      <c r="AN795" s="197">
        <v>0</v>
      </c>
      <c r="AO795" s="197">
        <v>0</v>
      </c>
      <c r="AP795" s="197">
        <v>0</v>
      </c>
      <c r="AQ795" s="197">
        <v>0</v>
      </c>
      <c r="AR795" s="197">
        <v>0</v>
      </c>
      <c r="AS795" s="197" t="s">
        <v>564</v>
      </c>
      <c r="AT795" s="197">
        <v>0</v>
      </c>
      <c r="AU795" s="197">
        <v>0</v>
      </c>
      <c r="AV795" s="197">
        <v>0</v>
      </c>
      <c r="AW795" s="197" t="s">
        <v>4004</v>
      </c>
      <c r="AX795" s="197"/>
      <c r="AY795" s="197"/>
      <c r="AZ795" s="197"/>
      <c r="BA795" s="197"/>
      <c r="BB795" s="197"/>
      <c r="BC795" s="197"/>
      <c r="BD795" s="197" t="s">
        <v>4004</v>
      </c>
      <c r="BE795" s="197"/>
      <c r="BF795" s="197"/>
      <c r="BG795" s="197"/>
      <c r="BH795" s="197"/>
      <c r="BI795" s="197"/>
    </row>
    <row r="796" spans="1:61" ht="15" hidden="1" customHeight="1" x14ac:dyDescent="0.2">
      <c r="A796" s="349" t="str">
        <f t="shared" si="39"/>
        <v>60xx-220340039813-600120251030TAC0207</v>
      </c>
      <c r="B796" s="198">
        <v>46113</v>
      </c>
      <c r="C796" s="351" t="s">
        <v>363</v>
      </c>
      <c r="D796" s="351" t="s">
        <v>364</v>
      </c>
      <c r="E796" s="260">
        <v>220340039813</v>
      </c>
      <c r="F796" s="161" t="s">
        <v>1480</v>
      </c>
      <c r="G796" s="199" t="s">
        <v>1479</v>
      </c>
      <c r="H796" s="199" t="s">
        <v>3363</v>
      </c>
      <c r="I796" s="199" t="s">
        <v>4287</v>
      </c>
      <c r="J796" s="198">
        <v>45960</v>
      </c>
      <c r="K796" s="198">
        <v>45966</v>
      </c>
      <c r="L796" s="198">
        <v>46112</v>
      </c>
      <c r="M796" s="198"/>
      <c r="N796" s="161" t="s">
        <v>82</v>
      </c>
      <c r="O796" s="161" t="s">
        <v>479</v>
      </c>
      <c r="P796" s="161"/>
      <c r="Q796" s="161"/>
      <c r="R796" s="198">
        <v>44650</v>
      </c>
      <c r="S796" s="198">
        <v>45940</v>
      </c>
      <c r="T796" s="161" t="s">
        <v>787</v>
      </c>
      <c r="U796" s="161"/>
      <c r="V796" s="161"/>
      <c r="W796" s="161"/>
      <c r="X796" s="161" t="s">
        <v>132</v>
      </c>
      <c r="Y796" s="161"/>
      <c r="Z796" s="198"/>
      <c r="AA796" s="161"/>
      <c r="AB796" s="161"/>
      <c r="AC796" s="161"/>
      <c r="AD796" s="197"/>
      <c r="AE796" s="197"/>
      <c r="AF796" s="197" t="s">
        <v>4003</v>
      </c>
      <c r="AG796" s="199">
        <v>103101</v>
      </c>
      <c r="AH796" s="197">
        <f t="shared" si="37"/>
        <v>24743</v>
      </c>
      <c r="AI796" s="197">
        <v>22560</v>
      </c>
      <c r="AJ796" s="197">
        <v>2183</v>
      </c>
      <c r="AK796" s="197">
        <v>0</v>
      </c>
      <c r="AL796" s="197">
        <v>0</v>
      </c>
      <c r="AM796" s="197">
        <f t="shared" si="38"/>
        <v>0</v>
      </c>
      <c r="AN796" s="197">
        <v>0</v>
      </c>
      <c r="AO796" s="197">
        <v>0</v>
      </c>
      <c r="AP796" s="197">
        <v>0</v>
      </c>
      <c r="AQ796" s="197">
        <v>0</v>
      </c>
      <c r="AR796" s="197">
        <v>0</v>
      </c>
      <c r="AS796" s="197" t="s">
        <v>564</v>
      </c>
      <c r="AT796" s="197">
        <v>0</v>
      </c>
      <c r="AU796" s="197">
        <v>0</v>
      </c>
      <c r="AV796" s="197">
        <v>0</v>
      </c>
      <c r="AW796" s="197" t="s">
        <v>4004</v>
      </c>
      <c r="AX796" s="197"/>
      <c r="AY796" s="197"/>
      <c r="AZ796" s="197"/>
      <c r="BA796" s="197"/>
      <c r="BB796" s="197"/>
      <c r="BC796" s="197"/>
      <c r="BD796" s="197" t="s">
        <v>4004</v>
      </c>
      <c r="BE796" s="197"/>
      <c r="BF796" s="197"/>
      <c r="BG796" s="197"/>
      <c r="BH796" s="197"/>
      <c r="BI796" s="197"/>
    </row>
    <row r="797" spans="1:61" ht="15" hidden="1" customHeight="1" x14ac:dyDescent="0.2">
      <c r="A797" s="349" t="str">
        <f t="shared" si="39"/>
        <v>15xx-151040003452-150120260123TAC0191</v>
      </c>
      <c r="B797" s="198">
        <v>46113</v>
      </c>
      <c r="C797" s="351" t="s">
        <v>290</v>
      </c>
      <c r="D797" s="351" t="s">
        <v>291</v>
      </c>
      <c r="E797" s="260">
        <v>151040003452</v>
      </c>
      <c r="F797" s="161" t="s">
        <v>3691</v>
      </c>
      <c r="G797" s="199" t="s">
        <v>3692</v>
      </c>
      <c r="H797" s="199" t="s">
        <v>3363</v>
      </c>
      <c r="I797" s="199" t="s">
        <v>4213</v>
      </c>
      <c r="J797" s="198">
        <v>46045</v>
      </c>
      <c r="K797" s="198">
        <v>46062</v>
      </c>
      <c r="L797" s="198">
        <v>46112</v>
      </c>
      <c r="M797" s="198">
        <v>46112</v>
      </c>
      <c r="N797" s="161" t="s">
        <v>82</v>
      </c>
      <c r="O797" s="161" t="s">
        <v>479</v>
      </c>
      <c r="P797" s="161"/>
      <c r="Q797" s="161"/>
      <c r="R797" s="198">
        <v>44197</v>
      </c>
      <c r="S797" s="198">
        <v>46017</v>
      </c>
      <c r="T797" s="161" t="s">
        <v>295</v>
      </c>
      <c r="U797" s="161" t="s">
        <v>264</v>
      </c>
      <c r="V797" s="161"/>
      <c r="W797" s="161" t="s">
        <v>3688</v>
      </c>
      <c r="X797" s="161" t="s">
        <v>132</v>
      </c>
      <c r="Y797" s="161"/>
      <c r="Z797" s="198"/>
      <c r="AA797" s="161"/>
      <c r="AB797" s="161"/>
      <c r="AC797" s="161"/>
      <c r="AD797" s="197"/>
      <c r="AE797" s="197"/>
      <c r="AF797" s="197" t="s">
        <v>4005</v>
      </c>
      <c r="AG797" s="199">
        <v>105101</v>
      </c>
      <c r="AH797" s="197">
        <f t="shared" si="37"/>
        <v>18104800</v>
      </c>
      <c r="AI797" s="197">
        <v>18104800</v>
      </c>
      <c r="AJ797" s="197">
        <v>0</v>
      </c>
      <c r="AK797" s="197">
        <v>0</v>
      </c>
      <c r="AL797" s="197">
        <v>0</v>
      </c>
      <c r="AM797" s="197">
        <f t="shared" si="38"/>
        <v>0</v>
      </c>
      <c r="AN797" s="197">
        <v>0</v>
      </c>
      <c r="AO797" s="197">
        <v>0</v>
      </c>
      <c r="AP797" s="197">
        <v>0</v>
      </c>
      <c r="AQ797" s="197">
        <v>0</v>
      </c>
      <c r="AR797" s="197">
        <v>0</v>
      </c>
      <c r="AS797" s="197" t="s">
        <v>564</v>
      </c>
      <c r="AT797" s="197">
        <v>0</v>
      </c>
      <c r="AU797" s="197">
        <v>0</v>
      </c>
      <c r="AV797" s="197">
        <v>0</v>
      </c>
      <c r="AW797" s="197" t="s">
        <v>4004</v>
      </c>
      <c r="AX797" s="197"/>
      <c r="AY797" s="197"/>
      <c r="AZ797" s="197"/>
      <c r="BA797" s="197"/>
      <c r="BB797" s="197"/>
      <c r="BC797" s="197"/>
      <c r="BD797" s="197" t="s">
        <v>4004</v>
      </c>
      <c r="BE797" s="197"/>
      <c r="BF797" s="197"/>
      <c r="BG797" s="197"/>
      <c r="BH797" s="197"/>
      <c r="BI797" s="197"/>
    </row>
    <row r="798" spans="1:61" ht="15" hidden="1" customHeight="1" x14ac:dyDescent="0.2">
      <c r="A798" s="349" t="str">
        <f t="shared" si="39"/>
        <v>43xx-20104500021-430120260225TAC0003</v>
      </c>
      <c r="B798" s="198">
        <v>46112</v>
      </c>
      <c r="C798" s="351" t="s">
        <v>328</v>
      </c>
      <c r="D798" s="351" t="s">
        <v>329</v>
      </c>
      <c r="E798" s="260">
        <v>20104500021</v>
      </c>
      <c r="F798" s="161" t="s">
        <v>3837</v>
      </c>
      <c r="G798" s="199" t="s">
        <v>3838</v>
      </c>
      <c r="H798" s="199" t="s">
        <v>3363</v>
      </c>
      <c r="I798" s="199" t="s">
        <v>4288</v>
      </c>
      <c r="J798" s="198">
        <v>46078</v>
      </c>
      <c r="K798" s="198">
        <v>46080</v>
      </c>
      <c r="L798" s="198">
        <v>46112</v>
      </c>
      <c r="M798" s="198"/>
      <c r="N798" s="161" t="s">
        <v>82</v>
      </c>
      <c r="O798" s="161" t="s">
        <v>479</v>
      </c>
      <c r="P798" s="161"/>
      <c r="Q798" s="161"/>
      <c r="R798" s="198">
        <v>45754</v>
      </c>
      <c r="S798" s="198">
        <v>46058</v>
      </c>
      <c r="T798" s="161" t="s">
        <v>3264</v>
      </c>
      <c r="U798" s="161"/>
      <c r="V798" s="161" t="s">
        <v>118</v>
      </c>
      <c r="W798" s="161" t="s">
        <v>3839</v>
      </c>
      <c r="X798" s="161" t="s">
        <v>131</v>
      </c>
      <c r="Y798" s="161"/>
      <c r="Z798" s="198"/>
      <c r="AA798" s="161"/>
      <c r="AB798" s="161"/>
      <c r="AC798" s="161"/>
      <c r="AD798" s="197"/>
      <c r="AE798" s="197"/>
      <c r="AF798" s="197" t="s">
        <v>4090</v>
      </c>
      <c r="AG798" s="199">
        <v>904101</v>
      </c>
      <c r="AH798" s="197">
        <f t="shared" si="37"/>
        <v>24035</v>
      </c>
      <c r="AI798" s="197">
        <v>23800</v>
      </c>
      <c r="AJ798" s="197">
        <v>235</v>
      </c>
      <c r="AK798" s="197">
        <v>0</v>
      </c>
      <c r="AL798" s="197">
        <v>0</v>
      </c>
      <c r="AM798" s="197">
        <f t="shared" si="38"/>
        <v>0</v>
      </c>
      <c r="AN798" s="197">
        <v>0</v>
      </c>
      <c r="AO798" s="197">
        <v>0</v>
      </c>
      <c r="AP798" s="197">
        <v>0</v>
      </c>
      <c r="AQ798" s="197">
        <v>0</v>
      </c>
      <c r="AR798" s="197">
        <v>0</v>
      </c>
      <c r="AS798" s="197" t="s">
        <v>564</v>
      </c>
      <c r="AT798" s="197">
        <v>0</v>
      </c>
      <c r="AU798" s="197">
        <v>0</v>
      </c>
      <c r="AV798" s="197">
        <v>0</v>
      </c>
      <c r="AW798" s="197" t="s">
        <v>4004</v>
      </c>
      <c r="AX798" s="197"/>
      <c r="AY798" s="197"/>
      <c r="AZ798" s="197"/>
      <c r="BA798" s="197"/>
      <c r="BB798" s="197"/>
      <c r="BC798" s="197"/>
      <c r="BD798" s="197" t="s">
        <v>4004</v>
      </c>
      <c r="BE798" s="197"/>
      <c r="BF798" s="197"/>
      <c r="BG798" s="197"/>
      <c r="BH798" s="197"/>
      <c r="BI798" s="197"/>
    </row>
    <row r="799" spans="1:61" ht="15" hidden="1" customHeight="1" x14ac:dyDescent="0.2">
      <c r="A799" s="349" t="str">
        <f t="shared" si="39"/>
        <v>71xx-831218300209-710120260223TAC0007</v>
      </c>
      <c r="B799" s="198">
        <v>46111</v>
      </c>
      <c r="C799" s="351" t="s">
        <v>256</v>
      </c>
      <c r="D799" s="351" t="s">
        <v>1143</v>
      </c>
      <c r="E799" s="260">
        <v>831218300209</v>
      </c>
      <c r="F799" s="161" t="s">
        <v>3733</v>
      </c>
      <c r="G799" s="199" t="s">
        <v>3734</v>
      </c>
      <c r="H799" s="199" t="s">
        <v>3363</v>
      </c>
      <c r="I799" s="199" t="s">
        <v>4289</v>
      </c>
      <c r="J799" s="198">
        <v>46076</v>
      </c>
      <c r="K799" s="198">
        <v>46084</v>
      </c>
      <c r="L799" s="198">
        <v>46111</v>
      </c>
      <c r="M799" s="198">
        <v>46111</v>
      </c>
      <c r="N799" s="161" t="s">
        <v>82</v>
      </c>
      <c r="O799" s="161" t="s">
        <v>479</v>
      </c>
      <c r="P799" s="161"/>
      <c r="Q799" s="161"/>
      <c r="R799" s="198">
        <v>44927</v>
      </c>
      <c r="S799" s="198">
        <v>46073</v>
      </c>
      <c r="T799" s="161" t="s">
        <v>4206</v>
      </c>
      <c r="U799" s="161" t="s">
        <v>149</v>
      </c>
      <c r="V799" s="161"/>
      <c r="W799" s="161" t="s">
        <v>231</v>
      </c>
      <c r="X799" s="161" t="s">
        <v>1897</v>
      </c>
      <c r="Y799" s="161"/>
      <c r="Z799" s="198"/>
      <c r="AA799" s="161"/>
      <c r="AB799" s="161"/>
      <c r="AC799" s="161"/>
      <c r="AD799" s="197"/>
      <c r="AE799" s="197"/>
      <c r="AF799" s="197" t="s">
        <v>4003</v>
      </c>
      <c r="AG799" s="199">
        <v>103101</v>
      </c>
      <c r="AH799" s="197">
        <f t="shared" si="37"/>
        <v>20651</v>
      </c>
      <c r="AI799" s="197">
        <v>15887</v>
      </c>
      <c r="AJ799" s="197">
        <v>4764</v>
      </c>
      <c r="AK799" s="197">
        <v>0</v>
      </c>
      <c r="AL799" s="197">
        <v>1589</v>
      </c>
      <c r="AM799" s="197">
        <f t="shared" si="38"/>
        <v>0</v>
      </c>
      <c r="AN799" s="197">
        <v>0</v>
      </c>
      <c r="AO799" s="197">
        <v>0</v>
      </c>
      <c r="AP799" s="197">
        <v>0</v>
      </c>
      <c r="AQ799" s="197">
        <v>0</v>
      </c>
      <c r="AR799" s="197">
        <v>0</v>
      </c>
      <c r="AS799" s="197" t="s">
        <v>564</v>
      </c>
      <c r="AT799" s="197">
        <v>0</v>
      </c>
      <c r="AU799" s="197">
        <v>0</v>
      </c>
      <c r="AV799" s="197">
        <v>0</v>
      </c>
      <c r="AW799" s="197" t="s">
        <v>4004</v>
      </c>
      <c r="AX799" s="197"/>
      <c r="AY799" s="197"/>
      <c r="AZ799" s="197"/>
      <c r="BA799" s="197"/>
      <c r="BB799" s="197"/>
      <c r="BC799" s="197"/>
      <c r="BD799" s="197" t="s">
        <v>4004</v>
      </c>
      <c r="BE799" s="197"/>
      <c r="BF799" s="197"/>
      <c r="BG799" s="197"/>
      <c r="BH799" s="197"/>
      <c r="BI799" s="197"/>
    </row>
    <row r="800" spans="1:61" ht="15" hidden="1" customHeight="1" x14ac:dyDescent="0.2">
      <c r="A800" s="349" t="str">
        <f t="shared" si="39"/>
        <v>71xx-831218300209-710120260223TAC0007</v>
      </c>
      <c r="B800" s="198">
        <v>46111</v>
      </c>
      <c r="C800" s="351" t="s">
        <v>256</v>
      </c>
      <c r="D800" s="351" t="s">
        <v>1143</v>
      </c>
      <c r="E800" s="260">
        <v>831218300209</v>
      </c>
      <c r="F800" s="161" t="s">
        <v>3733</v>
      </c>
      <c r="G800" s="199" t="s">
        <v>3734</v>
      </c>
      <c r="H800" s="199" t="s">
        <v>3363</v>
      </c>
      <c r="I800" s="199" t="s">
        <v>4289</v>
      </c>
      <c r="J800" s="198">
        <v>46076</v>
      </c>
      <c r="K800" s="198">
        <v>46084</v>
      </c>
      <c r="L800" s="198">
        <v>46111</v>
      </c>
      <c r="M800" s="198">
        <v>46111</v>
      </c>
      <c r="N800" s="161" t="s">
        <v>82</v>
      </c>
      <c r="O800" s="161" t="s">
        <v>479</v>
      </c>
      <c r="P800" s="161"/>
      <c r="Q800" s="161"/>
      <c r="R800" s="198">
        <v>44927</v>
      </c>
      <c r="S800" s="198">
        <v>46073</v>
      </c>
      <c r="T800" s="161" t="s">
        <v>4206</v>
      </c>
      <c r="U800" s="161" t="s">
        <v>149</v>
      </c>
      <c r="V800" s="161"/>
      <c r="W800" s="161" t="s">
        <v>231</v>
      </c>
      <c r="X800" s="161" t="s">
        <v>1897</v>
      </c>
      <c r="Y800" s="161"/>
      <c r="Z800" s="198"/>
      <c r="AA800" s="161"/>
      <c r="AB800" s="161"/>
      <c r="AC800" s="161"/>
      <c r="AD800" s="197">
        <v>206910095</v>
      </c>
      <c r="AE800" s="197">
        <v>11</v>
      </c>
      <c r="AF800" s="197" t="s">
        <v>4003</v>
      </c>
      <c r="AG800" s="199">
        <v>101202</v>
      </c>
      <c r="AH800" s="197">
        <f t="shared" si="37"/>
        <v>20651</v>
      </c>
      <c r="AI800" s="197">
        <v>15887</v>
      </c>
      <c r="AJ800" s="197">
        <v>4764</v>
      </c>
      <c r="AK800" s="197">
        <v>0</v>
      </c>
      <c r="AL800" s="197">
        <v>1589</v>
      </c>
      <c r="AM800" s="197">
        <f t="shared" si="38"/>
        <v>0</v>
      </c>
      <c r="AN800" s="197">
        <v>0</v>
      </c>
      <c r="AO800" s="197">
        <v>0</v>
      </c>
      <c r="AP800" s="197">
        <v>0</v>
      </c>
      <c r="AQ800" s="197">
        <v>0</v>
      </c>
      <c r="AR800" s="197">
        <v>0</v>
      </c>
      <c r="AS800" s="197" t="s">
        <v>564</v>
      </c>
      <c r="AT800" s="197">
        <v>0</v>
      </c>
      <c r="AU800" s="197">
        <v>0</v>
      </c>
      <c r="AV800" s="197">
        <v>0</v>
      </c>
      <c r="AW800" s="197" t="s">
        <v>4004</v>
      </c>
      <c r="AX800" s="197"/>
      <c r="AY800" s="197"/>
      <c r="AZ800" s="197"/>
      <c r="BA800" s="197"/>
      <c r="BB800" s="197"/>
      <c r="BC800" s="197"/>
      <c r="BD800" s="197" t="s">
        <v>4004</v>
      </c>
      <c r="BE800" s="197"/>
      <c r="BF800" s="197"/>
      <c r="BG800" s="197"/>
      <c r="BH800" s="197"/>
      <c r="BI800" s="197"/>
    </row>
    <row r="801" spans="1:61" ht="15" hidden="1" customHeight="1" x14ac:dyDescent="0.2">
      <c r="A801" s="349" t="str">
        <f t="shared" si="39"/>
        <v>62xx-840313450465-620120251208TAC0008</v>
      </c>
      <c r="B801" s="198">
        <v>46091</v>
      </c>
      <c r="C801" s="351" t="s">
        <v>361</v>
      </c>
      <c r="D801" s="351" t="s">
        <v>362</v>
      </c>
      <c r="E801" s="260">
        <v>840313450465</v>
      </c>
      <c r="F801" s="161" t="s">
        <v>2130</v>
      </c>
      <c r="G801" s="199" t="s">
        <v>2131</v>
      </c>
      <c r="H801" s="199" t="s">
        <v>3363</v>
      </c>
      <c r="I801" s="199" t="s">
        <v>4343</v>
      </c>
      <c r="J801" s="198">
        <v>45999</v>
      </c>
      <c r="K801" s="198">
        <v>46015</v>
      </c>
      <c r="L801" s="198">
        <v>46091</v>
      </c>
      <c r="M801" s="198"/>
      <c r="N801" s="161" t="s">
        <v>82</v>
      </c>
      <c r="O801" s="161" t="s">
        <v>479</v>
      </c>
      <c r="P801" s="161"/>
      <c r="Q801" s="161"/>
      <c r="R801" s="198">
        <v>44562</v>
      </c>
      <c r="S801" s="198" t="s">
        <v>2132</v>
      </c>
      <c r="T801" s="161" t="s">
        <v>843</v>
      </c>
      <c r="U801" s="161" t="s">
        <v>2370</v>
      </c>
      <c r="V801" s="161"/>
      <c r="W801" s="161" t="s">
        <v>2133</v>
      </c>
      <c r="X801" s="161" t="s">
        <v>132</v>
      </c>
      <c r="Y801" s="161"/>
      <c r="Z801" s="198"/>
      <c r="AA801" s="161"/>
      <c r="AB801" s="161"/>
      <c r="AC801" s="161"/>
      <c r="AD801" s="197">
        <v>180310749</v>
      </c>
      <c r="AE801" s="197"/>
      <c r="AF801" s="197" t="s">
        <v>4090</v>
      </c>
      <c r="AG801" s="199">
        <v>905101</v>
      </c>
      <c r="AH801" s="197">
        <f t="shared" si="37"/>
        <v>19550</v>
      </c>
      <c r="AI801" s="197">
        <v>19550</v>
      </c>
      <c r="AJ801" s="197">
        <v>0</v>
      </c>
      <c r="AK801" s="197">
        <v>0</v>
      </c>
      <c r="AL801" s="197">
        <v>0</v>
      </c>
      <c r="AM801" s="197">
        <f t="shared" si="38"/>
        <v>0</v>
      </c>
      <c r="AN801" s="197">
        <v>0</v>
      </c>
      <c r="AO801" s="197">
        <v>0</v>
      </c>
      <c r="AP801" s="197">
        <v>0</v>
      </c>
      <c r="AQ801" s="197">
        <v>0</v>
      </c>
      <c r="AR801" s="197">
        <v>0</v>
      </c>
      <c r="AS801" s="197" t="s">
        <v>564</v>
      </c>
      <c r="AT801" s="197">
        <v>0</v>
      </c>
      <c r="AU801" s="197">
        <v>0</v>
      </c>
      <c r="AV801" s="197">
        <v>0</v>
      </c>
      <c r="AW801" s="197" t="s">
        <v>4004</v>
      </c>
      <c r="AX801" s="197"/>
      <c r="AY801" s="197"/>
      <c r="AZ801" s="197"/>
      <c r="BA801" s="197"/>
      <c r="BB801" s="197"/>
      <c r="BC801" s="197"/>
      <c r="BD801" s="197" t="s">
        <v>4004</v>
      </c>
      <c r="BE801" s="197"/>
      <c r="BF801" s="197"/>
      <c r="BG801" s="197"/>
      <c r="BH801" s="197"/>
      <c r="BI801" s="197"/>
    </row>
    <row r="802" spans="1:61" ht="15" hidden="1" customHeight="1" x14ac:dyDescent="0.2">
      <c r="A802" s="349" t="str">
        <f t="shared" si="39"/>
        <v>62xx-900120451071-620120251208TAC0011</v>
      </c>
      <c r="B802" s="198">
        <v>46091</v>
      </c>
      <c r="C802" s="351" t="s">
        <v>361</v>
      </c>
      <c r="D802" s="351" t="s">
        <v>362</v>
      </c>
      <c r="E802" s="260">
        <v>900120451071</v>
      </c>
      <c r="F802" s="161" t="s">
        <v>2644</v>
      </c>
      <c r="G802" s="199" t="s">
        <v>2645</v>
      </c>
      <c r="H802" s="199" t="s">
        <v>3363</v>
      </c>
      <c r="I802" s="199" t="s">
        <v>4382</v>
      </c>
      <c r="J802" s="198">
        <v>45999</v>
      </c>
      <c r="K802" s="198">
        <v>46045</v>
      </c>
      <c r="L802" s="198">
        <v>46086</v>
      </c>
      <c r="M802" s="198"/>
      <c r="N802" s="161" t="s">
        <v>82</v>
      </c>
      <c r="O802" s="161" t="s">
        <v>479</v>
      </c>
      <c r="P802" s="161"/>
      <c r="Q802" s="161"/>
      <c r="R802" s="198">
        <v>44562</v>
      </c>
      <c r="S802" s="198" t="s">
        <v>2204</v>
      </c>
      <c r="T802" s="161" t="s">
        <v>1558</v>
      </c>
      <c r="U802" s="161" t="s">
        <v>2370</v>
      </c>
      <c r="V802" s="161"/>
      <c r="W802" s="161" t="s">
        <v>1168</v>
      </c>
      <c r="X802" s="161" t="s">
        <v>132</v>
      </c>
      <c r="Y802" s="161"/>
      <c r="Z802" s="198"/>
      <c r="AA802" s="161"/>
      <c r="AB802" s="161"/>
      <c r="AC802" s="161"/>
      <c r="AD802" s="197">
        <v>85991489</v>
      </c>
      <c r="AE802" s="197"/>
      <c r="AF802" s="197" t="s">
        <v>4090</v>
      </c>
      <c r="AG802" s="199">
        <v>904101</v>
      </c>
      <c r="AH802" s="197">
        <f t="shared" si="37"/>
        <v>19287</v>
      </c>
      <c r="AI802" s="197">
        <v>16800</v>
      </c>
      <c r="AJ802" s="197">
        <v>2487</v>
      </c>
      <c r="AK802" s="197">
        <v>0</v>
      </c>
      <c r="AL802" s="197">
        <v>0</v>
      </c>
      <c r="AM802" s="197">
        <f t="shared" si="38"/>
        <v>0</v>
      </c>
      <c r="AN802" s="197">
        <v>0</v>
      </c>
      <c r="AO802" s="197">
        <v>0</v>
      </c>
      <c r="AP802" s="197">
        <v>0</v>
      </c>
      <c r="AQ802" s="197">
        <v>0</v>
      </c>
      <c r="AR802" s="197">
        <v>0</v>
      </c>
      <c r="AS802" s="197" t="s">
        <v>564</v>
      </c>
      <c r="AT802" s="197">
        <v>0</v>
      </c>
      <c r="AU802" s="197">
        <v>0</v>
      </c>
      <c r="AV802" s="197">
        <v>0</v>
      </c>
      <c r="AW802" s="197" t="s">
        <v>4004</v>
      </c>
      <c r="AX802" s="197"/>
      <c r="AY802" s="197"/>
      <c r="AZ802" s="197"/>
      <c r="BA802" s="197"/>
      <c r="BB802" s="197"/>
      <c r="BC802" s="197"/>
      <c r="BD802" s="197" t="s">
        <v>4004</v>
      </c>
      <c r="BE802" s="197"/>
      <c r="BF802" s="197"/>
      <c r="BG802" s="197"/>
      <c r="BH802" s="197"/>
      <c r="BI802" s="197"/>
    </row>
    <row r="803" spans="1:61" ht="15" hidden="1" customHeight="1" x14ac:dyDescent="0.2">
      <c r="A803" s="349" t="str">
        <f t="shared" si="39"/>
        <v>71xx-11207651112-710120260310TAC0007</v>
      </c>
      <c r="B803" s="198">
        <v>46112</v>
      </c>
      <c r="C803" s="351" t="s">
        <v>256</v>
      </c>
      <c r="D803" s="351" t="s">
        <v>1143</v>
      </c>
      <c r="E803" s="260">
        <v>11207651112</v>
      </c>
      <c r="F803" s="161" t="s">
        <v>4277</v>
      </c>
      <c r="G803" s="199" t="s">
        <v>4278</v>
      </c>
      <c r="H803" s="199" t="s">
        <v>3363</v>
      </c>
      <c r="I803" s="199" t="s">
        <v>4279</v>
      </c>
      <c r="J803" s="198">
        <v>46091</v>
      </c>
      <c r="K803" s="198">
        <v>46094</v>
      </c>
      <c r="L803" s="198">
        <v>46112</v>
      </c>
      <c r="M803" s="198">
        <v>46112</v>
      </c>
      <c r="N803" s="161" t="s">
        <v>82</v>
      </c>
      <c r="O803" s="161" t="s">
        <v>479</v>
      </c>
      <c r="P803" s="161"/>
      <c r="Q803" s="161"/>
      <c r="R803" s="198">
        <v>45681</v>
      </c>
      <c r="S803" s="198">
        <v>46085</v>
      </c>
      <c r="T803" s="161" t="s">
        <v>3505</v>
      </c>
      <c r="U803" s="161" t="s">
        <v>149</v>
      </c>
      <c r="V803" s="161"/>
      <c r="W803" s="161" t="s">
        <v>1168</v>
      </c>
      <c r="X803" s="161" t="s">
        <v>1897</v>
      </c>
      <c r="Y803" s="161"/>
      <c r="Z803" s="198"/>
      <c r="AA803" s="161"/>
      <c r="AB803" s="161"/>
      <c r="AC803" s="161"/>
      <c r="AD803" s="197"/>
      <c r="AE803" s="197"/>
      <c r="AF803" s="197" t="s">
        <v>4090</v>
      </c>
      <c r="AG803" s="199">
        <v>901101</v>
      </c>
      <c r="AH803" s="197">
        <f t="shared" si="37"/>
        <v>17957</v>
      </c>
      <c r="AI803" s="197">
        <v>17000</v>
      </c>
      <c r="AJ803" s="197">
        <v>957</v>
      </c>
      <c r="AK803" s="197">
        <v>0</v>
      </c>
      <c r="AL803" s="197">
        <v>0</v>
      </c>
      <c r="AM803" s="197">
        <f t="shared" si="38"/>
        <v>0</v>
      </c>
      <c r="AN803" s="197">
        <v>0</v>
      </c>
      <c r="AO803" s="197">
        <v>0</v>
      </c>
      <c r="AP803" s="197">
        <v>0</v>
      </c>
      <c r="AQ803" s="197">
        <v>0</v>
      </c>
      <c r="AR803" s="197">
        <v>0</v>
      </c>
      <c r="AS803" s="197" t="s">
        <v>564</v>
      </c>
      <c r="AT803" s="197">
        <v>0</v>
      </c>
      <c r="AU803" s="197">
        <v>0</v>
      </c>
      <c r="AV803" s="197">
        <v>0</v>
      </c>
      <c r="AW803" s="197" t="s">
        <v>4004</v>
      </c>
      <c r="AX803" s="197"/>
      <c r="AY803" s="197"/>
      <c r="AZ803" s="197"/>
      <c r="BA803" s="197"/>
      <c r="BB803" s="197"/>
      <c r="BC803" s="197"/>
      <c r="BD803" s="197" t="s">
        <v>4004</v>
      </c>
      <c r="BE803" s="197"/>
      <c r="BF803" s="197"/>
      <c r="BG803" s="197"/>
      <c r="BH803" s="197"/>
      <c r="BI803" s="197"/>
    </row>
    <row r="804" spans="1:61" ht="15" hidden="1" customHeight="1" x14ac:dyDescent="0.2">
      <c r="A804" s="349" t="str">
        <f t="shared" si="39"/>
        <v>27xx-690410300407-270120251229TAC0092</v>
      </c>
      <c r="B804" s="198">
        <v>46080</v>
      </c>
      <c r="C804" s="351" t="s">
        <v>193</v>
      </c>
      <c r="D804" s="351" t="s">
        <v>194</v>
      </c>
      <c r="E804" s="260">
        <v>690410300407</v>
      </c>
      <c r="F804" s="161" t="s">
        <v>2719</v>
      </c>
      <c r="G804" s="199" t="s">
        <v>2720</v>
      </c>
      <c r="H804" s="199" t="s">
        <v>3363</v>
      </c>
      <c r="I804" s="199" t="s">
        <v>3630</v>
      </c>
      <c r="J804" s="198">
        <v>46020</v>
      </c>
      <c r="K804" s="198">
        <v>46022</v>
      </c>
      <c r="L804" s="198">
        <v>46080</v>
      </c>
      <c r="M804" s="198">
        <v>46080</v>
      </c>
      <c r="N804" s="161" t="s">
        <v>82</v>
      </c>
      <c r="O804" s="161" t="s">
        <v>479</v>
      </c>
      <c r="P804" s="161"/>
      <c r="Q804" s="161"/>
      <c r="R804" s="198">
        <v>45108</v>
      </c>
      <c r="S804" s="198">
        <v>46009</v>
      </c>
      <c r="T804" s="161" t="s">
        <v>371</v>
      </c>
      <c r="U804" s="161" t="s">
        <v>23</v>
      </c>
      <c r="V804" s="161"/>
      <c r="W804" s="161" t="s">
        <v>2721</v>
      </c>
      <c r="X804" s="161" t="s">
        <v>36</v>
      </c>
      <c r="Y804" s="161"/>
      <c r="Z804" s="198"/>
      <c r="AA804" s="161"/>
      <c r="AB804" s="161"/>
      <c r="AC804" s="161"/>
      <c r="AD804" s="197">
        <v>14824523</v>
      </c>
      <c r="AE804" s="197">
        <v>3.1</v>
      </c>
      <c r="AF804" s="197" t="s">
        <v>4003</v>
      </c>
      <c r="AG804" s="199">
        <v>101202</v>
      </c>
      <c r="AH804" s="197">
        <f t="shared" si="37"/>
        <v>17907</v>
      </c>
      <c r="AI804" s="197">
        <v>17907</v>
      </c>
      <c r="AJ804" s="197">
        <v>0</v>
      </c>
      <c r="AK804" s="197">
        <v>0</v>
      </c>
      <c r="AL804" s="197">
        <v>0</v>
      </c>
      <c r="AM804" s="197">
        <f t="shared" si="38"/>
        <v>0</v>
      </c>
      <c r="AN804" s="197">
        <v>0</v>
      </c>
      <c r="AO804" s="197">
        <v>0</v>
      </c>
      <c r="AP804" s="197">
        <v>0</v>
      </c>
      <c r="AQ804" s="197">
        <v>0</v>
      </c>
      <c r="AR804" s="197">
        <v>0</v>
      </c>
      <c r="AS804" s="197" t="s">
        <v>564</v>
      </c>
      <c r="AT804" s="197">
        <v>0</v>
      </c>
      <c r="AU804" s="197">
        <v>0</v>
      </c>
      <c r="AV804" s="197">
        <v>0</v>
      </c>
      <c r="AW804" s="197" t="s">
        <v>4004</v>
      </c>
      <c r="AX804" s="197"/>
      <c r="AY804" s="197"/>
      <c r="AZ804" s="197"/>
      <c r="BA804" s="197"/>
      <c r="BB804" s="197"/>
      <c r="BC804" s="197"/>
      <c r="BD804" s="197" t="s">
        <v>4004</v>
      </c>
      <c r="BE804" s="197"/>
      <c r="BF804" s="197"/>
      <c r="BG804" s="197"/>
      <c r="BH804" s="197"/>
      <c r="BI804" s="197"/>
    </row>
    <row r="805" spans="1:61" ht="15" hidden="1" customHeight="1" x14ac:dyDescent="0.2">
      <c r="A805" s="349" t="str">
        <f t="shared" si="39"/>
        <v>71xx-850417303018-710120260310TAC0002</v>
      </c>
      <c r="B805" s="198">
        <v>46112</v>
      </c>
      <c r="C805" s="351" t="s">
        <v>256</v>
      </c>
      <c r="D805" s="351" t="s">
        <v>1143</v>
      </c>
      <c r="E805" s="260">
        <v>850417303018</v>
      </c>
      <c r="F805" s="161" t="s">
        <v>4245</v>
      </c>
      <c r="G805" s="199" t="s">
        <v>4246</v>
      </c>
      <c r="H805" s="199" t="s">
        <v>3363</v>
      </c>
      <c r="I805" s="199" t="s">
        <v>4247</v>
      </c>
      <c r="J805" s="198">
        <v>46091</v>
      </c>
      <c r="K805" s="198">
        <v>46097</v>
      </c>
      <c r="L805" s="198">
        <v>46112</v>
      </c>
      <c r="M805" s="198">
        <v>46112</v>
      </c>
      <c r="N805" s="161" t="s">
        <v>82</v>
      </c>
      <c r="O805" s="161" t="s">
        <v>479</v>
      </c>
      <c r="P805" s="161"/>
      <c r="Q805" s="161"/>
      <c r="R805" s="198">
        <v>45854</v>
      </c>
      <c r="S805" s="198">
        <v>46085</v>
      </c>
      <c r="T805" s="161" t="s">
        <v>4248</v>
      </c>
      <c r="U805" s="161" t="s">
        <v>149</v>
      </c>
      <c r="V805" s="161"/>
      <c r="W805" s="161" t="s">
        <v>3704</v>
      </c>
      <c r="X805" s="161" t="s">
        <v>1897</v>
      </c>
      <c r="Y805" s="161"/>
      <c r="Z805" s="198"/>
      <c r="AA805" s="161"/>
      <c r="AB805" s="161"/>
      <c r="AC805" s="161"/>
      <c r="AD805" s="197"/>
      <c r="AE805" s="197"/>
      <c r="AF805" s="197" t="s">
        <v>4090</v>
      </c>
      <c r="AG805" s="199">
        <v>901101</v>
      </c>
      <c r="AH805" s="197">
        <f t="shared" si="37"/>
        <v>17754</v>
      </c>
      <c r="AI805" s="197">
        <v>17000</v>
      </c>
      <c r="AJ805" s="197">
        <v>754</v>
      </c>
      <c r="AK805" s="197">
        <v>0</v>
      </c>
      <c r="AL805" s="197">
        <v>0</v>
      </c>
      <c r="AM805" s="197">
        <f t="shared" si="38"/>
        <v>0</v>
      </c>
      <c r="AN805" s="197">
        <v>0</v>
      </c>
      <c r="AO805" s="197">
        <v>0</v>
      </c>
      <c r="AP805" s="197">
        <v>0</v>
      </c>
      <c r="AQ805" s="197">
        <v>0</v>
      </c>
      <c r="AR805" s="197">
        <v>0</v>
      </c>
      <c r="AS805" s="197" t="s">
        <v>564</v>
      </c>
      <c r="AT805" s="197">
        <v>0</v>
      </c>
      <c r="AU805" s="197">
        <v>0</v>
      </c>
      <c r="AV805" s="197">
        <v>0</v>
      </c>
      <c r="AW805" s="197" t="s">
        <v>4004</v>
      </c>
      <c r="AX805" s="197"/>
      <c r="AY805" s="197"/>
      <c r="AZ805" s="197"/>
      <c r="BA805" s="197"/>
      <c r="BB805" s="197"/>
      <c r="BC805" s="197"/>
      <c r="BD805" s="197" t="s">
        <v>4004</v>
      </c>
      <c r="BE805" s="197"/>
      <c r="BF805" s="197"/>
      <c r="BG805" s="197"/>
      <c r="BH805" s="197"/>
      <c r="BI805" s="197"/>
    </row>
    <row r="806" spans="1:61" ht="15" hidden="1" customHeight="1" x14ac:dyDescent="0.2">
      <c r="A806" s="349" t="str">
        <f t="shared" si="39"/>
        <v>15xx-160140012325-150120260122TAC0252</v>
      </c>
      <c r="B806" s="198">
        <v>46113</v>
      </c>
      <c r="C806" s="351" t="s">
        <v>290</v>
      </c>
      <c r="D806" s="351" t="s">
        <v>291</v>
      </c>
      <c r="E806" s="260">
        <v>160140012325</v>
      </c>
      <c r="F806" s="161" t="s">
        <v>3686</v>
      </c>
      <c r="G806" s="199" t="s">
        <v>3687</v>
      </c>
      <c r="H806" s="199" t="s">
        <v>3363</v>
      </c>
      <c r="I806" s="199" t="s">
        <v>4221</v>
      </c>
      <c r="J806" s="198">
        <v>46044</v>
      </c>
      <c r="K806" s="198">
        <v>46048</v>
      </c>
      <c r="L806" s="198">
        <v>46112</v>
      </c>
      <c r="M806" s="198">
        <v>46112</v>
      </c>
      <c r="N806" s="161" t="s">
        <v>82</v>
      </c>
      <c r="O806" s="161" t="s">
        <v>479</v>
      </c>
      <c r="P806" s="161"/>
      <c r="Q806" s="161"/>
      <c r="R806" s="198">
        <v>44927</v>
      </c>
      <c r="S806" s="198">
        <v>46013</v>
      </c>
      <c r="T806" s="161" t="s">
        <v>292</v>
      </c>
      <c r="U806" s="161" t="s">
        <v>264</v>
      </c>
      <c r="V806" s="161"/>
      <c r="W806" s="161" t="s">
        <v>3688</v>
      </c>
      <c r="X806" s="161" t="s">
        <v>132</v>
      </c>
      <c r="Y806" s="161"/>
      <c r="Z806" s="198"/>
      <c r="AA806" s="161"/>
      <c r="AB806" s="161"/>
      <c r="AC806" s="161"/>
      <c r="AD806" s="197"/>
      <c r="AE806" s="197"/>
      <c r="AF806" s="197" t="s">
        <v>4005</v>
      </c>
      <c r="AG806" s="199">
        <v>105101</v>
      </c>
      <c r="AH806" s="197">
        <f t="shared" si="37"/>
        <v>10617865</v>
      </c>
      <c r="AI806" s="197">
        <v>10617865</v>
      </c>
      <c r="AJ806" s="197">
        <v>0</v>
      </c>
      <c r="AK806" s="197">
        <v>0</v>
      </c>
      <c r="AL806" s="197">
        <v>0</v>
      </c>
      <c r="AM806" s="197">
        <f t="shared" si="38"/>
        <v>0</v>
      </c>
      <c r="AN806" s="197">
        <v>0</v>
      </c>
      <c r="AO806" s="197">
        <v>0</v>
      </c>
      <c r="AP806" s="197">
        <v>0</v>
      </c>
      <c r="AQ806" s="197">
        <v>0</v>
      </c>
      <c r="AR806" s="197">
        <v>0</v>
      </c>
      <c r="AS806" s="197" t="s">
        <v>564</v>
      </c>
      <c r="AT806" s="197">
        <v>0</v>
      </c>
      <c r="AU806" s="197">
        <v>0</v>
      </c>
      <c r="AV806" s="197">
        <v>0</v>
      </c>
      <c r="AW806" s="197" t="s">
        <v>4004</v>
      </c>
      <c r="AX806" s="197"/>
      <c r="AY806" s="197"/>
      <c r="AZ806" s="197"/>
      <c r="BA806" s="197"/>
      <c r="BB806" s="197"/>
      <c r="BC806" s="197"/>
      <c r="BD806" s="197" t="s">
        <v>4004</v>
      </c>
      <c r="BE806" s="197"/>
      <c r="BF806" s="197"/>
      <c r="BG806" s="197"/>
      <c r="BH806" s="197"/>
      <c r="BI806" s="197"/>
    </row>
    <row r="807" spans="1:61" ht="15" hidden="1" customHeight="1" x14ac:dyDescent="0.2">
      <c r="A807" s="349" t="str">
        <f t="shared" si="39"/>
        <v>71xx-980203351040-710120260310TAC0008</v>
      </c>
      <c r="B807" s="198">
        <v>46112</v>
      </c>
      <c r="C807" s="351" t="s">
        <v>256</v>
      </c>
      <c r="D807" s="351" t="s">
        <v>1143</v>
      </c>
      <c r="E807" s="260">
        <v>980203351040</v>
      </c>
      <c r="F807" s="161" t="s">
        <v>4273</v>
      </c>
      <c r="G807" s="199" t="s">
        <v>4274</v>
      </c>
      <c r="H807" s="199" t="s">
        <v>3363</v>
      </c>
      <c r="I807" s="199" t="s">
        <v>4275</v>
      </c>
      <c r="J807" s="198">
        <v>46091</v>
      </c>
      <c r="K807" s="198">
        <v>46097</v>
      </c>
      <c r="L807" s="198">
        <v>46112</v>
      </c>
      <c r="M807" s="198">
        <v>46112</v>
      </c>
      <c r="N807" s="161" t="s">
        <v>82</v>
      </c>
      <c r="O807" s="161" t="s">
        <v>479</v>
      </c>
      <c r="P807" s="161"/>
      <c r="Q807" s="161"/>
      <c r="R807" s="198">
        <v>45826</v>
      </c>
      <c r="S807" s="198" t="s">
        <v>4276</v>
      </c>
      <c r="T807" s="161" t="s">
        <v>3735</v>
      </c>
      <c r="U807" s="161" t="s">
        <v>149</v>
      </c>
      <c r="V807" s="161"/>
      <c r="W807" s="161" t="s">
        <v>4264</v>
      </c>
      <c r="X807" s="161" t="s">
        <v>1897</v>
      </c>
      <c r="Y807" s="161"/>
      <c r="Z807" s="198"/>
      <c r="AA807" s="161"/>
      <c r="AB807" s="161"/>
      <c r="AC807" s="161"/>
      <c r="AD807" s="197"/>
      <c r="AE807" s="197"/>
      <c r="AF807" s="197" t="s">
        <v>4090</v>
      </c>
      <c r="AG807" s="199">
        <v>901101</v>
      </c>
      <c r="AH807" s="197">
        <f t="shared" si="37"/>
        <v>17671</v>
      </c>
      <c r="AI807" s="197">
        <v>17000</v>
      </c>
      <c r="AJ807" s="197">
        <v>671</v>
      </c>
      <c r="AK807" s="197">
        <v>0</v>
      </c>
      <c r="AL807" s="197">
        <v>0</v>
      </c>
      <c r="AM807" s="197">
        <f t="shared" si="38"/>
        <v>0</v>
      </c>
      <c r="AN807" s="197">
        <v>0</v>
      </c>
      <c r="AO807" s="197">
        <v>0</v>
      </c>
      <c r="AP807" s="197">
        <v>0</v>
      </c>
      <c r="AQ807" s="197">
        <v>0</v>
      </c>
      <c r="AR807" s="197">
        <v>0</v>
      </c>
      <c r="AS807" s="197" t="s">
        <v>564</v>
      </c>
      <c r="AT807" s="197">
        <v>0</v>
      </c>
      <c r="AU807" s="197">
        <v>0</v>
      </c>
      <c r="AV807" s="197">
        <v>0</v>
      </c>
      <c r="AW807" s="197" t="s">
        <v>4004</v>
      </c>
      <c r="AX807" s="197"/>
      <c r="AY807" s="197"/>
      <c r="AZ807" s="197"/>
      <c r="BA807" s="197"/>
      <c r="BB807" s="197"/>
      <c r="BC807" s="197"/>
      <c r="BD807" s="197" t="s">
        <v>4004</v>
      </c>
      <c r="BE807" s="197"/>
      <c r="BF807" s="197"/>
      <c r="BG807" s="197"/>
      <c r="BH807" s="197"/>
      <c r="BI807" s="197"/>
    </row>
    <row r="808" spans="1:61" ht="15" hidden="1" customHeight="1" x14ac:dyDescent="0.2">
      <c r="A808" s="349" t="str">
        <f t="shared" si="39"/>
        <v>71xx-870530300616-710120260310TAC0003</v>
      </c>
      <c r="B808" s="198">
        <v>46112</v>
      </c>
      <c r="C808" s="351" t="s">
        <v>256</v>
      </c>
      <c r="D808" s="351" t="s">
        <v>1143</v>
      </c>
      <c r="E808" s="260">
        <v>870530300616</v>
      </c>
      <c r="F808" s="161" t="s">
        <v>4261</v>
      </c>
      <c r="G808" s="199" t="s">
        <v>4262</v>
      </c>
      <c r="H808" s="199" t="s">
        <v>3363</v>
      </c>
      <c r="I808" s="199" t="s">
        <v>4263</v>
      </c>
      <c r="J808" s="198">
        <v>46091</v>
      </c>
      <c r="K808" s="198">
        <v>46094</v>
      </c>
      <c r="L808" s="198">
        <v>46112</v>
      </c>
      <c r="M808" s="198">
        <v>46112</v>
      </c>
      <c r="N808" s="161" t="s">
        <v>82</v>
      </c>
      <c r="O808" s="161" t="s">
        <v>479</v>
      </c>
      <c r="P808" s="161"/>
      <c r="Q808" s="161"/>
      <c r="R808" s="198">
        <v>45830</v>
      </c>
      <c r="S808" s="198">
        <v>46085</v>
      </c>
      <c r="T808" s="161" t="s">
        <v>4206</v>
      </c>
      <c r="U808" s="161" t="s">
        <v>149</v>
      </c>
      <c r="V808" s="161"/>
      <c r="W808" s="161" t="s">
        <v>4264</v>
      </c>
      <c r="X808" s="161" t="s">
        <v>1897</v>
      </c>
      <c r="Y808" s="161"/>
      <c r="Z808" s="198"/>
      <c r="AA808" s="161"/>
      <c r="AB808" s="161"/>
      <c r="AC808" s="161"/>
      <c r="AD808" s="197"/>
      <c r="AE808" s="197"/>
      <c r="AF808" s="197" t="s">
        <v>4090</v>
      </c>
      <c r="AG808" s="199">
        <v>901101</v>
      </c>
      <c r="AH808" s="197">
        <f t="shared" si="37"/>
        <v>17660</v>
      </c>
      <c r="AI808" s="197">
        <v>17000</v>
      </c>
      <c r="AJ808" s="197">
        <v>660</v>
      </c>
      <c r="AK808" s="197">
        <v>0</v>
      </c>
      <c r="AL808" s="197">
        <v>0</v>
      </c>
      <c r="AM808" s="197">
        <f t="shared" si="38"/>
        <v>0</v>
      </c>
      <c r="AN808" s="197">
        <v>0</v>
      </c>
      <c r="AO808" s="197">
        <v>0</v>
      </c>
      <c r="AP808" s="197">
        <v>0</v>
      </c>
      <c r="AQ808" s="197">
        <v>0</v>
      </c>
      <c r="AR808" s="197">
        <v>0</v>
      </c>
      <c r="AS808" s="197" t="s">
        <v>564</v>
      </c>
      <c r="AT808" s="197">
        <v>0</v>
      </c>
      <c r="AU808" s="197">
        <v>0</v>
      </c>
      <c r="AV808" s="197">
        <v>0</v>
      </c>
      <c r="AW808" s="197" t="s">
        <v>4004</v>
      </c>
      <c r="AX808" s="197"/>
      <c r="AY808" s="197"/>
      <c r="AZ808" s="197"/>
      <c r="BA808" s="197"/>
      <c r="BB808" s="197"/>
      <c r="BC808" s="197"/>
      <c r="BD808" s="197" t="s">
        <v>4004</v>
      </c>
      <c r="BE808" s="197"/>
      <c r="BF808" s="197"/>
      <c r="BG808" s="197"/>
      <c r="BH808" s="197"/>
      <c r="BI808" s="197"/>
    </row>
    <row r="809" spans="1:61" ht="15" hidden="1" customHeight="1" x14ac:dyDescent="0.2">
      <c r="A809" s="349" t="str">
        <f t="shared" si="39"/>
        <v>27xx-770509303982-270120260317TAC0007</v>
      </c>
      <c r="B809" s="198">
        <v>46112</v>
      </c>
      <c r="C809" s="351" t="s">
        <v>193</v>
      </c>
      <c r="D809" s="351" t="s">
        <v>194</v>
      </c>
      <c r="E809" s="260">
        <v>770509303982</v>
      </c>
      <c r="F809" s="161" t="s">
        <v>4216</v>
      </c>
      <c r="G809" s="199" t="s">
        <v>4217</v>
      </c>
      <c r="H809" s="505" t="s">
        <v>3363</v>
      </c>
      <c r="I809" s="199" t="s">
        <v>4218</v>
      </c>
      <c r="J809" s="198">
        <v>46098</v>
      </c>
      <c r="K809" s="198">
        <v>46101</v>
      </c>
      <c r="L809" s="198">
        <v>46112</v>
      </c>
      <c r="M809" s="198"/>
      <c r="N809" s="161" t="s">
        <v>82</v>
      </c>
      <c r="O809" s="161" t="s">
        <v>479</v>
      </c>
      <c r="P809" s="161"/>
      <c r="Q809" s="161"/>
      <c r="R809" s="198">
        <v>44927</v>
      </c>
      <c r="S809" s="198">
        <v>46077</v>
      </c>
      <c r="T809" s="161" t="s">
        <v>196</v>
      </c>
      <c r="U809" s="161" t="s">
        <v>23</v>
      </c>
      <c r="V809" s="161"/>
      <c r="W809" s="161" t="s">
        <v>4219</v>
      </c>
      <c r="X809" s="161" t="s">
        <v>36</v>
      </c>
      <c r="Y809" s="161"/>
      <c r="Z809" s="198"/>
      <c r="AA809" s="161"/>
      <c r="AB809" s="161"/>
      <c r="AC809" s="161"/>
      <c r="AD809" s="197"/>
      <c r="AE809" s="197"/>
      <c r="AF809" s="197" t="s">
        <v>4090</v>
      </c>
      <c r="AG809" s="199">
        <v>901101</v>
      </c>
      <c r="AH809" s="197">
        <f t="shared" si="37"/>
        <v>17000</v>
      </c>
      <c r="AI809" s="197">
        <v>17000</v>
      </c>
      <c r="AJ809" s="197">
        <v>0</v>
      </c>
      <c r="AK809" s="197">
        <v>0</v>
      </c>
      <c r="AL809" s="197">
        <v>0</v>
      </c>
      <c r="AM809" s="197">
        <f t="shared" si="38"/>
        <v>0</v>
      </c>
      <c r="AN809" s="197">
        <v>0</v>
      </c>
      <c r="AO809" s="197">
        <v>0</v>
      </c>
      <c r="AP809" s="197">
        <v>0</v>
      </c>
      <c r="AQ809" s="197">
        <v>0</v>
      </c>
      <c r="AR809" s="197">
        <v>0</v>
      </c>
      <c r="AS809" s="197" t="s">
        <v>564</v>
      </c>
      <c r="AT809" s="197">
        <v>0</v>
      </c>
      <c r="AU809" s="197">
        <v>0</v>
      </c>
      <c r="AV809" s="197">
        <v>0</v>
      </c>
      <c r="AW809" s="197" t="s">
        <v>4004</v>
      </c>
      <c r="AX809" s="197"/>
      <c r="AY809" s="197"/>
      <c r="AZ809" s="197"/>
      <c r="BA809" s="197"/>
      <c r="BB809" s="197"/>
      <c r="BC809" s="197"/>
      <c r="BD809" s="197" t="s">
        <v>4007</v>
      </c>
      <c r="BE809" s="197"/>
      <c r="BF809" s="197"/>
      <c r="BG809" s="197"/>
      <c r="BH809" s="197"/>
      <c r="BI809" s="197"/>
    </row>
    <row r="810" spans="1:61" ht="15" hidden="1" customHeight="1" x14ac:dyDescent="0.2">
      <c r="A810" s="349" t="str">
        <f t="shared" si="39"/>
        <v>39xx-790602450167-390120251209TAC0001</v>
      </c>
      <c r="B810" s="198">
        <v>46112</v>
      </c>
      <c r="C810" s="351" t="s">
        <v>358</v>
      </c>
      <c r="D810" s="351" t="s">
        <v>245</v>
      </c>
      <c r="E810" s="260">
        <v>790602450167</v>
      </c>
      <c r="F810" s="161" t="s">
        <v>2324</v>
      </c>
      <c r="G810" s="199" t="s">
        <v>2323</v>
      </c>
      <c r="H810" s="199" t="s">
        <v>3363</v>
      </c>
      <c r="I810" s="199" t="s">
        <v>3615</v>
      </c>
      <c r="J810" s="198">
        <v>46000</v>
      </c>
      <c r="K810" s="198">
        <v>46022</v>
      </c>
      <c r="L810" s="198">
        <v>46071</v>
      </c>
      <c r="M810" s="198"/>
      <c r="N810" s="161" t="s">
        <v>82</v>
      </c>
      <c r="O810" s="161" t="s">
        <v>479</v>
      </c>
      <c r="P810" s="161"/>
      <c r="Q810" s="161"/>
      <c r="R810" s="198">
        <v>44820</v>
      </c>
      <c r="S810" s="198">
        <v>45995</v>
      </c>
      <c r="T810" s="161" t="s">
        <v>3616</v>
      </c>
      <c r="U810" s="161" t="s">
        <v>149</v>
      </c>
      <c r="V810" s="161"/>
      <c r="W810" s="161" t="s">
        <v>1160</v>
      </c>
      <c r="X810" s="161" t="s">
        <v>252</v>
      </c>
      <c r="Y810" s="161"/>
      <c r="Z810" s="198"/>
      <c r="AA810" s="161"/>
      <c r="AB810" s="161"/>
      <c r="AC810" s="161"/>
      <c r="AD810" s="197"/>
      <c r="AE810" s="197"/>
      <c r="AF810" s="197" t="s">
        <v>4090</v>
      </c>
      <c r="AG810" s="199">
        <v>901101</v>
      </c>
      <c r="AH810" s="197">
        <f t="shared" si="37"/>
        <v>17000</v>
      </c>
      <c r="AI810" s="197">
        <v>17000</v>
      </c>
      <c r="AJ810" s="197">
        <v>0</v>
      </c>
      <c r="AK810" s="197">
        <v>0</v>
      </c>
      <c r="AL810" s="197">
        <v>0</v>
      </c>
      <c r="AM810" s="197">
        <f t="shared" si="38"/>
        <v>0</v>
      </c>
      <c r="AN810" s="197">
        <v>0</v>
      </c>
      <c r="AO810" s="197">
        <v>0</v>
      </c>
      <c r="AP810" s="197">
        <v>0</v>
      </c>
      <c r="AQ810" s="197">
        <v>0</v>
      </c>
      <c r="AR810" s="197">
        <v>0</v>
      </c>
      <c r="AS810" s="197" t="s">
        <v>564</v>
      </c>
      <c r="AT810" s="197">
        <v>0</v>
      </c>
      <c r="AU810" s="197">
        <v>0</v>
      </c>
      <c r="AV810" s="197">
        <v>0</v>
      </c>
      <c r="AW810" s="197" t="s">
        <v>4004</v>
      </c>
      <c r="AX810" s="197"/>
      <c r="AY810" s="197"/>
      <c r="AZ810" s="197"/>
      <c r="BA810" s="197"/>
      <c r="BB810" s="197"/>
      <c r="BC810" s="197"/>
      <c r="BD810" s="197" t="s">
        <v>4007</v>
      </c>
      <c r="BE810" s="197"/>
      <c r="BF810" s="197"/>
      <c r="BG810" s="197"/>
      <c r="BH810" s="197"/>
      <c r="BI810" s="197"/>
    </row>
    <row r="811" spans="1:61" ht="15" hidden="1" customHeight="1" x14ac:dyDescent="0.2">
      <c r="A811" s="349" t="str">
        <f t="shared" si="39"/>
        <v>71xx-131140001072-710120251209TAC0001</v>
      </c>
      <c r="B811" s="198">
        <v>46099</v>
      </c>
      <c r="C811" s="351" t="s">
        <v>256</v>
      </c>
      <c r="D811" s="351" t="s">
        <v>1143</v>
      </c>
      <c r="E811" s="260">
        <v>131140001072</v>
      </c>
      <c r="F811" s="161" t="s">
        <v>2760</v>
      </c>
      <c r="G811" s="199" t="s">
        <v>2315</v>
      </c>
      <c r="H811" s="199" t="s">
        <v>3363</v>
      </c>
      <c r="I811" s="199" t="s">
        <v>4290</v>
      </c>
      <c r="J811" s="198">
        <v>46000</v>
      </c>
      <c r="K811" s="198">
        <v>46016</v>
      </c>
      <c r="L811" s="198">
        <v>46099</v>
      </c>
      <c r="M811" s="198">
        <v>46099</v>
      </c>
      <c r="N811" s="161" t="s">
        <v>82</v>
      </c>
      <c r="O811" s="161" t="s">
        <v>479</v>
      </c>
      <c r="P811" s="161"/>
      <c r="Q811" s="161"/>
      <c r="R811" s="198">
        <v>44743</v>
      </c>
      <c r="S811" s="198">
        <v>45985</v>
      </c>
      <c r="T811" s="161" t="s">
        <v>4291</v>
      </c>
      <c r="U811" s="161" t="s">
        <v>149</v>
      </c>
      <c r="V811" s="161"/>
      <c r="W811" s="161" t="s">
        <v>416</v>
      </c>
      <c r="X811" s="161" t="s">
        <v>1897</v>
      </c>
      <c r="Y811" s="161"/>
      <c r="Z811" s="198"/>
      <c r="AA811" s="161"/>
      <c r="AB811" s="161"/>
      <c r="AC811" s="161"/>
      <c r="AD811" s="197"/>
      <c r="AE811" s="197"/>
      <c r="AF811" s="197" t="s">
        <v>4090</v>
      </c>
      <c r="AG811" s="199">
        <v>904101</v>
      </c>
      <c r="AH811" s="197">
        <f t="shared" si="37"/>
        <v>16150</v>
      </c>
      <c r="AI811" s="197">
        <v>16150</v>
      </c>
      <c r="AJ811" s="197">
        <v>0</v>
      </c>
      <c r="AK811" s="197">
        <v>0</v>
      </c>
      <c r="AL811" s="197">
        <v>0</v>
      </c>
      <c r="AM811" s="197">
        <f t="shared" si="38"/>
        <v>0</v>
      </c>
      <c r="AN811" s="197">
        <v>0</v>
      </c>
      <c r="AO811" s="197">
        <v>0</v>
      </c>
      <c r="AP811" s="197">
        <v>0</v>
      </c>
      <c r="AQ811" s="197">
        <v>0</v>
      </c>
      <c r="AR811" s="197">
        <v>0</v>
      </c>
      <c r="AS811" s="197" t="s">
        <v>564</v>
      </c>
      <c r="AT811" s="197">
        <v>0</v>
      </c>
      <c r="AU811" s="197">
        <v>0</v>
      </c>
      <c r="AV811" s="197">
        <v>0</v>
      </c>
      <c r="AW811" s="197" t="s">
        <v>4004</v>
      </c>
      <c r="AX811" s="197"/>
      <c r="AY811" s="197"/>
      <c r="AZ811" s="197"/>
      <c r="BA811" s="197"/>
      <c r="BB811" s="197"/>
      <c r="BC811" s="197"/>
      <c r="BD811" s="197" t="s">
        <v>4004</v>
      </c>
      <c r="BE811" s="197"/>
      <c r="BF811" s="197"/>
      <c r="BG811" s="197"/>
      <c r="BH811" s="197"/>
      <c r="BI811" s="197"/>
    </row>
    <row r="812" spans="1:61" ht="15" hidden="1" customHeight="1" x14ac:dyDescent="0.2">
      <c r="A812" s="349" t="str">
        <f t="shared" si="39"/>
        <v>71xx-131140001072-710120251209TAC0001</v>
      </c>
      <c r="B812" s="198">
        <v>46099</v>
      </c>
      <c r="C812" s="351" t="s">
        <v>256</v>
      </c>
      <c r="D812" s="351" t="s">
        <v>1143</v>
      </c>
      <c r="E812" s="260">
        <v>131140001072</v>
      </c>
      <c r="F812" s="161" t="s">
        <v>2760</v>
      </c>
      <c r="G812" s="199" t="s">
        <v>2315</v>
      </c>
      <c r="H812" s="199" t="s">
        <v>3363</v>
      </c>
      <c r="I812" s="199" t="s">
        <v>4290</v>
      </c>
      <c r="J812" s="198">
        <v>46000</v>
      </c>
      <c r="K812" s="198">
        <v>46016</v>
      </c>
      <c r="L812" s="198">
        <v>46099</v>
      </c>
      <c r="M812" s="198">
        <v>46099</v>
      </c>
      <c r="N812" s="161" t="s">
        <v>82</v>
      </c>
      <c r="O812" s="161" t="s">
        <v>479</v>
      </c>
      <c r="P812" s="161"/>
      <c r="Q812" s="161"/>
      <c r="R812" s="198">
        <v>44743</v>
      </c>
      <c r="S812" s="198">
        <v>45985</v>
      </c>
      <c r="T812" s="161" t="s">
        <v>4291</v>
      </c>
      <c r="U812" s="161" t="s">
        <v>149</v>
      </c>
      <c r="V812" s="161"/>
      <c r="W812" s="161" t="s">
        <v>416</v>
      </c>
      <c r="X812" s="161" t="s">
        <v>1897</v>
      </c>
      <c r="Y812" s="161"/>
      <c r="Z812" s="198"/>
      <c r="AA812" s="161"/>
      <c r="AB812" s="161"/>
      <c r="AC812" s="161"/>
      <c r="AD812" s="197"/>
      <c r="AE812" s="197"/>
      <c r="AF812" s="197" t="s">
        <v>4090</v>
      </c>
      <c r="AG812" s="199">
        <v>901101</v>
      </c>
      <c r="AH812" s="197">
        <f t="shared" si="37"/>
        <v>15500</v>
      </c>
      <c r="AI812" s="197">
        <v>15500</v>
      </c>
      <c r="AJ812" s="197">
        <v>0</v>
      </c>
      <c r="AK812" s="197">
        <v>0</v>
      </c>
      <c r="AL812" s="197">
        <v>0</v>
      </c>
      <c r="AM812" s="197">
        <f t="shared" si="38"/>
        <v>0</v>
      </c>
      <c r="AN812" s="197">
        <v>0</v>
      </c>
      <c r="AO812" s="197">
        <v>0</v>
      </c>
      <c r="AP812" s="197">
        <v>0</v>
      </c>
      <c r="AQ812" s="197">
        <v>0</v>
      </c>
      <c r="AR812" s="197">
        <v>0</v>
      </c>
      <c r="AS812" s="197" t="s">
        <v>564</v>
      </c>
      <c r="AT812" s="197">
        <v>0</v>
      </c>
      <c r="AU812" s="197">
        <v>0</v>
      </c>
      <c r="AV812" s="197">
        <v>0</v>
      </c>
      <c r="AW812" s="197" t="s">
        <v>4004</v>
      </c>
      <c r="AX812" s="197"/>
      <c r="AY812" s="197"/>
      <c r="AZ812" s="197"/>
      <c r="BA812" s="197"/>
      <c r="BB812" s="197"/>
      <c r="BC812" s="197"/>
      <c r="BD812" s="197" t="s">
        <v>4004</v>
      </c>
      <c r="BE812" s="197"/>
      <c r="BF812" s="197"/>
      <c r="BG812" s="197"/>
      <c r="BH812" s="197"/>
      <c r="BI812" s="197"/>
    </row>
    <row r="813" spans="1:61" ht="15" hidden="1" customHeight="1" x14ac:dyDescent="0.2">
      <c r="A813" s="349" t="str">
        <f t="shared" si="39"/>
        <v>27xx-870901300701-270120260317TAC0005</v>
      </c>
      <c r="B813" s="198">
        <v>46112</v>
      </c>
      <c r="C813" s="351" t="s">
        <v>193</v>
      </c>
      <c r="D813" s="351" t="s">
        <v>194</v>
      </c>
      <c r="E813" s="260">
        <v>870901300701</v>
      </c>
      <c r="F813" s="161" t="s">
        <v>4256</v>
      </c>
      <c r="G813" s="199" t="s">
        <v>4257</v>
      </c>
      <c r="H813" s="199" t="s">
        <v>3363</v>
      </c>
      <c r="I813" s="199" t="s">
        <v>4258</v>
      </c>
      <c r="J813" s="198">
        <v>46098</v>
      </c>
      <c r="K813" s="198">
        <v>46101</v>
      </c>
      <c r="L813" s="198">
        <v>46112</v>
      </c>
      <c r="M813" s="198"/>
      <c r="N813" s="161" t="s">
        <v>82</v>
      </c>
      <c r="O813" s="161" t="s">
        <v>479</v>
      </c>
      <c r="P813" s="161"/>
      <c r="Q813" s="161"/>
      <c r="R813" s="198">
        <v>45796</v>
      </c>
      <c r="S813" s="198">
        <v>46077</v>
      </c>
      <c r="T813" s="161" t="s">
        <v>208</v>
      </c>
      <c r="U813" s="161" t="s">
        <v>23</v>
      </c>
      <c r="V813" s="161"/>
      <c r="W813" s="161" t="s">
        <v>85</v>
      </c>
      <c r="X813" s="161" t="s">
        <v>36</v>
      </c>
      <c r="Y813" s="161"/>
      <c r="Z813" s="198"/>
      <c r="AA813" s="161"/>
      <c r="AB813" s="161"/>
      <c r="AC813" s="161"/>
      <c r="AD813" s="197"/>
      <c r="AE813" s="197"/>
      <c r="AF813" s="197" t="s">
        <v>4003</v>
      </c>
      <c r="AG813" s="199">
        <v>103101</v>
      </c>
      <c r="AH813" s="197">
        <f t="shared" si="37"/>
        <v>15161</v>
      </c>
      <c r="AI813" s="197">
        <v>14850</v>
      </c>
      <c r="AJ813" s="197">
        <v>311</v>
      </c>
      <c r="AK813" s="197">
        <v>0</v>
      </c>
      <c r="AL813" s="197">
        <v>0</v>
      </c>
      <c r="AM813" s="197">
        <f t="shared" si="38"/>
        <v>0</v>
      </c>
      <c r="AN813" s="197">
        <v>0</v>
      </c>
      <c r="AO813" s="197">
        <v>0</v>
      </c>
      <c r="AP813" s="197">
        <v>0</v>
      </c>
      <c r="AQ813" s="197">
        <v>0</v>
      </c>
      <c r="AR813" s="197">
        <v>0</v>
      </c>
      <c r="AS813" s="197" t="s">
        <v>564</v>
      </c>
      <c r="AT813" s="197">
        <v>0</v>
      </c>
      <c r="AU813" s="197">
        <v>0</v>
      </c>
      <c r="AV813" s="197">
        <v>0</v>
      </c>
      <c r="AW813" s="197" t="s">
        <v>4004</v>
      </c>
      <c r="AX813" s="197"/>
      <c r="AY813" s="197"/>
      <c r="AZ813" s="197"/>
      <c r="BA813" s="197"/>
      <c r="BB813" s="197"/>
      <c r="BC813" s="197"/>
      <c r="BD813" s="197" t="s">
        <v>4004</v>
      </c>
      <c r="BE813" s="197"/>
      <c r="BF813" s="197"/>
      <c r="BG813" s="197"/>
      <c r="BH813" s="197"/>
      <c r="BI813" s="197"/>
    </row>
    <row r="814" spans="1:61" ht="15" hidden="1" customHeight="1" x14ac:dyDescent="0.2">
      <c r="A814" s="349" t="str">
        <f t="shared" si="39"/>
        <v>27xx-870901300701-270120260317TAC0005</v>
      </c>
      <c r="B814" s="198">
        <v>46112</v>
      </c>
      <c r="C814" s="351" t="s">
        <v>193</v>
      </c>
      <c r="D814" s="351" t="s">
        <v>194</v>
      </c>
      <c r="E814" s="260">
        <v>870901300701</v>
      </c>
      <c r="F814" s="161" t="s">
        <v>4256</v>
      </c>
      <c r="G814" s="199" t="s">
        <v>4257</v>
      </c>
      <c r="H814" s="199" t="s">
        <v>3363</v>
      </c>
      <c r="I814" s="199" t="s">
        <v>4258</v>
      </c>
      <c r="J814" s="198">
        <v>46098</v>
      </c>
      <c r="K814" s="198">
        <v>46101</v>
      </c>
      <c r="L814" s="198">
        <v>46112</v>
      </c>
      <c r="M814" s="198"/>
      <c r="N814" s="161" t="s">
        <v>82</v>
      </c>
      <c r="O814" s="161" t="s">
        <v>479</v>
      </c>
      <c r="P814" s="161"/>
      <c r="Q814" s="161"/>
      <c r="R814" s="198">
        <v>45796</v>
      </c>
      <c r="S814" s="198">
        <v>46077</v>
      </c>
      <c r="T814" s="161" t="s">
        <v>208</v>
      </c>
      <c r="U814" s="161" t="s">
        <v>23</v>
      </c>
      <c r="V814" s="161"/>
      <c r="W814" s="161" t="s">
        <v>85</v>
      </c>
      <c r="X814" s="161" t="s">
        <v>36</v>
      </c>
      <c r="Y814" s="161"/>
      <c r="Z814" s="198"/>
      <c r="AA814" s="161"/>
      <c r="AB814" s="161"/>
      <c r="AC814" s="161"/>
      <c r="AD814" s="197"/>
      <c r="AE814" s="197"/>
      <c r="AF814" s="197" t="s">
        <v>4003</v>
      </c>
      <c r="AG814" s="199">
        <v>101202</v>
      </c>
      <c r="AH814" s="197">
        <f t="shared" si="37"/>
        <v>15161</v>
      </c>
      <c r="AI814" s="197">
        <v>14850</v>
      </c>
      <c r="AJ814" s="197">
        <v>311</v>
      </c>
      <c r="AK814" s="197">
        <v>0</v>
      </c>
      <c r="AL814" s="197">
        <v>0</v>
      </c>
      <c r="AM814" s="197">
        <f t="shared" si="38"/>
        <v>0</v>
      </c>
      <c r="AN814" s="197">
        <v>0</v>
      </c>
      <c r="AO814" s="197">
        <v>0</v>
      </c>
      <c r="AP814" s="197">
        <v>0</v>
      </c>
      <c r="AQ814" s="197">
        <v>0</v>
      </c>
      <c r="AR814" s="197">
        <v>0</v>
      </c>
      <c r="AS814" s="197" t="s">
        <v>564</v>
      </c>
      <c r="AT814" s="197">
        <v>0</v>
      </c>
      <c r="AU814" s="197">
        <v>0</v>
      </c>
      <c r="AV814" s="197">
        <v>0</v>
      </c>
      <c r="AW814" s="197" t="s">
        <v>4004</v>
      </c>
      <c r="AX814" s="197"/>
      <c r="AY814" s="197"/>
      <c r="AZ814" s="197"/>
      <c r="BA814" s="197"/>
      <c r="BB814" s="197"/>
      <c r="BC814" s="197"/>
      <c r="BD814" s="197" t="s">
        <v>4004</v>
      </c>
      <c r="BE814" s="197"/>
      <c r="BF814" s="197"/>
      <c r="BG814" s="197"/>
      <c r="BH814" s="197"/>
      <c r="BI814" s="197"/>
    </row>
    <row r="815" spans="1:61" ht="15" hidden="1" customHeight="1" x14ac:dyDescent="0.2">
      <c r="A815" s="349" t="str">
        <f t="shared" si="39"/>
        <v>15xx-151040003452-150120260123TAC0191</v>
      </c>
      <c r="B815" s="198">
        <v>46113</v>
      </c>
      <c r="C815" s="351" t="s">
        <v>290</v>
      </c>
      <c r="D815" s="351" t="s">
        <v>291</v>
      </c>
      <c r="E815" s="260">
        <v>151040003452</v>
      </c>
      <c r="F815" s="161" t="s">
        <v>3691</v>
      </c>
      <c r="G815" s="199" t="s">
        <v>3692</v>
      </c>
      <c r="H815" s="199" t="s">
        <v>3363</v>
      </c>
      <c r="I815" s="199" t="s">
        <v>4213</v>
      </c>
      <c r="J815" s="198">
        <v>46045</v>
      </c>
      <c r="K815" s="198">
        <v>46062</v>
      </c>
      <c r="L815" s="198">
        <v>46112</v>
      </c>
      <c r="M815" s="198">
        <v>46112</v>
      </c>
      <c r="N815" s="161" t="s">
        <v>82</v>
      </c>
      <c r="O815" s="161" t="s">
        <v>479</v>
      </c>
      <c r="P815" s="161"/>
      <c r="Q815" s="161"/>
      <c r="R815" s="198">
        <v>44197</v>
      </c>
      <c r="S815" s="198">
        <v>46017</v>
      </c>
      <c r="T815" s="161" t="s">
        <v>295</v>
      </c>
      <c r="U815" s="161" t="s">
        <v>264</v>
      </c>
      <c r="V815" s="161"/>
      <c r="W815" s="161" t="s">
        <v>3688</v>
      </c>
      <c r="X815" s="161" t="s">
        <v>132</v>
      </c>
      <c r="Y815" s="161"/>
      <c r="Z815" s="198"/>
      <c r="AA815" s="161"/>
      <c r="AB815" s="161"/>
      <c r="AC815" s="161"/>
      <c r="AD815" s="197"/>
      <c r="AE815" s="197"/>
      <c r="AF815" s="197" t="s">
        <v>4005</v>
      </c>
      <c r="AG815" s="199">
        <v>101110</v>
      </c>
      <c r="AH815" s="197">
        <f t="shared" si="37"/>
        <v>8288600.4100000001</v>
      </c>
      <c r="AI815" s="197">
        <v>6975951</v>
      </c>
      <c r="AJ815" s="197">
        <v>1312649.4099999999</v>
      </c>
      <c r="AK815" s="197">
        <v>0</v>
      </c>
      <c r="AL815" s="197">
        <v>0</v>
      </c>
      <c r="AM815" s="197">
        <f t="shared" si="38"/>
        <v>0</v>
      </c>
      <c r="AN815" s="197">
        <v>0</v>
      </c>
      <c r="AO815" s="197">
        <v>0</v>
      </c>
      <c r="AP815" s="197">
        <v>0</v>
      </c>
      <c r="AQ815" s="197">
        <v>0</v>
      </c>
      <c r="AR815" s="197">
        <v>0</v>
      </c>
      <c r="AS815" s="197" t="s">
        <v>564</v>
      </c>
      <c r="AT815" s="197">
        <v>0</v>
      </c>
      <c r="AU815" s="197">
        <v>0</v>
      </c>
      <c r="AV815" s="197">
        <v>0</v>
      </c>
      <c r="AW815" s="197" t="s">
        <v>4004</v>
      </c>
      <c r="AX815" s="197"/>
      <c r="AY815" s="197"/>
      <c r="AZ815" s="197"/>
      <c r="BA815" s="197"/>
      <c r="BB815" s="197"/>
      <c r="BC815" s="197"/>
      <c r="BD815" s="197" t="s">
        <v>4004</v>
      </c>
      <c r="BE815" s="197"/>
      <c r="BF815" s="197"/>
      <c r="BG815" s="197"/>
      <c r="BH815" s="197"/>
      <c r="BI815" s="197"/>
    </row>
    <row r="816" spans="1:61" ht="15" hidden="1" customHeight="1" x14ac:dyDescent="0.2">
      <c r="A816" s="349" t="str">
        <f t="shared" si="39"/>
        <v>71xx-850417303018-710120260310TAC0002</v>
      </c>
      <c r="B816" s="198">
        <v>46112</v>
      </c>
      <c r="C816" s="351" t="s">
        <v>256</v>
      </c>
      <c r="D816" s="351" t="s">
        <v>1143</v>
      </c>
      <c r="E816" s="260">
        <v>850417303018</v>
      </c>
      <c r="F816" s="161" t="s">
        <v>4245</v>
      </c>
      <c r="G816" s="199" t="s">
        <v>4246</v>
      </c>
      <c r="H816" s="199" t="s">
        <v>3363</v>
      </c>
      <c r="I816" s="199" t="s">
        <v>4247</v>
      </c>
      <c r="J816" s="198">
        <v>46091</v>
      </c>
      <c r="K816" s="198">
        <v>46097</v>
      </c>
      <c r="L816" s="198">
        <v>46112</v>
      </c>
      <c r="M816" s="198">
        <v>46112</v>
      </c>
      <c r="N816" s="161" t="s">
        <v>82</v>
      </c>
      <c r="O816" s="161" t="s">
        <v>479</v>
      </c>
      <c r="P816" s="161"/>
      <c r="Q816" s="161"/>
      <c r="R816" s="198">
        <v>45854</v>
      </c>
      <c r="S816" s="198">
        <v>46085</v>
      </c>
      <c r="T816" s="161" t="s">
        <v>4248</v>
      </c>
      <c r="U816" s="161" t="s">
        <v>149</v>
      </c>
      <c r="V816" s="161"/>
      <c r="W816" s="161" t="s">
        <v>3704</v>
      </c>
      <c r="X816" s="161" t="s">
        <v>1897</v>
      </c>
      <c r="Y816" s="161"/>
      <c r="Z816" s="198"/>
      <c r="AA816" s="161"/>
      <c r="AB816" s="161"/>
      <c r="AC816" s="161"/>
      <c r="AD816" s="197"/>
      <c r="AE816" s="197"/>
      <c r="AF816" s="197" t="s">
        <v>4003</v>
      </c>
      <c r="AG816" s="199">
        <v>103101</v>
      </c>
      <c r="AH816" s="197">
        <f t="shared" si="37"/>
        <v>12622</v>
      </c>
      <c r="AI816" s="197">
        <v>12264</v>
      </c>
      <c r="AJ816" s="197">
        <v>358</v>
      </c>
      <c r="AK816" s="197">
        <v>0</v>
      </c>
      <c r="AL816" s="197">
        <v>0</v>
      </c>
      <c r="AM816" s="197">
        <f t="shared" si="38"/>
        <v>0</v>
      </c>
      <c r="AN816" s="197">
        <v>0</v>
      </c>
      <c r="AO816" s="197">
        <v>0</v>
      </c>
      <c r="AP816" s="197">
        <v>0</v>
      </c>
      <c r="AQ816" s="197">
        <v>0</v>
      </c>
      <c r="AR816" s="197">
        <v>0</v>
      </c>
      <c r="AS816" s="197" t="s">
        <v>564</v>
      </c>
      <c r="AT816" s="197">
        <v>0</v>
      </c>
      <c r="AU816" s="197">
        <v>0</v>
      </c>
      <c r="AV816" s="197">
        <v>0</v>
      </c>
      <c r="AW816" s="197" t="s">
        <v>4004</v>
      </c>
      <c r="AX816" s="197"/>
      <c r="AY816" s="197"/>
      <c r="AZ816" s="197"/>
      <c r="BA816" s="197"/>
      <c r="BB816" s="197"/>
      <c r="BC816" s="197"/>
      <c r="BD816" s="197" t="s">
        <v>4004</v>
      </c>
      <c r="BE816" s="197"/>
      <c r="BF816" s="197"/>
      <c r="BG816" s="197"/>
      <c r="BH816" s="197"/>
      <c r="BI816" s="197"/>
    </row>
    <row r="817" spans="1:61" ht="15" hidden="1" customHeight="1" x14ac:dyDescent="0.2">
      <c r="A817" s="349" t="str">
        <f t="shared" si="39"/>
        <v>39xx-790602450167-390120251209TAC0001</v>
      </c>
      <c r="B817" s="198">
        <v>46112</v>
      </c>
      <c r="C817" s="351" t="s">
        <v>358</v>
      </c>
      <c r="D817" s="351" t="s">
        <v>245</v>
      </c>
      <c r="E817" s="260">
        <v>790602450167</v>
      </c>
      <c r="F817" s="161" t="s">
        <v>2324</v>
      </c>
      <c r="G817" s="199" t="s">
        <v>2323</v>
      </c>
      <c r="H817" s="199" t="s">
        <v>3363</v>
      </c>
      <c r="I817" s="199" t="s">
        <v>3615</v>
      </c>
      <c r="J817" s="198">
        <v>46000</v>
      </c>
      <c r="K817" s="198">
        <v>46022</v>
      </c>
      <c r="L817" s="198">
        <v>46071</v>
      </c>
      <c r="M817" s="198"/>
      <c r="N817" s="161" t="s">
        <v>82</v>
      </c>
      <c r="O817" s="161" t="s">
        <v>479</v>
      </c>
      <c r="P817" s="161"/>
      <c r="Q817" s="161"/>
      <c r="R817" s="198">
        <v>44820</v>
      </c>
      <c r="S817" s="198">
        <v>45995</v>
      </c>
      <c r="T817" s="161" t="s">
        <v>3616</v>
      </c>
      <c r="U817" s="161" t="s">
        <v>149</v>
      </c>
      <c r="V817" s="161"/>
      <c r="W817" s="161" t="s">
        <v>1160</v>
      </c>
      <c r="X817" s="161" t="s">
        <v>252</v>
      </c>
      <c r="Y817" s="161"/>
      <c r="Z817" s="198"/>
      <c r="AA817" s="161"/>
      <c r="AB817" s="161"/>
      <c r="AC817" s="161"/>
      <c r="AD817" s="197"/>
      <c r="AE817" s="197"/>
      <c r="AF817" s="197" t="s">
        <v>4090</v>
      </c>
      <c r="AG817" s="199">
        <v>904101</v>
      </c>
      <c r="AH817" s="197">
        <f t="shared" si="37"/>
        <v>12286</v>
      </c>
      <c r="AI817" s="197">
        <v>11900</v>
      </c>
      <c r="AJ817" s="197">
        <v>386</v>
      </c>
      <c r="AK817" s="197">
        <v>0</v>
      </c>
      <c r="AL817" s="197">
        <v>0</v>
      </c>
      <c r="AM817" s="197">
        <f t="shared" si="38"/>
        <v>0</v>
      </c>
      <c r="AN817" s="197">
        <v>0</v>
      </c>
      <c r="AO817" s="197">
        <v>0</v>
      </c>
      <c r="AP817" s="197">
        <v>0</v>
      </c>
      <c r="AQ817" s="197">
        <v>0</v>
      </c>
      <c r="AR817" s="197">
        <v>0</v>
      </c>
      <c r="AS817" s="197" t="s">
        <v>564</v>
      </c>
      <c r="AT817" s="197">
        <v>0</v>
      </c>
      <c r="AU817" s="197">
        <v>0</v>
      </c>
      <c r="AV817" s="197">
        <v>0</v>
      </c>
      <c r="AW817" s="197" t="s">
        <v>4004</v>
      </c>
      <c r="AX817" s="197"/>
      <c r="AY817" s="197"/>
      <c r="AZ817" s="197"/>
      <c r="BA817" s="197"/>
      <c r="BB817" s="197"/>
      <c r="BC817" s="197"/>
      <c r="BD817" s="197" t="s">
        <v>4007</v>
      </c>
      <c r="BE817" s="197"/>
      <c r="BF817" s="197"/>
      <c r="BG817" s="197"/>
      <c r="BH817" s="197"/>
      <c r="BI817" s="197"/>
    </row>
    <row r="818" spans="1:61" ht="15" hidden="1" customHeight="1" x14ac:dyDescent="0.2">
      <c r="A818" s="349" t="str">
        <f t="shared" si="39"/>
        <v>27xx-860914300681-270120260227TAC0185</v>
      </c>
      <c r="B818" s="198">
        <v>46112</v>
      </c>
      <c r="C818" s="351" t="s">
        <v>193</v>
      </c>
      <c r="D818" s="351" t="s">
        <v>194</v>
      </c>
      <c r="E818" s="260">
        <v>860914300681</v>
      </c>
      <c r="F818" s="161" t="s">
        <v>3729</v>
      </c>
      <c r="G818" s="199" t="s">
        <v>3730</v>
      </c>
      <c r="H818" s="199" t="s">
        <v>3363</v>
      </c>
      <c r="I818" s="199" t="s">
        <v>4281</v>
      </c>
      <c r="J818" s="198">
        <v>46080</v>
      </c>
      <c r="K818" s="198">
        <v>46084</v>
      </c>
      <c r="L818" s="198">
        <v>46112</v>
      </c>
      <c r="M818" s="198"/>
      <c r="N818" s="161" t="s">
        <v>82</v>
      </c>
      <c r="O818" s="161" t="s">
        <v>479</v>
      </c>
      <c r="P818" s="161"/>
      <c r="Q818" s="161"/>
      <c r="R818" s="198">
        <v>44927</v>
      </c>
      <c r="S818" s="198" t="s">
        <v>3731</v>
      </c>
      <c r="T818" s="161" t="s">
        <v>371</v>
      </c>
      <c r="U818" s="161" t="s">
        <v>23</v>
      </c>
      <c r="V818" s="161"/>
      <c r="W818" s="161" t="s">
        <v>3732</v>
      </c>
      <c r="X818" s="161" t="s">
        <v>36</v>
      </c>
      <c r="Y818" s="161"/>
      <c r="Z818" s="198"/>
      <c r="AA818" s="161"/>
      <c r="AB818" s="161"/>
      <c r="AC818" s="161"/>
      <c r="AD818" s="197">
        <v>2026520</v>
      </c>
      <c r="AE818" s="197">
        <v>5.7</v>
      </c>
      <c r="AF818" s="197" t="s">
        <v>4090</v>
      </c>
      <c r="AG818" s="199">
        <v>904101</v>
      </c>
      <c r="AH818" s="197">
        <f t="shared" si="37"/>
        <v>11900</v>
      </c>
      <c r="AI818" s="197">
        <v>11900</v>
      </c>
      <c r="AJ818" s="197">
        <v>0</v>
      </c>
      <c r="AK818" s="197">
        <v>0</v>
      </c>
      <c r="AL818" s="197">
        <v>0</v>
      </c>
      <c r="AM818" s="197">
        <f t="shared" si="38"/>
        <v>0</v>
      </c>
      <c r="AN818" s="197">
        <v>0</v>
      </c>
      <c r="AO818" s="197">
        <v>0</v>
      </c>
      <c r="AP818" s="197">
        <v>0</v>
      </c>
      <c r="AQ818" s="197">
        <v>0</v>
      </c>
      <c r="AR818" s="197">
        <v>0</v>
      </c>
      <c r="AS818" s="197" t="s">
        <v>564</v>
      </c>
      <c r="AT818" s="197">
        <v>0</v>
      </c>
      <c r="AU818" s="197">
        <v>0</v>
      </c>
      <c r="AV818" s="197">
        <v>0</v>
      </c>
      <c r="AW818" s="197" t="s">
        <v>4004</v>
      </c>
      <c r="AX818" s="197"/>
      <c r="AY818" s="197"/>
      <c r="AZ818" s="197"/>
      <c r="BA818" s="197"/>
      <c r="BB818" s="197"/>
      <c r="BC818" s="197"/>
      <c r="BD818" s="197" t="s">
        <v>4004</v>
      </c>
      <c r="BE818" s="197"/>
      <c r="BF818" s="197"/>
      <c r="BG818" s="197"/>
      <c r="BH818" s="197"/>
      <c r="BI818" s="197"/>
    </row>
    <row r="819" spans="1:61" ht="15" hidden="1" customHeight="1" x14ac:dyDescent="0.2">
      <c r="A819" s="349" t="str">
        <f t="shared" si="39"/>
        <v>27xx-161040012730-270120260317TAC0004</v>
      </c>
      <c r="B819" s="198">
        <v>46112</v>
      </c>
      <c r="C819" s="351" t="s">
        <v>193</v>
      </c>
      <c r="D819" s="351" t="s">
        <v>194</v>
      </c>
      <c r="E819" s="260">
        <v>161040012730</v>
      </c>
      <c r="F819" s="161" t="s">
        <v>4293</v>
      </c>
      <c r="G819" s="199" t="s">
        <v>4294</v>
      </c>
      <c r="H819" s="505" t="s">
        <v>3363</v>
      </c>
      <c r="I819" s="199" t="s">
        <v>4295</v>
      </c>
      <c r="J819" s="198">
        <v>46098</v>
      </c>
      <c r="K819" s="198">
        <v>46101</v>
      </c>
      <c r="L819" s="198">
        <v>46112</v>
      </c>
      <c r="M819" s="198"/>
      <c r="N819" s="161" t="s">
        <v>82</v>
      </c>
      <c r="O819" s="161" t="s">
        <v>479</v>
      </c>
      <c r="P819" s="161"/>
      <c r="Q819" s="161"/>
      <c r="R819" s="198">
        <v>44927</v>
      </c>
      <c r="S819" s="198">
        <v>46076</v>
      </c>
      <c r="T819" s="161" t="s">
        <v>371</v>
      </c>
      <c r="U819" s="161" t="s">
        <v>23</v>
      </c>
      <c r="V819" s="161"/>
      <c r="W819" s="161" t="s">
        <v>199</v>
      </c>
      <c r="X819" s="161" t="s">
        <v>36</v>
      </c>
      <c r="Y819" s="161"/>
      <c r="Z819" s="198"/>
      <c r="AA819" s="161"/>
      <c r="AB819" s="161"/>
      <c r="AC819" s="161"/>
      <c r="AD819" s="197">
        <v>0</v>
      </c>
      <c r="AE819" s="197">
        <v>0</v>
      </c>
      <c r="AF819" s="197" t="s">
        <v>4005</v>
      </c>
      <c r="AG819" s="199">
        <v>105115</v>
      </c>
      <c r="AH819" s="197">
        <f t="shared" si="37"/>
        <v>11442</v>
      </c>
      <c r="AI819" s="197">
        <v>11442</v>
      </c>
      <c r="AJ819" s="197">
        <v>0</v>
      </c>
      <c r="AK819" s="197">
        <v>0</v>
      </c>
      <c r="AL819" s="197">
        <v>0</v>
      </c>
      <c r="AM819" s="197">
        <f t="shared" si="38"/>
        <v>0</v>
      </c>
      <c r="AN819" s="197">
        <v>0</v>
      </c>
      <c r="AO819" s="197">
        <v>0</v>
      </c>
      <c r="AP819" s="197">
        <v>0</v>
      </c>
      <c r="AQ819" s="197">
        <v>0</v>
      </c>
      <c r="AR819" s="197">
        <v>0</v>
      </c>
      <c r="AS819" s="197" t="s">
        <v>564</v>
      </c>
      <c r="AT819" s="197">
        <v>0</v>
      </c>
      <c r="AU819" s="197">
        <v>0</v>
      </c>
      <c r="AV819" s="197">
        <v>0</v>
      </c>
      <c r="AW819" s="197" t="s">
        <v>4004</v>
      </c>
      <c r="AX819" s="197"/>
      <c r="AY819" s="197"/>
      <c r="AZ819" s="197"/>
      <c r="BA819" s="197"/>
      <c r="BB819" s="197"/>
      <c r="BC819" s="197"/>
      <c r="BD819" s="197" t="s">
        <v>4007</v>
      </c>
      <c r="BE819" s="197"/>
      <c r="BF819" s="197"/>
      <c r="BG819" s="197"/>
      <c r="BH819" s="197"/>
      <c r="BI819" s="197"/>
    </row>
    <row r="820" spans="1:61" ht="15" hidden="1" customHeight="1" x14ac:dyDescent="0.2">
      <c r="A820" s="349" t="str">
        <f t="shared" si="39"/>
        <v>62xx-840313450465-620120251208TAC0008</v>
      </c>
      <c r="B820" s="198">
        <v>46091</v>
      </c>
      <c r="C820" s="351" t="s">
        <v>361</v>
      </c>
      <c r="D820" s="351" t="s">
        <v>362</v>
      </c>
      <c r="E820" s="260">
        <v>840313450465</v>
      </c>
      <c r="F820" s="161" t="s">
        <v>2130</v>
      </c>
      <c r="G820" s="199" t="s">
        <v>2131</v>
      </c>
      <c r="H820" s="199" t="s">
        <v>3363</v>
      </c>
      <c r="I820" s="199" t="s">
        <v>4343</v>
      </c>
      <c r="J820" s="198">
        <v>45999</v>
      </c>
      <c r="K820" s="198">
        <v>46015</v>
      </c>
      <c r="L820" s="198">
        <v>46091</v>
      </c>
      <c r="M820" s="198"/>
      <c r="N820" s="161" t="s">
        <v>82</v>
      </c>
      <c r="O820" s="161" t="s">
        <v>479</v>
      </c>
      <c r="P820" s="161"/>
      <c r="Q820" s="161"/>
      <c r="R820" s="198">
        <v>44562</v>
      </c>
      <c r="S820" s="198" t="s">
        <v>2132</v>
      </c>
      <c r="T820" s="161" t="s">
        <v>843</v>
      </c>
      <c r="U820" s="161" t="s">
        <v>2370</v>
      </c>
      <c r="V820" s="161"/>
      <c r="W820" s="161" t="s">
        <v>2133</v>
      </c>
      <c r="X820" s="161" t="s">
        <v>132</v>
      </c>
      <c r="Y820" s="161"/>
      <c r="Z820" s="198"/>
      <c r="AA820" s="161"/>
      <c r="AB820" s="161"/>
      <c r="AC820" s="161"/>
      <c r="AD820" s="197">
        <v>180310749</v>
      </c>
      <c r="AE820" s="197"/>
      <c r="AF820" s="197" t="s">
        <v>4090</v>
      </c>
      <c r="AG820" s="199">
        <v>902101</v>
      </c>
      <c r="AH820" s="197">
        <f t="shared" si="37"/>
        <v>10625</v>
      </c>
      <c r="AI820" s="197">
        <v>10625</v>
      </c>
      <c r="AJ820" s="197">
        <v>0</v>
      </c>
      <c r="AK820" s="197">
        <v>0</v>
      </c>
      <c r="AL820" s="197">
        <v>0</v>
      </c>
      <c r="AM820" s="197">
        <f t="shared" si="38"/>
        <v>0</v>
      </c>
      <c r="AN820" s="197">
        <v>0</v>
      </c>
      <c r="AO820" s="197">
        <v>0</v>
      </c>
      <c r="AP820" s="197">
        <v>0</v>
      </c>
      <c r="AQ820" s="197">
        <v>0</v>
      </c>
      <c r="AR820" s="197">
        <v>0</v>
      </c>
      <c r="AS820" s="197" t="s">
        <v>564</v>
      </c>
      <c r="AT820" s="197">
        <v>0</v>
      </c>
      <c r="AU820" s="197">
        <v>0</v>
      </c>
      <c r="AV820" s="197">
        <v>0</v>
      </c>
      <c r="AW820" s="197" t="s">
        <v>4004</v>
      </c>
      <c r="AX820" s="197"/>
      <c r="AY820" s="197"/>
      <c r="AZ820" s="197"/>
      <c r="BA820" s="197"/>
      <c r="BB820" s="197"/>
      <c r="BC820" s="197"/>
      <c r="BD820" s="197" t="s">
        <v>4004</v>
      </c>
      <c r="BE820" s="197"/>
      <c r="BF820" s="197"/>
      <c r="BG820" s="197"/>
      <c r="BH820" s="197"/>
      <c r="BI820" s="197"/>
    </row>
    <row r="821" spans="1:61" ht="15" hidden="1" customHeight="1" x14ac:dyDescent="0.2">
      <c r="A821" s="349" t="str">
        <f t="shared" si="39"/>
        <v>15xx-151240015186-150120260123TAC0192</v>
      </c>
      <c r="B821" s="198">
        <v>46113</v>
      </c>
      <c r="C821" s="351" t="s">
        <v>290</v>
      </c>
      <c r="D821" s="351" t="s">
        <v>291</v>
      </c>
      <c r="E821" s="260">
        <v>151240015186</v>
      </c>
      <c r="F821" s="161" t="s">
        <v>3689</v>
      </c>
      <c r="G821" s="199" t="s">
        <v>3690</v>
      </c>
      <c r="H821" s="199" t="s">
        <v>3363</v>
      </c>
      <c r="I821" s="199" t="s">
        <v>4222</v>
      </c>
      <c r="J821" s="198">
        <v>46045</v>
      </c>
      <c r="K821" s="198">
        <v>46049</v>
      </c>
      <c r="L821" s="198">
        <v>46112</v>
      </c>
      <c r="M821" s="198">
        <v>46112</v>
      </c>
      <c r="N821" s="161" t="s">
        <v>82</v>
      </c>
      <c r="O821" s="161" t="s">
        <v>479</v>
      </c>
      <c r="P821" s="161"/>
      <c r="Q821" s="161"/>
      <c r="R821" s="198">
        <v>44927</v>
      </c>
      <c r="S821" s="198">
        <v>46015</v>
      </c>
      <c r="T821" s="161" t="s">
        <v>302</v>
      </c>
      <c r="U821" s="161" t="s">
        <v>264</v>
      </c>
      <c r="V821" s="161"/>
      <c r="W821" s="161" t="s">
        <v>3688</v>
      </c>
      <c r="X821" s="161" t="s">
        <v>132</v>
      </c>
      <c r="Y821" s="161"/>
      <c r="Z821" s="198"/>
      <c r="AA821" s="161"/>
      <c r="AB821" s="161"/>
      <c r="AC821" s="161"/>
      <c r="AD821" s="197"/>
      <c r="AE821" s="197"/>
      <c r="AF821" s="197" t="s">
        <v>4005</v>
      </c>
      <c r="AG821" s="199">
        <v>105101</v>
      </c>
      <c r="AH821" s="197">
        <f t="shared" si="37"/>
        <v>5757596</v>
      </c>
      <c r="AI821" s="197">
        <v>5757596</v>
      </c>
      <c r="AJ821" s="197">
        <v>0</v>
      </c>
      <c r="AK821" s="197">
        <v>0</v>
      </c>
      <c r="AL821" s="197">
        <v>0</v>
      </c>
      <c r="AM821" s="197">
        <f t="shared" si="38"/>
        <v>0</v>
      </c>
      <c r="AN821" s="197">
        <v>0</v>
      </c>
      <c r="AO821" s="197">
        <v>0</v>
      </c>
      <c r="AP821" s="197">
        <v>0</v>
      </c>
      <c r="AQ821" s="197">
        <v>0</v>
      </c>
      <c r="AR821" s="197">
        <v>0</v>
      </c>
      <c r="AS821" s="197" t="s">
        <v>564</v>
      </c>
      <c r="AT821" s="197">
        <v>0</v>
      </c>
      <c r="AU821" s="197">
        <v>0</v>
      </c>
      <c r="AV821" s="197">
        <v>0</v>
      </c>
      <c r="AW821" s="197" t="s">
        <v>4004</v>
      </c>
      <c r="AX821" s="197"/>
      <c r="AY821" s="197"/>
      <c r="AZ821" s="197"/>
      <c r="BA821" s="197"/>
      <c r="BB821" s="197"/>
      <c r="BC821" s="197"/>
      <c r="BD821" s="197" t="s">
        <v>4004</v>
      </c>
      <c r="BE821" s="197"/>
      <c r="BF821" s="197"/>
      <c r="BG821" s="197"/>
      <c r="BH821" s="197"/>
      <c r="BI821" s="197"/>
    </row>
    <row r="822" spans="1:61" ht="15" hidden="1" customHeight="1" x14ac:dyDescent="0.2">
      <c r="A822" s="349" t="str">
        <f t="shared" si="39"/>
        <v>15xx-150840022544-101</v>
      </c>
      <c r="B822" s="198">
        <v>46078</v>
      </c>
      <c r="C822" s="351" t="s">
        <v>290</v>
      </c>
      <c r="D822" s="351" t="s">
        <v>291</v>
      </c>
      <c r="E822" s="260">
        <v>150840022544</v>
      </c>
      <c r="F822" s="161" t="s">
        <v>3462</v>
      </c>
      <c r="G822" s="199">
        <v>101</v>
      </c>
      <c r="H822" s="199" t="s">
        <v>3365</v>
      </c>
      <c r="I822" s="199">
        <v>101</v>
      </c>
      <c r="J822" s="198">
        <v>45824</v>
      </c>
      <c r="K822" s="198">
        <v>45833</v>
      </c>
      <c r="L822" s="198">
        <v>46016</v>
      </c>
      <c r="M822" s="198">
        <v>46017</v>
      </c>
      <c r="N822" s="161"/>
      <c r="O822" s="161" t="s">
        <v>82</v>
      </c>
      <c r="P822" s="161"/>
      <c r="Q822" s="161"/>
      <c r="R822" s="198">
        <v>44562</v>
      </c>
      <c r="S822" s="198">
        <v>45797</v>
      </c>
      <c r="T822" s="161" t="s">
        <v>300</v>
      </c>
      <c r="U822" s="161" t="s">
        <v>293</v>
      </c>
      <c r="V822" s="161"/>
      <c r="W822" s="161" t="s">
        <v>3463</v>
      </c>
      <c r="X822" s="161" t="s">
        <v>132</v>
      </c>
      <c r="Y822" s="161"/>
      <c r="Z822" s="198"/>
      <c r="AA822" s="161"/>
      <c r="AB822" s="161"/>
      <c r="AC822" s="161"/>
      <c r="AD822" s="197"/>
      <c r="AE822" s="197"/>
      <c r="AF822" s="197" t="s">
        <v>4005</v>
      </c>
      <c r="AG822" s="199">
        <v>105101</v>
      </c>
      <c r="AH822" s="197">
        <f t="shared" si="37"/>
        <v>5585959</v>
      </c>
      <c r="AI822" s="197">
        <v>5585959</v>
      </c>
      <c r="AJ822" s="197">
        <v>0</v>
      </c>
      <c r="AK822" s="197">
        <v>0</v>
      </c>
      <c r="AL822" s="197">
        <v>0</v>
      </c>
      <c r="AM822" s="197">
        <f t="shared" si="38"/>
        <v>0</v>
      </c>
      <c r="AN822" s="197">
        <v>0</v>
      </c>
      <c r="AO822" s="197">
        <v>0</v>
      </c>
      <c r="AP822" s="197">
        <v>0</v>
      </c>
      <c r="AQ822" s="197">
        <v>0</v>
      </c>
      <c r="AR822" s="197">
        <v>0</v>
      </c>
      <c r="AS822" s="197" t="e">
        <v>#N/A</v>
      </c>
      <c r="AT822" s="197">
        <v>0</v>
      </c>
      <c r="AU822" s="197">
        <v>0</v>
      </c>
      <c r="AV822" s="197">
        <v>0</v>
      </c>
      <c r="AW822" s="197" t="s">
        <v>4004</v>
      </c>
      <c r="AX822" s="197"/>
      <c r="AY822" s="197"/>
      <c r="AZ822" s="197" t="s">
        <v>904</v>
      </c>
      <c r="BA822" s="197"/>
      <c r="BB822" s="197"/>
      <c r="BC822" s="197"/>
      <c r="BD822" s="197" t="s">
        <v>4004</v>
      </c>
      <c r="BE822" s="197"/>
      <c r="BF822" s="197"/>
      <c r="BG822" s="197"/>
      <c r="BH822" s="197"/>
      <c r="BI822" s="197"/>
    </row>
    <row r="823" spans="1:61" ht="15" hidden="1" customHeight="1" x14ac:dyDescent="0.2">
      <c r="A823" s="349" t="str">
        <f t="shared" si="39"/>
        <v>27xx-690410300407-270120251229TAC0092</v>
      </c>
      <c r="B823" s="198">
        <v>46080</v>
      </c>
      <c r="C823" s="351" t="s">
        <v>193</v>
      </c>
      <c r="D823" s="351" t="s">
        <v>194</v>
      </c>
      <c r="E823" s="260">
        <v>690410300407</v>
      </c>
      <c r="F823" s="161" t="s">
        <v>2719</v>
      </c>
      <c r="G823" s="199" t="s">
        <v>2720</v>
      </c>
      <c r="H823" s="199" t="s">
        <v>3363</v>
      </c>
      <c r="I823" s="199" t="s">
        <v>3630</v>
      </c>
      <c r="J823" s="198">
        <v>46020</v>
      </c>
      <c r="K823" s="198">
        <v>46022</v>
      </c>
      <c r="L823" s="198">
        <v>46080</v>
      </c>
      <c r="M823" s="198">
        <v>46080</v>
      </c>
      <c r="N823" s="161" t="s">
        <v>82</v>
      </c>
      <c r="O823" s="161" t="s">
        <v>479</v>
      </c>
      <c r="P823" s="161"/>
      <c r="Q823" s="161"/>
      <c r="R823" s="198">
        <v>45108</v>
      </c>
      <c r="S823" s="198">
        <v>46009</v>
      </c>
      <c r="T823" s="161" t="s">
        <v>371</v>
      </c>
      <c r="U823" s="161" t="s">
        <v>23</v>
      </c>
      <c r="V823" s="161"/>
      <c r="W823" s="161" t="s">
        <v>2721</v>
      </c>
      <c r="X823" s="161" t="s">
        <v>36</v>
      </c>
      <c r="Y823" s="161"/>
      <c r="Z823" s="198"/>
      <c r="AA823" s="161"/>
      <c r="AB823" s="161"/>
      <c r="AC823" s="161"/>
      <c r="AD823" s="197"/>
      <c r="AE823" s="197"/>
      <c r="AF823" s="197" t="s">
        <v>4003</v>
      </c>
      <c r="AG823" s="199">
        <v>103101</v>
      </c>
      <c r="AH823" s="197">
        <f t="shared" si="37"/>
        <v>9907</v>
      </c>
      <c r="AI823" s="197">
        <v>9907</v>
      </c>
      <c r="AJ823" s="197">
        <v>0</v>
      </c>
      <c r="AK823" s="197">
        <v>0</v>
      </c>
      <c r="AL823" s="197">
        <v>0</v>
      </c>
      <c r="AM823" s="197">
        <f t="shared" si="38"/>
        <v>0</v>
      </c>
      <c r="AN823" s="197">
        <v>0</v>
      </c>
      <c r="AO823" s="197">
        <v>0</v>
      </c>
      <c r="AP823" s="197">
        <v>0</v>
      </c>
      <c r="AQ823" s="197">
        <v>0</v>
      </c>
      <c r="AR823" s="197">
        <v>0</v>
      </c>
      <c r="AS823" s="197" t="s">
        <v>564</v>
      </c>
      <c r="AT823" s="197">
        <v>0</v>
      </c>
      <c r="AU823" s="197">
        <v>0</v>
      </c>
      <c r="AV823" s="197">
        <v>0</v>
      </c>
      <c r="AW823" s="197" t="s">
        <v>4004</v>
      </c>
      <c r="AX823" s="197"/>
      <c r="AY823" s="197"/>
      <c r="AZ823" s="197"/>
      <c r="BA823" s="197"/>
      <c r="BB823" s="197"/>
      <c r="BC823" s="197"/>
      <c r="BD823" s="197" t="s">
        <v>4004</v>
      </c>
      <c r="BE823" s="197"/>
      <c r="BF823" s="197"/>
      <c r="BG823" s="197"/>
      <c r="BH823" s="197"/>
      <c r="BI823" s="197"/>
    </row>
    <row r="824" spans="1:61" ht="15" hidden="1" customHeight="1" x14ac:dyDescent="0.2">
      <c r="A824" s="349" t="str">
        <f t="shared" si="39"/>
        <v>30xx-220440028336-300120250725TAC0002</v>
      </c>
      <c r="B824" s="198">
        <v>45677</v>
      </c>
      <c r="C824" s="351" t="s">
        <v>217</v>
      </c>
      <c r="D824" s="351" t="s">
        <v>360</v>
      </c>
      <c r="E824" s="260">
        <v>220440028336</v>
      </c>
      <c r="F824" s="161" t="s">
        <v>512</v>
      </c>
      <c r="G824" s="199" t="s">
        <v>513</v>
      </c>
      <c r="H824" s="199" t="s">
        <v>3363</v>
      </c>
      <c r="I824" s="199" t="s">
        <v>2387</v>
      </c>
      <c r="J824" s="198">
        <v>45863</v>
      </c>
      <c r="K824" s="198">
        <v>45877</v>
      </c>
      <c r="L824" s="198">
        <v>46041</v>
      </c>
      <c r="M824" s="198"/>
      <c r="N824" s="161" t="s">
        <v>82</v>
      </c>
      <c r="O824" s="161" t="s">
        <v>479</v>
      </c>
      <c r="P824" s="161"/>
      <c r="Q824" s="161"/>
      <c r="R824" s="198">
        <v>44667</v>
      </c>
      <c r="S824" s="198">
        <v>45853</v>
      </c>
      <c r="T824" s="161" t="s">
        <v>238</v>
      </c>
      <c r="U824" s="161" t="s">
        <v>23</v>
      </c>
      <c r="V824" s="161"/>
      <c r="W824" s="161" t="s">
        <v>514</v>
      </c>
      <c r="X824" s="161" t="s">
        <v>36</v>
      </c>
      <c r="Y824" s="161"/>
      <c r="Z824" s="198"/>
      <c r="AA824" s="161"/>
      <c r="AB824" s="161"/>
      <c r="AC824" s="161"/>
      <c r="AD824" s="197">
        <v>224430614</v>
      </c>
      <c r="AE824" s="197">
        <v>3.91</v>
      </c>
      <c r="AF824" s="197" t="s">
        <v>4003</v>
      </c>
      <c r="AG824" s="199">
        <v>103101</v>
      </c>
      <c r="AH824" s="197">
        <f t="shared" si="37"/>
        <v>9318</v>
      </c>
      <c r="AI824" s="197">
        <v>8561</v>
      </c>
      <c r="AJ824" s="197">
        <v>757</v>
      </c>
      <c r="AK824" s="197">
        <v>0</v>
      </c>
      <c r="AL824" s="197">
        <v>0</v>
      </c>
      <c r="AM824" s="197">
        <f t="shared" si="38"/>
        <v>0</v>
      </c>
      <c r="AN824" s="197">
        <v>0</v>
      </c>
      <c r="AO824" s="197">
        <v>0</v>
      </c>
      <c r="AP824" s="197">
        <v>0</v>
      </c>
      <c r="AQ824" s="197">
        <v>0</v>
      </c>
      <c r="AR824" s="197">
        <v>0</v>
      </c>
      <c r="AS824" s="197" t="s">
        <v>564</v>
      </c>
      <c r="AT824" s="197">
        <v>0</v>
      </c>
      <c r="AU824" s="197">
        <v>0</v>
      </c>
      <c r="AV824" s="197">
        <v>0</v>
      </c>
      <c r="AW824" s="197" t="s">
        <v>4004</v>
      </c>
      <c r="AX824" s="197"/>
      <c r="AY824" s="197"/>
      <c r="AZ824" s="197"/>
      <c r="BA824" s="197"/>
      <c r="BB824" s="197"/>
      <c r="BC824" s="197"/>
      <c r="BD824" s="197" t="s">
        <v>4004</v>
      </c>
      <c r="BE824" s="197"/>
      <c r="BF824" s="197"/>
      <c r="BG824" s="197"/>
      <c r="BH824" s="197"/>
      <c r="BI824" s="197"/>
    </row>
    <row r="825" spans="1:61" ht="15" hidden="1" customHeight="1" x14ac:dyDescent="0.2">
      <c r="A825" s="349" t="str">
        <f t="shared" si="39"/>
        <v>27xx-970425450094-270120260317TAC0009</v>
      </c>
      <c r="B825" s="198">
        <v>46112</v>
      </c>
      <c r="C825" s="351" t="s">
        <v>193</v>
      </c>
      <c r="D825" s="351" t="s">
        <v>194</v>
      </c>
      <c r="E825" s="260">
        <v>970425450094</v>
      </c>
      <c r="F825" s="161" t="s">
        <v>4235</v>
      </c>
      <c r="G825" s="199" t="s">
        <v>4236</v>
      </c>
      <c r="H825" s="199" t="s">
        <v>3363</v>
      </c>
      <c r="I825" s="199" t="s">
        <v>4237</v>
      </c>
      <c r="J825" s="198">
        <v>46098</v>
      </c>
      <c r="K825" s="198">
        <v>46101</v>
      </c>
      <c r="L825" s="198">
        <v>46112</v>
      </c>
      <c r="M825" s="198"/>
      <c r="N825" s="161" t="s">
        <v>82</v>
      </c>
      <c r="O825" s="161" t="s">
        <v>479</v>
      </c>
      <c r="P825" s="161"/>
      <c r="Q825" s="161"/>
      <c r="R825" s="198">
        <v>44927</v>
      </c>
      <c r="S825" s="198">
        <v>46076</v>
      </c>
      <c r="T825" s="161" t="s">
        <v>208</v>
      </c>
      <c r="U825" s="161" t="s">
        <v>23</v>
      </c>
      <c r="V825" s="161"/>
      <c r="W825" s="161" t="s">
        <v>280</v>
      </c>
      <c r="X825" s="161" t="s">
        <v>36</v>
      </c>
      <c r="Y825" s="161"/>
      <c r="Z825" s="198"/>
      <c r="AA825" s="161"/>
      <c r="AB825" s="161"/>
      <c r="AC825" s="161"/>
      <c r="AD825" s="197"/>
      <c r="AE825" s="197"/>
      <c r="AF825" s="197" t="s">
        <v>4003</v>
      </c>
      <c r="AG825" s="199">
        <v>103101</v>
      </c>
      <c r="AH825" s="197">
        <f t="shared" si="37"/>
        <v>8986</v>
      </c>
      <c r="AI825" s="197">
        <v>7334</v>
      </c>
      <c r="AJ825" s="197">
        <v>1652</v>
      </c>
      <c r="AK825" s="197">
        <v>0</v>
      </c>
      <c r="AL825" s="197">
        <v>0</v>
      </c>
      <c r="AM825" s="197">
        <f t="shared" si="38"/>
        <v>0</v>
      </c>
      <c r="AN825" s="197">
        <v>0</v>
      </c>
      <c r="AO825" s="197">
        <v>0</v>
      </c>
      <c r="AP825" s="197">
        <v>0</v>
      </c>
      <c r="AQ825" s="197">
        <v>0</v>
      </c>
      <c r="AR825" s="197">
        <v>0</v>
      </c>
      <c r="AS825" s="197" t="s">
        <v>564</v>
      </c>
      <c r="AT825" s="197">
        <v>0</v>
      </c>
      <c r="AU825" s="197">
        <v>0</v>
      </c>
      <c r="AV825" s="197">
        <v>0</v>
      </c>
      <c r="AW825" s="197" t="s">
        <v>4004</v>
      </c>
      <c r="AX825" s="197"/>
      <c r="AY825" s="197"/>
      <c r="AZ825" s="197"/>
      <c r="BA825" s="197"/>
      <c r="BB825" s="197"/>
      <c r="BC825" s="197"/>
      <c r="BD825" s="197" t="s">
        <v>4004</v>
      </c>
      <c r="BE825" s="197"/>
      <c r="BF825" s="197"/>
      <c r="BG825" s="197"/>
      <c r="BH825" s="197"/>
      <c r="BI825" s="197"/>
    </row>
    <row r="826" spans="1:61" ht="15" hidden="1" customHeight="1" x14ac:dyDescent="0.2">
      <c r="A826" s="349" t="str">
        <f t="shared" si="39"/>
        <v>27xx-970425450094-270120260317TAC0009</v>
      </c>
      <c r="B826" s="198">
        <v>46112</v>
      </c>
      <c r="C826" s="351" t="s">
        <v>193</v>
      </c>
      <c r="D826" s="351" t="s">
        <v>194</v>
      </c>
      <c r="E826" s="260">
        <v>970425450094</v>
      </c>
      <c r="F826" s="161" t="s">
        <v>4235</v>
      </c>
      <c r="G826" s="199" t="s">
        <v>4236</v>
      </c>
      <c r="H826" s="199" t="s">
        <v>3363</v>
      </c>
      <c r="I826" s="199" t="s">
        <v>4237</v>
      </c>
      <c r="J826" s="198">
        <v>46098</v>
      </c>
      <c r="K826" s="198">
        <v>46101</v>
      </c>
      <c r="L826" s="198">
        <v>46112</v>
      </c>
      <c r="M826" s="198"/>
      <c r="N826" s="161" t="s">
        <v>82</v>
      </c>
      <c r="O826" s="161" t="s">
        <v>479</v>
      </c>
      <c r="P826" s="161"/>
      <c r="Q826" s="161"/>
      <c r="R826" s="198">
        <v>44927</v>
      </c>
      <c r="S826" s="198">
        <v>46076</v>
      </c>
      <c r="T826" s="161" t="s">
        <v>208</v>
      </c>
      <c r="U826" s="161" t="s">
        <v>23</v>
      </c>
      <c r="V826" s="161"/>
      <c r="W826" s="161" t="s">
        <v>280</v>
      </c>
      <c r="X826" s="161" t="s">
        <v>36</v>
      </c>
      <c r="Y826" s="161"/>
      <c r="Z826" s="198"/>
      <c r="AA826" s="161"/>
      <c r="AB826" s="161"/>
      <c r="AC826" s="161"/>
      <c r="AD826" s="197"/>
      <c r="AE826" s="197"/>
      <c r="AF826" s="197" t="s">
        <v>4003</v>
      </c>
      <c r="AG826" s="199">
        <v>101202</v>
      </c>
      <c r="AH826" s="197">
        <f t="shared" si="37"/>
        <v>8986</v>
      </c>
      <c r="AI826" s="197">
        <v>7334</v>
      </c>
      <c r="AJ826" s="197">
        <v>1652</v>
      </c>
      <c r="AK826" s="197">
        <v>0</v>
      </c>
      <c r="AL826" s="197">
        <v>0</v>
      </c>
      <c r="AM826" s="197">
        <f t="shared" si="38"/>
        <v>0</v>
      </c>
      <c r="AN826" s="197">
        <v>0</v>
      </c>
      <c r="AO826" s="197">
        <v>0</v>
      </c>
      <c r="AP826" s="197">
        <v>0</v>
      </c>
      <c r="AQ826" s="197">
        <v>0</v>
      </c>
      <c r="AR826" s="197">
        <v>0</v>
      </c>
      <c r="AS826" s="197" t="s">
        <v>564</v>
      </c>
      <c r="AT826" s="197">
        <v>0</v>
      </c>
      <c r="AU826" s="197">
        <v>0</v>
      </c>
      <c r="AV826" s="197">
        <v>0</v>
      </c>
      <c r="AW826" s="197" t="s">
        <v>4004</v>
      </c>
      <c r="AX826" s="197"/>
      <c r="AY826" s="197"/>
      <c r="AZ826" s="197"/>
      <c r="BA826" s="197"/>
      <c r="BB826" s="197"/>
      <c r="BC826" s="197"/>
      <c r="BD826" s="197" t="s">
        <v>4004</v>
      </c>
      <c r="BE826" s="197"/>
      <c r="BF826" s="197"/>
      <c r="BG826" s="197"/>
      <c r="BH826" s="197"/>
      <c r="BI826" s="197"/>
    </row>
    <row r="827" spans="1:61" ht="15" hidden="1" customHeight="1" x14ac:dyDescent="0.2">
      <c r="A827" s="349" t="str">
        <f t="shared" si="39"/>
        <v>06xx-811024301912-060120260225TAC0005</v>
      </c>
      <c r="B827" s="198">
        <v>46112</v>
      </c>
      <c r="C827" s="351" t="s">
        <v>348</v>
      </c>
      <c r="D827" s="351" t="s">
        <v>49</v>
      </c>
      <c r="E827" s="260">
        <v>811024301912</v>
      </c>
      <c r="F827" s="161" t="s">
        <v>3739</v>
      </c>
      <c r="G827" s="199" t="s">
        <v>3740</v>
      </c>
      <c r="H827" s="199" t="s">
        <v>3363</v>
      </c>
      <c r="I827" s="199" t="s">
        <v>3740</v>
      </c>
      <c r="J827" s="198">
        <v>46078</v>
      </c>
      <c r="K827" s="198">
        <v>46080</v>
      </c>
      <c r="L827" s="198">
        <v>46112</v>
      </c>
      <c r="M827" s="198">
        <v>46112</v>
      </c>
      <c r="N827" s="161" t="s">
        <v>82</v>
      </c>
      <c r="O827" s="161" t="s">
        <v>479</v>
      </c>
      <c r="P827" s="161"/>
      <c r="Q827" s="161"/>
      <c r="R827" s="198">
        <v>44927</v>
      </c>
      <c r="S827" s="198">
        <v>46073</v>
      </c>
      <c r="T827" s="161" t="s">
        <v>53</v>
      </c>
      <c r="U827" s="161" t="s">
        <v>149</v>
      </c>
      <c r="V827" s="161" t="s">
        <v>57</v>
      </c>
      <c r="W827" s="161" t="s">
        <v>1140</v>
      </c>
      <c r="X827" s="161" t="s">
        <v>36</v>
      </c>
      <c r="Y827" s="161" t="s">
        <v>57</v>
      </c>
      <c r="Z827" s="198" t="s">
        <v>57</v>
      </c>
      <c r="AA827" s="161" t="s">
        <v>57</v>
      </c>
      <c r="AB827" s="161" t="s">
        <v>57</v>
      </c>
      <c r="AC827" s="161" t="s">
        <v>57</v>
      </c>
      <c r="AD827" s="197">
        <v>60153722</v>
      </c>
      <c r="AE827" s="197">
        <v>0</v>
      </c>
      <c r="AF827" s="197" t="s">
        <v>4003</v>
      </c>
      <c r="AG827" s="199">
        <v>103101</v>
      </c>
      <c r="AH827" s="197">
        <f t="shared" si="37"/>
        <v>8896</v>
      </c>
      <c r="AI827" s="197">
        <v>8896</v>
      </c>
      <c r="AJ827" s="197">
        <v>0</v>
      </c>
      <c r="AK827" s="197">
        <v>0</v>
      </c>
      <c r="AL827" s="197">
        <v>0</v>
      </c>
      <c r="AM827" s="197">
        <f t="shared" si="38"/>
        <v>0</v>
      </c>
      <c r="AN827" s="197">
        <v>0</v>
      </c>
      <c r="AO827" s="197">
        <v>0</v>
      </c>
      <c r="AP827" s="197">
        <v>0</v>
      </c>
      <c r="AQ827" s="197">
        <v>0</v>
      </c>
      <c r="AR827" s="197">
        <v>0</v>
      </c>
      <c r="AS827" s="197" t="s">
        <v>564</v>
      </c>
      <c r="AT827" s="197">
        <v>0</v>
      </c>
      <c r="AU827" s="197">
        <v>0</v>
      </c>
      <c r="AV827" s="197">
        <v>0</v>
      </c>
      <c r="AW827" s="197" t="s">
        <v>4004</v>
      </c>
      <c r="AX827" s="197"/>
      <c r="AY827" s="197"/>
      <c r="AZ827" s="197"/>
      <c r="BA827" s="197"/>
      <c r="BB827" s="197"/>
      <c r="BC827" s="197"/>
      <c r="BD827" s="197" t="s">
        <v>4004</v>
      </c>
      <c r="BE827" s="197"/>
      <c r="BF827" s="197"/>
      <c r="BG827" s="197"/>
      <c r="BH827" s="197"/>
      <c r="BI827" s="197"/>
    </row>
    <row r="828" spans="1:61" ht="15" hidden="1" customHeight="1" x14ac:dyDescent="0.2">
      <c r="A828" s="349" t="str">
        <f t="shared" si="39"/>
        <v>71xx-11207651112-710120260310TAC0007</v>
      </c>
      <c r="B828" s="198">
        <v>46112</v>
      </c>
      <c r="C828" s="351" t="s">
        <v>256</v>
      </c>
      <c r="D828" s="351" t="s">
        <v>1143</v>
      </c>
      <c r="E828" s="260">
        <v>11207651112</v>
      </c>
      <c r="F828" s="161" t="s">
        <v>4277</v>
      </c>
      <c r="G828" s="199" t="s">
        <v>4278</v>
      </c>
      <c r="H828" s="199" t="s">
        <v>3363</v>
      </c>
      <c r="I828" s="199" t="s">
        <v>4279</v>
      </c>
      <c r="J828" s="198">
        <v>46091</v>
      </c>
      <c r="K828" s="198">
        <v>46094</v>
      </c>
      <c r="L828" s="198">
        <v>46112</v>
      </c>
      <c r="M828" s="198">
        <v>46112</v>
      </c>
      <c r="N828" s="161" t="s">
        <v>82</v>
      </c>
      <c r="O828" s="161" t="s">
        <v>479</v>
      </c>
      <c r="P828" s="161"/>
      <c r="Q828" s="161"/>
      <c r="R828" s="198">
        <v>45681</v>
      </c>
      <c r="S828" s="198">
        <v>46085</v>
      </c>
      <c r="T828" s="161" t="s">
        <v>3505</v>
      </c>
      <c r="U828" s="161" t="s">
        <v>149</v>
      </c>
      <c r="V828" s="161"/>
      <c r="W828" s="161" t="s">
        <v>1168</v>
      </c>
      <c r="X828" s="161" t="s">
        <v>1897</v>
      </c>
      <c r="Y828" s="161"/>
      <c r="Z828" s="198"/>
      <c r="AA828" s="161"/>
      <c r="AB828" s="161"/>
      <c r="AC828" s="161"/>
      <c r="AD828" s="197"/>
      <c r="AE828" s="197"/>
      <c r="AF828" s="197" t="s">
        <v>4090</v>
      </c>
      <c r="AG828" s="199">
        <v>902101</v>
      </c>
      <c r="AH828" s="197">
        <f t="shared" si="37"/>
        <v>8890</v>
      </c>
      <c r="AI828" s="197">
        <v>8500</v>
      </c>
      <c r="AJ828" s="197">
        <v>390</v>
      </c>
      <c r="AK828" s="197">
        <v>0</v>
      </c>
      <c r="AL828" s="197">
        <v>0</v>
      </c>
      <c r="AM828" s="197">
        <f t="shared" si="38"/>
        <v>0</v>
      </c>
      <c r="AN828" s="197">
        <v>0</v>
      </c>
      <c r="AO828" s="197">
        <v>0</v>
      </c>
      <c r="AP828" s="197">
        <v>0</v>
      </c>
      <c r="AQ828" s="197">
        <v>0</v>
      </c>
      <c r="AR828" s="197">
        <v>0</v>
      </c>
      <c r="AS828" s="197" t="s">
        <v>564</v>
      </c>
      <c r="AT828" s="197">
        <v>0</v>
      </c>
      <c r="AU828" s="197">
        <v>0</v>
      </c>
      <c r="AV828" s="197">
        <v>0</v>
      </c>
      <c r="AW828" s="197" t="s">
        <v>4004</v>
      </c>
      <c r="AX828" s="197"/>
      <c r="AY828" s="197"/>
      <c r="AZ828" s="197"/>
      <c r="BA828" s="197"/>
      <c r="BB828" s="197"/>
      <c r="BC828" s="197"/>
      <c r="BD828" s="197" t="s">
        <v>4004</v>
      </c>
      <c r="BE828" s="197"/>
      <c r="BF828" s="197"/>
      <c r="BG828" s="197"/>
      <c r="BH828" s="197"/>
      <c r="BI828" s="197"/>
    </row>
    <row r="829" spans="1:61" ht="15" hidden="1" customHeight="1" x14ac:dyDescent="0.2">
      <c r="A829" s="349" t="str">
        <f t="shared" si="39"/>
        <v>71xx-850417303018-710120260310TAC0002</v>
      </c>
      <c r="B829" s="198">
        <v>46112</v>
      </c>
      <c r="C829" s="351" t="s">
        <v>256</v>
      </c>
      <c r="D829" s="351" t="s">
        <v>1143</v>
      </c>
      <c r="E829" s="260">
        <v>850417303018</v>
      </c>
      <c r="F829" s="161" t="s">
        <v>4245</v>
      </c>
      <c r="G829" s="199" t="s">
        <v>4246</v>
      </c>
      <c r="H829" s="199" t="s">
        <v>3363</v>
      </c>
      <c r="I829" s="199" t="s">
        <v>4247</v>
      </c>
      <c r="J829" s="198">
        <v>46091</v>
      </c>
      <c r="K829" s="198">
        <v>46097</v>
      </c>
      <c r="L829" s="198">
        <v>46112</v>
      </c>
      <c r="M829" s="198">
        <v>46112</v>
      </c>
      <c r="N829" s="161" t="s">
        <v>82</v>
      </c>
      <c r="O829" s="161" t="s">
        <v>479</v>
      </c>
      <c r="P829" s="161"/>
      <c r="Q829" s="161"/>
      <c r="R829" s="198">
        <v>45854</v>
      </c>
      <c r="S829" s="198">
        <v>46085</v>
      </c>
      <c r="T829" s="161" t="s">
        <v>4248</v>
      </c>
      <c r="U829" s="161" t="s">
        <v>149</v>
      </c>
      <c r="V829" s="161"/>
      <c r="W829" s="161" t="s">
        <v>3704</v>
      </c>
      <c r="X829" s="161" t="s">
        <v>1897</v>
      </c>
      <c r="Y829" s="161"/>
      <c r="Z829" s="198"/>
      <c r="AA829" s="161"/>
      <c r="AB829" s="161"/>
      <c r="AC829" s="161"/>
      <c r="AD829" s="197"/>
      <c r="AE829" s="197"/>
      <c r="AF829" s="197" t="s">
        <v>4090</v>
      </c>
      <c r="AG829" s="199">
        <v>902101</v>
      </c>
      <c r="AH829" s="197">
        <f t="shared" si="37"/>
        <v>8867</v>
      </c>
      <c r="AI829" s="197">
        <v>8500</v>
      </c>
      <c r="AJ829" s="197">
        <v>367</v>
      </c>
      <c r="AK829" s="197">
        <v>0</v>
      </c>
      <c r="AL829" s="197">
        <v>0</v>
      </c>
      <c r="AM829" s="197">
        <f t="shared" si="38"/>
        <v>0</v>
      </c>
      <c r="AN829" s="197">
        <v>0</v>
      </c>
      <c r="AO829" s="197">
        <v>0</v>
      </c>
      <c r="AP829" s="197">
        <v>0</v>
      </c>
      <c r="AQ829" s="197">
        <v>0</v>
      </c>
      <c r="AR829" s="197">
        <v>0</v>
      </c>
      <c r="AS829" s="197" t="s">
        <v>564</v>
      </c>
      <c r="AT829" s="197">
        <v>0</v>
      </c>
      <c r="AU829" s="197">
        <v>0</v>
      </c>
      <c r="AV829" s="197">
        <v>0</v>
      </c>
      <c r="AW829" s="197" t="s">
        <v>4004</v>
      </c>
      <c r="AX829" s="197"/>
      <c r="AY829" s="197"/>
      <c r="AZ829" s="197"/>
      <c r="BA829" s="197"/>
      <c r="BB829" s="197"/>
      <c r="BC829" s="197"/>
      <c r="BD829" s="197" t="s">
        <v>4004</v>
      </c>
      <c r="BE829" s="197"/>
      <c r="BF829" s="197"/>
      <c r="BG829" s="197"/>
      <c r="BH829" s="197"/>
      <c r="BI829" s="197"/>
    </row>
    <row r="830" spans="1:61" ht="15" hidden="1" customHeight="1" x14ac:dyDescent="0.2">
      <c r="A830" s="349" t="str">
        <f t="shared" si="39"/>
        <v>71xx-980203351040-710120260310TAC0008</v>
      </c>
      <c r="B830" s="198">
        <v>46112</v>
      </c>
      <c r="C830" s="351" t="s">
        <v>256</v>
      </c>
      <c r="D830" s="351" t="s">
        <v>1143</v>
      </c>
      <c r="E830" s="260">
        <v>980203351040</v>
      </c>
      <c r="F830" s="161" t="s">
        <v>4273</v>
      </c>
      <c r="G830" s="199" t="s">
        <v>4274</v>
      </c>
      <c r="H830" s="199" t="s">
        <v>3363</v>
      </c>
      <c r="I830" s="199" t="s">
        <v>4275</v>
      </c>
      <c r="J830" s="198">
        <v>46091</v>
      </c>
      <c r="K830" s="198">
        <v>46097</v>
      </c>
      <c r="L830" s="198">
        <v>46112</v>
      </c>
      <c r="M830" s="198">
        <v>46112</v>
      </c>
      <c r="N830" s="161" t="s">
        <v>82</v>
      </c>
      <c r="O830" s="161" t="s">
        <v>479</v>
      </c>
      <c r="P830" s="161"/>
      <c r="Q830" s="161"/>
      <c r="R830" s="198">
        <v>45826</v>
      </c>
      <c r="S830" s="198" t="s">
        <v>4276</v>
      </c>
      <c r="T830" s="161" t="s">
        <v>3735</v>
      </c>
      <c r="U830" s="161" t="s">
        <v>149</v>
      </c>
      <c r="V830" s="161"/>
      <c r="W830" s="161" t="s">
        <v>4264</v>
      </c>
      <c r="X830" s="161" t="s">
        <v>1897</v>
      </c>
      <c r="Y830" s="161"/>
      <c r="Z830" s="198"/>
      <c r="AA830" s="161"/>
      <c r="AB830" s="161"/>
      <c r="AC830" s="161"/>
      <c r="AD830" s="197"/>
      <c r="AE830" s="197"/>
      <c r="AF830" s="197" t="s">
        <v>4090</v>
      </c>
      <c r="AG830" s="199">
        <v>902101</v>
      </c>
      <c r="AH830" s="197">
        <f t="shared" si="37"/>
        <v>8772</v>
      </c>
      <c r="AI830" s="197">
        <v>8500</v>
      </c>
      <c r="AJ830" s="197">
        <v>272</v>
      </c>
      <c r="AK830" s="197">
        <v>0</v>
      </c>
      <c r="AL830" s="197">
        <v>0</v>
      </c>
      <c r="AM830" s="197">
        <f t="shared" si="38"/>
        <v>0</v>
      </c>
      <c r="AN830" s="197">
        <v>0</v>
      </c>
      <c r="AO830" s="197">
        <v>0</v>
      </c>
      <c r="AP830" s="197">
        <v>0</v>
      </c>
      <c r="AQ830" s="197">
        <v>0</v>
      </c>
      <c r="AR830" s="197">
        <v>0</v>
      </c>
      <c r="AS830" s="197" t="s">
        <v>564</v>
      </c>
      <c r="AT830" s="197">
        <v>0</v>
      </c>
      <c r="AU830" s="197">
        <v>0</v>
      </c>
      <c r="AV830" s="197">
        <v>0</v>
      </c>
      <c r="AW830" s="197" t="s">
        <v>4004</v>
      </c>
      <c r="AX830" s="197"/>
      <c r="AY830" s="197"/>
      <c r="AZ830" s="197"/>
      <c r="BA830" s="197"/>
      <c r="BB830" s="197"/>
      <c r="BC830" s="197"/>
      <c r="BD830" s="197" t="s">
        <v>4004</v>
      </c>
      <c r="BE830" s="197"/>
      <c r="BF830" s="197"/>
      <c r="BG830" s="197"/>
      <c r="BH830" s="197"/>
      <c r="BI830" s="197"/>
    </row>
    <row r="831" spans="1:61" ht="15" hidden="1" customHeight="1" x14ac:dyDescent="0.2">
      <c r="A831" s="349" t="str">
        <f t="shared" si="39"/>
        <v>71xx-870530300616-710120260310TAC0003</v>
      </c>
      <c r="B831" s="198">
        <v>46112</v>
      </c>
      <c r="C831" s="351" t="s">
        <v>256</v>
      </c>
      <c r="D831" s="351" t="s">
        <v>1143</v>
      </c>
      <c r="E831" s="260">
        <v>870530300616</v>
      </c>
      <c r="F831" s="161" t="s">
        <v>4261</v>
      </c>
      <c r="G831" s="199" t="s">
        <v>4262</v>
      </c>
      <c r="H831" s="199" t="s">
        <v>3363</v>
      </c>
      <c r="I831" s="199" t="s">
        <v>4263</v>
      </c>
      <c r="J831" s="198">
        <v>46091</v>
      </c>
      <c r="K831" s="198">
        <v>46094</v>
      </c>
      <c r="L831" s="198">
        <v>46112</v>
      </c>
      <c r="M831" s="198">
        <v>46112</v>
      </c>
      <c r="N831" s="161" t="s">
        <v>82</v>
      </c>
      <c r="O831" s="161" t="s">
        <v>479</v>
      </c>
      <c r="P831" s="161"/>
      <c r="Q831" s="161"/>
      <c r="R831" s="198">
        <v>45830</v>
      </c>
      <c r="S831" s="198">
        <v>46085</v>
      </c>
      <c r="T831" s="161" t="s">
        <v>4206</v>
      </c>
      <c r="U831" s="161" t="s">
        <v>149</v>
      </c>
      <c r="V831" s="161"/>
      <c r="W831" s="161" t="s">
        <v>4264</v>
      </c>
      <c r="X831" s="161" t="s">
        <v>1897</v>
      </c>
      <c r="Y831" s="161"/>
      <c r="Z831" s="198"/>
      <c r="AA831" s="161"/>
      <c r="AB831" s="161"/>
      <c r="AC831" s="161"/>
      <c r="AD831" s="197"/>
      <c r="AE831" s="197"/>
      <c r="AF831" s="197" t="s">
        <v>4090</v>
      </c>
      <c r="AG831" s="199">
        <v>902101</v>
      </c>
      <c r="AH831" s="197">
        <f t="shared" si="37"/>
        <v>8703</v>
      </c>
      <c r="AI831" s="197">
        <v>8500</v>
      </c>
      <c r="AJ831" s="197">
        <v>203</v>
      </c>
      <c r="AK831" s="197">
        <v>0</v>
      </c>
      <c r="AL831" s="197">
        <v>0</v>
      </c>
      <c r="AM831" s="197">
        <f t="shared" si="38"/>
        <v>0</v>
      </c>
      <c r="AN831" s="197">
        <v>0</v>
      </c>
      <c r="AO831" s="197">
        <v>0</v>
      </c>
      <c r="AP831" s="197">
        <v>0</v>
      </c>
      <c r="AQ831" s="197">
        <v>0</v>
      </c>
      <c r="AR831" s="197">
        <v>0</v>
      </c>
      <c r="AS831" s="197" t="s">
        <v>564</v>
      </c>
      <c r="AT831" s="197">
        <v>0</v>
      </c>
      <c r="AU831" s="197">
        <v>0</v>
      </c>
      <c r="AV831" s="197">
        <v>0</v>
      </c>
      <c r="AW831" s="197" t="s">
        <v>4004</v>
      </c>
      <c r="AX831" s="197"/>
      <c r="AY831" s="197"/>
      <c r="AZ831" s="197"/>
      <c r="BA831" s="197"/>
      <c r="BB831" s="197"/>
      <c r="BC831" s="197"/>
      <c r="BD831" s="197" t="s">
        <v>4004</v>
      </c>
      <c r="BE831" s="197"/>
      <c r="BF831" s="197"/>
      <c r="BG831" s="197"/>
      <c r="BH831" s="197"/>
      <c r="BI831" s="197"/>
    </row>
    <row r="832" spans="1:61" ht="15" hidden="1" customHeight="1" x14ac:dyDescent="0.2">
      <c r="A832" s="349" t="str">
        <f t="shared" si="39"/>
        <v>06xx-890329350940-060120260209TAC0001</v>
      </c>
      <c r="B832" s="198">
        <v>46112</v>
      </c>
      <c r="C832" s="351" t="s">
        <v>348</v>
      </c>
      <c r="D832" s="351" t="s">
        <v>49</v>
      </c>
      <c r="E832" s="260">
        <v>890329350940</v>
      </c>
      <c r="F832" s="161" t="s">
        <v>3725</v>
      </c>
      <c r="G832" s="199" t="s">
        <v>3726</v>
      </c>
      <c r="H832" s="199" t="s">
        <v>3363</v>
      </c>
      <c r="I832" s="199" t="s">
        <v>3726</v>
      </c>
      <c r="J832" s="198">
        <v>46062</v>
      </c>
      <c r="K832" s="198">
        <v>46069</v>
      </c>
      <c r="L832" s="198">
        <v>46112</v>
      </c>
      <c r="M832" s="198">
        <v>46112</v>
      </c>
      <c r="N832" s="161" t="s">
        <v>82</v>
      </c>
      <c r="O832" s="161" t="s">
        <v>479</v>
      </c>
      <c r="P832" s="161"/>
      <c r="Q832" s="161"/>
      <c r="R832" s="198">
        <v>45658</v>
      </c>
      <c r="S832" s="198">
        <v>46055</v>
      </c>
      <c r="T832" s="161" t="s">
        <v>3727</v>
      </c>
      <c r="U832" s="161" t="s">
        <v>149</v>
      </c>
      <c r="V832" s="161" t="s">
        <v>57</v>
      </c>
      <c r="W832" s="161" t="s">
        <v>1140</v>
      </c>
      <c r="X832" s="161" t="s">
        <v>36</v>
      </c>
      <c r="Y832" s="161" t="s">
        <v>57</v>
      </c>
      <c r="Z832" s="198" t="s">
        <v>57</v>
      </c>
      <c r="AA832" s="161" t="s">
        <v>57</v>
      </c>
      <c r="AB832" s="161" t="s">
        <v>57</v>
      </c>
      <c r="AC832" s="161" t="s">
        <v>57</v>
      </c>
      <c r="AD832" s="197">
        <v>6673047</v>
      </c>
      <c r="AE832" s="197">
        <v>0</v>
      </c>
      <c r="AF832" s="197" t="s">
        <v>4090</v>
      </c>
      <c r="AG832" s="199">
        <v>902101</v>
      </c>
      <c r="AH832" s="197">
        <f t="shared" si="37"/>
        <v>8500</v>
      </c>
      <c r="AI832" s="197">
        <v>8500</v>
      </c>
      <c r="AJ832" s="197">
        <v>0</v>
      </c>
      <c r="AK832" s="197">
        <v>0</v>
      </c>
      <c r="AL832" s="197">
        <v>0</v>
      </c>
      <c r="AM832" s="197">
        <f t="shared" si="38"/>
        <v>0</v>
      </c>
      <c r="AN832" s="197">
        <v>0</v>
      </c>
      <c r="AO832" s="197">
        <v>0</v>
      </c>
      <c r="AP832" s="197">
        <v>0</v>
      </c>
      <c r="AQ832" s="197">
        <v>0</v>
      </c>
      <c r="AR832" s="197">
        <v>0</v>
      </c>
      <c r="AS832" s="197" t="s">
        <v>564</v>
      </c>
      <c r="AT832" s="197">
        <v>0</v>
      </c>
      <c r="AU832" s="197">
        <v>0</v>
      </c>
      <c r="AV832" s="197">
        <v>0</v>
      </c>
      <c r="AW832" s="197" t="s">
        <v>4004</v>
      </c>
      <c r="AX832" s="197"/>
      <c r="AY832" s="197"/>
      <c r="AZ832" s="197"/>
      <c r="BA832" s="197"/>
      <c r="BB832" s="197"/>
      <c r="BC832" s="197"/>
      <c r="BD832" s="197" t="s">
        <v>4004</v>
      </c>
      <c r="BE832" s="197"/>
      <c r="BF832" s="197"/>
      <c r="BG832" s="197"/>
      <c r="BH832" s="197"/>
      <c r="BI832" s="197"/>
    </row>
    <row r="833" spans="1:61" ht="15" hidden="1" customHeight="1" x14ac:dyDescent="0.2">
      <c r="A833" s="349" t="str">
        <f t="shared" si="39"/>
        <v>71xx-850508301284-710120260310TAC0001</v>
      </c>
      <c r="B833" s="198">
        <v>46112</v>
      </c>
      <c r="C833" s="351" t="s">
        <v>256</v>
      </c>
      <c r="D833" s="351" t="s">
        <v>1143</v>
      </c>
      <c r="E833" s="260">
        <v>850508301284</v>
      </c>
      <c r="F833" s="161" t="s">
        <v>4299</v>
      </c>
      <c r="G833" s="199" t="s">
        <v>4300</v>
      </c>
      <c r="H833" s="199" t="s">
        <v>3363</v>
      </c>
      <c r="I833" s="199" t="s">
        <v>4301</v>
      </c>
      <c r="J833" s="198">
        <v>46091</v>
      </c>
      <c r="K833" s="198">
        <v>46097</v>
      </c>
      <c r="L833" s="198">
        <v>46112</v>
      </c>
      <c r="M833" s="198">
        <v>46112</v>
      </c>
      <c r="N833" s="161" t="s">
        <v>82</v>
      </c>
      <c r="O833" s="161" t="s">
        <v>479</v>
      </c>
      <c r="P833" s="161"/>
      <c r="Q833" s="161"/>
      <c r="R833" s="198">
        <v>45567</v>
      </c>
      <c r="S833" s="198">
        <v>46085</v>
      </c>
      <c r="T833" s="161" t="s">
        <v>4302</v>
      </c>
      <c r="U833" s="161" t="s">
        <v>149</v>
      </c>
      <c r="V833" s="161"/>
      <c r="W833" s="161" t="s">
        <v>4303</v>
      </c>
      <c r="X833" s="161" t="s">
        <v>1897</v>
      </c>
      <c r="Y833" s="161"/>
      <c r="Z833" s="198"/>
      <c r="AA833" s="161"/>
      <c r="AB833" s="161"/>
      <c r="AC833" s="161"/>
      <c r="AD833" s="197">
        <v>102144300</v>
      </c>
      <c r="AE833" s="197">
        <v>1</v>
      </c>
      <c r="AF833" s="197" t="s">
        <v>4003</v>
      </c>
      <c r="AG833" s="199">
        <v>103101</v>
      </c>
      <c r="AH833" s="197">
        <f t="shared" si="37"/>
        <v>7513</v>
      </c>
      <c r="AI833" s="197">
        <v>7228</v>
      </c>
      <c r="AJ833" s="197">
        <v>285</v>
      </c>
      <c r="AK833" s="197">
        <v>0</v>
      </c>
      <c r="AL833" s="197">
        <v>0</v>
      </c>
      <c r="AM833" s="197">
        <f t="shared" si="38"/>
        <v>0</v>
      </c>
      <c r="AN833" s="197">
        <v>0</v>
      </c>
      <c r="AO833" s="197">
        <v>0</v>
      </c>
      <c r="AP833" s="197">
        <v>0</v>
      </c>
      <c r="AQ833" s="197">
        <v>0</v>
      </c>
      <c r="AR833" s="197">
        <v>0</v>
      </c>
      <c r="AS833" s="197" t="s">
        <v>564</v>
      </c>
      <c r="AT833" s="197">
        <v>0</v>
      </c>
      <c r="AU833" s="197">
        <v>0</v>
      </c>
      <c r="AV833" s="197">
        <v>0</v>
      </c>
      <c r="AW833" s="197" t="s">
        <v>4004</v>
      </c>
      <c r="AX833" s="197"/>
      <c r="AY833" s="197"/>
      <c r="AZ833" s="197"/>
      <c r="BA833" s="197"/>
      <c r="BB833" s="197"/>
      <c r="BC833" s="197"/>
      <c r="BD833" s="197" t="s">
        <v>4004</v>
      </c>
      <c r="BE833" s="197"/>
      <c r="BF833" s="197"/>
      <c r="BG833" s="197"/>
      <c r="BH833" s="197"/>
      <c r="BI833" s="197"/>
    </row>
    <row r="834" spans="1:61" ht="15" hidden="1" customHeight="1" x14ac:dyDescent="0.2">
      <c r="A834" s="349" t="str">
        <f t="shared" si="39"/>
        <v>27xx-910604450819-270120250731TAC0010</v>
      </c>
      <c r="B834" s="198">
        <v>46087</v>
      </c>
      <c r="C834" s="351" t="s">
        <v>193</v>
      </c>
      <c r="D834" s="351" t="s">
        <v>194</v>
      </c>
      <c r="E834" s="260">
        <v>910604450819</v>
      </c>
      <c r="F834" s="161" t="s">
        <v>706</v>
      </c>
      <c r="G834" s="199" t="s">
        <v>705</v>
      </c>
      <c r="H834" s="199" t="s">
        <v>3363</v>
      </c>
      <c r="I834" s="199" t="s">
        <v>3635</v>
      </c>
      <c r="J834" s="198">
        <v>45869</v>
      </c>
      <c r="K834" s="198">
        <v>45880</v>
      </c>
      <c r="L834" s="198">
        <v>46085</v>
      </c>
      <c r="M834" s="198">
        <v>46085</v>
      </c>
      <c r="N834" s="161" t="s">
        <v>82</v>
      </c>
      <c r="O834" s="161" t="s">
        <v>479</v>
      </c>
      <c r="P834" s="161"/>
      <c r="Q834" s="161"/>
      <c r="R834" s="198">
        <v>45089</v>
      </c>
      <c r="S834" s="198">
        <v>45859</v>
      </c>
      <c r="T834" s="161" t="s">
        <v>371</v>
      </c>
      <c r="U834" s="161" t="s">
        <v>23</v>
      </c>
      <c r="V834" s="161">
        <v>0</v>
      </c>
      <c r="W834" s="161" t="s">
        <v>888</v>
      </c>
      <c r="X834" s="161" t="s">
        <v>36</v>
      </c>
      <c r="Y834" s="161"/>
      <c r="Z834" s="198"/>
      <c r="AA834" s="161"/>
      <c r="AB834" s="161"/>
      <c r="AC834" s="161"/>
      <c r="AD834" s="197">
        <v>17796678</v>
      </c>
      <c r="AE834" s="197">
        <v>8.4</v>
      </c>
      <c r="AF834" s="197" t="s">
        <v>57</v>
      </c>
      <c r="AG834" s="199" t="s">
        <v>57</v>
      </c>
      <c r="AH834" s="197">
        <f t="shared" si="37"/>
        <v>6541</v>
      </c>
      <c r="AI834" s="197">
        <v>5950</v>
      </c>
      <c r="AJ834" s="197">
        <v>591</v>
      </c>
      <c r="AK834" s="197">
        <v>0</v>
      </c>
      <c r="AL834" s="197">
        <v>0</v>
      </c>
      <c r="AM834" s="197">
        <f t="shared" si="38"/>
        <v>0</v>
      </c>
      <c r="AN834" s="197">
        <v>0</v>
      </c>
      <c r="AO834" s="197">
        <v>0</v>
      </c>
      <c r="AP834" s="197">
        <v>0</v>
      </c>
      <c r="AQ834" s="197">
        <v>0</v>
      </c>
      <c r="AR834" s="197">
        <v>0</v>
      </c>
      <c r="AS834" s="197" t="s">
        <v>564</v>
      </c>
      <c r="AT834" s="197">
        <v>0</v>
      </c>
      <c r="AU834" s="197">
        <v>0</v>
      </c>
      <c r="AV834" s="197">
        <v>0</v>
      </c>
      <c r="AW834" s="197" t="s">
        <v>4004</v>
      </c>
      <c r="AX834" s="197"/>
      <c r="AY834" s="197"/>
      <c r="AZ834" s="197"/>
      <c r="BA834" s="197"/>
      <c r="BB834" s="197"/>
      <c r="BC834" s="197"/>
      <c r="BD834" s="197" t="s">
        <v>4007</v>
      </c>
      <c r="BE834" s="197"/>
      <c r="BF834" s="197"/>
      <c r="BG834" s="197"/>
      <c r="BH834" s="197"/>
      <c r="BI834" s="197"/>
    </row>
    <row r="835" spans="1:61" ht="15" hidden="1" customHeight="1" x14ac:dyDescent="0.2">
      <c r="A835" s="349" t="str">
        <f t="shared" si="39"/>
        <v>15xx-160140012325-150120260122TAC0252</v>
      </c>
      <c r="B835" s="198">
        <v>46113</v>
      </c>
      <c r="C835" s="351" t="s">
        <v>290</v>
      </c>
      <c r="D835" s="351" t="s">
        <v>291</v>
      </c>
      <c r="E835" s="260">
        <v>160140012325</v>
      </c>
      <c r="F835" s="161" t="s">
        <v>3686</v>
      </c>
      <c r="G835" s="199" t="s">
        <v>3687</v>
      </c>
      <c r="H835" s="199" t="s">
        <v>3363</v>
      </c>
      <c r="I835" s="199" t="s">
        <v>4221</v>
      </c>
      <c r="J835" s="198">
        <v>46044</v>
      </c>
      <c r="K835" s="198">
        <v>46048</v>
      </c>
      <c r="L835" s="198">
        <v>46112</v>
      </c>
      <c r="M835" s="198">
        <v>46112</v>
      </c>
      <c r="N835" s="161" t="s">
        <v>82</v>
      </c>
      <c r="O835" s="161" t="s">
        <v>479</v>
      </c>
      <c r="P835" s="161"/>
      <c r="Q835" s="161"/>
      <c r="R835" s="198">
        <v>44927</v>
      </c>
      <c r="S835" s="198">
        <v>46013</v>
      </c>
      <c r="T835" s="161" t="s">
        <v>292</v>
      </c>
      <c r="U835" s="161" t="s">
        <v>264</v>
      </c>
      <c r="V835" s="161"/>
      <c r="W835" s="161" t="s">
        <v>3688</v>
      </c>
      <c r="X835" s="161" t="s">
        <v>132</v>
      </c>
      <c r="Y835" s="161"/>
      <c r="Z835" s="198"/>
      <c r="AA835" s="161"/>
      <c r="AB835" s="161"/>
      <c r="AC835" s="161"/>
      <c r="AD835" s="197"/>
      <c r="AE835" s="197"/>
      <c r="AF835" s="197" t="s">
        <v>4003</v>
      </c>
      <c r="AG835" s="199">
        <v>101111</v>
      </c>
      <c r="AH835" s="197">
        <f t="shared" si="37"/>
        <v>1876107</v>
      </c>
      <c r="AI835" s="197">
        <v>1876107</v>
      </c>
      <c r="AJ835" s="197">
        <v>0</v>
      </c>
      <c r="AK835" s="197">
        <v>0</v>
      </c>
      <c r="AL835" s="197">
        <v>0</v>
      </c>
      <c r="AM835" s="197">
        <f t="shared" si="38"/>
        <v>0</v>
      </c>
      <c r="AN835" s="197">
        <v>0</v>
      </c>
      <c r="AO835" s="197">
        <v>0</v>
      </c>
      <c r="AP835" s="197">
        <v>0</v>
      </c>
      <c r="AQ835" s="197">
        <v>0</v>
      </c>
      <c r="AR835" s="197">
        <v>0</v>
      </c>
      <c r="AS835" s="197" t="s">
        <v>564</v>
      </c>
      <c r="AT835" s="197">
        <v>0</v>
      </c>
      <c r="AU835" s="197">
        <v>0</v>
      </c>
      <c r="AV835" s="197">
        <v>0</v>
      </c>
      <c r="AW835" s="197" t="s">
        <v>4004</v>
      </c>
      <c r="AX835" s="197"/>
      <c r="AY835" s="197"/>
      <c r="AZ835" s="197"/>
      <c r="BA835" s="197"/>
      <c r="BB835" s="197"/>
      <c r="BC835" s="197"/>
      <c r="BD835" s="197" t="s">
        <v>4004</v>
      </c>
      <c r="BE835" s="197"/>
      <c r="BF835" s="197"/>
      <c r="BG835" s="197"/>
      <c r="BH835" s="197"/>
      <c r="BI835" s="197"/>
    </row>
    <row r="836" spans="1:61" ht="15" hidden="1" customHeight="1" x14ac:dyDescent="0.2">
      <c r="A836" s="349" t="str">
        <f t="shared" si="39"/>
        <v>71xx-131140001072-710120251209TAC0001</v>
      </c>
      <c r="B836" s="198">
        <v>46099</v>
      </c>
      <c r="C836" s="351" t="s">
        <v>256</v>
      </c>
      <c r="D836" s="351" t="s">
        <v>1143</v>
      </c>
      <c r="E836" s="260">
        <v>131140001072</v>
      </c>
      <c r="F836" s="161" t="s">
        <v>2760</v>
      </c>
      <c r="G836" s="199" t="s">
        <v>2315</v>
      </c>
      <c r="H836" s="199" t="s">
        <v>3363</v>
      </c>
      <c r="I836" s="199" t="s">
        <v>4290</v>
      </c>
      <c r="J836" s="198">
        <v>46000</v>
      </c>
      <c r="K836" s="198">
        <v>46016</v>
      </c>
      <c r="L836" s="198">
        <v>46099</v>
      </c>
      <c r="M836" s="198">
        <v>46099</v>
      </c>
      <c r="N836" s="161" t="s">
        <v>82</v>
      </c>
      <c r="O836" s="161" t="s">
        <v>479</v>
      </c>
      <c r="P836" s="161"/>
      <c r="Q836" s="161"/>
      <c r="R836" s="198">
        <v>44743</v>
      </c>
      <c r="S836" s="198">
        <v>45985</v>
      </c>
      <c r="T836" s="161" t="s">
        <v>4291</v>
      </c>
      <c r="U836" s="161" t="s">
        <v>149</v>
      </c>
      <c r="V836" s="161"/>
      <c r="W836" s="161" t="s">
        <v>416</v>
      </c>
      <c r="X836" s="161" t="s">
        <v>1897</v>
      </c>
      <c r="Y836" s="161"/>
      <c r="Z836" s="198"/>
      <c r="AA836" s="161"/>
      <c r="AB836" s="161"/>
      <c r="AC836" s="161"/>
      <c r="AD836" s="197"/>
      <c r="AE836" s="197"/>
      <c r="AF836" s="197" t="s">
        <v>4090</v>
      </c>
      <c r="AG836" s="199">
        <v>902101</v>
      </c>
      <c r="AH836" s="197">
        <f t="shared" si="37"/>
        <v>6216</v>
      </c>
      <c r="AI836" s="197">
        <v>5425</v>
      </c>
      <c r="AJ836" s="197">
        <v>791</v>
      </c>
      <c r="AK836" s="197">
        <v>0</v>
      </c>
      <c r="AL836" s="197">
        <v>0</v>
      </c>
      <c r="AM836" s="197">
        <f t="shared" si="38"/>
        <v>0</v>
      </c>
      <c r="AN836" s="197">
        <v>0</v>
      </c>
      <c r="AO836" s="197">
        <v>0</v>
      </c>
      <c r="AP836" s="197">
        <v>0</v>
      </c>
      <c r="AQ836" s="197">
        <v>0</v>
      </c>
      <c r="AR836" s="197">
        <v>0</v>
      </c>
      <c r="AS836" s="197" t="s">
        <v>564</v>
      </c>
      <c r="AT836" s="197">
        <v>0</v>
      </c>
      <c r="AU836" s="197">
        <v>0</v>
      </c>
      <c r="AV836" s="197">
        <v>0</v>
      </c>
      <c r="AW836" s="197" t="s">
        <v>4004</v>
      </c>
      <c r="AX836" s="197"/>
      <c r="AY836" s="197"/>
      <c r="AZ836" s="197"/>
      <c r="BA836" s="197"/>
      <c r="BB836" s="197"/>
      <c r="BC836" s="197"/>
      <c r="BD836" s="197" t="s">
        <v>4004</v>
      </c>
      <c r="BE836" s="197"/>
      <c r="BF836" s="197"/>
      <c r="BG836" s="197"/>
      <c r="BH836" s="197"/>
      <c r="BI836" s="197"/>
    </row>
    <row r="837" spans="1:61" ht="15" hidden="1" customHeight="1" x14ac:dyDescent="0.2">
      <c r="A837" s="349" t="str">
        <f t="shared" si="39"/>
        <v>71xx-11207651112-710120260310TAC0007</v>
      </c>
      <c r="B837" s="198">
        <v>46112</v>
      </c>
      <c r="C837" s="351" t="s">
        <v>256</v>
      </c>
      <c r="D837" s="351" t="s">
        <v>1143</v>
      </c>
      <c r="E837" s="260">
        <v>11207651112</v>
      </c>
      <c r="F837" s="161" t="s">
        <v>4277</v>
      </c>
      <c r="G837" s="199" t="s">
        <v>4278</v>
      </c>
      <c r="H837" s="199" t="s">
        <v>3363</v>
      </c>
      <c r="I837" s="199" t="s">
        <v>4279</v>
      </c>
      <c r="J837" s="198">
        <v>46091</v>
      </c>
      <c r="K837" s="198">
        <v>46094</v>
      </c>
      <c r="L837" s="198">
        <v>46112</v>
      </c>
      <c r="M837" s="198">
        <v>46112</v>
      </c>
      <c r="N837" s="161" t="s">
        <v>82</v>
      </c>
      <c r="O837" s="161" t="s">
        <v>479</v>
      </c>
      <c r="P837" s="161"/>
      <c r="Q837" s="161"/>
      <c r="R837" s="198">
        <v>45681</v>
      </c>
      <c r="S837" s="198">
        <v>46085</v>
      </c>
      <c r="T837" s="161" t="s">
        <v>3505</v>
      </c>
      <c r="U837" s="161" t="s">
        <v>149</v>
      </c>
      <c r="V837" s="161"/>
      <c r="W837" s="161" t="s">
        <v>1168</v>
      </c>
      <c r="X837" s="161" t="s">
        <v>1897</v>
      </c>
      <c r="Y837" s="161"/>
      <c r="Z837" s="198"/>
      <c r="AA837" s="161"/>
      <c r="AB837" s="161"/>
      <c r="AC837" s="161"/>
      <c r="AD837" s="197">
        <v>53398257</v>
      </c>
      <c r="AE837" s="197">
        <v>2</v>
      </c>
      <c r="AF837" s="197" t="s">
        <v>4003</v>
      </c>
      <c r="AG837" s="199">
        <v>101202</v>
      </c>
      <c r="AH837" s="197">
        <f t="shared" si="37"/>
        <v>6048</v>
      </c>
      <c r="AI837" s="197">
        <v>5790</v>
      </c>
      <c r="AJ837" s="197">
        <v>258</v>
      </c>
      <c r="AK837" s="197">
        <v>0</v>
      </c>
      <c r="AL837" s="197">
        <v>0</v>
      </c>
      <c r="AM837" s="197">
        <f t="shared" si="38"/>
        <v>0</v>
      </c>
      <c r="AN837" s="197">
        <v>0</v>
      </c>
      <c r="AO837" s="197">
        <v>0</v>
      </c>
      <c r="AP837" s="197">
        <v>0</v>
      </c>
      <c r="AQ837" s="197">
        <v>0</v>
      </c>
      <c r="AR837" s="197">
        <v>0</v>
      </c>
      <c r="AS837" s="197" t="s">
        <v>564</v>
      </c>
      <c r="AT837" s="197">
        <v>0</v>
      </c>
      <c r="AU837" s="197">
        <v>0</v>
      </c>
      <c r="AV837" s="197">
        <v>0</v>
      </c>
      <c r="AW837" s="197" t="s">
        <v>4004</v>
      </c>
      <c r="AX837" s="197"/>
      <c r="AY837" s="197"/>
      <c r="AZ837" s="197"/>
      <c r="BA837" s="197"/>
      <c r="BB837" s="197"/>
      <c r="BC837" s="197"/>
      <c r="BD837" s="197" t="s">
        <v>4004</v>
      </c>
      <c r="BE837" s="197"/>
      <c r="BF837" s="197"/>
      <c r="BG837" s="197"/>
      <c r="BH837" s="197"/>
      <c r="BI837" s="197"/>
    </row>
    <row r="838" spans="1:61" ht="15" hidden="1" customHeight="1" x14ac:dyDescent="0.2">
      <c r="A838" s="349" t="str">
        <f t="shared" si="39"/>
        <v>15xx-70840002275-150120251006TAC0051</v>
      </c>
      <c r="B838" s="198">
        <v>46113</v>
      </c>
      <c r="C838" s="351" t="s">
        <v>290</v>
      </c>
      <c r="D838" s="351" t="s">
        <v>291</v>
      </c>
      <c r="E838" s="260">
        <v>70840002275</v>
      </c>
      <c r="F838" s="161" t="s">
        <v>1201</v>
      </c>
      <c r="G838" s="199" t="s">
        <v>1410</v>
      </c>
      <c r="H838" s="199" t="s">
        <v>3363</v>
      </c>
      <c r="I838" s="199" t="s">
        <v>4242</v>
      </c>
      <c r="J838" s="198">
        <v>45936</v>
      </c>
      <c r="K838" s="198">
        <v>45944</v>
      </c>
      <c r="L838" s="198">
        <v>46112</v>
      </c>
      <c r="M838" s="198">
        <v>46112</v>
      </c>
      <c r="N838" s="161" t="s">
        <v>82</v>
      </c>
      <c r="O838" s="161" t="s">
        <v>479</v>
      </c>
      <c r="P838" s="161"/>
      <c r="Q838" s="161"/>
      <c r="R838" s="198">
        <v>44562</v>
      </c>
      <c r="S838" s="198">
        <v>45657</v>
      </c>
      <c r="T838" s="161" t="s">
        <v>300</v>
      </c>
      <c r="U838" s="161" t="s">
        <v>293</v>
      </c>
      <c r="V838" s="161"/>
      <c r="W838" s="161" t="s">
        <v>2558</v>
      </c>
      <c r="X838" s="161"/>
      <c r="Y838" s="161"/>
      <c r="Z838" s="198"/>
      <c r="AA838" s="161"/>
      <c r="AB838" s="161"/>
      <c r="AC838" s="161"/>
      <c r="AD838" s="197"/>
      <c r="AE838" s="197"/>
      <c r="AF838" s="197" t="s">
        <v>4003</v>
      </c>
      <c r="AG838" s="199">
        <v>101111</v>
      </c>
      <c r="AH838" s="197">
        <f t="shared" si="37"/>
        <v>1049676</v>
      </c>
      <c r="AI838" s="197">
        <v>1049676</v>
      </c>
      <c r="AJ838" s="197">
        <v>0</v>
      </c>
      <c r="AK838" s="197">
        <v>0</v>
      </c>
      <c r="AL838" s="197">
        <v>0</v>
      </c>
      <c r="AM838" s="197">
        <f t="shared" si="38"/>
        <v>0</v>
      </c>
      <c r="AN838" s="197">
        <v>0</v>
      </c>
      <c r="AO838" s="197">
        <v>0</v>
      </c>
      <c r="AP838" s="197">
        <v>0</v>
      </c>
      <c r="AQ838" s="197">
        <v>0</v>
      </c>
      <c r="AR838" s="197">
        <v>0</v>
      </c>
      <c r="AS838" s="197" t="s">
        <v>564</v>
      </c>
      <c r="AT838" s="197">
        <v>0</v>
      </c>
      <c r="AU838" s="197">
        <v>0</v>
      </c>
      <c r="AV838" s="197">
        <v>0</v>
      </c>
      <c r="AW838" s="197" t="s">
        <v>4004</v>
      </c>
      <c r="AX838" s="197"/>
      <c r="AY838" s="197"/>
      <c r="AZ838" s="197"/>
      <c r="BA838" s="197"/>
      <c r="BB838" s="197"/>
      <c r="BC838" s="197"/>
      <c r="BD838" s="197" t="s">
        <v>4004</v>
      </c>
      <c r="BE838" s="197"/>
      <c r="BF838" s="197"/>
      <c r="BG838" s="197"/>
      <c r="BH838" s="197"/>
      <c r="BI838" s="197"/>
    </row>
    <row r="839" spans="1:61" ht="15" hidden="1" customHeight="1" x14ac:dyDescent="0.2">
      <c r="A839" s="349" t="str">
        <f t="shared" si="39"/>
        <v>27xx-770509303982-270120260317TAC0007</v>
      </c>
      <c r="B839" s="198">
        <v>46112</v>
      </c>
      <c r="C839" s="351" t="s">
        <v>193</v>
      </c>
      <c r="D839" s="351" t="s">
        <v>194</v>
      </c>
      <c r="E839" s="260">
        <v>770509303982</v>
      </c>
      <c r="F839" s="161" t="s">
        <v>4216</v>
      </c>
      <c r="G839" s="199" t="s">
        <v>4217</v>
      </c>
      <c r="H839" s="199" t="s">
        <v>3363</v>
      </c>
      <c r="I839" s="199" t="s">
        <v>4218</v>
      </c>
      <c r="J839" s="198">
        <v>46098</v>
      </c>
      <c r="K839" s="198">
        <v>46101</v>
      </c>
      <c r="L839" s="198">
        <v>46112</v>
      </c>
      <c r="M839" s="198"/>
      <c r="N839" s="161" t="s">
        <v>82</v>
      </c>
      <c r="O839" s="161" t="s">
        <v>479</v>
      </c>
      <c r="P839" s="161"/>
      <c r="Q839" s="161"/>
      <c r="R839" s="198">
        <v>44927</v>
      </c>
      <c r="S839" s="198">
        <v>46077</v>
      </c>
      <c r="T839" s="161" t="s">
        <v>196</v>
      </c>
      <c r="U839" s="161" t="s">
        <v>23</v>
      </c>
      <c r="V839" s="161"/>
      <c r="W839" s="161" t="s">
        <v>4219</v>
      </c>
      <c r="X839" s="161" t="s">
        <v>36</v>
      </c>
      <c r="Y839" s="161"/>
      <c r="Z839" s="198"/>
      <c r="AA839" s="161"/>
      <c r="AB839" s="161"/>
      <c r="AC839" s="161"/>
      <c r="AD839" s="197">
        <v>11416334</v>
      </c>
      <c r="AE839" s="197">
        <v>3</v>
      </c>
      <c r="AF839" s="197" t="s">
        <v>4090</v>
      </c>
      <c r="AG839" s="199">
        <v>902101</v>
      </c>
      <c r="AH839" s="197">
        <f t="shared" ref="AH839:AH902" si="40">AI839+AJ839</f>
        <v>5950</v>
      </c>
      <c r="AI839" s="197">
        <v>5950</v>
      </c>
      <c r="AJ839" s="197">
        <v>0</v>
      </c>
      <c r="AK839" s="197">
        <v>0</v>
      </c>
      <c r="AL839" s="197">
        <v>0</v>
      </c>
      <c r="AM839" s="197">
        <f t="shared" ref="AM839:AM902" si="41">AN839+AO839+AP839+AQ839+AR839</f>
        <v>0</v>
      </c>
      <c r="AN839" s="197">
        <v>0</v>
      </c>
      <c r="AO839" s="197">
        <v>0</v>
      </c>
      <c r="AP839" s="197">
        <v>0</v>
      </c>
      <c r="AQ839" s="197">
        <v>0</v>
      </c>
      <c r="AR839" s="197">
        <v>0</v>
      </c>
      <c r="AS839" s="197" t="s">
        <v>564</v>
      </c>
      <c r="AT839" s="197">
        <v>0</v>
      </c>
      <c r="AU839" s="197">
        <v>0</v>
      </c>
      <c r="AV839" s="197">
        <v>0</v>
      </c>
      <c r="AW839" s="197" t="s">
        <v>4004</v>
      </c>
      <c r="AX839" s="197"/>
      <c r="AY839" s="197"/>
      <c r="AZ839" s="197"/>
      <c r="BA839" s="197"/>
      <c r="BB839" s="197"/>
      <c r="BC839" s="197"/>
      <c r="BD839" s="197" t="s">
        <v>4007</v>
      </c>
      <c r="BE839" s="197"/>
      <c r="BF839" s="197"/>
      <c r="BG839" s="197"/>
      <c r="BH839" s="197"/>
      <c r="BI839" s="197"/>
    </row>
    <row r="840" spans="1:61" ht="15" hidden="1" customHeight="1" x14ac:dyDescent="0.2">
      <c r="A840" s="349" t="str">
        <f t="shared" ref="A840:A903" si="42">CONCATENATE(C840,"-",E840,"-",G840)</f>
        <v>39xx-790602450167-390120251209TAC0001</v>
      </c>
      <c r="B840" s="198">
        <v>46112</v>
      </c>
      <c r="C840" s="351" t="s">
        <v>358</v>
      </c>
      <c r="D840" s="351" t="s">
        <v>245</v>
      </c>
      <c r="E840" s="260">
        <v>790602450167</v>
      </c>
      <c r="F840" s="161" t="s">
        <v>2324</v>
      </c>
      <c r="G840" s="199" t="s">
        <v>2323</v>
      </c>
      <c r="H840" s="199" t="s">
        <v>3363</v>
      </c>
      <c r="I840" s="199" t="s">
        <v>3615</v>
      </c>
      <c r="J840" s="198">
        <v>46000</v>
      </c>
      <c r="K840" s="198">
        <v>46022</v>
      </c>
      <c r="L840" s="198">
        <v>46071</v>
      </c>
      <c r="M840" s="198"/>
      <c r="N840" s="161" t="s">
        <v>82</v>
      </c>
      <c r="O840" s="161" t="s">
        <v>479</v>
      </c>
      <c r="P840" s="161"/>
      <c r="Q840" s="161"/>
      <c r="R840" s="198">
        <v>44820</v>
      </c>
      <c r="S840" s="198">
        <v>45995</v>
      </c>
      <c r="T840" s="161" t="s">
        <v>3616</v>
      </c>
      <c r="U840" s="161" t="s">
        <v>149</v>
      </c>
      <c r="V840" s="161"/>
      <c r="W840" s="161" t="s">
        <v>1160</v>
      </c>
      <c r="X840" s="161" t="s">
        <v>252</v>
      </c>
      <c r="Y840" s="161"/>
      <c r="Z840" s="198"/>
      <c r="AA840" s="161"/>
      <c r="AB840" s="161"/>
      <c r="AC840" s="161"/>
      <c r="AD840" s="197"/>
      <c r="AE840" s="197"/>
      <c r="AF840" s="197" t="s">
        <v>4090</v>
      </c>
      <c r="AG840" s="199">
        <v>902101</v>
      </c>
      <c r="AH840" s="197">
        <f t="shared" si="40"/>
        <v>5950</v>
      </c>
      <c r="AI840" s="197">
        <v>5950</v>
      </c>
      <c r="AJ840" s="197">
        <v>0</v>
      </c>
      <c r="AK840" s="197">
        <v>0</v>
      </c>
      <c r="AL840" s="197">
        <v>0</v>
      </c>
      <c r="AM840" s="197">
        <f t="shared" si="41"/>
        <v>0</v>
      </c>
      <c r="AN840" s="197">
        <v>0</v>
      </c>
      <c r="AO840" s="197">
        <v>0</v>
      </c>
      <c r="AP840" s="197">
        <v>0</v>
      </c>
      <c r="AQ840" s="197">
        <v>0</v>
      </c>
      <c r="AR840" s="197">
        <v>0</v>
      </c>
      <c r="AS840" s="197" t="s">
        <v>564</v>
      </c>
      <c r="AT840" s="197">
        <v>0</v>
      </c>
      <c r="AU840" s="197">
        <v>0</v>
      </c>
      <c r="AV840" s="197">
        <v>0</v>
      </c>
      <c r="AW840" s="197" t="s">
        <v>4004</v>
      </c>
      <c r="AX840" s="197"/>
      <c r="AY840" s="197"/>
      <c r="AZ840" s="197"/>
      <c r="BA840" s="197"/>
      <c r="BB840" s="197"/>
      <c r="BC840" s="197"/>
      <c r="BD840" s="197" t="s">
        <v>4007</v>
      </c>
      <c r="BE840" s="197"/>
      <c r="BF840" s="197"/>
      <c r="BG840" s="197"/>
      <c r="BH840" s="197"/>
      <c r="BI840" s="197"/>
    </row>
    <row r="841" spans="1:61" ht="15" hidden="1" customHeight="1" x14ac:dyDescent="0.2">
      <c r="A841" s="349" t="str">
        <f t="shared" si="42"/>
        <v>71xx-870530300616-710120260310TAC0003</v>
      </c>
      <c r="B841" s="198">
        <v>46112</v>
      </c>
      <c r="C841" s="351" t="s">
        <v>256</v>
      </c>
      <c r="D841" s="351" t="s">
        <v>1143</v>
      </c>
      <c r="E841" s="260">
        <v>870530300616</v>
      </c>
      <c r="F841" s="161" t="s">
        <v>4261</v>
      </c>
      <c r="G841" s="199" t="s">
        <v>4262</v>
      </c>
      <c r="H841" s="199" t="s">
        <v>3363</v>
      </c>
      <c r="I841" s="199" t="s">
        <v>4263</v>
      </c>
      <c r="J841" s="198">
        <v>46091</v>
      </c>
      <c r="K841" s="198">
        <v>46094</v>
      </c>
      <c r="L841" s="198">
        <v>46112</v>
      </c>
      <c r="M841" s="198">
        <v>46112</v>
      </c>
      <c r="N841" s="161" t="s">
        <v>82</v>
      </c>
      <c r="O841" s="161" t="s">
        <v>479</v>
      </c>
      <c r="P841" s="161"/>
      <c r="Q841" s="161"/>
      <c r="R841" s="198">
        <v>45830</v>
      </c>
      <c r="S841" s="198">
        <v>46085</v>
      </c>
      <c r="T841" s="161" t="s">
        <v>4206</v>
      </c>
      <c r="U841" s="161" t="s">
        <v>149</v>
      </c>
      <c r="V841" s="161"/>
      <c r="W841" s="161" t="s">
        <v>4264</v>
      </c>
      <c r="X841" s="161" t="s">
        <v>1897</v>
      </c>
      <c r="Y841" s="161"/>
      <c r="Z841" s="198"/>
      <c r="AA841" s="161"/>
      <c r="AB841" s="161"/>
      <c r="AC841" s="161"/>
      <c r="AD841" s="197"/>
      <c r="AE841" s="197"/>
      <c r="AF841" s="197" t="s">
        <v>4090</v>
      </c>
      <c r="AG841" s="199">
        <v>905101</v>
      </c>
      <c r="AH841" s="197">
        <f t="shared" si="40"/>
        <v>5395</v>
      </c>
      <c r="AI841" s="197">
        <v>5100</v>
      </c>
      <c r="AJ841" s="197">
        <v>295</v>
      </c>
      <c r="AK841" s="197">
        <v>0</v>
      </c>
      <c r="AL841" s="197">
        <v>0</v>
      </c>
      <c r="AM841" s="197">
        <f t="shared" si="41"/>
        <v>0</v>
      </c>
      <c r="AN841" s="197">
        <v>0</v>
      </c>
      <c r="AO841" s="197">
        <v>0</v>
      </c>
      <c r="AP841" s="197">
        <v>0</v>
      </c>
      <c r="AQ841" s="197">
        <v>0</v>
      </c>
      <c r="AR841" s="197">
        <v>0</v>
      </c>
      <c r="AS841" s="197" t="s">
        <v>564</v>
      </c>
      <c r="AT841" s="197">
        <v>0</v>
      </c>
      <c r="AU841" s="197">
        <v>0</v>
      </c>
      <c r="AV841" s="197">
        <v>0</v>
      </c>
      <c r="AW841" s="197" t="s">
        <v>4004</v>
      </c>
      <c r="AX841" s="197"/>
      <c r="AY841" s="197"/>
      <c r="AZ841" s="197"/>
      <c r="BA841" s="197"/>
      <c r="BB841" s="197"/>
      <c r="BC841" s="197"/>
      <c r="BD841" s="197" t="s">
        <v>4004</v>
      </c>
      <c r="BE841" s="197"/>
      <c r="BF841" s="197"/>
      <c r="BG841" s="197"/>
      <c r="BH841" s="197"/>
      <c r="BI841" s="197"/>
    </row>
    <row r="842" spans="1:61" ht="15" hidden="1" customHeight="1" x14ac:dyDescent="0.2">
      <c r="A842" s="349" t="str">
        <f t="shared" si="42"/>
        <v>71xx-11207651112-710120260310TAC0007</v>
      </c>
      <c r="B842" s="198">
        <v>46112</v>
      </c>
      <c r="C842" s="351" t="s">
        <v>256</v>
      </c>
      <c r="D842" s="351" t="s">
        <v>1143</v>
      </c>
      <c r="E842" s="260">
        <v>11207651112</v>
      </c>
      <c r="F842" s="161" t="s">
        <v>4277</v>
      </c>
      <c r="G842" s="199" t="s">
        <v>4278</v>
      </c>
      <c r="H842" s="199" t="s">
        <v>3363</v>
      </c>
      <c r="I842" s="199" t="s">
        <v>4279</v>
      </c>
      <c r="J842" s="198">
        <v>46091</v>
      </c>
      <c r="K842" s="198">
        <v>46094</v>
      </c>
      <c r="L842" s="198">
        <v>46112</v>
      </c>
      <c r="M842" s="198">
        <v>46112</v>
      </c>
      <c r="N842" s="161" t="s">
        <v>82</v>
      </c>
      <c r="O842" s="161" t="s">
        <v>479</v>
      </c>
      <c r="P842" s="161"/>
      <c r="Q842" s="161"/>
      <c r="R842" s="198">
        <v>45681</v>
      </c>
      <c r="S842" s="198">
        <v>46085</v>
      </c>
      <c r="T842" s="161" t="s">
        <v>3505</v>
      </c>
      <c r="U842" s="161" t="s">
        <v>149</v>
      </c>
      <c r="V842" s="161"/>
      <c r="W842" s="161" t="s">
        <v>1168</v>
      </c>
      <c r="X842" s="161" t="s">
        <v>1897</v>
      </c>
      <c r="Y842" s="161"/>
      <c r="Z842" s="198"/>
      <c r="AA842" s="161"/>
      <c r="AB842" s="161"/>
      <c r="AC842" s="161"/>
      <c r="AD842" s="197"/>
      <c r="AE842" s="197"/>
      <c r="AF842" s="197" t="s">
        <v>4090</v>
      </c>
      <c r="AG842" s="199">
        <v>905101</v>
      </c>
      <c r="AH842" s="197">
        <f t="shared" si="40"/>
        <v>5326</v>
      </c>
      <c r="AI842" s="197">
        <v>5100</v>
      </c>
      <c r="AJ842" s="197">
        <v>226</v>
      </c>
      <c r="AK842" s="197">
        <v>0</v>
      </c>
      <c r="AL842" s="197">
        <v>0</v>
      </c>
      <c r="AM842" s="197">
        <f t="shared" si="41"/>
        <v>0</v>
      </c>
      <c r="AN842" s="197">
        <v>0</v>
      </c>
      <c r="AO842" s="197">
        <v>0</v>
      </c>
      <c r="AP842" s="197">
        <v>0</v>
      </c>
      <c r="AQ842" s="197">
        <v>0</v>
      </c>
      <c r="AR842" s="197">
        <v>0</v>
      </c>
      <c r="AS842" s="197" t="s">
        <v>564</v>
      </c>
      <c r="AT842" s="197">
        <v>0</v>
      </c>
      <c r="AU842" s="197">
        <v>0</v>
      </c>
      <c r="AV842" s="197">
        <v>0</v>
      </c>
      <c r="AW842" s="197" t="s">
        <v>4004</v>
      </c>
      <c r="AX842" s="197"/>
      <c r="AY842" s="197"/>
      <c r="AZ842" s="197"/>
      <c r="BA842" s="197"/>
      <c r="BB842" s="197"/>
      <c r="BC842" s="197"/>
      <c r="BD842" s="197" t="s">
        <v>4004</v>
      </c>
      <c r="BE842" s="197"/>
      <c r="BF842" s="197"/>
      <c r="BG842" s="197"/>
      <c r="BH842" s="197"/>
      <c r="BI842" s="197"/>
    </row>
    <row r="843" spans="1:61" ht="15" hidden="1" customHeight="1" x14ac:dyDescent="0.2">
      <c r="A843" s="349" t="str">
        <f t="shared" si="42"/>
        <v>71xx-850417303018-710120260310TAC0002</v>
      </c>
      <c r="B843" s="198">
        <v>46112</v>
      </c>
      <c r="C843" s="351" t="s">
        <v>256</v>
      </c>
      <c r="D843" s="351" t="s">
        <v>1143</v>
      </c>
      <c r="E843" s="260">
        <v>850417303018</v>
      </c>
      <c r="F843" s="161" t="s">
        <v>4245</v>
      </c>
      <c r="G843" s="199" t="s">
        <v>4246</v>
      </c>
      <c r="H843" s="199" t="s">
        <v>3363</v>
      </c>
      <c r="I843" s="199" t="s">
        <v>4247</v>
      </c>
      <c r="J843" s="198">
        <v>46091</v>
      </c>
      <c r="K843" s="198">
        <v>46097</v>
      </c>
      <c r="L843" s="198">
        <v>46112</v>
      </c>
      <c r="M843" s="198">
        <v>46112</v>
      </c>
      <c r="N843" s="161" t="s">
        <v>82</v>
      </c>
      <c r="O843" s="161" t="s">
        <v>479</v>
      </c>
      <c r="P843" s="161"/>
      <c r="Q843" s="161"/>
      <c r="R843" s="198">
        <v>45854</v>
      </c>
      <c r="S843" s="198">
        <v>46085</v>
      </c>
      <c r="T843" s="161" t="s">
        <v>4248</v>
      </c>
      <c r="U843" s="161" t="s">
        <v>149</v>
      </c>
      <c r="V843" s="161"/>
      <c r="W843" s="161" t="s">
        <v>3704</v>
      </c>
      <c r="X843" s="161" t="s">
        <v>1897</v>
      </c>
      <c r="Y843" s="161"/>
      <c r="Z843" s="198"/>
      <c r="AA843" s="161"/>
      <c r="AB843" s="161"/>
      <c r="AC843" s="161"/>
      <c r="AD843" s="197"/>
      <c r="AE843" s="197"/>
      <c r="AF843" s="197" t="s">
        <v>4090</v>
      </c>
      <c r="AG843" s="199">
        <v>905101</v>
      </c>
      <c r="AH843" s="197">
        <f t="shared" si="40"/>
        <v>5291</v>
      </c>
      <c r="AI843" s="197">
        <v>5100</v>
      </c>
      <c r="AJ843" s="197">
        <v>191</v>
      </c>
      <c r="AK843" s="197">
        <v>0</v>
      </c>
      <c r="AL843" s="197">
        <v>0</v>
      </c>
      <c r="AM843" s="197">
        <f t="shared" si="41"/>
        <v>0</v>
      </c>
      <c r="AN843" s="197">
        <v>0</v>
      </c>
      <c r="AO843" s="197">
        <v>0</v>
      </c>
      <c r="AP843" s="197">
        <v>0</v>
      </c>
      <c r="AQ843" s="197">
        <v>0</v>
      </c>
      <c r="AR843" s="197">
        <v>0</v>
      </c>
      <c r="AS843" s="197" t="s">
        <v>564</v>
      </c>
      <c r="AT843" s="197">
        <v>0</v>
      </c>
      <c r="AU843" s="197">
        <v>0</v>
      </c>
      <c r="AV843" s="197">
        <v>0</v>
      </c>
      <c r="AW843" s="197" t="s">
        <v>4004</v>
      </c>
      <c r="AX843" s="197"/>
      <c r="AY843" s="197"/>
      <c r="AZ843" s="197"/>
      <c r="BA843" s="197"/>
      <c r="BB843" s="197"/>
      <c r="BC843" s="197"/>
      <c r="BD843" s="197" t="s">
        <v>4004</v>
      </c>
      <c r="BE843" s="197"/>
      <c r="BF843" s="197"/>
      <c r="BG843" s="197"/>
      <c r="BH843" s="197"/>
      <c r="BI843" s="197"/>
    </row>
    <row r="844" spans="1:61" ht="15" hidden="1" customHeight="1" x14ac:dyDescent="0.2">
      <c r="A844" s="349" t="str">
        <f t="shared" si="42"/>
        <v>71xx-980203351040-710120260310TAC0008</v>
      </c>
      <c r="B844" s="198">
        <v>46112</v>
      </c>
      <c r="C844" s="351" t="s">
        <v>256</v>
      </c>
      <c r="D844" s="351" t="s">
        <v>1143</v>
      </c>
      <c r="E844" s="260">
        <v>980203351040</v>
      </c>
      <c r="F844" s="161" t="s">
        <v>4273</v>
      </c>
      <c r="G844" s="199" t="s">
        <v>4274</v>
      </c>
      <c r="H844" s="199" t="s">
        <v>3363</v>
      </c>
      <c r="I844" s="199" t="s">
        <v>4275</v>
      </c>
      <c r="J844" s="198">
        <v>46091</v>
      </c>
      <c r="K844" s="198">
        <v>46097</v>
      </c>
      <c r="L844" s="198">
        <v>46112</v>
      </c>
      <c r="M844" s="198">
        <v>46112</v>
      </c>
      <c r="N844" s="161" t="s">
        <v>82</v>
      </c>
      <c r="O844" s="161" t="s">
        <v>479</v>
      </c>
      <c r="P844" s="161"/>
      <c r="Q844" s="161"/>
      <c r="R844" s="198">
        <v>45826</v>
      </c>
      <c r="S844" s="198" t="s">
        <v>4276</v>
      </c>
      <c r="T844" s="161" t="s">
        <v>3735</v>
      </c>
      <c r="U844" s="161" t="s">
        <v>149</v>
      </c>
      <c r="V844" s="161"/>
      <c r="W844" s="161" t="s">
        <v>4264</v>
      </c>
      <c r="X844" s="161" t="s">
        <v>1897</v>
      </c>
      <c r="Y844" s="161"/>
      <c r="Z844" s="198"/>
      <c r="AA844" s="161"/>
      <c r="AB844" s="161"/>
      <c r="AC844" s="161"/>
      <c r="AD844" s="197"/>
      <c r="AE844" s="197"/>
      <c r="AF844" s="197" t="s">
        <v>4090</v>
      </c>
      <c r="AG844" s="199">
        <v>905101</v>
      </c>
      <c r="AH844" s="197">
        <f t="shared" si="40"/>
        <v>5258</v>
      </c>
      <c r="AI844" s="197">
        <v>5100</v>
      </c>
      <c r="AJ844" s="197">
        <v>158</v>
      </c>
      <c r="AK844" s="197">
        <v>0</v>
      </c>
      <c r="AL844" s="197">
        <v>0</v>
      </c>
      <c r="AM844" s="197">
        <f t="shared" si="41"/>
        <v>0</v>
      </c>
      <c r="AN844" s="197">
        <v>0</v>
      </c>
      <c r="AO844" s="197">
        <v>0</v>
      </c>
      <c r="AP844" s="197">
        <v>0</v>
      </c>
      <c r="AQ844" s="197">
        <v>0</v>
      </c>
      <c r="AR844" s="197">
        <v>0</v>
      </c>
      <c r="AS844" s="197" t="s">
        <v>564</v>
      </c>
      <c r="AT844" s="197">
        <v>0</v>
      </c>
      <c r="AU844" s="197">
        <v>0</v>
      </c>
      <c r="AV844" s="197">
        <v>0</v>
      </c>
      <c r="AW844" s="197" t="s">
        <v>4004</v>
      </c>
      <c r="AX844" s="197"/>
      <c r="AY844" s="197"/>
      <c r="AZ844" s="197"/>
      <c r="BA844" s="197"/>
      <c r="BB844" s="197"/>
      <c r="BC844" s="197"/>
      <c r="BD844" s="197" t="s">
        <v>4004</v>
      </c>
      <c r="BE844" s="197"/>
      <c r="BF844" s="197"/>
      <c r="BG844" s="197"/>
      <c r="BH844" s="197"/>
      <c r="BI844" s="197"/>
    </row>
    <row r="845" spans="1:61" ht="15" hidden="1" customHeight="1" x14ac:dyDescent="0.2">
      <c r="A845" s="349" t="str">
        <f t="shared" si="42"/>
        <v>15xx-711013400256-150120251117TAC0001</v>
      </c>
      <c r="B845" s="198">
        <v>46099</v>
      </c>
      <c r="C845" s="351" t="s">
        <v>290</v>
      </c>
      <c r="D845" s="351" t="s">
        <v>291</v>
      </c>
      <c r="E845" s="260">
        <v>711013400256</v>
      </c>
      <c r="F845" s="161" t="s">
        <v>2103</v>
      </c>
      <c r="G845" s="199" t="s">
        <v>2014</v>
      </c>
      <c r="H845" s="199" t="s">
        <v>3363</v>
      </c>
      <c r="I845" s="199" t="s">
        <v>2014</v>
      </c>
      <c r="J845" s="198">
        <v>45978</v>
      </c>
      <c r="K845" s="198">
        <v>46002</v>
      </c>
      <c r="L845" s="198">
        <v>46099</v>
      </c>
      <c r="M845" s="198">
        <v>46099</v>
      </c>
      <c r="N845" s="161" t="s">
        <v>82</v>
      </c>
      <c r="O845" s="161" t="s">
        <v>479</v>
      </c>
      <c r="P845" s="161"/>
      <c r="Q845" s="161"/>
      <c r="R845" s="198">
        <v>44743</v>
      </c>
      <c r="S845" s="198">
        <v>45961</v>
      </c>
      <c r="T845" s="161" t="s">
        <v>2101</v>
      </c>
      <c r="U845" s="161" t="s">
        <v>264</v>
      </c>
      <c r="V845" s="161"/>
      <c r="W845" s="161" t="s">
        <v>296</v>
      </c>
      <c r="X845" s="161" t="s">
        <v>132</v>
      </c>
      <c r="Y845" s="161"/>
      <c r="Z845" s="198"/>
      <c r="AA845" s="161"/>
      <c r="AB845" s="161"/>
      <c r="AC845" s="161"/>
      <c r="AD845" s="197"/>
      <c r="AE845" s="197"/>
      <c r="AF845" s="197" t="s">
        <v>4003</v>
      </c>
      <c r="AG845" s="199">
        <v>101202</v>
      </c>
      <c r="AH845" s="197">
        <f t="shared" si="40"/>
        <v>1036777</v>
      </c>
      <c r="AI845" s="197">
        <v>748437</v>
      </c>
      <c r="AJ845" s="197">
        <v>288340</v>
      </c>
      <c r="AK845" s="197">
        <v>0</v>
      </c>
      <c r="AL845" s="197">
        <v>0</v>
      </c>
      <c r="AM845" s="197">
        <f t="shared" si="41"/>
        <v>0</v>
      </c>
      <c r="AN845" s="197">
        <v>0</v>
      </c>
      <c r="AO845" s="197">
        <v>0</v>
      </c>
      <c r="AP845" s="197">
        <v>0</v>
      </c>
      <c r="AQ845" s="197">
        <v>0</v>
      </c>
      <c r="AR845" s="197">
        <v>0</v>
      </c>
      <c r="AS845" s="197" t="s">
        <v>564</v>
      </c>
      <c r="AT845" s="197">
        <v>0</v>
      </c>
      <c r="AU845" s="197">
        <v>0</v>
      </c>
      <c r="AV845" s="197">
        <v>0</v>
      </c>
      <c r="AW845" s="197" t="s">
        <v>4004</v>
      </c>
      <c r="AX845" s="197"/>
      <c r="AY845" s="197"/>
      <c r="AZ845" s="197"/>
      <c r="BA845" s="197"/>
      <c r="BB845" s="197"/>
      <c r="BC845" s="197"/>
      <c r="BD845" s="197" t="s">
        <v>4004</v>
      </c>
      <c r="BE845" s="197"/>
      <c r="BF845" s="197"/>
      <c r="BG845" s="197"/>
      <c r="BH845" s="197"/>
      <c r="BI845" s="197"/>
    </row>
    <row r="846" spans="1:61" ht="15" hidden="1" customHeight="1" x14ac:dyDescent="0.2">
      <c r="A846" s="349" t="str">
        <f t="shared" si="42"/>
        <v>27xx-860914300681-270120260227TAC0185</v>
      </c>
      <c r="B846" s="198">
        <v>46112</v>
      </c>
      <c r="C846" s="351" t="s">
        <v>193</v>
      </c>
      <c r="D846" s="351" t="s">
        <v>194</v>
      </c>
      <c r="E846" s="260">
        <v>860914300681</v>
      </c>
      <c r="F846" s="161" t="s">
        <v>3729</v>
      </c>
      <c r="G846" s="199" t="s">
        <v>3730</v>
      </c>
      <c r="H846" s="199" t="s">
        <v>3363</v>
      </c>
      <c r="I846" s="199" t="s">
        <v>4281</v>
      </c>
      <c r="J846" s="198">
        <v>46080</v>
      </c>
      <c r="K846" s="198">
        <v>46084</v>
      </c>
      <c r="L846" s="198">
        <v>46112</v>
      </c>
      <c r="M846" s="198"/>
      <c r="N846" s="161" t="s">
        <v>82</v>
      </c>
      <c r="O846" s="161" t="s">
        <v>479</v>
      </c>
      <c r="P846" s="161"/>
      <c r="Q846" s="161"/>
      <c r="R846" s="198">
        <v>44927</v>
      </c>
      <c r="S846" s="198" t="s">
        <v>3731</v>
      </c>
      <c r="T846" s="161" t="s">
        <v>371</v>
      </c>
      <c r="U846" s="161" t="s">
        <v>23</v>
      </c>
      <c r="V846" s="161"/>
      <c r="W846" s="161" t="s">
        <v>3732</v>
      </c>
      <c r="X846" s="161" t="s">
        <v>36</v>
      </c>
      <c r="Y846" s="161"/>
      <c r="Z846" s="198"/>
      <c r="AA846" s="161"/>
      <c r="AB846" s="161"/>
      <c r="AC846" s="161"/>
      <c r="AD846" s="197"/>
      <c r="AE846" s="197"/>
      <c r="AF846" s="197" t="s">
        <v>4003</v>
      </c>
      <c r="AG846" s="199">
        <v>101202</v>
      </c>
      <c r="AH846" s="197">
        <f t="shared" si="40"/>
        <v>4942</v>
      </c>
      <c r="AI846" s="197">
        <v>3608</v>
      </c>
      <c r="AJ846" s="197">
        <v>1334</v>
      </c>
      <c r="AK846" s="197">
        <v>0</v>
      </c>
      <c r="AL846" s="197">
        <v>0</v>
      </c>
      <c r="AM846" s="197">
        <f t="shared" si="41"/>
        <v>0</v>
      </c>
      <c r="AN846" s="197">
        <v>0</v>
      </c>
      <c r="AO846" s="197">
        <v>0</v>
      </c>
      <c r="AP846" s="197">
        <v>0</v>
      </c>
      <c r="AQ846" s="197">
        <v>0</v>
      </c>
      <c r="AR846" s="197">
        <v>0</v>
      </c>
      <c r="AS846" s="197" t="s">
        <v>564</v>
      </c>
      <c r="AT846" s="197">
        <v>0</v>
      </c>
      <c r="AU846" s="197">
        <v>0</v>
      </c>
      <c r="AV846" s="197">
        <v>0</v>
      </c>
      <c r="AW846" s="197" t="s">
        <v>4004</v>
      </c>
      <c r="AX846" s="197"/>
      <c r="AY846" s="197"/>
      <c r="AZ846" s="197"/>
      <c r="BA846" s="197"/>
      <c r="BB846" s="197"/>
      <c r="BC846" s="197"/>
      <c r="BD846" s="197" t="s">
        <v>4004</v>
      </c>
      <c r="BE846" s="197"/>
      <c r="BF846" s="197"/>
      <c r="BG846" s="197"/>
      <c r="BH846" s="197"/>
      <c r="BI846" s="197"/>
    </row>
    <row r="847" spans="1:61" ht="15" hidden="1" customHeight="1" x14ac:dyDescent="0.2">
      <c r="A847" s="349" t="str">
        <f t="shared" si="42"/>
        <v>15xx-810708300147-150120250904TAC0001</v>
      </c>
      <c r="B847" s="198">
        <v>46113</v>
      </c>
      <c r="C847" s="351" t="s">
        <v>290</v>
      </c>
      <c r="D847" s="351" t="s">
        <v>291</v>
      </c>
      <c r="E847" s="260">
        <v>810708300147</v>
      </c>
      <c r="F847" s="161" t="s">
        <v>1439</v>
      </c>
      <c r="G847" s="199" t="s">
        <v>1438</v>
      </c>
      <c r="H847" s="199" t="s">
        <v>3363</v>
      </c>
      <c r="I847" s="199" t="s">
        <v>4251</v>
      </c>
      <c r="J847" s="198">
        <v>45904</v>
      </c>
      <c r="K847" s="198">
        <v>45931</v>
      </c>
      <c r="L847" s="198">
        <v>46111</v>
      </c>
      <c r="M847" s="198">
        <v>46111</v>
      </c>
      <c r="N847" s="161" t="s">
        <v>82</v>
      </c>
      <c r="O847" s="161" t="s">
        <v>479</v>
      </c>
      <c r="P847" s="161"/>
      <c r="Q847" s="161"/>
      <c r="R847" s="198">
        <v>45839</v>
      </c>
      <c r="S847" s="198">
        <v>45902</v>
      </c>
      <c r="T847" s="161" t="s">
        <v>1059</v>
      </c>
      <c r="U847" s="161" t="s">
        <v>264</v>
      </c>
      <c r="V847" s="161"/>
      <c r="W847" s="161" t="s">
        <v>381</v>
      </c>
      <c r="X847" s="161" t="s">
        <v>132</v>
      </c>
      <c r="Y847" s="161"/>
      <c r="Z847" s="198"/>
      <c r="AA847" s="161"/>
      <c r="AB847" s="161"/>
      <c r="AC847" s="161"/>
      <c r="AD847" s="197"/>
      <c r="AE847" s="197"/>
      <c r="AF847" s="197" t="s">
        <v>4005</v>
      </c>
      <c r="AG847" s="199">
        <v>105101</v>
      </c>
      <c r="AH847" s="197">
        <f t="shared" si="40"/>
        <v>164547.64000000001</v>
      </c>
      <c r="AI847" s="197">
        <v>140063</v>
      </c>
      <c r="AJ847" s="197">
        <v>24484.639999999999</v>
      </c>
      <c r="AK847" s="197">
        <v>0</v>
      </c>
      <c r="AL847" s="197">
        <v>0</v>
      </c>
      <c r="AM847" s="197">
        <f t="shared" si="41"/>
        <v>0</v>
      </c>
      <c r="AN847" s="197">
        <v>0</v>
      </c>
      <c r="AO847" s="197">
        <v>0</v>
      </c>
      <c r="AP847" s="197">
        <v>0</v>
      </c>
      <c r="AQ847" s="197">
        <v>0</v>
      </c>
      <c r="AR847" s="197">
        <v>0</v>
      </c>
      <c r="AS847" s="197" t="s">
        <v>564</v>
      </c>
      <c r="AT847" s="197">
        <v>0</v>
      </c>
      <c r="AU847" s="197">
        <v>0</v>
      </c>
      <c r="AV847" s="197">
        <v>0</v>
      </c>
      <c r="AW847" s="197" t="s">
        <v>4004</v>
      </c>
      <c r="AX847" s="197"/>
      <c r="AY847" s="197"/>
      <c r="AZ847" s="197"/>
      <c r="BA847" s="197"/>
      <c r="BB847" s="197"/>
      <c r="BC847" s="197"/>
      <c r="BD847" s="197" t="s">
        <v>4004</v>
      </c>
      <c r="BE847" s="197"/>
      <c r="BF847" s="197"/>
      <c r="BG847" s="197"/>
      <c r="BH847" s="197"/>
      <c r="BI847" s="197"/>
    </row>
    <row r="848" spans="1:61" ht="15" hidden="1" customHeight="1" x14ac:dyDescent="0.2">
      <c r="A848" s="349" t="str">
        <f t="shared" si="42"/>
        <v>15xx-711013400256-150120251117TAC0001</v>
      </c>
      <c r="B848" s="198">
        <v>46099</v>
      </c>
      <c r="C848" s="351" t="s">
        <v>290</v>
      </c>
      <c r="D848" s="351" t="s">
        <v>291</v>
      </c>
      <c r="E848" s="260">
        <v>711013400256</v>
      </c>
      <c r="F848" s="161" t="s">
        <v>2103</v>
      </c>
      <c r="G848" s="199" t="s">
        <v>2014</v>
      </c>
      <c r="H848" s="199" t="s">
        <v>3363</v>
      </c>
      <c r="I848" s="199" t="s">
        <v>2014</v>
      </c>
      <c r="J848" s="198">
        <v>45978</v>
      </c>
      <c r="K848" s="198">
        <v>46002</v>
      </c>
      <c r="L848" s="198">
        <v>46099</v>
      </c>
      <c r="M848" s="198">
        <v>46099</v>
      </c>
      <c r="N848" s="161" t="s">
        <v>82</v>
      </c>
      <c r="O848" s="161" t="s">
        <v>479</v>
      </c>
      <c r="P848" s="161"/>
      <c r="Q848" s="161"/>
      <c r="R848" s="198">
        <v>44743</v>
      </c>
      <c r="S848" s="198">
        <v>45961</v>
      </c>
      <c r="T848" s="161" t="s">
        <v>2101</v>
      </c>
      <c r="U848" s="161" t="s">
        <v>264</v>
      </c>
      <c r="V848" s="161"/>
      <c r="W848" s="161" t="s">
        <v>296</v>
      </c>
      <c r="X848" s="161" t="s">
        <v>132</v>
      </c>
      <c r="Y848" s="161"/>
      <c r="Z848" s="198"/>
      <c r="AA848" s="161"/>
      <c r="AB848" s="161"/>
      <c r="AC848" s="161"/>
      <c r="AD848" s="197"/>
      <c r="AE848" s="197"/>
      <c r="AF848" s="197" t="s">
        <v>4005</v>
      </c>
      <c r="AG848" s="199">
        <v>105101</v>
      </c>
      <c r="AH848" s="197">
        <f t="shared" si="40"/>
        <v>90847</v>
      </c>
      <c r="AI848" s="197">
        <v>80876</v>
      </c>
      <c r="AJ848" s="197">
        <v>9971</v>
      </c>
      <c r="AK848" s="197">
        <v>0</v>
      </c>
      <c r="AL848" s="197">
        <v>0</v>
      </c>
      <c r="AM848" s="197">
        <f t="shared" si="41"/>
        <v>0</v>
      </c>
      <c r="AN848" s="197">
        <v>0</v>
      </c>
      <c r="AO848" s="197">
        <v>0</v>
      </c>
      <c r="AP848" s="197">
        <v>0</v>
      </c>
      <c r="AQ848" s="197">
        <v>0</v>
      </c>
      <c r="AR848" s="197">
        <v>0</v>
      </c>
      <c r="AS848" s="197" t="s">
        <v>564</v>
      </c>
      <c r="AT848" s="197">
        <v>0</v>
      </c>
      <c r="AU848" s="197">
        <v>0</v>
      </c>
      <c r="AV848" s="197">
        <v>0</v>
      </c>
      <c r="AW848" s="197" t="s">
        <v>4004</v>
      </c>
      <c r="AX848" s="197"/>
      <c r="AY848" s="197"/>
      <c r="AZ848" s="197"/>
      <c r="BA848" s="197"/>
      <c r="BB848" s="197"/>
      <c r="BC848" s="197"/>
      <c r="BD848" s="197" t="s">
        <v>4004</v>
      </c>
      <c r="BE848" s="197"/>
      <c r="BF848" s="197"/>
      <c r="BG848" s="197"/>
      <c r="BH848" s="197"/>
      <c r="BI848" s="197"/>
    </row>
    <row r="849" spans="1:61" ht="15" hidden="1" customHeight="1" x14ac:dyDescent="0.2">
      <c r="A849" s="349" t="str">
        <f t="shared" si="42"/>
        <v>15xx-760311400391-150120251120TAC0002</v>
      </c>
      <c r="B849" s="198">
        <v>46099</v>
      </c>
      <c r="C849" s="351" t="s">
        <v>290</v>
      </c>
      <c r="D849" s="351" t="s">
        <v>291</v>
      </c>
      <c r="E849" s="260">
        <v>760311400391</v>
      </c>
      <c r="F849" s="161" t="s">
        <v>2566</v>
      </c>
      <c r="G849" s="199" t="s">
        <v>2567</v>
      </c>
      <c r="H849" s="199" t="s">
        <v>3363</v>
      </c>
      <c r="I849" s="199" t="s">
        <v>2567</v>
      </c>
      <c r="J849" s="198">
        <v>45981</v>
      </c>
      <c r="K849" s="198">
        <v>46031</v>
      </c>
      <c r="L849" s="198">
        <v>46099</v>
      </c>
      <c r="M849" s="198">
        <v>46099</v>
      </c>
      <c r="N849" s="161" t="s">
        <v>82</v>
      </c>
      <c r="O849" s="161" t="s">
        <v>479</v>
      </c>
      <c r="P849" s="161"/>
      <c r="Q849" s="161"/>
      <c r="R849" s="198">
        <v>44743</v>
      </c>
      <c r="S849" s="198">
        <v>45958</v>
      </c>
      <c r="T849" s="161" t="s">
        <v>294</v>
      </c>
      <c r="U849" s="161" t="s">
        <v>264</v>
      </c>
      <c r="V849" s="161"/>
      <c r="W849" s="161" t="s">
        <v>65</v>
      </c>
      <c r="X849" s="161" t="s">
        <v>132</v>
      </c>
      <c r="Y849" s="161"/>
      <c r="Z849" s="198"/>
      <c r="AA849" s="161"/>
      <c r="AB849" s="161"/>
      <c r="AC849" s="161"/>
      <c r="AD849" s="197"/>
      <c r="AE849" s="197"/>
      <c r="AF849" s="197" t="s">
        <v>4090</v>
      </c>
      <c r="AG849" s="199">
        <v>904101</v>
      </c>
      <c r="AH849" s="197">
        <f t="shared" si="40"/>
        <v>89569</v>
      </c>
      <c r="AI849" s="197">
        <v>74200</v>
      </c>
      <c r="AJ849" s="197">
        <v>15369</v>
      </c>
      <c r="AK849" s="197">
        <v>0</v>
      </c>
      <c r="AL849" s="197">
        <v>0</v>
      </c>
      <c r="AM849" s="197">
        <f t="shared" si="41"/>
        <v>0</v>
      </c>
      <c r="AN849" s="197">
        <v>0</v>
      </c>
      <c r="AO849" s="197">
        <v>0</v>
      </c>
      <c r="AP849" s="197">
        <v>0</v>
      </c>
      <c r="AQ849" s="197">
        <v>0</v>
      </c>
      <c r="AR849" s="197">
        <v>0</v>
      </c>
      <c r="AS849" s="197" t="s">
        <v>564</v>
      </c>
      <c r="AT849" s="197">
        <v>0</v>
      </c>
      <c r="AU849" s="197">
        <v>0</v>
      </c>
      <c r="AV849" s="197">
        <v>0</v>
      </c>
      <c r="AW849" s="197" t="s">
        <v>4004</v>
      </c>
      <c r="AX849" s="197"/>
      <c r="AY849" s="197"/>
      <c r="AZ849" s="197"/>
      <c r="BA849" s="197"/>
      <c r="BB849" s="197"/>
      <c r="BC849" s="197"/>
      <c r="BD849" s="197" t="s">
        <v>4004</v>
      </c>
      <c r="BE849" s="197"/>
      <c r="BF849" s="197"/>
      <c r="BG849" s="197"/>
      <c r="BH849" s="197"/>
      <c r="BI849" s="197"/>
    </row>
    <row r="850" spans="1:61" ht="15" hidden="1" customHeight="1" x14ac:dyDescent="0.2">
      <c r="A850" s="349" t="str">
        <f t="shared" si="42"/>
        <v>71xx-11207651112-710120260310TAC0007</v>
      </c>
      <c r="B850" s="198">
        <v>46112</v>
      </c>
      <c r="C850" s="351" t="s">
        <v>256</v>
      </c>
      <c r="D850" s="351" t="s">
        <v>1143</v>
      </c>
      <c r="E850" s="260">
        <v>11207651112</v>
      </c>
      <c r="F850" s="161" t="s">
        <v>4277</v>
      </c>
      <c r="G850" s="199" t="s">
        <v>4278</v>
      </c>
      <c r="H850" s="199" t="s">
        <v>3363</v>
      </c>
      <c r="I850" s="199" t="s">
        <v>4279</v>
      </c>
      <c r="J850" s="198">
        <v>46091</v>
      </c>
      <c r="K850" s="198">
        <v>46094</v>
      </c>
      <c r="L850" s="198">
        <v>46112</v>
      </c>
      <c r="M850" s="198">
        <v>46112</v>
      </c>
      <c r="N850" s="161" t="s">
        <v>82</v>
      </c>
      <c r="O850" s="161" t="s">
        <v>479</v>
      </c>
      <c r="P850" s="161"/>
      <c r="Q850" s="161"/>
      <c r="R850" s="198">
        <v>45681</v>
      </c>
      <c r="S850" s="198">
        <v>46085</v>
      </c>
      <c r="T850" s="161" t="s">
        <v>3505</v>
      </c>
      <c r="U850" s="161" t="s">
        <v>149</v>
      </c>
      <c r="V850" s="161"/>
      <c r="W850" s="161" t="s">
        <v>1168</v>
      </c>
      <c r="X850" s="161" t="s">
        <v>1897</v>
      </c>
      <c r="Y850" s="161"/>
      <c r="Z850" s="198"/>
      <c r="AA850" s="161"/>
      <c r="AB850" s="161"/>
      <c r="AC850" s="161"/>
      <c r="AD850" s="197"/>
      <c r="AE850" s="197"/>
      <c r="AF850" s="197" t="s">
        <v>4003</v>
      </c>
      <c r="AG850" s="199">
        <v>103101</v>
      </c>
      <c r="AH850" s="197">
        <f t="shared" si="40"/>
        <v>4175</v>
      </c>
      <c r="AI850" s="197">
        <v>3614</v>
      </c>
      <c r="AJ850" s="197">
        <v>561</v>
      </c>
      <c r="AK850" s="197">
        <v>0</v>
      </c>
      <c r="AL850" s="197">
        <v>0</v>
      </c>
      <c r="AM850" s="197">
        <f t="shared" si="41"/>
        <v>0</v>
      </c>
      <c r="AN850" s="197">
        <v>0</v>
      </c>
      <c r="AO850" s="197">
        <v>0</v>
      </c>
      <c r="AP850" s="197">
        <v>0</v>
      </c>
      <c r="AQ850" s="197">
        <v>0</v>
      </c>
      <c r="AR850" s="197">
        <v>0</v>
      </c>
      <c r="AS850" s="197" t="s">
        <v>564</v>
      </c>
      <c r="AT850" s="197">
        <v>0</v>
      </c>
      <c r="AU850" s="197">
        <v>0</v>
      </c>
      <c r="AV850" s="197">
        <v>0</v>
      </c>
      <c r="AW850" s="197" t="s">
        <v>4004</v>
      </c>
      <c r="AX850" s="197"/>
      <c r="AY850" s="197"/>
      <c r="AZ850" s="197"/>
      <c r="BA850" s="197"/>
      <c r="BB850" s="197"/>
      <c r="BC850" s="197"/>
      <c r="BD850" s="197" t="s">
        <v>4004</v>
      </c>
      <c r="BE850" s="197"/>
      <c r="BF850" s="197"/>
      <c r="BG850" s="197"/>
      <c r="BH850" s="197"/>
      <c r="BI850" s="197"/>
    </row>
    <row r="851" spans="1:61" ht="15" hidden="1" customHeight="1" x14ac:dyDescent="0.2">
      <c r="A851" s="349" t="str">
        <f t="shared" si="42"/>
        <v>60xx-31140000194-600120260122TAC0049</v>
      </c>
      <c r="B851" s="198">
        <v>46108</v>
      </c>
      <c r="C851" s="351" t="s">
        <v>363</v>
      </c>
      <c r="D851" s="351" t="s">
        <v>364</v>
      </c>
      <c r="E851" s="260">
        <v>31140000194</v>
      </c>
      <c r="F851" s="161" t="s">
        <v>3936</v>
      </c>
      <c r="G851" s="199" t="s">
        <v>3834</v>
      </c>
      <c r="H851" s="199" t="s">
        <v>3363</v>
      </c>
      <c r="I851" s="199" t="s">
        <v>4304</v>
      </c>
      <c r="J851" s="198">
        <v>46044</v>
      </c>
      <c r="K851" s="198">
        <v>46064</v>
      </c>
      <c r="L851" s="198">
        <v>46098</v>
      </c>
      <c r="M851" s="198">
        <v>46098</v>
      </c>
      <c r="N851" s="161" t="s">
        <v>82</v>
      </c>
      <c r="O851" s="161" t="s">
        <v>479</v>
      </c>
      <c r="P851" s="161"/>
      <c r="Q851" s="161"/>
      <c r="R851" s="198">
        <v>44927</v>
      </c>
      <c r="S851" s="198">
        <v>46016</v>
      </c>
      <c r="T851" s="161" t="s">
        <v>672</v>
      </c>
      <c r="U851" s="161"/>
      <c r="V851" s="161"/>
      <c r="W851" s="161"/>
      <c r="X851" s="161" t="s">
        <v>132</v>
      </c>
      <c r="Y851" s="161"/>
      <c r="Z851" s="198"/>
      <c r="AA851" s="161"/>
      <c r="AB851" s="161"/>
      <c r="AC851" s="161"/>
      <c r="AD851" s="197"/>
      <c r="AE851" s="197"/>
      <c r="AF851" s="197" t="s">
        <v>4005</v>
      </c>
      <c r="AG851" s="199">
        <v>105101</v>
      </c>
      <c r="AH851" s="197">
        <f t="shared" si="40"/>
        <v>3856</v>
      </c>
      <c r="AI851" s="197">
        <v>3856</v>
      </c>
      <c r="AJ851" s="197">
        <v>0</v>
      </c>
      <c r="AK851" s="197">
        <v>0</v>
      </c>
      <c r="AL851" s="197">
        <v>0</v>
      </c>
      <c r="AM851" s="197">
        <f t="shared" si="41"/>
        <v>0</v>
      </c>
      <c r="AN851" s="197">
        <v>0</v>
      </c>
      <c r="AO851" s="197">
        <v>0</v>
      </c>
      <c r="AP851" s="197">
        <v>0</v>
      </c>
      <c r="AQ851" s="197">
        <v>0</v>
      </c>
      <c r="AR851" s="197">
        <v>0</v>
      </c>
      <c r="AS851" s="197" t="s">
        <v>564</v>
      </c>
      <c r="AT851" s="197">
        <v>0</v>
      </c>
      <c r="AU851" s="197">
        <v>0</v>
      </c>
      <c r="AV851" s="197">
        <v>0</v>
      </c>
      <c r="AW851" s="197" t="s">
        <v>4004</v>
      </c>
      <c r="AX851" s="197"/>
      <c r="AY851" s="197"/>
      <c r="AZ851" s="197"/>
      <c r="BA851" s="197"/>
      <c r="BB851" s="197"/>
      <c r="BC851" s="197"/>
      <c r="BD851" s="197" t="s">
        <v>4004</v>
      </c>
      <c r="BE851" s="197"/>
      <c r="BF851" s="197"/>
      <c r="BG851" s="197"/>
      <c r="BH851" s="197"/>
      <c r="BI851" s="197"/>
    </row>
    <row r="852" spans="1:61" ht="15" hidden="1" customHeight="1" x14ac:dyDescent="0.2">
      <c r="A852" s="349" t="str">
        <f t="shared" si="42"/>
        <v>71xx-980203351040-710120260310TAC0008</v>
      </c>
      <c r="B852" s="198">
        <v>46112</v>
      </c>
      <c r="C852" s="351" t="s">
        <v>256</v>
      </c>
      <c r="D852" s="351" t="s">
        <v>1143</v>
      </c>
      <c r="E852" s="260">
        <v>980203351040</v>
      </c>
      <c r="F852" s="161" t="s">
        <v>4273</v>
      </c>
      <c r="G852" s="199" t="s">
        <v>4274</v>
      </c>
      <c r="H852" s="199" t="s">
        <v>3363</v>
      </c>
      <c r="I852" s="199" t="s">
        <v>4275</v>
      </c>
      <c r="J852" s="198">
        <v>46091</v>
      </c>
      <c r="K852" s="198">
        <v>46097</v>
      </c>
      <c r="L852" s="198">
        <v>46112</v>
      </c>
      <c r="M852" s="198">
        <v>46112</v>
      </c>
      <c r="N852" s="161" t="s">
        <v>82</v>
      </c>
      <c r="O852" s="161" t="s">
        <v>479</v>
      </c>
      <c r="P852" s="161"/>
      <c r="Q852" s="161"/>
      <c r="R852" s="198">
        <v>45826</v>
      </c>
      <c r="S852" s="198" t="s">
        <v>4276</v>
      </c>
      <c r="T852" s="161" t="s">
        <v>3735</v>
      </c>
      <c r="U852" s="161" t="s">
        <v>149</v>
      </c>
      <c r="V852" s="161"/>
      <c r="W852" s="161" t="s">
        <v>4264</v>
      </c>
      <c r="X852" s="161" t="s">
        <v>1897</v>
      </c>
      <c r="Y852" s="161"/>
      <c r="Z852" s="198"/>
      <c r="AA852" s="161"/>
      <c r="AB852" s="161"/>
      <c r="AC852" s="161"/>
      <c r="AD852" s="197">
        <v>49008332</v>
      </c>
      <c r="AE852" s="197">
        <v>2</v>
      </c>
      <c r="AF852" s="197" t="s">
        <v>4003</v>
      </c>
      <c r="AG852" s="199">
        <v>103101</v>
      </c>
      <c r="AH852" s="197">
        <f t="shared" si="40"/>
        <v>3757</v>
      </c>
      <c r="AI852" s="197">
        <v>3614</v>
      </c>
      <c r="AJ852" s="197">
        <v>143</v>
      </c>
      <c r="AK852" s="197">
        <v>0</v>
      </c>
      <c r="AL852" s="197">
        <v>0</v>
      </c>
      <c r="AM852" s="197">
        <f t="shared" si="41"/>
        <v>0</v>
      </c>
      <c r="AN852" s="197">
        <v>0</v>
      </c>
      <c r="AO852" s="197">
        <v>0</v>
      </c>
      <c r="AP852" s="197">
        <v>0</v>
      </c>
      <c r="AQ852" s="197">
        <v>0</v>
      </c>
      <c r="AR852" s="197">
        <v>0</v>
      </c>
      <c r="AS852" s="197" t="s">
        <v>564</v>
      </c>
      <c r="AT852" s="197">
        <v>0</v>
      </c>
      <c r="AU852" s="197">
        <v>0</v>
      </c>
      <c r="AV852" s="197">
        <v>0</v>
      </c>
      <c r="AW852" s="197" t="s">
        <v>4004</v>
      </c>
      <c r="AX852" s="197"/>
      <c r="AY852" s="197"/>
      <c r="AZ852" s="197"/>
      <c r="BA852" s="197"/>
      <c r="BB852" s="197"/>
      <c r="BC852" s="197"/>
      <c r="BD852" s="197" t="s">
        <v>4004</v>
      </c>
      <c r="BE852" s="197"/>
      <c r="BF852" s="197"/>
      <c r="BG852" s="197"/>
      <c r="BH852" s="197"/>
      <c r="BI852" s="197"/>
    </row>
    <row r="853" spans="1:61" ht="15" hidden="1" customHeight="1" x14ac:dyDescent="0.2">
      <c r="A853" s="349" t="str">
        <f t="shared" si="42"/>
        <v>62xx-230740008894-620120251105TAC0620</v>
      </c>
      <c r="B853" s="198">
        <v>46078</v>
      </c>
      <c r="C853" s="351" t="s">
        <v>361</v>
      </c>
      <c r="D853" s="351" t="s">
        <v>362</v>
      </c>
      <c r="E853" s="260">
        <v>230740008894</v>
      </c>
      <c r="F853" s="161" t="s">
        <v>1766</v>
      </c>
      <c r="G853" s="199" t="s">
        <v>1767</v>
      </c>
      <c r="H853" s="199" t="s">
        <v>3363</v>
      </c>
      <c r="I853" s="199" t="s">
        <v>3574</v>
      </c>
      <c r="J853" s="198">
        <v>45966</v>
      </c>
      <c r="K853" s="198">
        <v>45979</v>
      </c>
      <c r="L853" s="198">
        <v>46071</v>
      </c>
      <c r="M853" s="198"/>
      <c r="N853" s="161" t="s">
        <v>82</v>
      </c>
      <c r="O853" s="161" t="s">
        <v>479</v>
      </c>
      <c r="P853" s="161"/>
      <c r="Q853" s="161"/>
      <c r="R853" s="198">
        <v>45117</v>
      </c>
      <c r="S853" s="198" t="s">
        <v>1768</v>
      </c>
      <c r="T853" s="161" t="s">
        <v>1769</v>
      </c>
      <c r="U853" s="161" t="s">
        <v>2370</v>
      </c>
      <c r="V853" s="161"/>
      <c r="W853" s="161" t="s">
        <v>1770</v>
      </c>
      <c r="X853" s="161" t="s">
        <v>132</v>
      </c>
      <c r="Y853" s="161"/>
      <c r="Z853" s="198"/>
      <c r="AA853" s="161"/>
      <c r="AB853" s="161"/>
      <c r="AC853" s="161"/>
      <c r="AD853" s="197">
        <v>11022196</v>
      </c>
      <c r="AE853" s="197"/>
      <c r="AF853" s="197" t="s">
        <v>4005</v>
      </c>
      <c r="AG853" s="199">
        <v>105101</v>
      </c>
      <c r="AH853" s="197">
        <f t="shared" si="40"/>
        <v>3667.43</v>
      </c>
      <c r="AI853" s="197">
        <v>0</v>
      </c>
      <c r="AJ853" s="197">
        <v>3667.43</v>
      </c>
      <c r="AK853" s="197">
        <v>0</v>
      </c>
      <c r="AL853" s="197">
        <v>0</v>
      </c>
      <c r="AM853" s="197">
        <f t="shared" si="41"/>
        <v>0</v>
      </c>
      <c r="AN853" s="197">
        <v>0</v>
      </c>
      <c r="AO853" s="197">
        <v>0</v>
      </c>
      <c r="AP853" s="197">
        <v>0</v>
      </c>
      <c r="AQ853" s="197">
        <v>0</v>
      </c>
      <c r="AR853" s="197">
        <v>0</v>
      </c>
      <c r="AS853" s="197" t="s">
        <v>564</v>
      </c>
      <c r="AT853" s="197">
        <v>0</v>
      </c>
      <c r="AU853" s="197">
        <v>0</v>
      </c>
      <c r="AV853" s="197">
        <v>0</v>
      </c>
      <c r="AW853" s="197" t="s">
        <v>4004</v>
      </c>
      <c r="AX853" s="197"/>
      <c r="AY853" s="197"/>
      <c r="AZ853" s="197"/>
      <c r="BA853" s="197"/>
      <c r="BB853" s="197"/>
      <c r="BC853" s="197"/>
      <c r="BD853" s="197" t="s">
        <v>4004</v>
      </c>
      <c r="BE853" s="197"/>
      <c r="BF853" s="197"/>
      <c r="BG853" s="197"/>
      <c r="BH853" s="197"/>
      <c r="BI853" s="197"/>
    </row>
    <row r="854" spans="1:61" ht="15" hidden="1" customHeight="1" x14ac:dyDescent="0.2">
      <c r="A854" s="349" t="str">
        <f t="shared" si="42"/>
        <v>15xx-750311400598-150120251126TAC0002</v>
      </c>
      <c r="B854" s="198">
        <v>46057</v>
      </c>
      <c r="C854" s="351" t="s">
        <v>290</v>
      </c>
      <c r="D854" s="351" t="s">
        <v>291</v>
      </c>
      <c r="E854" s="260">
        <v>750311400598</v>
      </c>
      <c r="F854" s="161" t="s">
        <v>2017</v>
      </c>
      <c r="G854" s="199" t="s">
        <v>2016</v>
      </c>
      <c r="H854" s="199" t="s">
        <v>3363</v>
      </c>
      <c r="I854" s="199" t="s">
        <v>2016</v>
      </c>
      <c r="J854" s="198">
        <v>45987</v>
      </c>
      <c r="K854" s="198">
        <v>46003</v>
      </c>
      <c r="L854" s="198">
        <v>46052</v>
      </c>
      <c r="M854" s="198">
        <v>46052</v>
      </c>
      <c r="N854" s="161" t="s">
        <v>82</v>
      </c>
      <c r="O854" s="161" t="s">
        <v>479</v>
      </c>
      <c r="P854" s="161"/>
      <c r="Q854" s="161"/>
      <c r="R854" s="198">
        <v>44743</v>
      </c>
      <c r="S854" s="198">
        <v>45961</v>
      </c>
      <c r="T854" s="161" t="s">
        <v>633</v>
      </c>
      <c r="U854" s="161" t="s">
        <v>264</v>
      </c>
      <c r="V854" s="161"/>
      <c r="W854" s="161" t="s">
        <v>2102</v>
      </c>
      <c r="X854" s="161"/>
      <c r="Y854" s="161"/>
      <c r="Z854" s="198"/>
      <c r="AA854" s="161"/>
      <c r="AB854" s="161"/>
      <c r="AC854" s="161"/>
      <c r="AD854" s="197">
        <v>0</v>
      </c>
      <c r="AE854" s="197">
        <v>0</v>
      </c>
      <c r="AF854" s="197" t="s">
        <v>4090</v>
      </c>
      <c r="AG854" s="199">
        <v>904101</v>
      </c>
      <c r="AH854" s="197">
        <f t="shared" si="40"/>
        <v>24123.96</v>
      </c>
      <c r="AI854" s="197">
        <v>22950</v>
      </c>
      <c r="AJ854" s="197">
        <v>1173.96</v>
      </c>
      <c r="AK854" s="197">
        <v>0</v>
      </c>
      <c r="AL854" s="197">
        <v>0</v>
      </c>
      <c r="AM854" s="197">
        <f t="shared" si="41"/>
        <v>0</v>
      </c>
      <c r="AN854" s="197">
        <v>0</v>
      </c>
      <c r="AO854" s="197">
        <v>0</v>
      </c>
      <c r="AP854" s="197">
        <v>0</v>
      </c>
      <c r="AQ854" s="197">
        <v>0</v>
      </c>
      <c r="AR854" s="197">
        <v>0</v>
      </c>
      <c r="AS854" s="197" t="s">
        <v>564</v>
      </c>
      <c r="AT854" s="197">
        <v>0</v>
      </c>
      <c r="AU854" s="197">
        <v>0</v>
      </c>
      <c r="AV854" s="197">
        <v>0</v>
      </c>
      <c r="AW854" s="197" t="s">
        <v>4004</v>
      </c>
      <c r="AX854" s="197"/>
      <c r="AY854" s="197"/>
      <c r="AZ854" s="197"/>
      <c r="BA854" s="197"/>
      <c r="BB854" s="197"/>
      <c r="BC854" s="197"/>
      <c r="BD854" s="197" t="s">
        <v>4004</v>
      </c>
      <c r="BE854" s="197"/>
      <c r="BF854" s="197"/>
      <c r="BG854" s="197"/>
      <c r="BH854" s="197"/>
      <c r="BI854" s="197"/>
    </row>
    <row r="855" spans="1:61" ht="15" hidden="1" customHeight="1" x14ac:dyDescent="0.2">
      <c r="A855" s="349" t="str">
        <f t="shared" si="42"/>
        <v>15xx-190540023688-150120260113TAC0004</v>
      </c>
      <c r="B855" s="198">
        <v>46078</v>
      </c>
      <c r="C855" s="351" t="s">
        <v>290</v>
      </c>
      <c r="D855" s="351" t="s">
        <v>291</v>
      </c>
      <c r="E855" s="260">
        <v>190540023688</v>
      </c>
      <c r="F855" s="161" t="s">
        <v>2573</v>
      </c>
      <c r="G855" s="199" t="s">
        <v>2574</v>
      </c>
      <c r="H855" s="199" t="s">
        <v>3363</v>
      </c>
      <c r="I855" s="199" t="s">
        <v>2574</v>
      </c>
      <c r="J855" s="198">
        <v>46035</v>
      </c>
      <c r="K855" s="198">
        <v>46048</v>
      </c>
      <c r="L855" s="198">
        <v>46073</v>
      </c>
      <c r="M855" s="198">
        <v>46076</v>
      </c>
      <c r="N855" s="161" t="s">
        <v>82</v>
      </c>
      <c r="O855" s="161" t="s">
        <v>479</v>
      </c>
      <c r="P855" s="161"/>
      <c r="Q855" s="161"/>
      <c r="R855" s="198">
        <v>44927</v>
      </c>
      <c r="S855" s="198">
        <v>46009</v>
      </c>
      <c r="T855" s="161" t="s">
        <v>633</v>
      </c>
      <c r="U855" s="161" t="s">
        <v>264</v>
      </c>
      <c r="V855" s="161"/>
      <c r="W855" s="161" t="s">
        <v>2575</v>
      </c>
      <c r="X855" s="161" t="s">
        <v>132</v>
      </c>
      <c r="Y855" s="161"/>
      <c r="Z855" s="198"/>
      <c r="AA855" s="161"/>
      <c r="AB855" s="161"/>
      <c r="AC855" s="161"/>
      <c r="AD855" s="197"/>
      <c r="AE855" s="197"/>
      <c r="AF855" s="197" t="s">
        <v>4003</v>
      </c>
      <c r="AG855" s="199">
        <v>101111</v>
      </c>
      <c r="AH855" s="197">
        <f t="shared" si="40"/>
        <v>5015.12</v>
      </c>
      <c r="AI855" s="197">
        <v>3923.21</v>
      </c>
      <c r="AJ855" s="197">
        <v>1091.9100000000001</v>
      </c>
      <c r="AK855" s="197">
        <v>0</v>
      </c>
      <c r="AL855" s="197">
        <v>392.32100000000003</v>
      </c>
      <c r="AM855" s="197">
        <f t="shared" si="41"/>
        <v>0</v>
      </c>
      <c r="AN855" s="197">
        <v>0</v>
      </c>
      <c r="AO855" s="197">
        <v>0</v>
      </c>
      <c r="AP855" s="197">
        <v>0</v>
      </c>
      <c r="AQ855" s="197">
        <v>0</v>
      </c>
      <c r="AR855" s="197">
        <v>0</v>
      </c>
      <c r="AS855" s="197" t="s">
        <v>564</v>
      </c>
      <c r="AT855" s="197">
        <v>0</v>
      </c>
      <c r="AU855" s="197">
        <v>0</v>
      </c>
      <c r="AV855" s="197">
        <v>0</v>
      </c>
      <c r="AW855" s="197" t="s">
        <v>4004</v>
      </c>
      <c r="AX855" s="197"/>
      <c r="AY855" s="197"/>
      <c r="AZ855" s="197"/>
      <c r="BA855" s="197"/>
      <c r="BB855" s="197"/>
      <c r="BC855" s="197"/>
      <c r="BD855" s="197" t="s">
        <v>4004</v>
      </c>
      <c r="BE855" s="197"/>
      <c r="BF855" s="197"/>
      <c r="BG855" s="197"/>
      <c r="BH855" s="197"/>
      <c r="BI855" s="197"/>
    </row>
    <row r="856" spans="1:61" ht="15" hidden="1" customHeight="1" x14ac:dyDescent="0.2">
      <c r="A856" s="349" t="str">
        <f t="shared" si="42"/>
        <v>15xx-190540023688-150120260113TAC0004</v>
      </c>
      <c r="B856" s="198">
        <v>46078</v>
      </c>
      <c r="C856" s="351" t="s">
        <v>290</v>
      </c>
      <c r="D856" s="351" t="s">
        <v>291</v>
      </c>
      <c r="E856" s="260">
        <v>190540023688</v>
      </c>
      <c r="F856" s="161" t="s">
        <v>2573</v>
      </c>
      <c r="G856" s="199" t="s">
        <v>2574</v>
      </c>
      <c r="H856" s="199" t="s">
        <v>3363</v>
      </c>
      <c r="I856" s="199" t="s">
        <v>2574</v>
      </c>
      <c r="J856" s="198">
        <v>46035</v>
      </c>
      <c r="K856" s="198">
        <v>46048</v>
      </c>
      <c r="L856" s="198">
        <v>46073</v>
      </c>
      <c r="M856" s="198">
        <v>46076</v>
      </c>
      <c r="N856" s="161" t="s">
        <v>82</v>
      </c>
      <c r="O856" s="161" t="s">
        <v>479</v>
      </c>
      <c r="P856" s="161"/>
      <c r="Q856" s="161"/>
      <c r="R856" s="198">
        <v>44927</v>
      </c>
      <c r="S856" s="198">
        <v>46009</v>
      </c>
      <c r="T856" s="161" t="s">
        <v>633</v>
      </c>
      <c r="U856" s="161" t="s">
        <v>264</v>
      </c>
      <c r="V856" s="161"/>
      <c r="W856" s="161" t="s">
        <v>2575</v>
      </c>
      <c r="X856" s="161" t="s">
        <v>132</v>
      </c>
      <c r="Y856" s="161"/>
      <c r="Z856" s="198"/>
      <c r="AA856" s="161"/>
      <c r="AB856" s="161"/>
      <c r="AC856" s="161"/>
      <c r="AD856" s="197"/>
      <c r="AE856" s="197"/>
      <c r="AF856" s="197" t="s">
        <v>4003</v>
      </c>
      <c r="AG856" s="199">
        <v>103101</v>
      </c>
      <c r="AH856" s="197">
        <f t="shared" si="40"/>
        <v>4679.18</v>
      </c>
      <c r="AI856" s="197">
        <v>3923.21</v>
      </c>
      <c r="AJ856" s="197">
        <v>755.97</v>
      </c>
      <c r="AK856" s="197">
        <v>0</v>
      </c>
      <c r="AL856" s="197">
        <v>392.32100000000003</v>
      </c>
      <c r="AM856" s="197">
        <f t="shared" si="41"/>
        <v>0</v>
      </c>
      <c r="AN856" s="197">
        <v>0</v>
      </c>
      <c r="AO856" s="197">
        <v>0</v>
      </c>
      <c r="AP856" s="197">
        <v>0</v>
      </c>
      <c r="AQ856" s="197">
        <v>0</v>
      </c>
      <c r="AR856" s="197">
        <v>0</v>
      </c>
      <c r="AS856" s="197" t="s">
        <v>564</v>
      </c>
      <c r="AT856" s="197">
        <v>0</v>
      </c>
      <c r="AU856" s="197">
        <v>0</v>
      </c>
      <c r="AV856" s="197">
        <v>0</v>
      </c>
      <c r="AW856" s="197" t="s">
        <v>4004</v>
      </c>
      <c r="AX856" s="197"/>
      <c r="AY856" s="197"/>
      <c r="AZ856" s="197"/>
      <c r="BA856" s="197"/>
      <c r="BB856" s="197"/>
      <c r="BC856" s="197"/>
      <c r="BD856" s="197" t="s">
        <v>4004</v>
      </c>
      <c r="BE856" s="197"/>
      <c r="BF856" s="197"/>
      <c r="BG856" s="197"/>
      <c r="BH856" s="197"/>
      <c r="BI856" s="197"/>
    </row>
    <row r="857" spans="1:61" ht="15" hidden="1" customHeight="1" x14ac:dyDescent="0.2">
      <c r="A857" s="349" t="str">
        <f t="shared" si="42"/>
        <v>71xx-131140001072-710120251209TAC0001</v>
      </c>
      <c r="B857" s="198">
        <v>46099</v>
      </c>
      <c r="C857" s="351" t="s">
        <v>256</v>
      </c>
      <c r="D857" s="351" t="s">
        <v>1143</v>
      </c>
      <c r="E857" s="260">
        <v>131140001072</v>
      </c>
      <c r="F857" s="161" t="s">
        <v>2760</v>
      </c>
      <c r="G857" s="199" t="s">
        <v>2315</v>
      </c>
      <c r="H857" s="199" t="s">
        <v>3363</v>
      </c>
      <c r="I857" s="199" t="s">
        <v>4290</v>
      </c>
      <c r="J857" s="198">
        <v>46000</v>
      </c>
      <c r="K857" s="198">
        <v>46016</v>
      </c>
      <c r="L857" s="198">
        <v>46099</v>
      </c>
      <c r="M857" s="198">
        <v>46099</v>
      </c>
      <c r="N857" s="161" t="s">
        <v>82</v>
      </c>
      <c r="O857" s="161" t="s">
        <v>479</v>
      </c>
      <c r="P857" s="161"/>
      <c r="Q857" s="161"/>
      <c r="R857" s="198">
        <v>44743</v>
      </c>
      <c r="S857" s="198">
        <v>45985</v>
      </c>
      <c r="T857" s="161" t="s">
        <v>4291</v>
      </c>
      <c r="U857" s="161" t="s">
        <v>149</v>
      </c>
      <c r="V857" s="161"/>
      <c r="W857" s="161" t="s">
        <v>416</v>
      </c>
      <c r="X857" s="161" t="s">
        <v>1897</v>
      </c>
      <c r="Y857" s="161"/>
      <c r="Z857" s="198"/>
      <c r="AA857" s="161"/>
      <c r="AB857" s="161"/>
      <c r="AC857" s="161"/>
      <c r="AD857" s="197"/>
      <c r="AE857" s="197"/>
      <c r="AF857" s="197" t="s">
        <v>4003</v>
      </c>
      <c r="AG857" s="199">
        <v>101201</v>
      </c>
      <c r="AH857" s="197">
        <f t="shared" si="40"/>
        <v>512</v>
      </c>
      <c r="AI857" s="197">
        <v>364</v>
      </c>
      <c r="AJ857" s="197">
        <v>148</v>
      </c>
      <c r="AK857" s="197">
        <v>0</v>
      </c>
      <c r="AL857" s="197">
        <v>0</v>
      </c>
      <c r="AM857" s="197">
        <f t="shared" si="41"/>
        <v>0</v>
      </c>
      <c r="AN857" s="197">
        <v>0</v>
      </c>
      <c r="AO857" s="197">
        <v>0</v>
      </c>
      <c r="AP857" s="197">
        <v>0</v>
      </c>
      <c r="AQ857" s="197">
        <v>0</v>
      </c>
      <c r="AR857" s="197">
        <v>0</v>
      </c>
      <c r="AS857" s="197" t="s">
        <v>564</v>
      </c>
      <c r="AT857" s="197">
        <v>0</v>
      </c>
      <c r="AU857" s="197">
        <v>0</v>
      </c>
      <c r="AV857" s="197">
        <v>0</v>
      </c>
      <c r="AW857" s="197" t="s">
        <v>4004</v>
      </c>
      <c r="AX857" s="197"/>
      <c r="AY857" s="197"/>
      <c r="AZ857" s="197"/>
      <c r="BA857" s="197"/>
      <c r="BB857" s="197"/>
      <c r="BC857" s="197"/>
      <c r="BD857" s="197" t="s">
        <v>4004</v>
      </c>
      <c r="BE857" s="197"/>
      <c r="BF857" s="197"/>
      <c r="BG857" s="197"/>
      <c r="BH857" s="197"/>
      <c r="BI857" s="197"/>
    </row>
    <row r="858" spans="1:61" ht="15" hidden="1" customHeight="1" x14ac:dyDescent="0.2">
      <c r="A858" s="349" t="str">
        <f t="shared" si="42"/>
        <v>60xx-181240023549-600120251229TAC0107</v>
      </c>
      <c r="B858" s="198">
        <v>46078</v>
      </c>
      <c r="C858" s="351" t="s">
        <v>363</v>
      </c>
      <c r="D858" s="351" t="s">
        <v>364</v>
      </c>
      <c r="E858" s="260">
        <v>181240023549</v>
      </c>
      <c r="F858" s="161" t="s">
        <v>2695</v>
      </c>
      <c r="G858" s="199" t="s">
        <v>2696</v>
      </c>
      <c r="H858" s="199" t="s">
        <v>3363</v>
      </c>
      <c r="I858" s="199" t="s">
        <v>4305</v>
      </c>
      <c r="J858" s="198">
        <v>46020</v>
      </c>
      <c r="K858" s="198">
        <v>46022</v>
      </c>
      <c r="L858" s="198">
        <v>46065</v>
      </c>
      <c r="M858" s="198">
        <v>46065</v>
      </c>
      <c r="N858" s="161" t="s">
        <v>21</v>
      </c>
      <c r="O858" s="161" t="s">
        <v>479</v>
      </c>
      <c r="P858" s="161"/>
      <c r="Q858" s="161"/>
      <c r="R858" s="198">
        <v>44562</v>
      </c>
      <c r="S858" s="198" t="s">
        <v>2666</v>
      </c>
      <c r="T858" s="161" t="s">
        <v>808</v>
      </c>
      <c r="U858" s="161" t="s">
        <v>149</v>
      </c>
      <c r="V858" s="161"/>
      <c r="W858" s="161" t="s">
        <v>3583</v>
      </c>
      <c r="X858" s="161" t="s">
        <v>132</v>
      </c>
      <c r="Y858" s="161"/>
      <c r="Z858" s="198"/>
      <c r="AA858" s="161"/>
      <c r="AB858" s="161"/>
      <c r="AC858" s="161"/>
      <c r="AD858" s="197">
        <v>0</v>
      </c>
      <c r="AE858" s="197"/>
      <c r="AF858" s="197" t="s">
        <v>4005</v>
      </c>
      <c r="AG858" s="199">
        <v>105101</v>
      </c>
      <c r="AH858" s="197">
        <f t="shared" si="40"/>
        <v>436.23</v>
      </c>
      <c r="AI858" s="197">
        <v>321</v>
      </c>
      <c r="AJ858" s="197">
        <v>115.23</v>
      </c>
      <c r="AK858" s="197">
        <v>0</v>
      </c>
      <c r="AL858" s="197">
        <v>0</v>
      </c>
      <c r="AM858" s="197">
        <f t="shared" si="41"/>
        <v>0</v>
      </c>
      <c r="AN858" s="197">
        <v>0</v>
      </c>
      <c r="AO858" s="197">
        <v>0</v>
      </c>
      <c r="AP858" s="197">
        <v>0</v>
      </c>
      <c r="AQ858" s="197">
        <v>0</v>
      </c>
      <c r="AR858" s="197">
        <v>0</v>
      </c>
      <c r="AS858" s="197" t="s">
        <v>564</v>
      </c>
      <c r="AT858" s="197">
        <v>0</v>
      </c>
      <c r="AU858" s="197">
        <v>0</v>
      </c>
      <c r="AV858" s="197">
        <v>0</v>
      </c>
      <c r="AW858" s="197" t="s">
        <v>4004</v>
      </c>
      <c r="AX858" s="197"/>
      <c r="AY858" s="197"/>
      <c r="AZ858" s="197"/>
      <c r="BA858" s="197"/>
      <c r="BB858" s="197"/>
      <c r="BC858" s="197"/>
      <c r="BD858" s="197" t="s">
        <v>4004</v>
      </c>
      <c r="BE858" s="197"/>
      <c r="BF858" s="197"/>
      <c r="BG858" s="197"/>
      <c r="BH858" s="197"/>
      <c r="BI858" s="197"/>
    </row>
    <row r="859" spans="1:61" ht="15" hidden="1" customHeight="1" x14ac:dyDescent="0.2">
      <c r="A859" s="349" t="str">
        <f t="shared" si="42"/>
        <v>15xx-31242001073-150120251020TAC0001</v>
      </c>
      <c r="B859" s="198">
        <v>46099</v>
      </c>
      <c r="C859" s="351" t="s">
        <v>290</v>
      </c>
      <c r="D859" s="351" t="s">
        <v>291</v>
      </c>
      <c r="E859" s="260">
        <v>31242001073</v>
      </c>
      <c r="F859" s="161" t="s">
        <v>1972</v>
      </c>
      <c r="G859" s="199" t="s">
        <v>1971</v>
      </c>
      <c r="H859" s="199" t="s">
        <v>3363</v>
      </c>
      <c r="I859" s="199" t="s">
        <v>1971</v>
      </c>
      <c r="J859" s="198">
        <v>45950</v>
      </c>
      <c r="K859" s="198">
        <v>46008</v>
      </c>
      <c r="L859" s="198">
        <v>46098</v>
      </c>
      <c r="M859" s="198">
        <v>46099</v>
      </c>
      <c r="N859" s="161" t="s">
        <v>82</v>
      </c>
      <c r="O859" s="161" t="s">
        <v>479</v>
      </c>
      <c r="P859" s="161"/>
      <c r="Q859" s="161"/>
      <c r="R859" s="198">
        <v>44562</v>
      </c>
      <c r="S859" s="198">
        <v>45915</v>
      </c>
      <c r="T859" s="161" t="s">
        <v>302</v>
      </c>
      <c r="U859" s="161" t="s">
        <v>264</v>
      </c>
      <c r="V859" s="161"/>
      <c r="W859" s="161" t="s">
        <v>2112</v>
      </c>
      <c r="X859" s="161" t="s">
        <v>132</v>
      </c>
      <c r="Y859" s="161"/>
      <c r="Z859" s="198"/>
      <c r="AA859" s="161"/>
      <c r="AB859" s="161"/>
      <c r="AC859" s="161"/>
      <c r="AD859" s="197"/>
      <c r="AE859" s="197"/>
      <c r="AF859" s="197" t="s">
        <v>4003</v>
      </c>
      <c r="AG859" s="199">
        <v>101201</v>
      </c>
      <c r="AH859" s="197">
        <f t="shared" si="40"/>
        <v>4444</v>
      </c>
      <c r="AI859" s="197">
        <v>4444</v>
      </c>
      <c r="AJ859" s="197">
        <v>0</v>
      </c>
      <c r="AK859" s="197">
        <v>0</v>
      </c>
      <c r="AL859" s="197">
        <v>0</v>
      </c>
      <c r="AM859" s="197">
        <f t="shared" si="41"/>
        <v>0</v>
      </c>
      <c r="AN859" s="197">
        <v>0</v>
      </c>
      <c r="AO859" s="197">
        <v>0</v>
      </c>
      <c r="AP859" s="197">
        <v>0</v>
      </c>
      <c r="AQ859" s="197">
        <v>0</v>
      </c>
      <c r="AR859" s="197">
        <v>0</v>
      </c>
      <c r="AS859" s="197" t="s">
        <v>564</v>
      </c>
      <c r="AT859" s="197">
        <v>0</v>
      </c>
      <c r="AU859" s="197">
        <v>0</v>
      </c>
      <c r="AV859" s="197">
        <v>0</v>
      </c>
      <c r="AW859" s="197" t="s">
        <v>4004</v>
      </c>
      <c r="AX859" s="197"/>
      <c r="AY859" s="197"/>
      <c r="AZ859" s="197"/>
      <c r="BA859" s="197"/>
      <c r="BB859" s="197"/>
      <c r="BC859" s="197"/>
      <c r="BD859" s="197" t="s">
        <v>4004</v>
      </c>
      <c r="BE859" s="197"/>
      <c r="BF859" s="197"/>
      <c r="BG859" s="197"/>
      <c r="BH859" s="197"/>
      <c r="BI859" s="197"/>
    </row>
    <row r="860" spans="1:61" ht="15" hidden="1" customHeight="1" x14ac:dyDescent="0.2">
      <c r="A860" s="349" t="str">
        <f t="shared" si="42"/>
        <v>15xx-750311400598-150120251126TAC0002</v>
      </c>
      <c r="B860" s="198">
        <v>46057</v>
      </c>
      <c r="C860" s="351" t="s">
        <v>290</v>
      </c>
      <c r="D860" s="351" t="s">
        <v>291</v>
      </c>
      <c r="E860" s="260">
        <v>750311400598</v>
      </c>
      <c r="F860" s="161" t="s">
        <v>2017</v>
      </c>
      <c r="G860" s="199" t="s">
        <v>2016</v>
      </c>
      <c r="H860" s="199" t="s">
        <v>3363</v>
      </c>
      <c r="I860" s="199" t="s">
        <v>2016</v>
      </c>
      <c r="J860" s="198">
        <v>45987</v>
      </c>
      <c r="K860" s="198">
        <v>46003</v>
      </c>
      <c r="L860" s="198">
        <v>46052</v>
      </c>
      <c r="M860" s="198">
        <v>46052</v>
      </c>
      <c r="N860" s="161" t="s">
        <v>82</v>
      </c>
      <c r="O860" s="161" t="s">
        <v>479</v>
      </c>
      <c r="P860" s="161"/>
      <c r="Q860" s="161"/>
      <c r="R860" s="198">
        <v>44743</v>
      </c>
      <c r="S860" s="198">
        <v>45961</v>
      </c>
      <c r="T860" s="161" t="s">
        <v>633</v>
      </c>
      <c r="U860" s="161" t="s">
        <v>264</v>
      </c>
      <c r="V860" s="161"/>
      <c r="W860" s="161" t="s">
        <v>2102</v>
      </c>
      <c r="X860" s="161"/>
      <c r="Y860" s="161"/>
      <c r="Z860" s="198"/>
      <c r="AA860" s="161"/>
      <c r="AB860" s="161"/>
      <c r="AC860" s="161"/>
      <c r="AD860" s="197">
        <v>0</v>
      </c>
      <c r="AE860" s="197">
        <v>0</v>
      </c>
      <c r="AF860" s="197" t="s">
        <v>4003</v>
      </c>
      <c r="AG860" s="199">
        <v>103101</v>
      </c>
      <c r="AH860" s="197">
        <f t="shared" si="40"/>
        <v>782.89</v>
      </c>
      <c r="AI860" s="197">
        <v>725.81</v>
      </c>
      <c r="AJ860" s="197">
        <v>57.08</v>
      </c>
      <c r="AK860" s="197">
        <v>0</v>
      </c>
      <c r="AL860" s="197">
        <v>0</v>
      </c>
      <c r="AM860" s="197">
        <f t="shared" si="41"/>
        <v>0</v>
      </c>
      <c r="AN860" s="197">
        <v>0</v>
      </c>
      <c r="AO860" s="197">
        <v>0</v>
      </c>
      <c r="AP860" s="197">
        <v>0</v>
      </c>
      <c r="AQ860" s="197">
        <v>0</v>
      </c>
      <c r="AR860" s="197">
        <v>0</v>
      </c>
      <c r="AS860" s="197" t="s">
        <v>564</v>
      </c>
      <c r="AT860" s="197">
        <v>0</v>
      </c>
      <c r="AU860" s="197">
        <v>0</v>
      </c>
      <c r="AV860" s="197">
        <v>0</v>
      </c>
      <c r="AW860" s="197" t="s">
        <v>4004</v>
      </c>
      <c r="AX860" s="197"/>
      <c r="AY860" s="197"/>
      <c r="AZ860" s="197"/>
      <c r="BA860" s="197"/>
      <c r="BB860" s="197"/>
      <c r="BC860" s="197"/>
      <c r="BD860" s="197" t="s">
        <v>4004</v>
      </c>
      <c r="BE860" s="197"/>
      <c r="BF860" s="197"/>
      <c r="BG860" s="197"/>
      <c r="BH860" s="197"/>
      <c r="BI860" s="197"/>
    </row>
    <row r="861" spans="1:61" ht="15" hidden="1" customHeight="1" x14ac:dyDescent="0.2">
      <c r="A861" s="349" t="str">
        <f t="shared" si="42"/>
        <v>06xx-811024301912-060120260225TAC0005</v>
      </c>
      <c r="B861" s="198">
        <v>46112</v>
      </c>
      <c r="C861" s="351" t="s">
        <v>348</v>
      </c>
      <c r="D861" s="351" t="s">
        <v>49</v>
      </c>
      <c r="E861" s="260">
        <v>811024301912</v>
      </c>
      <c r="F861" s="161" t="s">
        <v>3739</v>
      </c>
      <c r="G861" s="199" t="s">
        <v>3740</v>
      </c>
      <c r="H861" s="199" t="s">
        <v>3363</v>
      </c>
      <c r="I861" s="199" t="s">
        <v>3740</v>
      </c>
      <c r="J861" s="198">
        <v>46078</v>
      </c>
      <c r="K861" s="198">
        <v>46080</v>
      </c>
      <c r="L861" s="198">
        <v>46112</v>
      </c>
      <c r="M861" s="198">
        <v>46112</v>
      </c>
      <c r="N861" s="161" t="s">
        <v>82</v>
      </c>
      <c r="O861" s="161" t="s">
        <v>479</v>
      </c>
      <c r="P861" s="161"/>
      <c r="Q861" s="161"/>
      <c r="R861" s="198">
        <v>44927</v>
      </c>
      <c r="S861" s="198">
        <v>46073</v>
      </c>
      <c r="T861" s="161" t="s">
        <v>53</v>
      </c>
      <c r="U861" s="161" t="s">
        <v>149</v>
      </c>
      <c r="V861" s="161" t="s">
        <v>57</v>
      </c>
      <c r="W861" s="161" t="s">
        <v>1140</v>
      </c>
      <c r="X861" s="161" t="s">
        <v>36</v>
      </c>
      <c r="Y861" s="161" t="s">
        <v>57</v>
      </c>
      <c r="Z861" s="198" t="s">
        <v>57</v>
      </c>
      <c r="AA861" s="161" t="s">
        <v>57</v>
      </c>
      <c r="AB861" s="161" t="s">
        <v>57</v>
      </c>
      <c r="AC861" s="161" t="s">
        <v>57</v>
      </c>
      <c r="AD861" s="197">
        <v>60153722</v>
      </c>
      <c r="AE861" s="197">
        <v>0</v>
      </c>
      <c r="AF861" s="197" t="s">
        <v>4003</v>
      </c>
      <c r="AG861" s="199">
        <v>103101</v>
      </c>
      <c r="AH861" s="197">
        <f t="shared" si="40"/>
        <v>295</v>
      </c>
      <c r="AI861" s="197">
        <v>295</v>
      </c>
      <c r="AJ861" s="197">
        <v>0</v>
      </c>
      <c r="AK861" s="197">
        <v>0</v>
      </c>
      <c r="AL861" s="197">
        <v>0</v>
      </c>
      <c r="AM861" s="197">
        <f t="shared" si="41"/>
        <v>0</v>
      </c>
      <c r="AN861" s="197">
        <v>0</v>
      </c>
      <c r="AO861" s="197">
        <v>0</v>
      </c>
      <c r="AP861" s="197">
        <v>0</v>
      </c>
      <c r="AQ861" s="197">
        <v>0</v>
      </c>
      <c r="AR861" s="197">
        <v>0</v>
      </c>
      <c r="AS861" s="197" t="s">
        <v>564</v>
      </c>
      <c r="AT861" s="197">
        <v>0</v>
      </c>
      <c r="AU861" s="197">
        <v>0</v>
      </c>
      <c r="AV861" s="197">
        <v>0</v>
      </c>
      <c r="AW861" s="197" t="s">
        <v>4004</v>
      </c>
      <c r="AX861" s="197"/>
      <c r="AY861" s="197"/>
      <c r="AZ861" s="197"/>
      <c r="BA861" s="197"/>
      <c r="BB861" s="197"/>
      <c r="BC861" s="197"/>
      <c r="BD861" s="197" t="s">
        <v>4004</v>
      </c>
      <c r="BE861" s="197"/>
      <c r="BF861" s="197"/>
      <c r="BG861" s="197"/>
      <c r="BH861" s="197"/>
      <c r="BI861" s="197"/>
    </row>
    <row r="862" spans="1:61" ht="15" hidden="1" customHeight="1" x14ac:dyDescent="0.2">
      <c r="A862" s="349" t="str">
        <f t="shared" si="42"/>
        <v>21xx-41040017628-13</v>
      </c>
      <c r="B862" s="198">
        <v>45678</v>
      </c>
      <c r="C862" s="351" t="s">
        <v>351</v>
      </c>
      <c r="D862" s="351" t="s">
        <v>177</v>
      </c>
      <c r="E862" s="260">
        <v>41040017628</v>
      </c>
      <c r="F862" s="161" t="s">
        <v>1060</v>
      </c>
      <c r="G862" s="199">
        <v>13</v>
      </c>
      <c r="H862" s="199" t="s">
        <v>3365</v>
      </c>
      <c r="I862" s="199">
        <v>13</v>
      </c>
      <c r="J862" s="198">
        <v>44161</v>
      </c>
      <c r="K862" s="198">
        <v>43894</v>
      </c>
      <c r="L862" s="198">
        <v>44161</v>
      </c>
      <c r="M862" s="198">
        <v>44162</v>
      </c>
      <c r="N862" s="161"/>
      <c r="O862" s="161" t="s">
        <v>82</v>
      </c>
      <c r="P862" s="161"/>
      <c r="Q862" s="161"/>
      <c r="R862" s="198">
        <v>46388</v>
      </c>
      <c r="S862" s="198">
        <v>43830</v>
      </c>
      <c r="T862" s="161" t="s">
        <v>434</v>
      </c>
      <c r="U862" s="161" t="s">
        <v>179</v>
      </c>
      <c r="V862" s="161" t="s">
        <v>118</v>
      </c>
      <c r="W862" s="161" t="s">
        <v>298</v>
      </c>
      <c r="X862" s="161" t="s">
        <v>377</v>
      </c>
      <c r="Y862" s="161">
        <v>1364</v>
      </c>
      <c r="Z862" s="198">
        <v>43809</v>
      </c>
      <c r="AA862" s="161"/>
      <c r="AB862" s="161"/>
      <c r="AC862" s="161"/>
      <c r="AD862" s="197"/>
      <c r="AE862" s="197"/>
      <c r="AF862" s="197" t="s">
        <v>4003</v>
      </c>
      <c r="AG862" s="199">
        <v>101201</v>
      </c>
      <c r="AH862" s="197">
        <f t="shared" si="40"/>
        <v>3</v>
      </c>
      <c r="AI862" s="197">
        <v>3</v>
      </c>
      <c r="AJ862" s="197">
        <v>0</v>
      </c>
      <c r="AK862" s="197">
        <v>0</v>
      </c>
      <c r="AL862" s="197">
        <v>0</v>
      </c>
      <c r="AM862" s="197">
        <f t="shared" si="41"/>
        <v>0</v>
      </c>
      <c r="AN862" s="197">
        <v>0</v>
      </c>
      <c r="AO862" s="197">
        <v>0</v>
      </c>
      <c r="AP862" s="197">
        <v>0</v>
      </c>
      <c r="AQ862" s="197">
        <v>0</v>
      </c>
      <c r="AR862" s="197">
        <v>0</v>
      </c>
      <c r="AS862" s="197" t="e">
        <v>#N/A</v>
      </c>
      <c r="AT862" s="197">
        <v>0</v>
      </c>
      <c r="AU862" s="197">
        <v>0</v>
      </c>
      <c r="AV862" s="197">
        <v>0</v>
      </c>
      <c r="AW862" s="197" t="s">
        <v>4004</v>
      </c>
      <c r="AX862" s="197"/>
      <c r="AY862" s="197"/>
      <c r="AZ862" s="197"/>
      <c r="BA862" s="197"/>
      <c r="BB862" s="197"/>
      <c r="BC862" s="197"/>
      <c r="BD862" s="197" t="s">
        <v>4004</v>
      </c>
      <c r="BE862" s="197"/>
      <c r="BF862" s="197"/>
      <c r="BG862" s="197"/>
      <c r="BH862" s="197"/>
      <c r="BI862" s="197"/>
    </row>
    <row r="863" spans="1:61" ht="15" hidden="1" customHeight="1" x14ac:dyDescent="0.2">
      <c r="A863" s="349" t="str">
        <f t="shared" si="42"/>
        <v>30xx-221240016734-300120250730TAC0001</v>
      </c>
      <c r="B863" s="198">
        <v>46099</v>
      </c>
      <c r="C863" s="351" t="s">
        <v>217</v>
      </c>
      <c r="D863" s="351" t="s">
        <v>360</v>
      </c>
      <c r="E863" s="260">
        <v>221240016734</v>
      </c>
      <c r="F863" s="161" t="s">
        <v>516</v>
      </c>
      <c r="G863" s="199" t="s">
        <v>517</v>
      </c>
      <c r="H863" s="199" t="s">
        <v>3363</v>
      </c>
      <c r="I863" s="199" t="s">
        <v>4199</v>
      </c>
      <c r="J863" s="198">
        <v>45868</v>
      </c>
      <c r="K863" s="198">
        <v>45887</v>
      </c>
      <c r="L863" s="198">
        <v>46098</v>
      </c>
      <c r="M863" s="198"/>
      <c r="N863" s="161" t="s">
        <v>82</v>
      </c>
      <c r="O863" s="161" t="s">
        <v>479</v>
      </c>
      <c r="P863" s="161"/>
      <c r="Q863" s="161"/>
      <c r="R863" s="198">
        <v>44907</v>
      </c>
      <c r="S863" s="198">
        <v>45887</v>
      </c>
      <c r="T863" s="161" t="s">
        <v>238</v>
      </c>
      <c r="U863" s="161" t="s">
        <v>23</v>
      </c>
      <c r="V863" s="161"/>
      <c r="W863" s="161" t="s">
        <v>230</v>
      </c>
      <c r="X863" s="161" t="s">
        <v>36</v>
      </c>
      <c r="Y863" s="161"/>
      <c r="Z863" s="198"/>
      <c r="AA863" s="161"/>
      <c r="AB863" s="161"/>
      <c r="AC863" s="161"/>
      <c r="AD863" s="197">
        <v>63646970</v>
      </c>
      <c r="AE863" s="197">
        <v>1.58</v>
      </c>
      <c r="AF863" s="197" t="s">
        <v>4003</v>
      </c>
      <c r="AG863" s="199">
        <v>101111</v>
      </c>
      <c r="AH863" s="197">
        <f t="shared" si="40"/>
        <v>0</v>
      </c>
      <c r="AI863" s="197">
        <v>0</v>
      </c>
      <c r="AJ863" s="197">
        <v>0</v>
      </c>
      <c r="AK863" s="197">
        <v>0</v>
      </c>
      <c r="AL863" s="197">
        <v>0</v>
      </c>
      <c r="AM863" s="197">
        <f t="shared" si="41"/>
        <v>0</v>
      </c>
      <c r="AN863" s="197">
        <v>0</v>
      </c>
      <c r="AO863" s="197">
        <v>0</v>
      </c>
      <c r="AP863" s="197">
        <v>0</v>
      </c>
      <c r="AQ863" s="197">
        <v>0</v>
      </c>
      <c r="AR863" s="197">
        <v>0</v>
      </c>
      <c r="AS863" s="197" t="s">
        <v>4458</v>
      </c>
      <c r="AT863" s="197">
        <v>0</v>
      </c>
      <c r="AU863" s="197">
        <v>0</v>
      </c>
      <c r="AV863" s="197">
        <v>0</v>
      </c>
      <c r="AW863" s="197" t="s">
        <v>4004</v>
      </c>
      <c r="AX863" s="197"/>
      <c r="AY863" s="197"/>
      <c r="AZ863" s="197"/>
      <c r="BA863" s="197"/>
      <c r="BB863" s="197"/>
      <c r="BC863" s="197"/>
      <c r="BD863" s="197">
        <v>0</v>
      </c>
      <c r="BE863" s="197"/>
      <c r="BF863" s="197"/>
      <c r="BG863" s="197"/>
      <c r="BH863" s="197"/>
      <c r="BI863" s="197"/>
    </row>
    <row r="864" spans="1:61" ht="15" hidden="1" customHeight="1" x14ac:dyDescent="0.2">
      <c r="A864" s="349" t="str">
        <f t="shared" si="42"/>
        <v>30xx-221240016734-300120250730TAC0001</v>
      </c>
      <c r="B864" s="198">
        <v>46099</v>
      </c>
      <c r="C864" s="351" t="s">
        <v>217</v>
      </c>
      <c r="D864" s="351" t="s">
        <v>360</v>
      </c>
      <c r="E864" s="260">
        <v>221240016734</v>
      </c>
      <c r="F864" s="161" t="s">
        <v>516</v>
      </c>
      <c r="G864" s="199" t="s">
        <v>517</v>
      </c>
      <c r="H864" s="199" t="s">
        <v>3363</v>
      </c>
      <c r="I864" s="199" t="s">
        <v>4199</v>
      </c>
      <c r="J864" s="198">
        <v>45868</v>
      </c>
      <c r="K864" s="198">
        <v>45887</v>
      </c>
      <c r="L864" s="198">
        <v>46098</v>
      </c>
      <c r="M864" s="198"/>
      <c r="N864" s="161" t="s">
        <v>82</v>
      </c>
      <c r="O864" s="161" t="s">
        <v>479</v>
      </c>
      <c r="P864" s="161"/>
      <c r="Q864" s="161"/>
      <c r="R864" s="198">
        <v>44907</v>
      </c>
      <c r="S864" s="198">
        <v>45887</v>
      </c>
      <c r="T864" s="161" t="s">
        <v>238</v>
      </c>
      <c r="U864" s="161" t="s">
        <v>23</v>
      </c>
      <c r="V864" s="161"/>
      <c r="W864" s="161" t="s">
        <v>230</v>
      </c>
      <c r="X864" s="161" t="s">
        <v>36</v>
      </c>
      <c r="Y864" s="161"/>
      <c r="Z864" s="198"/>
      <c r="AA864" s="161"/>
      <c r="AB864" s="161"/>
      <c r="AC864" s="161"/>
      <c r="AD864" s="197"/>
      <c r="AE864" s="197"/>
      <c r="AF864" s="197" t="s">
        <v>4005</v>
      </c>
      <c r="AG864" s="199">
        <v>105101</v>
      </c>
      <c r="AH864" s="197">
        <f t="shared" si="40"/>
        <v>0</v>
      </c>
      <c r="AI864" s="197">
        <v>0</v>
      </c>
      <c r="AJ864" s="197">
        <v>0</v>
      </c>
      <c r="AK864" s="197">
        <v>0</v>
      </c>
      <c r="AL864" s="197">
        <v>0</v>
      </c>
      <c r="AM864" s="197">
        <f t="shared" si="41"/>
        <v>0</v>
      </c>
      <c r="AN864" s="197">
        <v>0</v>
      </c>
      <c r="AO864" s="197">
        <v>0</v>
      </c>
      <c r="AP864" s="197">
        <v>0</v>
      </c>
      <c r="AQ864" s="197">
        <v>0</v>
      </c>
      <c r="AR864" s="197">
        <v>0</v>
      </c>
      <c r="AS864" s="197" t="s">
        <v>4458</v>
      </c>
      <c r="AT864" s="197">
        <v>0</v>
      </c>
      <c r="AU864" s="197">
        <v>0</v>
      </c>
      <c r="AV864" s="197">
        <v>0</v>
      </c>
      <c r="AW864" s="197" t="s">
        <v>4004</v>
      </c>
      <c r="AX864" s="197"/>
      <c r="AY864" s="197"/>
      <c r="AZ864" s="197"/>
      <c r="BA864" s="197"/>
      <c r="BB864" s="197"/>
      <c r="BC864" s="197"/>
      <c r="BD864" s="197">
        <v>0</v>
      </c>
      <c r="BE864" s="197"/>
      <c r="BF864" s="197"/>
      <c r="BG864" s="197"/>
      <c r="BH864" s="197"/>
      <c r="BI864" s="197"/>
    </row>
    <row r="865" spans="1:61" ht="15" hidden="1" customHeight="1" x14ac:dyDescent="0.2">
      <c r="A865" s="349" t="str">
        <f t="shared" si="42"/>
        <v>03xx-960620351837-030120260216TAC0003</v>
      </c>
      <c r="B865" s="198">
        <v>46112</v>
      </c>
      <c r="C865" s="351" t="s">
        <v>365</v>
      </c>
      <c r="D865" s="351" t="s">
        <v>20</v>
      </c>
      <c r="E865" s="260">
        <v>960620351837</v>
      </c>
      <c r="F865" s="161" t="s">
        <v>4306</v>
      </c>
      <c r="G865" s="199" t="s">
        <v>4307</v>
      </c>
      <c r="H865" s="199" t="s">
        <v>3363</v>
      </c>
      <c r="I865" s="199" t="s">
        <v>4308</v>
      </c>
      <c r="J865" s="198">
        <v>46069</v>
      </c>
      <c r="K865" s="198">
        <v>46097</v>
      </c>
      <c r="L865" s="198">
        <v>46111</v>
      </c>
      <c r="M865" s="198"/>
      <c r="N865" s="161" t="s">
        <v>82</v>
      </c>
      <c r="O865" s="161" t="s">
        <v>479</v>
      </c>
      <c r="P865" s="161"/>
      <c r="Q865" s="161"/>
      <c r="R865" s="198">
        <v>45350</v>
      </c>
      <c r="S865" s="198">
        <v>46052</v>
      </c>
      <c r="T865" s="161" t="s">
        <v>4309</v>
      </c>
      <c r="U865" s="161" t="s">
        <v>268</v>
      </c>
      <c r="V865" s="161"/>
      <c r="W865" s="161" t="s">
        <v>4310</v>
      </c>
      <c r="X865" s="161" t="s">
        <v>36</v>
      </c>
      <c r="Y865" s="161"/>
      <c r="Z865" s="198"/>
      <c r="AA865" s="161"/>
      <c r="AB865" s="161"/>
      <c r="AC865" s="161"/>
      <c r="AD865" s="197">
        <v>72717679</v>
      </c>
      <c r="AE865" s="197">
        <v>1</v>
      </c>
      <c r="AF865" s="197" t="s">
        <v>57</v>
      </c>
      <c r="AG865" s="199" t="s">
        <v>57</v>
      </c>
      <c r="AH865" s="197">
        <f t="shared" si="40"/>
        <v>0</v>
      </c>
      <c r="AI865" s="197">
        <v>0</v>
      </c>
      <c r="AJ865" s="197">
        <v>0</v>
      </c>
      <c r="AK865" s="197">
        <v>0</v>
      </c>
      <c r="AL865" s="197">
        <v>0</v>
      </c>
      <c r="AM865" s="197">
        <f t="shared" si="41"/>
        <v>0</v>
      </c>
      <c r="AN865" s="197">
        <v>0</v>
      </c>
      <c r="AO865" s="197">
        <v>0</v>
      </c>
      <c r="AP865" s="197">
        <v>0</v>
      </c>
      <c r="AQ865" s="197">
        <v>0</v>
      </c>
      <c r="AR865" s="197">
        <v>0</v>
      </c>
      <c r="AS865" s="197" t="s">
        <v>564</v>
      </c>
      <c r="AT865" s="197">
        <v>0</v>
      </c>
      <c r="AU865" s="197">
        <v>0</v>
      </c>
      <c r="AV865" s="197">
        <v>0</v>
      </c>
      <c r="AW865" s="197" t="s">
        <v>4004</v>
      </c>
      <c r="AX865" s="197"/>
      <c r="AY865" s="197"/>
      <c r="AZ865" s="197"/>
      <c r="BA865" s="197"/>
      <c r="BB865" s="197"/>
      <c r="BC865" s="197"/>
      <c r="BD865" s="197">
        <v>0</v>
      </c>
      <c r="BE865" s="197"/>
      <c r="BF865" s="197"/>
      <c r="BG865" s="197"/>
      <c r="BH865" s="197"/>
      <c r="BI865" s="197"/>
    </row>
    <row r="866" spans="1:61" ht="15" hidden="1" customHeight="1" x14ac:dyDescent="0.2">
      <c r="A866" s="349" t="str">
        <f t="shared" si="42"/>
        <v>03xx-100440023638-030120260209TAC0003</v>
      </c>
      <c r="B866" s="198">
        <v>46112</v>
      </c>
      <c r="C866" s="351" t="s">
        <v>365</v>
      </c>
      <c r="D866" s="351" t="s">
        <v>20</v>
      </c>
      <c r="E866" s="260">
        <v>100440023638</v>
      </c>
      <c r="F866" s="161" t="s">
        <v>4311</v>
      </c>
      <c r="G866" s="199" t="s">
        <v>4312</v>
      </c>
      <c r="H866" s="199" t="s">
        <v>3363</v>
      </c>
      <c r="I866" s="199" t="s">
        <v>4313</v>
      </c>
      <c r="J866" s="198">
        <v>46062</v>
      </c>
      <c r="K866" s="198">
        <v>46086</v>
      </c>
      <c r="L866" s="198">
        <v>46112</v>
      </c>
      <c r="M866" s="198"/>
      <c r="N866" s="161" t="s">
        <v>82</v>
      </c>
      <c r="O866" s="161" t="s">
        <v>479</v>
      </c>
      <c r="P866" s="161"/>
      <c r="Q866" s="161"/>
      <c r="R866" s="198">
        <v>44927</v>
      </c>
      <c r="S866" s="198">
        <v>46017</v>
      </c>
      <c r="T866" s="161" t="s">
        <v>4314</v>
      </c>
      <c r="U866" s="161" t="s">
        <v>268</v>
      </c>
      <c r="V866" s="161"/>
      <c r="W866" s="161" t="s">
        <v>35</v>
      </c>
      <c r="X866" s="161" t="s">
        <v>36</v>
      </c>
      <c r="Y866" s="161"/>
      <c r="Z866" s="198"/>
      <c r="AA866" s="161"/>
      <c r="AB866" s="161"/>
      <c r="AC866" s="161"/>
      <c r="AD866" s="197">
        <v>0</v>
      </c>
      <c r="AE866" s="197">
        <v>0</v>
      </c>
      <c r="AF866" s="197" t="s">
        <v>57</v>
      </c>
      <c r="AG866" s="199" t="s">
        <v>57</v>
      </c>
      <c r="AH866" s="197">
        <f t="shared" si="40"/>
        <v>0</v>
      </c>
      <c r="AI866" s="197">
        <v>0</v>
      </c>
      <c r="AJ866" s="197">
        <v>0</v>
      </c>
      <c r="AK866" s="197">
        <v>0</v>
      </c>
      <c r="AL866" s="197">
        <v>0</v>
      </c>
      <c r="AM866" s="197">
        <f t="shared" si="41"/>
        <v>0</v>
      </c>
      <c r="AN866" s="197">
        <v>0</v>
      </c>
      <c r="AO866" s="197">
        <v>0</v>
      </c>
      <c r="AP866" s="197">
        <v>0</v>
      </c>
      <c r="AQ866" s="197">
        <v>0</v>
      </c>
      <c r="AR866" s="197">
        <v>0</v>
      </c>
      <c r="AS866" s="197" t="s">
        <v>564</v>
      </c>
      <c r="AT866" s="197">
        <v>0</v>
      </c>
      <c r="AU866" s="197">
        <v>0</v>
      </c>
      <c r="AV866" s="197">
        <v>0</v>
      </c>
      <c r="AW866" s="197" t="s">
        <v>4004</v>
      </c>
      <c r="AX866" s="197"/>
      <c r="AY866" s="197"/>
      <c r="AZ866" s="197"/>
      <c r="BA866" s="197"/>
      <c r="BB866" s="197"/>
      <c r="BC866" s="197"/>
      <c r="BD866" s="197">
        <v>0</v>
      </c>
      <c r="BE866" s="197"/>
      <c r="BF866" s="197"/>
      <c r="BG866" s="197"/>
      <c r="BH866" s="197"/>
      <c r="BI866" s="197"/>
    </row>
    <row r="867" spans="1:61" ht="15" hidden="1" customHeight="1" x14ac:dyDescent="0.2">
      <c r="A867" s="349" t="str">
        <f t="shared" si="42"/>
        <v>03xx-200340007118-030120251219TAC0068</v>
      </c>
      <c r="B867" s="198">
        <v>46092</v>
      </c>
      <c r="C867" s="351" t="s">
        <v>365</v>
      </c>
      <c r="D867" s="351" t="s">
        <v>20</v>
      </c>
      <c r="E867" s="260">
        <v>200340007118</v>
      </c>
      <c r="F867" s="161" t="s">
        <v>945</v>
      </c>
      <c r="G867" s="199" t="s">
        <v>2547</v>
      </c>
      <c r="H867" s="199" t="s">
        <v>3363</v>
      </c>
      <c r="I867" s="199" t="s">
        <v>4315</v>
      </c>
      <c r="J867" s="198">
        <v>46010</v>
      </c>
      <c r="K867" s="198">
        <v>46028</v>
      </c>
      <c r="L867" s="198">
        <v>46092</v>
      </c>
      <c r="M867" s="198"/>
      <c r="N867" s="161" t="s">
        <v>82</v>
      </c>
      <c r="O867" s="161" t="s">
        <v>487</v>
      </c>
      <c r="P867" s="161"/>
      <c r="Q867" s="161"/>
      <c r="R867" s="198">
        <v>44927</v>
      </c>
      <c r="S867" s="198">
        <v>45291</v>
      </c>
      <c r="T867" s="161" t="s">
        <v>944</v>
      </c>
      <c r="U867" s="161" t="s">
        <v>293</v>
      </c>
      <c r="V867" s="161"/>
      <c r="W867" s="161" t="s">
        <v>73</v>
      </c>
      <c r="X867" s="161" t="s">
        <v>28</v>
      </c>
      <c r="Y867" s="161">
        <v>1354</v>
      </c>
      <c r="Z867" s="198">
        <v>46008</v>
      </c>
      <c r="AA867" s="161"/>
      <c r="AB867" s="161"/>
      <c r="AC867" s="161"/>
      <c r="AD867" s="197">
        <v>1968839679</v>
      </c>
      <c r="AE867" s="197">
        <v>1.6</v>
      </c>
      <c r="AF867" s="197" t="s">
        <v>57</v>
      </c>
      <c r="AG867" s="199" t="s">
        <v>57</v>
      </c>
      <c r="AH867" s="197">
        <f t="shared" si="40"/>
        <v>0</v>
      </c>
      <c r="AI867" s="197">
        <v>0</v>
      </c>
      <c r="AJ867" s="197">
        <v>0</v>
      </c>
      <c r="AK867" s="197">
        <v>0</v>
      </c>
      <c r="AL867" s="197">
        <v>0</v>
      </c>
      <c r="AM867" s="197">
        <f t="shared" si="41"/>
        <v>0</v>
      </c>
      <c r="AN867" s="197">
        <v>0</v>
      </c>
      <c r="AO867" s="197">
        <v>0</v>
      </c>
      <c r="AP867" s="197">
        <v>0</v>
      </c>
      <c r="AQ867" s="197">
        <v>0</v>
      </c>
      <c r="AR867" s="197">
        <v>0</v>
      </c>
      <c r="AS867" s="197" t="s">
        <v>564</v>
      </c>
      <c r="AT867" s="197">
        <v>0</v>
      </c>
      <c r="AU867" s="197">
        <v>0</v>
      </c>
      <c r="AV867" s="197">
        <v>0</v>
      </c>
      <c r="AW867" s="197" t="s">
        <v>4004</v>
      </c>
      <c r="AX867" s="197"/>
      <c r="AY867" s="197"/>
      <c r="AZ867" s="197"/>
      <c r="BA867" s="197"/>
      <c r="BB867" s="197"/>
      <c r="BC867" s="197"/>
      <c r="BD867" s="197">
        <v>0</v>
      </c>
      <c r="BE867" s="197"/>
      <c r="BF867" s="197"/>
      <c r="BG867" s="197"/>
      <c r="BH867" s="197"/>
      <c r="BI867" s="197"/>
    </row>
    <row r="868" spans="1:61" ht="15" hidden="1" customHeight="1" x14ac:dyDescent="0.2">
      <c r="A868" s="349" t="str">
        <f t="shared" si="42"/>
        <v>03xx-200640006218-030120251119TAC0021</v>
      </c>
      <c r="B868" s="198">
        <v>46112</v>
      </c>
      <c r="C868" s="351" t="s">
        <v>365</v>
      </c>
      <c r="D868" s="351" t="s">
        <v>20</v>
      </c>
      <c r="E868" s="260">
        <v>200640006218</v>
      </c>
      <c r="F868" s="161" t="s">
        <v>2548</v>
      </c>
      <c r="G868" s="199" t="s">
        <v>2549</v>
      </c>
      <c r="H868" s="199" t="s">
        <v>3363</v>
      </c>
      <c r="I868" s="199"/>
      <c r="J868" s="198">
        <v>45980</v>
      </c>
      <c r="K868" s="198">
        <v>46038</v>
      </c>
      <c r="L868" s="198">
        <v>46111</v>
      </c>
      <c r="M868" s="198"/>
      <c r="N868" s="161" t="s">
        <v>82</v>
      </c>
      <c r="O868" s="161" t="s">
        <v>479</v>
      </c>
      <c r="P868" s="161"/>
      <c r="Q868" s="161"/>
      <c r="R868" s="198">
        <v>44743</v>
      </c>
      <c r="S868" s="198">
        <v>45972</v>
      </c>
      <c r="T868" s="161" t="s">
        <v>29</v>
      </c>
      <c r="U868" s="161" t="s">
        <v>268</v>
      </c>
      <c r="V868" s="161"/>
      <c r="W868" s="161" t="s">
        <v>45</v>
      </c>
      <c r="X868" s="161" t="s">
        <v>36</v>
      </c>
      <c r="Y868" s="161"/>
      <c r="Z868" s="198"/>
      <c r="AA868" s="161"/>
      <c r="AB868" s="161"/>
      <c r="AC868" s="161"/>
      <c r="AD868" s="197">
        <v>177638072</v>
      </c>
      <c r="AE868" s="197">
        <v>2.5</v>
      </c>
      <c r="AF868" s="197" t="s">
        <v>57</v>
      </c>
      <c r="AG868" s="199" t="s">
        <v>57</v>
      </c>
      <c r="AH868" s="197">
        <f t="shared" si="40"/>
        <v>0</v>
      </c>
      <c r="AI868" s="197">
        <v>0</v>
      </c>
      <c r="AJ868" s="197">
        <v>0</v>
      </c>
      <c r="AK868" s="197">
        <v>0</v>
      </c>
      <c r="AL868" s="197">
        <v>0</v>
      </c>
      <c r="AM868" s="197">
        <f t="shared" si="41"/>
        <v>0</v>
      </c>
      <c r="AN868" s="197">
        <v>0</v>
      </c>
      <c r="AO868" s="197">
        <v>0</v>
      </c>
      <c r="AP868" s="197">
        <v>0</v>
      </c>
      <c r="AQ868" s="197">
        <v>0</v>
      </c>
      <c r="AR868" s="197">
        <v>0</v>
      </c>
      <c r="AS868" s="197" t="s">
        <v>564</v>
      </c>
      <c r="AT868" s="197">
        <v>0</v>
      </c>
      <c r="AU868" s="197">
        <v>0</v>
      </c>
      <c r="AV868" s="197">
        <v>0</v>
      </c>
      <c r="AW868" s="197" t="s">
        <v>4004</v>
      </c>
      <c r="AX868" s="197"/>
      <c r="AY868" s="197"/>
      <c r="AZ868" s="197"/>
      <c r="BA868" s="197"/>
      <c r="BB868" s="197"/>
      <c r="BC868" s="197"/>
      <c r="BD868" s="197">
        <v>0</v>
      </c>
      <c r="BE868" s="197"/>
      <c r="BF868" s="197"/>
      <c r="BG868" s="197"/>
      <c r="BH868" s="197"/>
      <c r="BI868" s="197"/>
    </row>
    <row r="869" spans="1:61" ht="15" hidden="1" customHeight="1" x14ac:dyDescent="0.2">
      <c r="A869" s="349" t="str">
        <f t="shared" si="42"/>
        <v>03xx-820704350123-030120251114TAC0001</v>
      </c>
      <c r="B869" s="198">
        <v>46078</v>
      </c>
      <c r="C869" s="351" t="s">
        <v>365</v>
      </c>
      <c r="D869" s="351" t="s">
        <v>20</v>
      </c>
      <c r="E869" s="260">
        <v>820704350123</v>
      </c>
      <c r="F869" s="161" t="s">
        <v>1751</v>
      </c>
      <c r="G869" s="199" t="s">
        <v>1626</v>
      </c>
      <c r="H869" s="199" t="s">
        <v>3363</v>
      </c>
      <c r="I869" s="199" t="s">
        <v>3640</v>
      </c>
      <c r="J869" s="198">
        <v>45975</v>
      </c>
      <c r="K869" s="198">
        <v>45982</v>
      </c>
      <c r="L869" s="198">
        <v>46072</v>
      </c>
      <c r="M869" s="198"/>
      <c r="N869" s="161" t="s">
        <v>82</v>
      </c>
      <c r="O869" s="161" t="s">
        <v>479</v>
      </c>
      <c r="P869" s="161"/>
      <c r="Q869" s="161"/>
      <c r="R869" s="198">
        <v>45328</v>
      </c>
      <c r="S869" s="198">
        <v>45954</v>
      </c>
      <c r="T869" s="161" t="s">
        <v>34</v>
      </c>
      <c r="U869" s="161" t="s">
        <v>268</v>
      </c>
      <c r="V869" s="161"/>
      <c r="W869" s="161" t="s">
        <v>75</v>
      </c>
      <c r="X869" s="161" t="s">
        <v>36</v>
      </c>
      <c r="Y869" s="161"/>
      <c r="Z869" s="198"/>
      <c r="AA869" s="161"/>
      <c r="AB869" s="161"/>
      <c r="AC869" s="161"/>
      <c r="AD869" s="197">
        <v>10590519</v>
      </c>
      <c r="AE869" s="197">
        <v>2.8</v>
      </c>
      <c r="AF869" s="197" t="s">
        <v>57</v>
      </c>
      <c r="AG869" s="199" t="s">
        <v>57</v>
      </c>
      <c r="AH869" s="197">
        <f t="shared" si="40"/>
        <v>0</v>
      </c>
      <c r="AI869" s="197">
        <v>0</v>
      </c>
      <c r="AJ869" s="197">
        <v>0</v>
      </c>
      <c r="AK869" s="197">
        <v>0</v>
      </c>
      <c r="AL869" s="197">
        <v>0</v>
      </c>
      <c r="AM869" s="197">
        <f t="shared" si="41"/>
        <v>0</v>
      </c>
      <c r="AN869" s="197">
        <v>0</v>
      </c>
      <c r="AO869" s="197">
        <v>0</v>
      </c>
      <c r="AP869" s="197">
        <v>0</v>
      </c>
      <c r="AQ869" s="197">
        <v>0</v>
      </c>
      <c r="AR869" s="197">
        <v>0</v>
      </c>
      <c r="AS869" s="197" t="s">
        <v>564</v>
      </c>
      <c r="AT869" s="197">
        <v>0</v>
      </c>
      <c r="AU869" s="197">
        <v>0</v>
      </c>
      <c r="AV869" s="197">
        <v>0</v>
      </c>
      <c r="AW869" s="197" t="s">
        <v>4004</v>
      </c>
      <c r="AX869" s="197"/>
      <c r="AY869" s="197"/>
      <c r="AZ869" s="197"/>
      <c r="BA869" s="197"/>
      <c r="BB869" s="197"/>
      <c r="BC869" s="197"/>
      <c r="BD869" s="197">
        <v>0</v>
      </c>
      <c r="BE869" s="197"/>
      <c r="BF869" s="197"/>
      <c r="BG869" s="197"/>
      <c r="BH869" s="197"/>
      <c r="BI869" s="197"/>
    </row>
    <row r="870" spans="1:61" ht="15" hidden="1" customHeight="1" x14ac:dyDescent="0.2">
      <c r="A870" s="349" t="str">
        <f t="shared" si="42"/>
        <v>18xx-100440015697-180120251106TAC0109</v>
      </c>
      <c r="B870" s="198">
        <v>46043</v>
      </c>
      <c r="C870" s="351" t="s">
        <v>355</v>
      </c>
      <c r="D870" s="351" t="s">
        <v>148</v>
      </c>
      <c r="E870" s="260">
        <v>100440015697</v>
      </c>
      <c r="F870" s="161" t="s">
        <v>1526</v>
      </c>
      <c r="G870" s="199" t="s">
        <v>1525</v>
      </c>
      <c r="H870" s="199" t="s">
        <v>3363</v>
      </c>
      <c r="I870" s="199" t="s">
        <v>2381</v>
      </c>
      <c r="J870" s="198">
        <v>45967</v>
      </c>
      <c r="K870" s="198">
        <v>45973</v>
      </c>
      <c r="L870" s="198">
        <v>46036</v>
      </c>
      <c r="M870" s="198">
        <v>46037</v>
      </c>
      <c r="N870" s="161" t="s">
        <v>78</v>
      </c>
      <c r="O870" s="161" t="s">
        <v>487</v>
      </c>
      <c r="P870" s="161"/>
      <c r="Q870" s="161"/>
      <c r="R870" s="198">
        <v>44562</v>
      </c>
      <c r="S870" s="198">
        <v>45657</v>
      </c>
      <c r="T870" s="161" t="s">
        <v>1669</v>
      </c>
      <c r="U870" s="161"/>
      <c r="V870" s="161"/>
      <c r="W870" s="161" t="s">
        <v>1670</v>
      </c>
      <c r="X870" s="161" t="s">
        <v>11</v>
      </c>
      <c r="Y870" s="161">
        <v>1083</v>
      </c>
      <c r="Z870" s="198">
        <v>45961</v>
      </c>
      <c r="AA870" s="161"/>
      <c r="AB870" s="161"/>
      <c r="AC870" s="161"/>
      <c r="AD870" s="197">
        <v>7700155633</v>
      </c>
      <c r="AE870" s="197">
        <v>0.28999999999999998</v>
      </c>
      <c r="AF870" s="197" t="s">
        <v>57</v>
      </c>
      <c r="AG870" s="199" t="s">
        <v>57</v>
      </c>
      <c r="AH870" s="197">
        <f t="shared" si="40"/>
        <v>0</v>
      </c>
      <c r="AI870" s="197">
        <v>0</v>
      </c>
      <c r="AJ870" s="197">
        <v>0</v>
      </c>
      <c r="AK870" s="197">
        <v>0</v>
      </c>
      <c r="AL870" s="197">
        <v>0</v>
      </c>
      <c r="AM870" s="197">
        <f t="shared" si="41"/>
        <v>0</v>
      </c>
      <c r="AN870" s="197">
        <v>0</v>
      </c>
      <c r="AO870" s="197">
        <v>0</v>
      </c>
      <c r="AP870" s="197">
        <v>0</v>
      </c>
      <c r="AQ870" s="197">
        <v>0</v>
      </c>
      <c r="AR870" s="197">
        <v>0</v>
      </c>
      <c r="AS870" s="197" t="s">
        <v>564</v>
      </c>
      <c r="AT870" s="197">
        <v>0</v>
      </c>
      <c r="AU870" s="197">
        <v>0</v>
      </c>
      <c r="AV870" s="197">
        <v>0</v>
      </c>
      <c r="AW870" s="197" t="s">
        <v>4004</v>
      </c>
      <c r="AX870" s="197"/>
      <c r="AY870" s="197"/>
      <c r="AZ870" s="197"/>
      <c r="BA870" s="197"/>
      <c r="BB870" s="197"/>
      <c r="BC870" s="197"/>
      <c r="BD870" s="197">
        <v>0</v>
      </c>
      <c r="BE870" s="197"/>
      <c r="BF870" s="197"/>
      <c r="BG870" s="197"/>
      <c r="BH870" s="197"/>
      <c r="BI870" s="197"/>
    </row>
    <row r="871" spans="1:61" ht="15" hidden="1" customHeight="1" x14ac:dyDescent="0.2">
      <c r="A871" s="349" t="str">
        <f t="shared" si="42"/>
        <v>27xx-231240011150-270120260317TAC0001</v>
      </c>
      <c r="B871" s="198">
        <v>46112</v>
      </c>
      <c r="C871" s="351" t="s">
        <v>193</v>
      </c>
      <c r="D871" s="351" t="s">
        <v>194</v>
      </c>
      <c r="E871" s="260">
        <v>231240011150</v>
      </c>
      <c r="F871" s="161" t="s">
        <v>4316</v>
      </c>
      <c r="G871" s="199" t="s">
        <v>4317</v>
      </c>
      <c r="H871" s="199" t="s">
        <v>3363</v>
      </c>
      <c r="I871" s="199" t="s">
        <v>4318</v>
      </c>
      <c r="J871" s="198">
        <v>46098</v>
      </c>
      <c r="K871" s="198">
        <v>46101</v>
      </c>
      <c r="L871" s="198">
        <v>46112</v>
      </c>
      <c r="M871" s="198"/>
      <c r="N871" s="161" t="s">
        <v>82</v>
      </c>
      <c r="O871" s="161" t="s">
        <v>479</v>
      </c>
      <c r="P871" s="161"/>
      <c r="Q871" s="161"/>
      <c r="R871" s="198">
        <v>45271</v>
      </c>
      <c r="S871" s="198">
        <v>46073</v>
      </c>
      <c r="T871" s="161" t="s">
        <v>371</v>
      </c>
      <c r="U871" s="161" t="s">
        <v>23</v>
      </c>
      <c r="V871" s="161"/>
      <c r="W871" s="161" t="s">
        <v>4319</v>
      </c>
      <c r="X871" s="161" t="s">
        <v>36</v>
      </c>
      <c r="Y871" s="161"/>
      <c r="Z871" s="198"/>
      <c r="AA871" s="161"/>
      <c r="AB871" s="161"/>
      <c r="AC871" s="161"/>
      <c r="AD871" s="197">
        <v>0</v>
      </c>
      <c r="AE871" s="197">
        <v>0</v>
      </c>
      <c r="AF871" s="197" t="s">
        <v>57</v>
      </c>
      <c r="AG871" s="199" t="s">
        <v>57</v>
      </c>
      <c r="AH871" s="197">
        <f t="shared" si="40"/>
        <v>0</v>
      </c>
      <c r="AI871" s="197">
        <v>0</v>
      </c>
      <c r="AJ871" s="197">
        <v>0</v>
      </c>
      <c r="AK871" s="197">
        <v>0</v>
      </c>
      <c r="AL871" s="197">
        <v>0</v>
      </c>
      <c r="AM871" s="197">
        <f t="shared" si="41"/>
        <v>0</v>
      </c>
      <c r="AN871" s="197">
        <v>0</v>
      </c>
      <c r="AO871" s="197">
        <v>0</v>
      </c>
      <c r="AP871" s="197">
        <v>0</v>
      </c>
      <c r="AQ871" s="197">
        <v>0</v>
      </c>
      <c r="AR871" s="197">
        <v>0</v>
      </c>
      <c r="AS871" s="197" t="s">
        <v>564</v>
      </c>
      <c r="AT871" s="197">
        <v>0</v>
      </c>
      <c r="AU871" s="197">
        <v>0</v>
      </c>
      <c r="AV871" s="197">
        <v>0</v>
      </c>
      <c r="AW871" s="197" t="s">
        <v>4004</v>
      </c>
      <c r="AX871" s="197"/>
      <c r="AY871" s="197"/>
      <c r="AZ871" s="197"/>
      <c r="BA871" s="197"/>
      <c r="BB871" s="197"/>
      <c r="BC871" s="197"/>
      <c r="BD871" s="197">
        <v>0</v>
      </c>
      <c r="BE871" s="197"/>
      <c r="BF871" s="197"/>
      <c r="BG871" s="197"/>
      <c r="BH871" s="197"/>
      <c r="BI871" s="197"/>
    </row>
    <row r="872" spans="1:61" ht="15" hidden="1" customHeight="1" x14ac:dyDescent="0.2">
      <c r="A872" s="349" t="str">
        <f t="shared" si="42"/>
        <v>27xx-820112401552-270120260227TAC0182</v>
      </c>
      <c r="B872" s="198">
        <v>46108</v>
      </c>
      <c r="C872" s="351" t="s">
        <v>193</v>
      </c>
      <c r="D872" s="351" t="s">
        <v>194</v>
      </c>
      <c r="E872" s="260">
        <v>820112401552</v>
      </c>
      <c r="F872" s="161" t="s">
        <v>3653</v>
      </c>
      <c r="G872" s="199" t="s">
        <v>3654</v>
      </c>
      <c r="H872" s="199" t="s">
        <v>3363</v>
      </c>
      <c r="I872" s="199" t="s">
        <v>4320</v>
      </c>
      <c r="J872" s="198">
        <v>46080</v>
      </c>
      <c r="K872" s="198">
        <v>46084</v>
      </c>
      <c r="L872" s="198">
        <v>46098</v>
      </c>
      <c r="M872" s="198"/>
      <c r="N872" s="161" t="s">
        <v>82</v>
      </c>
      <c r="O872" s="161" t="s">
        <v>479</v>
      </c>
      <c r="P872" s="161"/>
      <c r="Q872" s="161"/>
      <c r="R872" s="198">
        <v>44927</v>
      </c>
      <c r="S872" s="198">
        <v>46057</v>
      </c>
      <c r="T872" s="161" t="s">
        <v>371</v>
      </c>
      <c r="U872" s="161" t="s">
        <v>23</v>
      </c>
      <c r="V872" s="161"/>
      <c r="W872" s="161" t="s">
        <v>3655</v>
      </c>
      <c r="X872" s="161" t="s">
        <v>36</v>
      </c>
      <c r="Y872" s="161"/>
      <c r="Z872" s="198"/>
      <c r="AA872" s="161"/>
      <c r="AB872" s="161"/>
      <c r="AC872" s="161"/>
      <c r="AD872" s="197">
        <v>0</v>
      </c>
      <c r="AE872" s="197">
        <v>0</v>
      </c>
      <c r="AF872" s="197" t="s">
        <v>57</v>
      </c>
      <c r="AG872" s="199" t="s">
        <v>57</v>
      </c>
      <c r="AH872" s="197">
        <f t="shared" si="40"/>
        <v>0</v>
      </c>
      <c r="AI872" s="197">
        <v>0</v>
      </c>
      <c r="AJ872" s="197">
        <v>0</v>
      </c>
      <c r="AK872" s="197">
        <v>0</v>
      </c>
      <c r="AL872" s="197">
        <v>0</v>
      </c>
      <c r="AM872" s="197">
        <f t="shared" si="41"/>
        <v>0</v>
      </c>
      <c r="AN872" s="197">
        <v>0</v>
      </c>
      <c r="AO872" s="197">
        <v>0</v>
      </c>
      <c r="AP872" s="197">
        <v>0</v>
      </c>
      <c r="AQ872" s="197">
        <v>0</v>
      </c>
      <c r="AR872" s="197">
        <v>0</v>
      </c>
      <c r="AS872" s="197" t="s">
        <v>564</v>
      </c>
      <c r="AT872" s="197">
        <v>0</v>
      </c>
      <c r="AU872" s="197">
        <v>0</v>
      </c>
      <c r="AV872" s="197">
        <v>0</v>
      </c>
      <c r="AW872" s="197" t="s">
        <v>4004</v>
      </c>
      <c r="AX872" s="197"/>
      <c r="AY872" s="197"/>
      <c r="AZ872" s="197"/>
      <c r="BA872" s="197"/>
      <c r="BB872" s="197"/>
      <c r="BC872" s="197"/>
      <c r="BD872" s="197">
        <v>0</v>
      </c>
      <c r="BE872" s="197"/>
      <c r="BF872" s="197"/>
      <c r="BG872" s="197"/>
      <c r="BH872" s="197"/>
      <c r="BI872" s="197"/>
    </row>
    <row r="873" spans="1:61" ht="15" hidden="1" customHeight="1" x14ac:dyDescent="0.2">
      <c r="A873" s="349" t="str">
        <f t="shared" si="42"/>
        <v>27xx-700627402088-270120251229TAC0090</v>
      </c>
      <c r="B873" s="198">
        <v>46073</v>
      </c>
      <c r="C873" s="351" t="s">
        <v>193</v>
      </c>
      <c r="D873" s="351" t="s">
        <v>194</v>
      </c>
      <c r="E873" s="260">
        <v>700627402088</v>
      </c>
      <c r="F873" s="161" t="s">
        <v>2724</v>
      </c>
      <c r="G873" s="199" t="s">
        <v>2725</v>
      </c>
      <c r="H873" s="199" t="s">
        <v>3363</v>
      </c>
      <c r="I873" s="199" t="s">
        <v>3632</v>
      </c>
      <c r="J873" s="198">
        <v>46020</v>
      </c>
      <c r="K873" s="198">
        <v>46022</v>
      </c>
      <c r="L873" s="198">
        <v>46071</v>
      </c>
      <c r="M873" s="198">
        <v>46071</v>
      </c>
      <c r="N873" s="161" t="s">
        <v>82</v>
      </c>
      <c r="O873" s="161" t="s">
        <v>479</v>
      </c>
      <c r="P873" s="161"/>
      <c r="Q873" s="161"/>
      <c r="R873" s="198">
        <v>45512</v>
      </c>
      <c r="S873" s="198">
        <v>46015</v>
      </c>
      <c r="T873" s="161" t="s">
        <v>371</v>
      </c>
      <c r="U873" s="161" t="s">
        <v>23</v>
      </c>
      <c r="V873" s="161"/>
      <c r="W873" s="161" t="s">
        <v>66</v>
      </c>
      <c r="X873" s="161" t="s">
        <v>36</v>
      </c>
      <c r="Y873" s="161"/>
      <c r="Z873" s="198"/>
      <c r="AA873" s="161"/>
      <c r="AB873" s="161"/>
      <c r="AC873" s="161"/>
      <c r="AD873" s="197">
        <v>7134149</v>
      </c>
      <c r="AE873" s="197">
        <v>11.75</v>
      </c>
      <c r="AF873" s="197" t="s">
        <v>57</v>
      </c>
      <c r="AG873" s="199" t="s">
        <v>57</v>
      </c>
      <c r="AH873" s="197">
        <f t="shared" si="40"/>
        <v>0</v>
      </c>
      <c r="AI873" s="197">
        <v>0</v>
      </c>
      <c r="AJ873" s="197">
        <v>0</v>
      </c>
      <c r="AK873" s="197">
        <v>0</v>
      </c>
      <c r="AL873" s="197">
        <v>0</v>
      </c>
      <c r="AM873" s="197">
        <f t="shared" si="41"/>
        <v>0</v>
      </c>
      <c r="AN873" s="197">
        <v>0</v>
      </c>
      <c r="AO873" s="197">
        <v>0</v>
      </c>
      <c r="AP873" s="197">
        <v>0</v>
      </c>
      <c r="AQ873" s="197">
        <v>0</v>
      </c>
      <c r="AR873" s="197">
        <v>0</v>
      </c>
      <c r="AS873" s="197" t="s">
        <v>564</v>
      </c>
      <c r="AT873" s="197">
        <v>0</v>
      </c>
      <c r="AU873" s="197">
        <v>0</v>
      </c>
      <c r="AV873" s="197">
        <v>0</v>
      </c>
      <c r="AW873" s="197" t="s">
        <v>4004</v>
      </c>
      <c r="AX873" s="197"/>
      <c r="AY873" s="197"/>
      <c r="AZ873" s="197"/>
      <c r="BA873" s="197"/>
      <c r="BB873" s="197"/>
      <c r="BC873" s="197"/>
      <c r="BD873" s="197">
        <v>0</v>
      </c>
      <c r="BE873" s="197"/>
      <c r="BF873" s="197"/>
      <c r="BG873" s="197"/>
      <c r="BH873" s="197"/>
      <c r="BI873" s="197"/>
    </row>
    <row r="874" spans="1:61" ht="15" hidden="1" customHeight="1" x14ac:dyDescent="0.2">
      <c r="A874" s="349" t="str">
        <f t="shared" si="42"/>
        <v>27xx-111140013921-270120251229TAC0089</v>
      </c>
      <c r="B874" s="198">
        <v>46080</v>
      </c>
      <c r="C874" s="351" t="s">
        <v>193</v>
      </c>
      <c r="D874" s="351" t="s">
        <v>194</v>
      </c>
      <c r="E874" s="260">
        <v>111140013921</v>
      </c>
      <c r="F874" s="161" t="s">
        <v>2726</v>
      </c>
      <c r="G874" s="199" t="s">
        <v>2727</v>
      </c>
      <c r="H874" s="199" t="s">
        <v>3363</v>
      </c>
      <c r="I874" s="199" t="s">
        <v>3633</v>
      </c>
      <c r="J874" s="198">
        <v>46020</v>
      </c>
      <c r="K874" s="198">
        <v>46022</v>
      </c>
      <c r="L874" s="198">
        <v>46080</v>
      </c>
      <c r="M874" s="198">
        <v>46080</v>
      </c>
      <c r="N874" s="161" t="s">
        <v>82</v>
      </c>
      <c r="O874" s="161" t="s">
        <v>479</v>
      </c>
      <c r="P874" s="161"/>
      <c r="Q874" s="161"/>
      <c r="R874" s="198">
        <v>45108</v>
      </c>
      <c r="S874" s="198">
        <v>46017</v>
      </c>
      <c r="T874" s="161" t="s">
        <v>197</v>
      </c>
      <c r="U874" s="161" t="s">
        <v>23</v>
      </c>
      <c r="V874" s="161"/>
      <c r="W874" s="161" t="s">
        <v>303</v>
      </c>
      <c r="X874" s="161" t="s">
        <v>36</v>
      </c>
      <c r="Y874" s="161"/>
      <c r="Z874" s="198"/>
      <c r="AA874" s="161"/>
      <c r="AB874" s="161"/>
      <c r="AC874" s="161"/>
      <c r="AD874" s="197">
        <v>23254759</v>
      </c>
      <c r="AE874" s="197">
        <v>10.17</v>
      </c>
      <c r="AF874" s="197" t="s">
        <v>57</v>
      </c>
      <c r="AG874" s="199" t="s">
        <v>57</v>
      </c>
      <c r="AH874" s="197">
        <f t="shared" si="40"/>
        <v>0</v>
      </c>
      <c r="AI874" s="197">
        <v>0</v>
      </c>
      <c r="AJ874" s="197">
        <v>0</v>
      </c>
      <c r="AK874" s="197">
        <v>0</v>
      </c>
      <c r="AL874" s="197">
        <v>0</v>
      </c>
      <c r="AM874" s="197">
        <f t="shared" si="41"/>
        <v>0</v>
      </c>
      <c r="AN874" s="197">
        <v>0</v>
      </c>
      <c r="AO874" s="197">
        <v>0</v>
      </c>
      <c r="AP874" s="197">
        <v>0</v>
      </c>
      <c r="AQ874" s="197">
        <v>0</v>
      </c>
      <c r="AR874" s="197">
        <v>0</v>
      </c>
      <c r="AS874" s="197" t="s">
        <v>564</v>
      </c>
      <c r="AT874" s="197">
        <v>0</v>
      </c>
      <c r="AU874" s="197">
        <v>0</v>
      </c>
      <c r="AV874" s="197">
        <v>0</v>
      </c>
      <c r="AW874" s="197" t="s">
        <v>4004</v>
      </c>
      <c r="AX874" s="197"/>
      <c r="AY874" s="197"/>
      <c r="AZ874" s="197"/>
      <c r="BA874" s="197"/>
      <c r="BB874" s="197"/>
      <c r="BC874" s="197"/>
      <c r="BD874" s="197">
        <v>0</v>
      </c>
      <c r="BE874" s="197"/>
      <c r="BF874" s="197"/>
      <c r="BG874" s="197"/>
      <c r="BH874" s="197"/>
      <c r="BI874" s="197"/>
    </row>
    <row r="875" spans="1:61" ht="15" hidden="1" customHeight="1" x14ac:dyDescent="0.2">
      <c r="A875" s="349" t="str">
        <f t="shared" si="42"/>
        <v>27xx-600403302439-270120251209TAC0004</v>
      </c>
      <c r="B875" s="198">
        <v>46112</v>
      </c>
      <c r="C875" s="351" t="s">
        <v>193</v>
      </c>
      <c r="D875" s="351" t="s">
        <v>194</v>
      </c>
      <c r="E875" s="260">
        <v>600403302439</v>
      </c>
      <c r="F875" s="161" t="s">
        <v>2151</v>
      </c>
      <c r="G875" s="199" t="s">
        <v>2012</v>
      </c>
      <c r="H875" s="199" t="s">
        <v>3363</v>
      </c>
      <c r="I875" s="199" t="s">
        <v>4321</v>
      </c>
      <c r="J875" s="198">
        <v>46000</v>
      </c>
      <c r="K875" s="198">
        <v>46010</v>
      </c>
      <c r="L875" s="198">
        <v>46112</v>
      </c>
      <c r="M875" s="198"/>
      <c r="N875" s="161" t="s">
        <v>82</v>
      </c>
      <c r="O875" s="161" t="s">
        <v>479</v>
      </c>
      <c r="P875" s="161"/>
      <c r="Q875" s="161"/>
      <c r="R875" s="198">
        <v>45188</v>
      </c>
      <c r="S875" s="198">
        <v>45981</v>
      </c>
      <c r="T875" s="161" t="s">
        <v>371</v>
      </c>
      <c r="U875" s="161" t="s">
        <v>23</v>
      </c>
      <c r="V875" s="161" t="s">
        <v>86</v>
      </c>
      <c r="W875" s="161" t="s">
        <v>199</v>
      </c>
      <c r="X875" s="161" t="s">
        <v>36</v>
      </c>
      <c r="Y875" s="161"/>
      <c r="Z875" s="198"/>
      <c r="AA875" s="161"/>
      <c r="AB875" s="161"/>
      <c r="AC875" s="161"/>
      <c r="AD875" s="197">
        <v>191377767</v>
      </c>
      <c r="AE875" s="197">
        <v>3</v>
      </c>
      <c r="AF875" s="197" t="s">
        <v>57</v>
      </c>
      <c r="AG875" s="199" t="s">
        <v>57</v>
      </c>
      <c r="AH875" s="197">
        <f t="shared" si="40"/>
        <v>0</v>
      </c>
      <c r="AI875" s="197">
        <v>0</v>
      </c>
      <c r="AJ875" s="197">
        <v>0</v>
      </c>
      <c r="AK875" s="197">
        <v>0</v>
      </c>
      <c r="AL875" s="197">
        <v>0</v>
      </c>
      <c r="AM875" s="197">
        <f t="shared" si="41"/>
        <v>0</v>
      </c>
      <c r="AN875" s="197">
        <v>0</v>
      </c>
      <c r="AO875" s="197">
        <v>0</v>
      </c>
      <c r="AP875" s="197">
        <v>0</v>
      </c>
      <c r="AQ875" s="197">
        <v>0</v>
      </c>
      <c r="AR875" s="197">
        <v>0</v>
      </c>
      <c r="AS875" s="197" t="s">
        <v>564</v>
      </c>
      <c r="AT875" s="197">
        <v>0</v>
      </c>
      <c r="AU875" s="197">
        <v>0</v>
      </c>
      <c r="AV875" s="197">
        <v>0</v>
      </c>
      <c r="AW875" s="197" t="s">
        <v>4004</v>
      </c>
      <c r="AX875" s="197"/>
      <c r="AY875" s="197"/>
      <c r="AZ875" s="197"/>
      <c r="BA875" s="197"/>
      <c r="BB875" s="197"/>
      <c r="BC875" s="197"/>
      <c r="BD875" s="197">
        <v>0</v>
      </c>
      <c r="BE875" s="197"/>
      <c r="BF875" s="197"/>
      <c r="BG875" s="197"/>
      <c r="BH875" s="197"/>
      <c r="BI875" s="197"/>
    </row>
    <row r="876" spans="1:61" ht="15" hidden="1" customHeight="1" x14ac:dyDescent="0.2">
      <c r="A876" s="349" t="str">
        <f t="shared" si="42"/>
        <v>27xx-151164019929-270120251110TAC0061</v>
      </c>
      <c r="B876" s="198">
        <v>46080</v>
      </c>
      <c r="C876" s="351" t="s">
        <v>193</v>
      </c>
      <c r="D876" s="351" t="s">
        <v>194</v>
      </c>
      <c r="E876" s="260">
        <v>151164019929</v>
      </c>
      <c r="F876" s="161" t="s">
        <v>1587</v>
      </c>
      <c r="G876" s="199" t="s">
        <v>1586</v>
      </c>
      <c r="H876" s="199" t="s">
        <v>3363</v>
      </c>
      <c r="I876" s="199" t="s">
        <v>3634</v>
      </c>
      <c r="J876" s="198">
        <v>45971</v>
      </c>
      <c r="K876" s="198">
        <v>45980</v>
      </c>
      <c r="L876" s="198">
        <v>46080</v>
      </c>
      <c r="M876" s="198">
        <v>46080</v>
      </c>
      <c r="N876" s="161" t="s">
        <v>82</v>
      </c>
      <c r="O876" s="161" t="s">
        <v>479</v>
      </c>
      <c r="P876" s="161"/>
      <c r="Q876" s="161"/>
      <c r="R876" s="198">
        <v>44562</v>
      </c>
      <c r="S876" s="198">
        <v>45953</v>
      </c>
      <c r="T876" s="161" t="s">
        <v>371</v>
      </c>
      <c r="U876" s="161" t="s">
        <v>23</v>
      </c>
      <c r="V876" s="161"/>
      <c r="W876" s="161" t="s">
        <v>1680</v>
      </c>
      <c r="X876" s="161" t="s">
        <v>36</v>
      </c>
      <c r="Y876" s="161"/>
      <c r="Z876" s="198"/>
      <c r="AA876" s="161"/>
      <c r="AB876" s="161"/>
      <c r="AC876" s="161"/>
      <c r="AD876" s="197">
        <v>79563419</v>
      </c>
      <c r="AE876" s="197">
        <v>1.9750000000000001</v>
      </c>
      <c r="AF876" s="197" t="s">
        <v>57</v>
      </c>
      <c r="AG876" s="199" t="s">
        <v>57</v>
      </c>
      <c r="AH876" s="197">
        <f t="shared" si="40"/>
        <v>0</v>
      </c>
      <c r="AI876" s="197">
        <v>0</v>
      </c>
      <c r="AJ876" s="197">
        <v>0</v>
      </c>
      <c r="AK876" s="197">
        <v>0</v>
      </c>
      <c r="AL876" s="197">
        <v>0</v>
      </c>
      <c r="AM876" s="197">
        <f t="shared" si="41"/>
        <v>0</v>
      </c>
      <c r="AN876" s="197">
        <v>0</v>
      </c>
      <c r="AO876" s="197">
        <v>0</v>
      </c>
      <c r="AP876" s="197">
        <v>0</v>
      </c>
      <c r="AQ876" s="197">
        <v>0</v>
      </c>
      <c r="AR876" s="197">
        <v>0</v>
      </c>
      <c r="AS876" s="197" t="s">
        <v>564</v>
      </c>
      <c r="AT876" s="197">
        <v>0</v>
      </c>
      <c r="AU876" s="197">
        <v>0</v>
      </c>
      <c r="AV876" s="197">
        <v>0</v>
      </c>
      <c r="AW876" s="197" t="s">
        <v>4004</v>
      </c>
      <c r="AX876" s="197"/>
      <c r="AY876" s="197"/>
      <c r="AZ876" s="197"/>
      <c r="BA876" s="197"/>
      <c r="BB876" s="197"/>
      <c r="BC876" s="197"/>
      <c r="BD876" s="197">
        <v>0</v>
      </c>
      <c r="BE876" s="197"/>
      <c r="BF876" s="197"/>
      <c r="BG876" s="197"/>
      <c r="BH876" s="197"/>
      <c r="BI876" s="197"/>
    </row>
    <row r="877" spans="1:61" ht="15" hidden="1" customHeight="1" x14ac:dyDescent="0.2">
      <c r="A877" s="349" t="str">
        <f t="shared" si="42"/>
        <v>30xx-860717350022-300120260303TAC0003</v>
      </c>
      <c r="B877" s="198">
        <v>46112</v>
      </c>
      <c r="C877" s="351" t="s">
        <v>217</v>
      </c>
      <c r="D877" s="351" t="s">
        <v>360</v>
      </c>
      <c r="E877" s="260">
        <v>860717350022</v>
      </c>
      <c r="F877" s="161" t="s">
        <v>4322</v>
      </c>
      <c r="G877" s="199" t="s">
        <v>4323</v>
      </c>
      <c r="H877" s="199" t="s">
        <v>3363</v>
      </c>
      <c r="I877" s="199" t="s">
        <v>4324</v>
      </c>
      <c r="J877" s="198">
        <v>46084</v>
      </c>
      <c r="K877" s="198">
        <v>46097</v>
      </c>
      <c r="L877" s="198">
        <v>46112</v>
      </c>
      <c r="M877" s="198"/>
      <c r="N877" s="161" t="s">
        <v>82</v>
      </c>
      <c r="O877" s="161" t="s">
        <v>479</v>
      </c>
      <c r="P877" s="161"/>
      <c r="Q877" s="161"/>
      <c r="R877" s="198">
        <v>44927</v>
      </c>
      <c r="S877" s="198">
        <v>46080</v>
      </c>
      <c r="T877" s="161" t="s">
        <v>394</v>
      </c>
      <c r="U877" s="161" t="s">
        <v>23</v>
      </c>
      <c r="V877" s="161"/>
      <c r="W877" s="161" t="s">
        <v>3818</v>
      </c>
      <c r="X877" s="161" t="s">
        <v>36</v>
      </c>
      <c r="Y877" s="161"/>
      <c r="Z877" s="198"/>
      <c r="AA877" s="161"/>
      <c r="AB877" s="161"/>
      <c r="AC877" s="161"/>
      <c r="AD877" s="197">
        <v>120364310</v>
      </c>
      <c r="AE877" s="197">
        <v>4.5999999999999996</v>
      </c>
      <c r="AF877" s="197" t="s">
        <v>57</v>
      </c>
      <c r="AG877" s="199" t="s">
        <v>57</v>
      </c>
      <c r="AH877" s="197">
        <f t="shared" si="40"/>
        <v>0</v>
      </c>
      <c r="AI877" s="197">
        <v>0</v>
      </c>
      <c r="AJ877" s="197">
        <v>0</v>
      </c>
      <c r="AK877" s="197">
        <v>0</v>
      </c>
      <c r="AL877" s="197">
        <v>0</v>
      </c>
      <c r="AM877" s="197">
        <f t="shared" si="41"/>
        <v>0</v>
      </c>
      <c r="AN877" s="197">
        <v>0</v>
      </c>
      <c r="AO877" s="197">
        <v>0</v>
      </c>
      <c r="AP877" s="197">
        <v>0</v>
      </c>
      <c r="AQ877" s="197">
        <v>0</v>
      </c>
      <c r="AR877" s="197">
        <v>0</v>
      </c>
      <c r="AS877" s="197" t="s">
        <v>564</v>
      </c>
      <c r="AT877" s="197">
        <v>0</v>
      </c>
      <c r="AU877" s="197">
        <v>0</v>
      </c>
      <c r="AV877" s="197">
        <v>0</v>
      </c>
      <c r="AW877" s="197" t="s">
        <v>4004</v>
      </c>
      <c r="AX877" s="197"/>
      <c r="AY877" s="197"/>
      <c r="AZ877" s="197"/>
      <c r="BA877" s="197"/>
      <c r="BB877" s="197"/>
      <c r="BC877" s="197"/>
      <c r="BD877" s="197">
        <v>0</v>
      </c>
      <c r="BE877" s="197"/>
      <c r="BF877" s="197"/>
      <c r="BG877" s="197"/>
      <c r="BH877" s="197"/>
      <c r="BI877" s="197"/>
    </row>
    <row r="878" spans="1:61" ht="15" hidden="1" customHeight="1" x14ac:dyDescent="0.2">
      <c r="A878" s="349" t="str">
        <f t="shared" si="42"/>
        <v>30xx-241140024339-300120260119TAC0004</v>
      </c>
      <c r="B878" s="198">
        <v>46112</v>
      </c>
      <c r="C878" s="351" t="s">
        <v>217</v>
      </c>
      <c r="D878" s="351" t="s">
        <v>360</v>
      </c>
      <c r="E878" s="260">
        <v>241140024339</v>
      </c>
      <c r="F878" s="161" t="s">
        <v>2592</v>
      </c>
      <c r="G878" s="199" t="s">
        <v>2593</v>
      </c>
      <c r="H878" s="199" t="s">
        <v>3363</v>
      </c>
      <c r="I878" s="199" t="s">
        <v>4325</v>
      </c>
      <c r="J878" s="198">
        <v>46041</v>
      </c>
      <c r="K878" s="198">
        <v>46043</v>
      </c>
      <c r="L878" s="198">
        <v>46111</v>
      </c>
      <c r="M878" s="198"/>
      <c r="N878" s="161" t="s">
        <v>82</v>
      </c>
      <c r="O878" s="161" t="s">
        <v>479</v>
      </c>
      <c r="P878" s="161"/>
      <c r="Q878" s="161"/>
      <c r="R878" s="198">
        <v>45615</v>
      </c>
      <c r="S878" s="198">
        <v>46014</v>
      </c>
      <c r="T878" s="161" t="s">
        <v>238</v>
      </c>
      <c r="U878" s="161" t="s">
        <v>23</v>
      </c>
      <c r="V878" s="161"/>
      <c r="W878" s="161" t="s">
        <v>2594</v>
      </c>
      <c r="X878" s="161" t="s">
        <v>36</v>
      </c>
      <c r="Y878" s="161"/>
      <c r="Z878" s="198"/>
      <c r="AA878" s="161"/>
      <c r="AB878" s="161"/>
      <c r="AC878" s="161"/>
      <c r="AD878" s="197">
        <v>1433929</v>
      </c>
      <c r="AE878" s="197">
        <v>30.91</v>
      </c>
      <c r="AF878" s="197" t="s">
        <v>57</v>
      </c>
      <c r="AG878" s="199" t="s">
        <v>57</v>
      </c>
      <c r="AH878" s="197">
        <f t="shared" si="40"/>
        <v>0</v>
      </c>
      <c r="AI878" s="197">
        <v>0</v>
      </c>
      <c r="AJ878" s="197">
        <v>0</v>
      </c>
      <c r="AK878" s="197">
        <v>0</v>
      </c>
      <c r="AL878" s="197">
        <v>0</v>
      </c>
      <c r="AM878" s="197">
        <f t="shared" si="41"/>
        <v>0</v>
      </c>
      <c r="AN878" s="197">
        <v>0</v>
      </c>
      <c r="AO878" s="197">
        <v>0</v>
      </c>
      <c r="AP878" s="197">
        <v>0</v>
      </c>
      <c r="AQ878" s="197">
        <v>0</v>
      </c>
      <c r="AR878" s="197">
        <v>0</v>
      </c>
      <c r="AS878" s="197" t="s">
        <v>4458</v>
      </c>
      <c r="AT878" s="197">
        <v>0</v>
      </c>
      <c r="AU878" s="197">
        <v>0</v>
      </c>
      <c r="AV878" s="197">
        <v>0</v>
      </c>
      <c r="AW878" s="197" t="s">
        <v>4004</v>
      </c>
      <c r="AX878" s="197"/>
      <c r="AY878" s="197"/>
      <c r="AZ878" s="197"/>
      <c r="BA878" s="197"/>
      <c r="BB878" s="197"/>
      <c r="BC878" s="197"/>
      <c r="BD878" s="197">
        <v>0</v>
      </c>
      <c r="BE878" s="197"/>
      <c r="BF878" s="197"/>
      <c r="BG878" s="197"/>
      <c r="BH878" s="197"/>
      <c r="BI878" s="197"/>
    </row>
    <row r="879" spans="1:61" ht="15" hidden="1" customHeight="1" x14ac:dyDescent="0.2">
      <c r="A879" s="349" t="str">
        <f t="shared" si="42"/>
        <v>30xx-220140001640-300120260105TAC0004</v>
      </c>
      <c r="B879" s="198">
        <v>46085</v>
      </c>
      <c r="C879" s="351" t="s">
        <v>217</v>
      </c>
      <c r="D879" s="351" t="s">
        <v>360</v>
      </c>
      <c r="E879" s="260">
        <v>220140001640</v>
      </c>
      <c r="F879" s="161" t="s">
        <v>2598</v>
      </c>
      <c r="G879" s="199" t="s">
        <v>2599</v>
      </c>
      <c r="H879" s="199" t="s">
        <v>3363</v>
      </c>
      <c r="I879" s="199" t="s">
        <v>3622</v>
      </c>
      <c r="J879" s="198">
        <v>46027</v>
      </c>
      <c r="K879" s="198">
        <v>46042</v>
      </c>
      <c r="L879" s="198">
        <v>46083</v>
      </c>
      <c r="M879" s="198"/>
      <c r="N879" s="161" t="s">
        <v>82</v>
      </c>
      <c r="O879" s="161" t="s">
        <v>479</v>
      </c>
      <c r="P879" s="161"/>
      <c r="Q879" s="161"/>
      <c r="R879" s="198">
        <v>44927</v>
      </c>
      <c r="S879" s="198">
        <v>46014</v>
      </c>
      <c r="T879" s="161" t="s">
        <v>1683</v>
      </c>
      <c r="U879" s="161" t="s">
        <v>23</v>
      </c>
      <c r="V879" s="161"/>
      <c r="W879" s="161" t="s">
        <v>2600</v>
      </c>
      <c r="X879" s="161" t="s">
        <v>36</v>
      </c>
      <c r="Y879" s="161"/>
      <c r="Z879" s="198"/>
      <c r="AA879" s="161"/>
      <c r="AB879" s="161"/>
      <c r="AC879" s="161"/>
      <c r="AD879" s="197"/>
      <c r="AE879" s="197"/>
      <c r="AF879" s="197" t="s">
        <v>57</v>
      </c>
      <c r="AG879" s="199" t="s">
        <v>57</v>
      </c>
      <c r="AH879" s="197">
        <f t="shared" si="40"/>
        <v>0</v>
      </c>
      <c r="AI879" s="197">
        <v>0</v>
      </c>
      <c r="AJ879" s="197">
        <v>0</v>
      </c>
      <c r="AK879" s="197">
        <v>0</v>
      </c>
      <c r="AL879" s="197">
        <v>0</v>
      </c>
      <c r="AM879" s="197">
        <f t="shared" si="41"/>
        <v>0</v>
      </c>
      <c r="AN879" s="197">
        <v>0</v>
      </c>
      <c r="AO879" s="197">
        <v>0</v>
      </c>
      <c r="AP879" s="197">
        <v>0</v>
      </c>
      <c r="AQ879" s="197">
        <v>0</v>
      </c>
      <c r="AR879" s="197">
        <v>0</v>
      </c>
      <c r="AS879" s="197" t="s">
        <v>564</v>
      </c>
      <c r="AT879" s="197">
        <v>0</v>
      </c>
      <c r="AU879" s="197">
        <v>0</v>
      </c>
      <c r="AV879" s="197">
        <v>0</v>
      </c>
      <c r="AW879" s="197" t="s">
        <v>4004</v>
      </c>
      <c r="AX879" s="197"/>
      <c r="AY879" s="197"/>
      <c r="AZ879" s="197"/>
      <c r="BA879" s="197"/>
      <c r="BB879" s="197"/>
      <c r="BC879" s="197"/>
      <c r="BD879" s="197">
        <v>0</v>
      </c>
      <c r="BE879" s="197"/>
      <c r="BF879" s="197"/>
      <c r="BG879" s="197"/>
      <c r="BH879" s="197"/>
      <c r="BI879" s="197"/>
    </row>
    <row r="880" spans="1:61" ht="15" hidden="1" customHeight="1" x14ac:dyDescent="0.2">
      <c r="A880" s="349" t="str">
        <f t="shared" si="42"/>
        <v>30xx-980604450891-300120260105TAC0003</v>
      </c>
      <c r="B880" s="198">
        <v>46099</v>
      </c>
      <c r="C880" s="351" t="s">
        <v>217</v>
      </c>
      <c r="D880" s="351" t="s">
        <v>360</v>
      </c>
      <c r="E880" s="260">
        <v>980604450891</v>
      </c>
      <c r="F880" s="161" t="s">
        <v>2601</v>
      </c>
      <c r="G880" s="199" t="s">
        <v>2602</v>
      </c>
      <c r="H880" s="199" t="s">
        <v>3363</v>
      </c>
      <c r="I880" s="199" t="s">
        <v>4326</v>
      </c>
      <c r="J880" s="198">
        <v>46027</v>
      </c>
      <c r="K880" s="198">
        <v>46044</v>
      </c>
      <c r="L880" s="198">
        <v>46099</v>
      </c>
      <c r="M880" s="198"/>
      <c r="N880" s="161" t="s">
        <v>82</v>
      </c>
      <c r="O880" s="161" t="s">
        <v>479</v>
      </c>
      <c r="P880" s="161"/>
      <c r="Q880" s="161"/>
      <c r="R880" s="198">
        <v>45669</v>
      </c>
      <c r="S880" s="198">
        <v>46014</v>
      </c>
      <c r="T880" s="161" t="s">
        <v>1683</v>
      </c>
      <c r="U880" s="161" t="s">
        <v>23</v>
      </c>
      <c r="V880" s="161"/>
      <c r="W880" s="161" t="s">
        <v>244</v>
      </c>
      <c r="X880" s="161" t="s">
        <v>36</v>
      </c>
      <c r="Y880" s="161"/>
      <c r="Z880" s="198"/>
      <c r="AA880" s="161"/>
      <c r="AB880" s="161"/>
      <c r="AC880" s="161"/>
      <c r="AD880" s="197">
        <v>110409</v>
      </c>
      <c r="AE880" s="197">
        <v>0.03</v>
      </c>
      <c r="AF880" s="197" t="s">
        <v>57</v>
      </c>
      <c r="AG880" s="199" t="s">
        <v>57</v>
      </c>
      <c r="AH880" s="197">
        <f t="shared" si="40"/>
        <v>0</v>
      </c>
      <c r="AI880" s="197">
        <v>0</v>
      </c>
      <c r="AJ880" s="197">
        <v>0</v>
      </c>
      <c r="AK880" s="197">
        <v>0</v>
      </c>
      <c r="AL880" s="197">
        <v>0</v>
      </c>
      <c r="AM880" s="197">
        <f t="shared" si="41"/>
        <v>0</v>
      </c>
      <c r="AN880" s="197">
        <v>0</v>
      </c>
      <c r="AO880" s="197">
        <v>0</v>
      </c>
      <c r="AP880" s="197">
        <v>0</v>
      </c>
      <c r="AQ880" s="197">
        <v>0</v>
      </c>
      <c r="AR880" s="197">
        <v>0</v>
      </c>
      <c r="AS880" s="197" t="s">
        <v>564</v>
      </c>
      <c r="AT880" s="197">
        <v>0</v>
      </c>
      <c r="AU880" s="197">
        <v>0</v>
      </c>
      <c r="AV880" s="197">
        <v>0</v>
      </c>
      <c r="AW880" s="197" t="s">
        <v>4004</v>
      </c>
      <c r="AX880" s="197"/>
      <c r="AY880" s="197"/>
      <c r="AZ880" s="197"/>
      <c r="BA880" s="197"/>
      <c r="BB880" s="197"/>
      <c r="BC880" s="197"/>
      <c r="BD880" s="197">
        <v>0</v>
      </c>
      <c r="BE880" s="197"/>
      <c r="BF880" s="197"/>
      <c r="BG880" s="197"/>
      <c r="BH880" s="197"/>
      <c r="BI880" s="197"/>
    </row>
    <row r="881" spans="1:61" ht="15" hidden="1" customHeight="1" x14ac:dyDescent="0.2">
      <c r="A881" s="349" t="str">
        <f t="shared" si="42"/>
        <v>30xx-140940013319-300120260105TAC0002</v>
      </c>
      <c r="B881" s="198">
        <v>46071</v>
      </c>
      <c r="C881" s="351" t="s">
        <v>217</v>
      </c>
      <c r="D881" s="351" t="s">
        <v>360</v>
      </c>
      <c r="E881" s="260">
        <v>140940013319</v>
      </c>
      <c r="F881" s="161" t="s">
        <v>2603</v>
      </c>
      <c r="G881" s="199" t="s">
        <v>2604</v>
      </c>
      <c r="H881" s="199" t="s">
        <v>3363</v>
      </c>
      <c r="I881" s="199" t="s">
        <v>3623</v>
      </c>
      <c r="J881" s="198">
        <v>46027</v>
      </c>
      <c r="K881" s="198">
        <v>46043</v>
      </c>
      <c r="L881" s="198">
        <v>46066</v>
      </c>
      <c r="M881" s="198"/>
      <c r="N881" s="161" t="s">
        <v>82</v>
      </c>
      <c r="O881" s="161" t="s">
        <v>479</v>
      </c>
      <c r="P881" s="161"/>
      <c r="Q881" s="161"/>
      <c r="R881" s="198">
        <v>44927</v>
      </c>
      <c r="S881" s="198">
        <v>46017</v>
      </c>
      <c r="T881" s="161" t="s">
        <v>394</v>
      </c>
      <c r="U881" s="161" t="s">
        <v>23</v>
      </c>
      <c r="V881" s="161"/>
      <c r="W881" s="161" t="s">
        <v>471</v>
      </c>
      <c r="X881" s="161" t="s">
        <v>36</v>
      </c>
      <c r="Y881" s="161"/>
      <c r="Z881" s="198"/>
      <c r="AA881" s="161"/>
      <c r="AB881" s="161"/>
      <c r="AC881" s="161"/>
      <c r="AD881" s="197"/>
      <c r="AE881" s="197"/>
      <c r="AF881" s="197" t="s">
        <v>57</v>
      </c>
      <c r="AG881" s="199" t="s">
        <v>57</v>
      </c>
      <c r="AH881" s="197">
        <f t="shared" si="40"/>
        <v>0</v>
      </c>
      <c r="AI881" s="197">
        <v>0</v>
      </c>
      <c r="AJ881" s="197">
        <v>0</v>
      </c>
      <c r="AK881" s="197">
        <v>0</v>
      </c>
      <c r="AL881" s="197">
        <v>0</v>
      </c>
      <c r="AM881" s="197">
        <f t="shared" si="41"/>
        <v>0</v>
      </c>
      <c r="AN881" s="197">
        <v>0</v>
      </c>
      <c r="AO881" s="197">
        <v>0</v>
      </c>
      <c r="AP881" s="197">
        <v>0</v>
      </c>
      <c r="AQ881" s="197">
        <v>0</v>
      </c>
      <c r="AR881" s="197">
        <v>0</v>
      </c>
      <c r="AS881" s="197" t="s">
        <v>564</v>
      </c>
      <c r="AT881" s="197">
        <v>0</v>
      </c>
      <c r="AU881" s="197">
        <v>0</v>
      </c>
      <c r="AV881" s="197">
        <v>0</v>
      </c>
      <c r="AW881" s="197" t="s">
        <v>4004</v>
      </c>
      <c r="AX881" s="197"/>
      <c r="AY881" s="197"/>
      <c r="AZ881" s="197"/>
      <c r="BA881" s="197"/>
      <c r="BB881" s="197"/>
      <c r="BC881" s="197"/>
      <c r="BD881" s="197">
        <v>0</v>
      </c>
      <c r="BE881" s="197"/>
      <c r="BF881" s="197"/>
      <c r="BG881" s="197"/>
      <c r="BH881" s="197"/>
      <c r="BI881" s="197"/>
    </row>
    <row r="882" spans="1:61" ht="15" hidden="1" customHeight="1" x14ac:dyDescent="0.2">
      <c r="A882" s="349" t="str">
        <f t="shared" si="42"/>
        <v>30xx-220440018686-300120251215TAC0001</v>
      </c>
      <c r="B882" s="198">
        <v>46057</v>
      </c>
      <c r="C882" s="351" t="s">
        <v>217</v>
      </c>
      <c r="D882" s="351" t="s">
        <v>360</v>
      </c>
      <c r="E882" s="260">
        <v>220440018686</v>
      </c>
      <c r="F882" s="161" t="s">
        <v>2196</v>
      </c>
      <c r="G882" s="199" t="s">
        <v>2197</v>
      </c>
      <c r="H882" s="199" t="s">
        <v>3363</v>
      </c>
      <c r="I882" s="199" t="s">
        <v>2392</v>
      </c>
      <c r="J882" s="198">
        <v>46006</v>
      </c>
      <c r="K882" s="198">
        <v>46014</v>
      </c>
      <c r="L882" s="198">
        <v>46055</v>
      </c>
      <c r="M882" s="198"/>
      <c r="N882" s="161" t="s">
        <v>78</v>
      </c>
      <c r="O882" s="161" t="s">
        <v>487</v>
      </c>
      <c r="P882" s="161"/>
      <c r="Q882" s="161"/>
      <c r="R882" s="198">
        <v>45292</v>
      </c>
      <c r="S882" s="198">
        <v>45657</v>
      </c>
      <c r="T882" s="161" t="s">
        <v>218</v>
      </c>
      <c r="U882" s="161" t="s">
        <v>23</v>
      </c>
      <c r="V882" s="161"/>
      <c r="W882" s="161" t="s">
        <v>244</v>
      </c>
      <c r="X882" s="161" t="s">
        <v>285</v>
      </c>
      <c r="Y882" s="161"/>
      <c r="Z882" s="198"/>
      <c r="AA882" s="161"/>
      <c r="AB882" s="161"/>
      <c r="AC882" s="161"/>
      <c r="AD882" s="197">
        <v>0</v>
      </c>
      <c r="AE882" s="197">
        <v>0</v>
      </c>
      <c r="AF882" s="197" t="s">
        <v>57</v>
      </c>
      <c r="AG882" s="199" t="s">
        <v>57</v>
      </c>
      <c r="AH882" s="197">
        <f t="shared" si="40"/>
        <v>0</v>
      </c>
      <c r="AI882" s="197">
        <v>0</v>
      </c>
      <c r="AJ882" s="197">
        <v>0</v>
      </c>
      <c r="AK882" s="197">
        <v>0</v>
      </c>
      <c r="AL882" s="197">
        <v>0</v>
      </c>
      <c r="AM882" s="197">
        <f t="shared" si="41"/>
        <v>0</v>
      </c>
      <c r="AN882" s="197">
        <v>0</v>
      </c>
      <c r="AO882" s="197">
        <v>0</v>
      </c>
      <c r="AP882" s="197">
        <v>0</v>
      </c>
      <c r="AQ882" s="197">
        <v>0</v>
      </c>
      <c r="AR882" s="197">
        <v>0</v>
      </c>
      <c r="AS882" s="197" t="s">
        <v>946</v>
      </c>
      <c r="AT882" s="197">
        <v>0</v>
      </c>
      <c r="AU882" s="197">
        <v>0</v>
      </c>
      <c r="AV882" s="197">
        <v>0</v>
      </c>
      <c r="AW882" s="197" t="s">
        <v>4004</v>
      </c>
      <c r="AX882" s="197"/>
      <c r="AY882" s="197"/>
      <c r="AZ882" s="197"/>
      <c r="BA882" s="197"/>
      <c r="BB882" s="197"/>
      <c r="BC882" s="197"/>
      <c r="BD882" s="197">
        <v>0</v>
      </c>
      <c r="BE882" s="197"/>
      <c r="BF882" s="197"/>
      <c r="BG882" s="197"/>
      <c r="BH882" s="197"/>
      <c r="BI882" s="197"/>
    </row>
    <row r="883" spans="1:61" ht="15" hidden="1" customHeight="1" x14ac:dyDescent="0.2">
      <c r="A883" s="349" t="str">
        <f t="shared" si="42"/>
        <v>30xx-230840042010-300120251211TAC0002</v>
      </c>
      <c r="B883" s="198">
        <v>46030</v>
      </c>
      <c r="C883" s="351" t="s">
        <v>217</v>
      </c>
      <c r="D883" s="351" t="s">
        <v>360</v>
      </c>
      <c r="E883" s="260">
        <v>230840042010</v>
      </c>
      <c r="F883" s="161" t="s">
        <v>2172</v>
      </c>
      <c r="G883" s="199" t="s">
        <v>2173</v>
      </c>
      <c r="H883" s="199" t="s">
        <v>3363</v>
      </c>
      <c r="I883" s="199" t="s">
        <v>2383</v>
      </c>
      <c r="J883" s="198">
        <v>46002</v>
      </c>
      <c r="K883" s="198">
        <v>46015</v>
      </c>
      <c r="L883" s="198">
        <v>46028</v>
      </c>
      <c r="M883" s="198"/>
      <c r="N883" s="161" t="s">
        <v>82</v>
      </c>
      <c r="O883" s="161" t="s">
        <v>479</v>
      </c>
      <c r="P883" s="161"/>
      <c r="Q883" s="161"/>
      <c r="R883" s="198">
        <v>45169</v>
      </c>
      <c r="S883" s="198">
        <v>46000</v>
      </c>
      <c r="T883" s="161" t="s">
        <v>394</v>
      </c>
      <c r="U883" s="161" t="s">
        <v>23</v>
      </c>
      <c r="V883" s="161"/>
      <c r="W883" s="161" t="s">
        <v>2174</v>
      </c>
      <c r="X883" s="161" t="s">
        <v>36</v>
      </c>
      <c r="Y883" s="161"/>
      <c r="Z883" s="198"/>
      <c r="AA883" s="161"/>
      <c r="AB883" s="161"/>
      <c r="AC883" s="161"/>
      <c r="AD883" s="197">
        <v>0</v>
      </c>
      <c r="AE883" s="197">
        <v>0</v>
      </c>
      <c r="AF883" s="197" t="s">
        <v>57</v>
      </c>
      <c r="AG883" s="199" t="s">
        <v>57</v>
      </c>
      <c r="AH883" s="197">
        <f t="shared" si="40"/>
        <v>0</v>
      </c>
      <c r="AI883" s="197">
        <v>0</v>
      </c>
      <c r="AJ883" s="197">
        <v>0</v>
      </c>
      <c r="AK883" s="197">
        <v>0</v>
      </c>
      <c r="AL883" s="197">
        <v>0</v>
      </c>
      <c r="AM883" s="197">
        <f t="shared" si="41"/>
        <v>0</v>
      </c>
      <c r="AN883" s="197">
        <v>0</v>
      </c>
      <c r="AO883" s="197">
        <v>0</v>
      </c>
      <c r="AP883" s="197">
        <v>0</v>
      </c>
      <c r="AQ883" s="197">
        <v>0</v>
      </c>
      <c r="AR883" s="197">
        <v>0</v>
      </c>
      <c r="AS883" s="197" t="s">
        <v>564</v>
      </c>
      <c r="AT883" s="197">
        <v>0</v>
      </c>
      <c r="AU883" s="197">
        <v>0</v>
      </c>
      <c r="AV883" s="197">
        <v>0</v>
      </c>
      <c r="AW883" s="197" t="s">
        <v>4004</v>
      </c>
      <c r="AX883" s="197"/>
      <c r="AY883" s="197"/>
      <c r="AZ883" s="197"/>
      <c r="BA883" s="197"/>
      <c r="BB883" s="197"/>
      <c r="BC883" s="197"/>
      <c r="BD883" s="197">
        <v>0</v>
      </c>
      <c r="BE883" s="197"/>
      <c r="BF883" s="197"/>
      <c r="BG883" s="197"/>
      <c r="BH883" s="197"/>
      <c r="BI883" s="197"/>
    </row>
    <row r="884" spans="1:61" ht="15" hidden="1" customHeight="1" x14ac:dyDescent="0.2">
      <c r="A884" s="349" t="str">
        <f t="shared" si="42"/>
        <v>30xx-250740023480-300120251205TAC0001</v>
      </c>
      <c r="B884" s="198">
        <v>46050</v>
      </c>
      <c r="C884" s="351" t="s">
        <v>217</v>
      </c>
      <c r="D884" s="351" t="s">
        <v>360</v>
      </c>
      <c r="E884" s="260">
        <v>250740023480</v>
      </c>
      <c r="F884" s="161" t="s">
        <v>2158</v>
      </c>
      <c r="G884" s="199" t="s">
        <v>2159</v>
      </c>
      <c r="H884" s="199" t="s">
        <v>3363</v>
      </c>
      <c r="I884" s="199" t="s">
        <v>2388</v>
      </c>
      <c r="J884" s="198">
        <v>45996</v>
      </c>
      <c r="K884" s="198">
        <v>46015</v>
      </c>
      <c r="L884" s="198">
        <v>46048</v>
      </c>
      <c r="M884" s="198"/>
      <c r="N884" s="161" t="s">
        <v>82</v>
      </c>
      <c r="O884" s="161" t="s">
        <v>479</v>
      </c>
      <c r="P884" s="161"/>
      <c r="Q884" s="161"/>
      <c r="R884" s="198">
        <v>45860</v>
      </c>
      <c r="S884" s="198">
        <v>45987</v>
      </c>
      <c r="T884" s="161" t="s">
        <v>238</v>
      </c>
      <c r="U884" s="161" t="s">
        <v>23</v>
      </c>
      <c r="V884" s="161"/>
      <c r="W884" s="161" t="s">
        <v>2160</v>
      </c>
      <c r="X884" s="161" t="s">
        <v>36</v>
      </c>
      <c r="Y884" s="161"/>
      <c r="Z884" s="198"/>
      <c r="AA884" s="161"/>
      <c r="AB884" s="161"/>
      <c r="AC884" s="161"/>
      <c r="AD884" s="197">
        <v>0</v>
      </c>
      <c r="AE884" s="197">
        <v>0</v>
      </c>
      <c r="AF884" s="197" t="s">
        <v>57</v>
      </c>
      <c r="AG884" s="199" t="s">
        <v>57</v>
      </c>
      <c r="AH884" s="197">
        <f t="shared" si="40"/>
        <v>0</v>
      </c>
      <c r="AI884" s="197">
        <v>0</v>
      </c>
      <c r="AJ884" s="197">
        <v>0</v>
      </c>
      <c r="AK884" s="197">
        <v>0</v>
      </c>
      <c r="AL884" s="197">
        <v>0</v>
      </c>
      <c r="AM884" s="197">
        <f t="shared" si="41"/>
        <v>0</v>
      </c>
      <c r="AN884" s="197">
        <v>0</v>
      </c>
      <c r="AO884" s="197">
        <v>0</v>
      </c>
      <c r="AP884" s="197">
        <v>0</v>
      </c>
      <c r="AQ884" s="197">
        <v>0</v>
      </c>
      <c r="AR884" s="197">
        <v>0</v>
      </c>
      <c r="AS884" s="197" t="s">
        <v>564</v>
      </c>
      <c r="AT884" s="197">
        <v>0</v>
      </c>
      <c r="AU884" s="197">
        <v>0</v>
      </c>
      <c r="AV884" s="197">
        <v>0</v>
      </c>
      <c r="AW884" s="197" t="s">
        <v>4004</v>
      </c>
      <c r="AX884" s="197"/>
      <c r="AY884" s="197"/>
      <c r="AZ884" s="197"/>
      <c r="BA884" s="197"/>
      <c r="BB884" s="197"/>
      <c r="BC884" s="197"/>
      <c r="BD884" s="197">
        <v>0</v>
      </c>
      <c r="BE884" s="197"/>
      <c r="BF884" s="197"/>
      <c r="BG884" s="197"/>
      <c r="BH884" s="197"/>
      <c r="BI884" s="197"/>
    </row>
    <row r="885" spans="1:61" ht="15" hidden="1" customHeight="1" x14ac:dyDescent="0.2">
      <c r="A885" s="349" t="str">
        <f t="shared" si="42"/>
        <v>30xx-110740013069-300120251202TAC0006</v>
      </c>
      <c r="B885" s="198">
        <v>46057</v>
      </c>
      <c r="C885" s="351" t="s">
        <v>217</v>
      </c>
      <c r="D885" s="351" t="s">
        <v>360</v>
      </c>
      <c r="E885" s="260">
        <v>110740013069</v>
      </c>
      <c r="F885" s="161" t="s">
        <v>1983</v>
      </c>
      <c r="G885" s="199" t="s">
        <v>1982</v>
      </c>
      <c r="H885" s="199" t="s">
        <v>3363</v>
      </c>
      <c r="I885" s="199" t="s">
        <v>2391</v>
      </c>
      <c r="J885" s="198">
        <v>45993</v>
      </c>
      <c r="K885" s="198">
        <v>46009</v>
      </c>
      <c r="L885" s="198">
        <v>46051</v>
      </c>
      <c r="M885" s="198"/>
      <c r="N885" s="161" t="s">
        <v>82</v>
      </c>
      <c r="O885" s="161" t="s">
        <v>479</v>
      </c>
      <c r="P885" s="161"/>
      <c r="Q885" s="161"/>
      <c r="R885" s="198">
        <v>44562</v>
      </c>
      <c r="S885" s="198">
        <v>45981</v>
      </c>
      <c r="T885" s="161" t="s">
        <v>1683</v>
      </c>
      <c r="U885" s="161" t="s">
        <v>23</v>
      </c>
      <c r="V885" s="161"/>
      <c r="W885" s="161" t="s">
        <v>471</v>
      </c>
      <c r="X885" s="161" t="s">
        <v>36</v>
      </c>
      <c r="Y885" s="161"/>
      <c r="Z885" s="198"/>
      <c r="AA885" s="161"/>
      <c r="AB885" s="161"/>
      <c r="AC885" s="161"/>
      <c r="AD885" s="197">
        <v>0</v>
      </c>
      <c r="AE885" s="197">
        <v>0</v>
      </c>
      <c r="AF885" s="197" t="s">
        <v>57</v>
      </c>
      <c r="AG885" s="199" t="s">
        <v>57</v>
      </c>
      <c r="AH885" s="197">
        <f t="shared" si="40"/>
        <v>0</v>
      </c>
      <c r="AI885" s="197">
        <v>0</v>
      </c>
      <c r="AJ885" s="197">
        <v>0</v>
      </c>
      <c r="AK885" s="197">
        <v>0</v>
      </c>
      <c r="AL885" s="197">
        <v>0</v>
      </c>
      <c r="AM885" s="197">
        <f t="shared" si="41"/>
        <v>0</v>
      </c>
      <c r="AN885" s="197">
        <v>0</v>
      </c>
      <c r="AO885" s="197">
        <v>0</v>
      </c>
      <c r="AP885" s="197">
        <v>0</v>
      </c>
      <c r="AQ885" s="197">
        <v>0</v>
      </c>
      <c r="AR885" s="197">
        <v>0</v>
      </c>
      <c r="AS885" s="197" t="s">
        <v>564</v>
      </c>
      <c r="AT885" s="197">
        <v>0</v>
      </c>
      <c r="AU885" s="197">
        <v>0</v>
      </c>
      <c r="AV885" s="197">
        <v>0</v>
      </c>
      <c r="AW885" s="197" t="s">
        <v>4004</v>
      </c>
      <c r="AX885" s="197"/>
      <c r="AY885" s="197"/>
      <c r="AZ885" s="197"/>
      <c r="BA885" s="197"/>
      <c r="BB885" s="197"/>
      <c r="BC885" s="197"/>
      <c r="BD885" s="197">
        <v>0</v>
      </c>
      <c r="BE885" s="197"/>
      <c r="BF885" s="197"/>
      <c r="BG885" s="197"/>
      <c r="BH885" s="197"/>
      <c r="BI885" s="197"/>
    </row>
    <row r="886" spans="1:61" ht="15" hidden="1" customHeight="1" x14ac:dyDescent="0.2">
      <c r="A886" s="349" t="str">
        <f t="shared" si="42"/>
        <v>30xx-230340001164-300120251121TAC0004</v>
      </c>
      <c r="B886" s="198">
        <v>45677</v>
      </c>
      <c r="C886" s="351" t="s">
        <v>217</v>
      </c>
      <c r="D886" s="351" t="s">
        <v>360</v>
      </c>
      <c r="E886" s="260">
        <v>230340001164</v>
      </c>
      <c r="F886" s="161" t="s">
        <v>2007</v>
      </c>
      <c r="G886" s="199" t="s">
        <v>2006</v>
      </c>
      <c r="H886" s="199" t="s">
        <v>3363</v>
      </c>
      <c r="I886" s="199" t="s">
        <v>2386</v>
      </c>
      <c r="J886" s="198">
        <v>45982</v>
      </c>
      <c r="K886" s="198">
        <v>45996</v>
      </c>
      <c r="L886" s="198">
        <v>46041</v>
      </c>
      <c r="M886" s="198"/>
      <c r="N886" s="161" t="s">
        <v>82</v>
      </c>
      <c r="O886" s="161" t="s">
        <v>479</v>
      </c>
      <c r="P886" s="161"/>
      <c r="Q886" s="161"/>
      <c r="R886" s="198">
        <v>44986</v>
      </c>
      <c r="S886" s="198">
        <v>45838</v>
      </c>
      <c r="T886" s="161" t="s">
        <v>1683</v>
      </c>
      <c r="U886" s="161" t="s">
        <v>23</v>
      </c>
      <c r="V886" s="161"/>
      <c r="W886" s="161" t="s">
        <v>244</v>
      </c>
      <c r="X886" s="161" t="s">
        <v>36</v>
      </c>
      <c r="Y886" s="161"/>
      <c r="Z886" s="198"/>
      <c r="AA886" s="161"/>
      <c r="AB886" s="161"/>
      <c r="AC886" s="161"/>
      <c r="AD886" s="197">
        <v>30877947</v>
      </c>
      <c r="AE886" s="197">
        <v>7</v>
      </c>
      <c r="AF886" s="197" t="s">
        <v>57</v>
      </c>
      <c r="AG886" s="199" t="s">
        <v>57</v>
      </c>
      <c r="AH886" s="197">
        <f t="shared" si="40"/>
        <v>0</v>
      </c>
      <c r="AI886" s="197">
        <v>0</v>
      </c>
      <c r="AJ886" s="197">
        <v>0</v>
      </c>
      <c r="AK886" s="197">
        <v>0</v>
      </c>
      <c r="AL886" s="197">
        <v>0</v>
      </c>
      <c r="AM886" s="197">
        <f t="shared" si="41"/>
        <v>0</v>
      </c>
      <c r="AN886" s="197">
        <v>0</v>
      </c>
      <c r="AO886" s="197">
        <v>0</v>
      </c>
      <c r="AP886" s="197">
        <v>0</v>
      </c>
      <c r="AQ886" s="197">
        <v>0</v>
      </c>
      <c r="AR886" s="197">
        <v>0</v>
      </c>
      <c r="AS886" s="197" t="s">
        <v>564</v>
      </c>
      <c r="AT886" s="197">
        <v>0</v>
      </c>
      <c r="AU886" s="197">
        <v>0</v>
      </c>
      <c r="AV886" s="197">
        <v>0</v>
      </c>
      <c r="AW886" s="197" t="s">
        <v>4004</v>
      </c>
      <c r="AX886" s="197"/>
      <c r="AY886" s="197"/>
      <c r="AZ886" s="197"/>
      <c r="BA886" s="197"/>
      <c r="BB886" s="197"/>
      <c r="BC886" s="197"/>
      <c r="BD886" s="197">
        <v>0</v>
      </c>
      <c r="BE886" s="197"/>
      <c r="BF886" s="197"/>
      <c r="BG886" s="197"/>
      <c r="BH886" s="197"/>
      <c r="BI886" s="197"/>
    </row>
    <row r="887" spans="1:61" ht="15" hidden="1" customHeight="1" x14ac:dyDescent="0.2">
      <c r="A887" s="349" t="str">
        <f t="shared" si="42"/>
        <v>30xx-30640007053-300120251111TAC0019</v>
      </c>
      <c r="B887" s="198">
        <v>46036</v>
      </c>
      <c r="C887" s="351" t="s">
        <v>217</v>
      </c>
      <c r="D887" s="351" t="s">
        <v>360</v>
      </c>
      <c r="E887" s="260">
        <v>30640007053</v>
      </c>
      <c r="F887" s="161" t="s">
        <v>1657</v>
      </c>
      <c r="G887" s="199" t="s">
        <v>1656</v>
      </c>
      <c r="H887" s="199" t="s">
        <v>3363</v>
      </c>
      <c r="I887" s="199" t="s">
        <v>2384</v>
      </c>
      <c r="J887" s="198">
        <v>45972</v>
      </c>
      <c r="K887" s="198">
        <v>45987</v>
      </c>
      <c r="L887" s="198">
        <v>46035</v>
      </c>
      <c r="M887" s="198"/>
      <c r="N887" s="161" t="s">
        <v>82</v>
      </c>
      <c r="O887" s="161" t="s">
        <v>479</v>
      </c>
      <c r="P887" s="161"/>
      <c r="Q887" s="161"/>
      <c r="R887" s="198">
        <v>44562</v>
      </c>
      <c r="S887" s="198">
        <v>45959</v>
      </c>
      <c r="T887" s="161" t="s">
        <v>238</v>
      </c>
      <c r="U887" s="161" t="s">
        <v>23</v>
      </c>
      <c r="V887" s="161"/>
      <c r="W887" s="161" t="s">
        <v>1690</v>
      </c>
      <c r="X887" s="161" t="s">
        <v>36</v>
      </c>
      <c r="Y887" s="161"/>
      <c r="Z887" s="198"/>
      <c r="AA887" s="161"/>
      <c r="AB887" s="161"/>
      <c r="AC887" s="161"/>
      <c r="AD887" s="197">
        <v>1999999</v>
      </c>
      <c r="AE887" s="197">
        <v>23.9</v>
      </c>
      <c r="AF887" s="197" t="s">
        <v>57</v>
      </c>
      <c r="AG887" s="199" t="s">
        <v>57</v>
      </c>
      <c r="AH887" s="197">
        <f t="shared" si="40"/>
        <v>0</v>
      </c>
      <c r="AI887" s="197">
        <v>0</v>
      </c>
      <c r="AJ887" s="197">
        <v>0</v>
      </c>
      <c r="AK887" s="197">
        <v>0</v>
      </c>
      <c r="AL887" s="197">
        <v>0</v>
      </c>
      <c r="AM887" s="197">
        <f t="shared" si="41"/>
        <v>0</v>
      </c>
      <c r="AN887" s="197">
        <v>0</v>
      </c>
      <c r="AO887" s="197">
        <v>0</v>
      </c>
      <c r="AP887" s="197">
        <v>0</v>
      </c>
      <c r="AQ887" s="197">
        <v>0</v>
      </c>
      <c r="AR887" s="197">
        <v>0</v>
      </c>
      <c r="AS887" s="197" t="s">
        <v>564</v>
      </c>
      <c r="AT887" s="197">
        <v>0</v>
      </c>
      <c r="AU887" s="197">
        <v>0</v>
      </c>
      <c r="AV887" s="197">
        <v>0</v>
      </c>
      <c r="AW887" s="197" t="s">
        <v>4004</v>
      </c>
      <c r="AX887" s="197"/>
      <c r="AY887" s="197"/>
      <c r="AZ887" s="197"/>
      <c r="BA887" s="197"/>
      <c r="BB887" s="197"/>
      <c r="BC887" s="197"/>
      <c r="BD887" s="197">
        <v>0</v>
      </c>
      <c r="BE887" s="197"/>
      <c r="BF887" s="197"/>
      <c r="BG887" s="197"/>
      <c r="BH887" s="197"/>
      <c r="BI887" s="197"/>
    </row>
    <row r="888" spans="1:61" ht="15" hidden="1" customHeight="1" x14ac:dyDescent="0.2">
      <c r="A888" s="349" t="str">
        <f t="shared" si="42"/>
        <v>30xx-221240015855-300120250922TAC0002</v>
      </c>
      <c r="B888" s="198">
        <v>46030</v>
      </c>
      <c r="C888" s="351" t="s">
        <v>217</v>
      </c>
      <c r="D888" s="351" t="s">
        <v>360</v>
      </c>
      <c r="E888" s="260">
        <v>221240015855</v>
      </c>
      <c r="F888" s="161" t="s">
        <v>1831</v>
      </c>
      <c r="G888" s="199" t="s">
        <v>1832</v>
      </c>
      <c r="H888" s="199" t="s">
        <v>3363</v>
      </c>
      <c r="I888" s="199" t="s">
        <v>2382</v>
      </c>
      <c r="J888" s="198">
        <v>45922</v>
      </c>
      <c r="K888" s="198">
        <v>45994</v>
      </c>
      <c r="L888" s="198">
        <v>46027</v>
      </c>
      <c r="M888" s="198"/>
      <c r="N888" s="161" t="s">
        <v>82</v>
      </c>
      <c r="O888" s="161" t="s">
        <v>479</v>
      </c>
      <c r="P888" s="161"/>
      <c r="Q888" s="161"/>
      <c r="R888" s="198">
        <v>44743</v>
      </c>
      <c r="S888" s="198">
        <v>44763</v>
      </c>
      <c r="T888" s="161" t="s">
        <v>1745</v>
      </c>
      <c r="U888" s="161" t="s">
        <v>23</v>
      </c>
      <c r="V888" s="161"/>
      <c r="W888" s="161" t="s">
        <v>1833</v>
      </c>
      <c r="X888" s="161" t="s">
        <v>36</v>
      </c>
      <c r="Y888" s="161"/>
      <c r="Z888" s="198"/>
      <c r="AA888" s="161"/>
      <c r="AB888" s="161"/>
      <c r="AC888" s="161"/>
      <c r="AD888" s="197">
        <v>0</v>
      </c>
      <c r="AE888" s="197">
        <v>0</v>
      </c>
      <c r="AF888" s="197" t="s">
        <v>57</v>
      </c>
      <c r="AG888" s="199" t="s">
        <v>57</v>
      </c>
      <c r="AH888" s="197">
        <f t="shared" si="40"/>
        <v>0</v>
      </c>
      <c r="AI888" s="197">
        <v>0</v>
      </c>
      <c r="AJ888" s="197">
        <v>0</v>
      </c>
      <c r="AK888" s="197">
        <v>0</v>
      </c>
      <c r="AL888" s="197">
        <v>0</v>
      </c>
      <c r="AM888" s="197">
        <f t="shared" si="41"/>
        <v>0</v>
      </c>
      <c r="AN888" s="197">
        <v>0</v>
      </c>
      <c r="AO888" s="197">
        <v>0</v>
      </c>
      <c r="AP888" s="197">
        <v>0</v>
      </c>
      <c r="AQ888" s="197">
        <v>0</v>
      </c>
      <c r="AR888" s="197">
        <v>0</v>
      </c>
      <c r="AS888" s="197" t="s">
        <v>564</v>
      </c>
      <c r="AT888" s="197">
        <v>0</v>
      </c>
      <c r="AU888" s="197">
        <v>0</v>
      </c>
      <c r="AV888" s="197">
        <v>0</v>
      </c>
      <c r="AW888" s="197" t="s">
        <v>4004</v>
      </c>
      <c r="AX888" s="197"/>
      <c r="AY888" s="197"/>
      <c r="AZ888" s="197"/>
      <c r="BA888" s="197"/>
      <c r="BB888" s="197"/>
      <c r="BC888" s="197"/>
      <c r="BD888" s="197">
        <v>0</v>
      </c>
      <c r="BE888" s="197"/>
      <c r="BF888" s="197"/>
      <c r="BG888" s="197"/>
      <c r="BH888" s="197"/>
      <c r="BI888" s="197"/>
    </row>
    <row r="889" spans="1:61" ht="15" hidden="1" customHeight="1" x14ac:dyDescent="0.2">
      <c r="A889" s="349" t="str">
        <f t="shared" si="42"/>
        <v>30xx-170340031300-300120250807TAC0011</v>
      </c>
      <c r="B889" s="198">
        <v>46085</v>
      </c>
      <c r="C889" s="351" t="s">
        <v>217</v>
      </c>
      <c r="D889" s="351" t="s">
        <v>360</v>
      </c>
      <c r="E889" s="260">
        <v>170340031300</v>
      </c>
      <c r="F889" s="161" t="s">
        <v>837</v>
      </c>
      <c r="G889" s="199" t="s">
        <v>836</v>
      </c>
      <c r="H889" s="199" t="s">
        <v>3363</v>
      </c>
      <c r="I889" s="199" t="s">
        <v>3629</v>
      </c>
      <c r="J889" s="198">
        <v>45876</v>
      </c>
      <c r="K889" s="198">
        <v>45902</v>
      </c>
      <c r="L889" s="198">
        <v>46084</v>
      </c>
      <c r="M889" s="198"/>
      <c r="N889" s="161" t="s">
        <v>78</v>
      </c>
      <c r="O889" s="161" t="s">
        <v>487</v>
      </c>
      <c r="P889" s="161"/>
      <c r="Q889" s="161"/>
      <c r="R889" s="198">
        <v>44562</v>
      </c>
      <c r="S889" s="198">
        <v>45657</v>
      </c>
      <c r="T889" s="161" t="s">
        <v>238</v>
      </c>
      <c r="U889" s="161" t="s">
        <v>23</v>
      </c>
      <c r="V889" s="161"/>
      <c r="W889" s="161" t="s">
        <v>894</v>
      </c>
      <c r="X889" s="161" t="s">
        <v>11</v>
      </c>
      <c r="Y889" s="161">
        <v>730</v>
      </c>
      <c r="Z889" s="198">
        <v>45873</v>
      </c>
      <c r="AA889" s="161"/>
      <c r="AB889" s="161"/>
      <c r="AC889" s="161"/>
      <c r="AD889" s="197">
        <v>1441547984</v>
      </c>
      <c r="AE889" s="197">
        <v>7.65</v>
      </c>
      <c r="AF889" s="197" t="s">
        <v>57</v>
      </c>
      <c r="AG889" s="199" t="s">
        <v>57</v>
      </c>
      <c r="AH889" s="197">
        <f t="shared" si="40"/>
        <v>0</v>
      </c>
      <c r="AI889" s="197">
        <v>0</v>
      </c>
      <c r="AJ889" s="197">
        <v>0</v>
      </c>
      <c r="AK889" s="197">
        <v>0</v>
      </c>
      <c r="AL889" s="197">
        <v>0</v>
      </c>
      <c r="AM889" s="197">
        <f t="shared" si="41"/>
        <v>0</v>
      </c>
      <c r="AN889" s="197">
        <v>0</v>
      </c>
      <c r="AO889" s="197">
        <v>0</v>
      </c>
      <c r="AP889" s="197">
        <v>0</v>
      </c>
      <c r="AQ889" s="197">
        <v>0</v>
      </c>
      <c r="AR889" s="197">
        <v>0</v>
      </c>
      <c r="AS889" s="197" t="s">
        <v>564</v>
      </c>
      <c r="AT889" s="197">
        <v>0</v>
      </c>
      <c r="AU889" s="197">
        <v>0</v>
      </c>
      <c r="AV889" s="197">
        <v>0</v>
      </c>
      <c r="AW889" s="197" t="s">
        <v>4004</v>
      </c>
      <c r="AX889" s="197"/>
      <c r="AY889" s="197"/>
      <c r="AZ889" s="197"/>
      <c r="BA889" s="197"/>
      <c r="BB889" s="197"/>
      <c r="BC889" s="197"/>
      <c r="BD889" s="197">
        <v>0</v>
      </c>
      <c r="BE889" s="197"/>
      <c r="BF889" s="197"/>
      <c r="BG889" s="197"/>
      <c r="BH889" s="197"/>
      <c r="BI889" s="197"/>
    </row>
    <row r="890" spans="1:61" ht="15" hidden="1" customHeight="1" x14ac:dyDescent="0.2">
      <c r="A890" s="349" t="str">
        <f t="shared" si="42"/>
        <v>39xx-800831350150-390120251030TAC0004</v>
      </c>
      <c r="B890" s="198">
        <v>46112</v>
      </c>
      <c r="C890" s="351" t="s">
        <v>358</v>
      </c>
      <c r="D890" s="351" t="s">
        <v>245</v>
      </c>
      <c r="E890" s="260">
        <v>800831350150</v>
      </c>
      <c r="F890" s="161" t="s">
        <v>2619</v>
      </c>
      <c r="G890" s="199" t="s">
        <v>1273</v>
      </c>
      <c r="H890" s="199" t="s">
        <v>3363</v>
      </c>
      <c r="I890" s="199" t="s">
        <v>3617</v>
      </c>
      <c r="J890" s="198">
        <v>46020</v>
      </c>
      <c r="K890" s="198">
        <v>46028</v>
      </c>
      <c r="L890" s="198">
        <v>46070</v>
      </c>
      <c r="M890" s="198"/>
      <c r="N890" s="161" t="s">
        <v>82</v>
      </c>
      <c r="O890" s="161" t="s">
        <v>487</v>
      </c>
      <c r="P890" s="161"/>
      <c r="Q890" s="161"/>
      <c r="R890" s="198">
        <v>45315</v>
      </c>
      <c r="S890" s="198">
        <v>45992</v>
      </c>
      <c r="T890" s="161" t="s">
        <v>254</v>
      </c>
      <c r="U890" s="161" t="s">
        <v>149</v>
      </c>
      <c r="V890" s="161"/>
      <c r="W890" s="161" t="s">
        <v>1160</v>
      </c>
      <c r="X890" s="161" t="s">
        <v>252</v>
      </c>
      <c r="Y890" s="161"/>
      <c r="Z890" s="198"/>
      <c r="AA890" s="161"/>
      <c r="AB890" s="161"/>
      <c r="AC890" s="161"/>
      <c r="AD890" s="197"/>
      <c r="AE890" s="197"/>
      <c r="AF890" s="197" t="s">
        <v>57</v>
      </c>
      <c r="AG890" s="199" t="s">
        <v>57</v>
      </c>
      <c r="AH890" s="197">
        <f t="shared" si="40"/>
        <v>0</v>
      </c>
      <c r="AI890" s="197">
        <v>0</v>
      </c>
      <c r="AJ890" s="197">
        <v>0</v>
      </c>
      <c r="AK890" s="197">
        <v>0</v>
      </c>
      <c r="AL890" s="197">
        <v>0</v>
      </c>
      <c r="AM890" s="197">
        <f t="shared" si="41"/>
        <v>0</v>
      </c>
      <c r="AN890" s="197">
        <v>0</v>
      </c>
      <c r="AO890" s="197">
        <v>0</v>
      </c>
      <c r="AP890" s="197">
        <v>0</v>
      </c>
      <c r="AQ890" s="197">
        <v>0</v>
      </c>
      <c r="AR890" s="197">
        <v>0</v>
      </c>
      <c r="AS890" s="197" t="s">
        <v>564</v>
      </c>
      <c r="AT890" s="197">
        <v>0</v>
      </c>
      <c r="AU890" s="197">
        <v>0</v>
      </c>
      <c r="AV890" s="197">
        <v>0</v>
      </c>
      <c r="AW890" s="197" t="s">
        <v>4004</v>
      </c>
      <c r="AX890" s="197"/>
      <c r="AY890" s="197"/>
      <c r="AZ890" s="197"/>
      <c r="BA890" s="197"/>
      <c r="BB890" s="197"/>
      <c r="BC890" s="197"/>
      <c r="BD890" s="197">
        <v>0</v>
      </c>
      <c r="BE890" s="197"/>
      <c r="BF890" s="197"/>
      <c r="BG890" s="197"/>
      <c r="BH890" s="197"/>
      <c r="BI890" s="197"/>
    </row>
    <row r="891" spans="1:61" ht="15" hidden="1" customHeight="1" x14ac:dyDescent="0.2">
      <c r="A891" s="349" t="str">
        <f t="shared" si="42"/>
        <v>43xx-111240020541-430120260225TAC0001</v>
      </c>
      <c r="B891" s="198">
        <v>46112</v>
      </c>
      <c r="C891" s="351" t="s">
        <v>328</v>
      </c>
      <c r="D891" s="351" t="s">
        <v>329</v>
      </c>
      <c r="E891" s="260">
        <v>111240020541</v>
      </c>
      <c r="F891" s="161" t="s">
        <v>3800</v>
      </c>
      <c r="G891" s="199" t="s">
        <v>3801</v>
      </c>
      <c r="H891" s="199" t="s">
        <v>3363</v>
      </c>
      <c r="I891" s="199" t="s">
        <v>4327</v>
      </c>
      <c r="J891" s="198">
        <v>46078</v>
      </c>
      <c r="K891" s="198">
        <v>46080</v>
      </c>
      <c r="L891" s="198">
        <v>46112</v>
      </c>
      <c r="M891" s="198"/>
      <c r="N891" s="161" t="s">
        <v>82</v>
      </c>
      <c r="O891" s="161" t="s">
        <v>479</v>
      </c>
      <c r="P891" s="161"/>
      <c r="Q891" s="161"/>
      <c r="R891" s="198">
        <v>44927</v>
      </c>
      <c r="S891" s="198">
        <v>46066</v>
      </c>
      <c r="T891" s="161" t="s">
        <v>1388</v>
      </c>
      <c r="U891" s="161"/>
      <c r="V891" s="161" t="s">
        <v>118</v>
      </c>
      <c r="W891" s="161" t="s">
        <v>3802</v>
      </c>
      <c r="X891" s="161" t="s">
        <v>131</v>
      </c>
      <c r="Y891" s="161"/>
      <c r="Z891" s="198"/>
      <c r="AA891" s="161"/>
      <c r="AB891" s="161"/>
      <c r="AC891" s="161"/>
      <c r="AD891" s="197"/>
      <c r="AE891" s="197"/>
      <c r="AF891" s="197" t="s">
        <v>57</v>
      </c>
      <c r="AG891" s="199" t="s">
        <v>57</v>
      </c>
      <c r="AH891" s="197">
        <f t="shared" si="40"/>
        <v>0</v>
      </c>
      <c r="AI891" s="197">
        <v>0</v>
      </c>
      <c r="AJ891" s="197">
        <v>0</v>
      </c>
      <c r="AK891" s="197">
        <v>0</v>
      </c>
      <c r="AL891" s="197">
        <v>0</v>
      </c>
      <c r="AM891" s="197">
        <f t="shared" si="41"/>
        <v>0</v>
      </c>
      <c r="AN891" s="197">
        <v>0</v>
      </c>
      <c r="AO891" s="197">
        <v>0</v>
      </c>
      <c r="AP891" s="197">
        <v>0</v>
      </c>
      <c r="AQ891" s="197">
        <v>0</v>
      </c>
      <c r="AR891" s="197">
        <v>0</v>
      </c>
      <c r="AS891" s="197" t="s">
        <v>564</v>
      </c>
      <c r="AT891" s="197">
        <v>0</v>
      </c>
      <c r="AU891" s="197">
        <v>0</v>
      </c>
      <c r="AV891" s="197">
        <v>0</v>
      </c>
      <c r="AW891" s="197" t="s">
        <v>4004</v>
      </c>
      <c r="AX891" s="197"/>
      <c r="AY891" s="197"/>
      <c r="AZ891" s="197"/>
      <c r="BA891" s="197"/>
      <c r="BB891" s="197"/>
      <c r="BC891" s="197"/>
      <c r="BD891" s="197">
        <v>0</v>
      </c>
      <c r="BE891" s="197"/>
      <c r="BF891" s="197"/>
      <c r="BG891" s="197"/>
      <c r="BH891" s="197"/>
      <c r="BI891" s="197"/>
    </row>
    <row r="892" spans="1:61" ht="15" hidden="1" customHeight="1" x14ac:dyDescent="0.2">
      <c r="A892" s="349" t="str">
        <f t="shared" si="42"/>
        <v>43xx-419500020-430120260213TAC0008</v>
      </c>
      <c r="B892" s="198">
        <v>46112</v>
      </c>
      <c r="C892" s="351" t="s">
        <v>328</v>
      </c>
      <c r="D892" s="351" t="s">
        <v>329</v>
      </c>
      <c r="E892" s="260">
        <v>419500020</v>
      </c>
      <c r="F892" s="161" t="s">
        <v>4328</v>
      </c>
      <c r="G892" s="199" t="s">
        <v>4329</v>
      </c>
      <c r="H892" s="199" t="s">
        <v>3363</v>
      </c>
      <c r="I892" s="199" t="s">
        <v>4330</v>
      </c>
      <c r="J892" s="198">
        <v>46066</v>
      </c>
      <c r="K892" s="198">
        <v>46084</v>
      </c>
      <c r="L892" s="198">
        <v>46112</v>
      </c>
      <c r="M892" s="198"/>
      <c r="N892" s="161" t="s">
        <v>82</v>
      </c>
      <c r="O892" s="161" t="s">
        <v>479</v>
      </c>
      <c r="P892" s="161"/>
      <c r="Q892" s="161"/>
      <c r="R892" s="198">
        <v>44927</v>
      </c>
      <c r="S892" s="198">
        <v>46055</v>
      </c>
      <c r="T892" s="161" t="s">
        <v>1063</v>
      </c>
      <c r="U892" s="161"/>
      <c r="V892" s="161" t="s">
        <v>118</v>
      </c>
      <c r="W892" s="161" t="s">
        <v>73</v>
      </c>
      <c r="X892" s="161" t="s">
        <v>131</v>
      </c>
      <c r="Y892" s="161"/>
      <c r="Z892" s="198"/>
      <c r="AA892" s="161"/>
      <c r="AB892" s="161"/>
      <c r="AC892" s="161"/>
      <c r="AD892" s="197"/>
      <c r="AE892" s="197"/>
      <c r="AF892" s="197" t="s">
        <v>57</v>
      </c>
      <c r="AG892" s="199" t="s">
        <v>57</v>
      </c>
      <c r="AH892" s="197">
        <f t="shared" si="40"/>
        <v>0</v>
      </c>
      <c r="AI892" s="197">
        <v>0</v>
      </c>
      <c r="AJ892" s="197">
        <v>0</v>
      </c>
      <c r="AK892" s="197">
        <v>0</v>
      </c>
      <c r="AL892" s="197">
        <v>0</v>
      </c>
      <c r="AM892" s="197">
        <f t="shared" si="41"/>
        <v>0</v>
      </c>
      <c r="AN892" s="197">
        <v>0</v>
      </c>
      <c r="AO892" s="197">
        <v>0</v>
      </c>
      <c r="AP892" s="197">
        <v>0</v>
      </c>
      <c r="AQ892" s="197">
        <v>0</v>
      </c>
      <c r="AR892" s="197">
        <v>0</v>
      </c>
      <c r="AS892" s="197" t="s">
        <v>564</v>
      </c>
      <c r="AT892" s="197">
        <v>0</v>
      </c>
      <c r="AU892" s="197">
        <v>0</v>
      </c>
      <c r="AV892" s="197">
        <v>0</v>
      </c>
      <c r="AW892" s="197" t="s">
        <v>4004</v>
      </c>
      <c r="AX892" s="197"/>
      <c r="AY892" s="197"/>
      <c r="AZ892" s="197"/>
      <c r="BA892" s="197"/>
      <c r="BB892" s="197"/>
      <c r="BC892" s="197"/>
      <c r="BD892" s="197">
        <v>0</v>
      </c>
      <c r="BE892" s="197"/>
      <c r="BF892" s="197"/>
      <c r="BG892" s="197"/>
      <c r="BH892" s="197"/>
      <c r="BI892" s="197"/>
    </row>
    <row r="893" spans="1:61" ht="15" hidden="1" customHeight="1" x14ac:dyDescent="0.2">
      <c r="A893" s="349" t="str">
        <f t="shared" si="42"/>
        <v>43xx-931106300558-430120260213TAC0003</v>
      </c>
      <c r="B893" s="198">
        <v>46112</v>
      </c>
      <c r="C893" s="351" t="s">
        <v>328</v>
      </c>
      <c r="D893" s="351" t="s">
        <v>329</v>
      </c>
      <c r="E893" s="260">
        <v>931106300558</v>
      </c>
      <c r="F893" s="161" t="s">
        <v>3707</v>
      </c>
      <c r="G893" s="199" t="s">
        <v>3708</v>
      </c>
      <c r="H893" s="199" t="s">
        <v>3363</v>
      </c>
      <c r="I893" s="199" t="s">
        <v>4331</v>
      </c>
      <c r="J893" s="198">
        <v>46066</v>
      </c>
      <c r="K893" s="198">
        <v>46070</v>
      </c>
      <c r="L893" s="198">
        <v>46112</v>
      </c>
      <c r="M893" s="198"/>
      <c r="N893" s="161" t="s">
        <v>82</v>
      </c>
      <c r="O893" s="161" t="s">
        <v>479</v>
      </c>
      <c r="P893" s="161"/>
      <c r="Q893" s="161"/>
      <c r="R893" s="198">
        <v>45021</v>
      </c>
      <c r="S893" s="198">
        <v>46001</v>
      </c>
      <c r="T893" s="161" t="s">
        <v>1113</v>
      </c>
      <c r="U893" s="161" t="s">
        <v>297</v>
      </c>
      <c r="V893" s="161" t="s">
        <v>118</v>
      </c>
      <c r="W893" s="161" t="s">
        <v>41</v>
      </c>
      <c r="X893" s="161" t="s">
        <v>131</v>
      </c>
      <c r="Y893" s="161"/>
      <c r="Z893" s="198"/>
      <c r="AA893" s="161"/>
      <c r="AB893" s="161"/>
      <c r="AC893" s="161"/>
      <c r="AD893" s="197"/>
      <c r="AE893" s="197"/>
      <c r="AF893" s="197" t="s">
        <v>57</v>
      </c>
      <c r="AG893" s="199" t="s">
        <v>57</v>
      </c>
      <c r="AH893" s="197">
        <f t="shared" si="40"/>
        <v>0</v>
      </c>
      <c r="AI893" s="197">
        <v>0</v>
      </c>
      <c r="AJ893" s="197">
        <v>0</v>
      </c>
      <c r="AK893" s="197">
        <v>0</v>
      </c>
      <c r="AL893" s="197">
        <v>0</v>
      </c>
      <c r="AM893" s="197">
        <f t="shared" si="41"/>
        <v>0</v>
      </c>
      <c r="AN893" s="197">
        <v>0</v>
      </c>
      <c r="AO893" s="197">
        <v>0</v>
      </c>
      <c r="AP893" s="197">
        <v>0</v>
      </c>
      <c r="AQ893" s="197">
        <v>0</v>
      </c>
      <c r="AR893" s="197">
        <v>0</v>
      </c>
      <c r="AS893" s="197" t="s">
        <v>564</v>
      </c>
      <c r="AT893" s="197">
        <v>0</v>
      </c>
      <c r="AU893" s="197">
        <v>0</v>
      </c>
      <c r="AV893" s="197">
        <v>0</v>
      </c>
      <c r="AW893" s="197" t="s">
        <v>4004</v>
      </c>
      <c r="AX893" s="197"/>
      <c r="AY893" s="197"/>
      <c r="AZ893" s="197"/>
      <c r="BA893" s="197"/>
      <c r="BB893" s="197"/>
      <c r="BC893" s="197"/>
      <c r="BD893" s="197">
        <v>0</v>
      </c>
      <c r="BE893" s="197"/>
      <c r="BF893" s="197"/>
      <c r="BG893" s="197"/>
      <c r="BH893" s="197"/>
      <c r="BI893" s="197"/>
    </row>
    <row r="894" spans="1:61" ht="15" hidden="1" customHeight="1" x14ac:dyDescent="0.2">
      <c r="A894" s="349" t="str">
        <f t="shared" si="42"/>
        <v>43xx-700812301069-430120260213TAC0002</v>
      </c>
      <c r="B894" s="198">
        <v>46112</v>
      </c>
      <c r="C894" s="351" t="s">
        <v>328</v>
      </c>
      <c r="D894" s="351" t="s">
        <v>329</v>
      </c>
      <c r="E894" s="260">
        <v>700812301069</v>
      </c>
      <c r="F894" s="161" t="s">
        <v>3750</v>
      </c>
      <c r="G894" s="199" t="s">
        <v>3751</v>
      </c>
      <c r="H894" s="199" t="s">
        <v>3363</v>
      </c>
      <c r="I894" s="199" t="s">
        <v>4332</v>
      </c>
      <c r="J894" s="198">
        <v>46066</v>
      </c>
      <c r="K894" s="198">
        <v>46070</v>
      </c>
      <c r="L894" s="198">
        <v>46112</v>
      </c>
      <c r="M894" s="198"/>
      <c r="N894" s="161" t="s">
        <v>82</v>
      </c>
      <c r="O894" s="161" t="s">
        <v>479</v>
      </c>
      <c r="P894" s="161"/>
      <c r="Q894" s="161"/>
      <c r="R894" s="198">
        <v>44927</v>
      </c>
      <c r="S894" s="198">
        <v>46036</v>
      </c>
      <c r="T894" s="161" t="s">
        <v>524</v>
      </c>
      <c r="U894" s="161" t="s">
        <v>297</v>
      </c>
      <c r="V894" s="161" t="s">
        <v>118</v>
      </c>
      <c r="W894" s="161" t="s">
        <v>3752</v>
      </c>
      <c r="X894" s="161" t="s">
        <v>132</v>
      </c>
      <c r="Y894" s="161"/>
      <c r="Z894" s="198"/>
      <c r="AA894" s="161"/>
      <c r="AB894" s="161"/>
      <c r="AC894" s="161"/>
      <c r="AD894" s="197"/>
      <c r="AE894" s="197"/>
      <c r="AF894" s="197" t="s">
        <v>57</v>
      </c>
      <c r="AG894" s="199" t="s">
        <v>57</v>
      </c>
      <c r="AH894" s="197">
        <f t="shared" si="40"/>
        <v>0</v>
      </c>
      <c r="AI894" s="197">
        <v>0</v>
      </c>
      <c r="AJ894" s="197">
        <v>0</v>
      </c>
      <c r="AK894" s="197">
        <v>0</v>
      </c>
      <c r="AL894" s="197">
        <v>0</v>
      </c>
      <c r="AM894" s="197">
        <f t="shared" si="41"/>
        <v>0</v>
      </c>
      <c r="AN894" s="197">
        <v>0</v>
      </c>
      <c r="AO894" s="197">
        <v>0</v>
      </c>
      <c r="AP894" s="197">
        <v>0</v>
      </c>
      <c r="AQ894" s="197">
        <v>0</v>
      </c>
      <c r="AR894" s="197">
        <v>0</v>
      </c>
      <c r="AS894" s="197" t="s">
        <v>564</v>
      </c>
      <c r="AT894" s="197">
        <v>0</v>
      </c>
      <c r="AU894" s="197">
        <v>0</v>
      </c>
      <c r="AV894" s="197">
        <v>0</v>
      </c>
      <c r="AW894" s="197" t="s">
        <v>4004</v>
      </c>
      <c r="AX894" s="197"/>
      <c r="AY894" s="197"/>
      <c r="AZ894" s="197"/>
      <c r="BA894" s="197"/>
      <c r="BB894" s="197"/>
      <c r="BC894" s="197"/>
      <c r="BD894" s="197">
        <v>0</v>
      </c>
      <c r="BE894" s="197"/>
      <c r="BF894" s="197"/>
      <c r="BG894" s="197"/>
      <c r="BH894" s="197"/>
      <c r="BI894" s="197"/>
    </row>
    <row r="895" spans="1:61" ht="15" hidden="1" customHeight="1" x14ac:dyDescent="0.2">
      <c r="A895" s="349" t="str">
        <f t="shared" si="42"/>
        <v>43xx-971126350590-430120251222TAC0001</v>
      </c>
      <c r="B895" s="198">
        <v>46107</v>
      </c>
      <c r="C895" s="351" t="s">
        <v>328</v>
      </c>
      <c r="D895" s="351" t="s">
        <v>329</v>
      </c>
      <c r="E895" s="260">
        <v>971126350590</v>
      </c>
      <c r="F895" s="161" t="s">
        <v>2625</v>
      </c>
      <c r="G895" s="199" t="s">
        <v>2626</v>
      </c>
      <c r="H895" s="199" t="s">
        <v>3363</v>
      </c>
      <c r="I895" s="199" t="s">
        <v>4333</v>
      </c>
      <c r="J895" s="198">
        <v>46013</v>
      </c>
      <c r="K895" s="198">
        <v>46034</v>
      </c>
      <c r="L895" s="198">
        <v>46101</v>
      </c>
      <c r="M895" s="198"/>
      <c r="N895" s="161" t="s">
        <v>82</v>
      </c>
      <c r="O895" s="161" t="s">
        <v>479</v>
      </c>
      <c r="P895" s="161"/>
      <c r="Q895" s="161"/>
      <c r="R895" s="198">
        <v>44927</v>
      </c>
      <c r="S895" s="198">
        <v>45999</v>
      </c>
      <c r="T895" s="161" t="s">
        <v>524</v>
      </c>
      <c r="U895" s="161" t="s">
        <v>297</v>
      </c>
      <c r="V895" s="161" t="s">
        <v>118</v>
      </c>
      <c r="W895" s="161" t="s">
        <v>46</v>
      </c>
      <c r="X895" s="161" t="s">
        <v>131</v>
      </c>
      <c r="Y895" s="161"/>
      <c r="Z895" s="198"/>
      <c r="AA895" s="161"/>
      <c r="AB895" s="161"/>
      <c r="AC895" s="161"/>
      <c r="AD895" s="197"/>
      <c r="AE895" s="197"/>
      <c r="AF895" s="197" t="s">
        <v>57</v>
      </c>
      <c r="AG895" s="199" t="s">
        <v>57</v>
      </c>
      <c r="AH895" s="197">
        <f t="shared" si="40"/>
        <v>0</v>
      </c>
      <c r="AI895" s="197">
        <v>0</v>
      </c>
      <c r="AJ895" s="197">
        <v>0</v>
      </c>
      <c r="AK895" s="197">
        <v>0</v>
      </c>
      <c r="AL895" s="197">
        <v>0</v>
      </c>
      <c r="AM895" s="197">
        <f t="shared" si="41"/>
        <v>0</v>
      </c>
      <c r="AN895" s="197">
        <v>0</v>
      </c>
      <c r="AO895" s="197">
        <v>0</v>
      </c>
      <c r="AP895" s="197">
        <v>0</v>
      </c>
      <c r="AQ895" s="197">
        <v>0</v>
      </c>
      <c r="AR895" s="197">
        <v>0</v>
      </c>
      <c r="AS895" s="197" t="s">
        <v>564</v>
      </c>
      <c r="AT895" s="197">
        <v>0</v>
      </c>
      <c r="AU895" s="197">
        <v>0</v>
      </c>
      <c r="AV895" s="197">
        <v>0</v>
      </c>
      <c r="AW895" s="197" t="s">
        <v>4004</v>
      </c>
      <c r="AX895" s="197"/>
      <c r="AY895" s="197"/>
      <c r="AZ895" s="197"/>
      <c r="BA895" s="197"/>
      <c r="BB895" s="197"/>
      <c r="BC895" s="197"/>
      <c r="BD895" s="197">
        <v>0</v>
      </c>
      <c r="BE895" s="197"/>
      <c r="BF895" s="197"/>
      <c r="BG895" s="197"/>
      <c r="BH895" s="197"/>
      <c r="BI895" s="197"/>
    </row>
    <row r="896" spans="1:61" ht="15" hidden="1" customHeight="1" x14ac:dyDescent="0.2">
      <c r="A896" s="349" t="str">
        <f t="shared" si="42"/>
        <v>43xx-240440001843-430120251126TAC0001</v>
      </c>
      <c r="B896" s="198">
        <v>46107</v>
      </c>
      <c r="C896" s="351" t="s">
        <v>328</v>
      </c>
      <c r="D896" s="351" t="s">
        <v>329</v>
      </c>
      <c r="E896" s="260">
        <v>240440001843</v>
      </c>
      <c r="F896" s="161" t="s">
        <v>2630</v>
      </c>
      <c r="G896" s="199" t="s">
        <v>2631</v>
      </c>
      <c r="H896" s="199" t="s">
        <v>3363</v>
      </c>
      <c r="I896" s="199" t="s">
        <v>4334</v>
      </c>
      <c r="J896" s="198">
        <v>45987</v>
      </c>
      <c r="K896" s="198">
        <v>46021</v>
      </c>
      <c r="L896" s="198">
        <v>46101</v>
      </c>
      <c r="M896" s="198"/>
      <c r="N896" s="161" t="s">
        <v>82</v>
      </c>
      <c r="O896" s="161" t="s">
        <v>479</v>
      </c>
      <c r="P896" s="161"/>
      <c r="Q896" s="161"/>
      <c r="R896" s="198">
        <v>45383</v>
      </c>
      <c r="S896" s="198">
        <v>45911</v>
      </c>
      <c r="T896" s="161" t="s">
        <v>1714</v>
      </c>
      <c r="U896" s="161" t="s">
        <v>297</v>
      </c>
      <c r="V896" s="161" t="s">
        <v>118</v>
      </c>
      <c r="W896" s="161" t="s">
        <v>46</v>
      </c>
      <c r="X896" s="161" t="s">
        <v>132</v>
      </c>
      <c r="Y896" s="161"/>
      <c r="Z896" s="198"/>
      <c r="AA896" s="161"/>
      <c r="AB896" s="161"/>
      <c r="AC896" s="161"/>
      <c r="AD896" s="197"/>
      <c r="AE896" s="197"/>
      <c r="AF896" s="197" t="s">
        <v>57</v>
      </c>
      <c r="AG896" s="199" t="s">
        <v>57</v>
      </c>
      <c r="AH896" s="197">
        <f t="shared" si="40"/>
        <v>0</v>
      </c>
      <c r="AI896" s="197">
        <v>0</v>
      </c>
      <c r="AJ896" s="197">
        <v>0</v>
      </c>
      <c r="AK896" s="197">
        <v>0</v>
      </c>
      <c r="AL896" s="197">
        <v>0</v>
      </c>
      <c r="AM896" s="197">
        <f t="shared" si="41"/>
        <v>0</v>
      </c>
      <c r="AN896" s="197">
        <v>0</v>
      </c>
      <c r="AO896" s="197">
        <v>0</v>
      </c>
      <c r="AP896" s="197">
        <v>0</v>
      </c>
      <c r="AQ896" s="197">
        <v>0</v>
      </c>
      <c r="AR896" s="197">
        <v>0</v>
      </c>
      <c r="AS896" s="197" t="s">
        <v>564</v>
      </c>
      <c r="AT896" s="197">
        <v>0</v>
      </c>
      <c r="AU896" s="197">
        <v>0</v>
      </c>
      <c r="AV896" s="197">
        <v>0</v>
      </c>
      <c r="AW896" s="197" t="s">
        <v>4004</v>
      </c>
      <c r="AX896" s="197"/>
      <c r="AY896" s="197"/>
      <c r="AZ896" s="197"/>
      <c r="BA896" s="197"/>
      <c r="BB896" s="197"/>
      <c r="BC896" s="197"/>
      <c r="BD896" s="197">
        <v>0</v>
      </c>
      <c r="BE896" s="197"/>
      <c r="BF896" s="197"/>
      <c r="BG896" s="197"/>
      <c r="BH896" s="197"/>
      <c r="BI896" s="197"/>
    </row>
    <row r="897" spans="1:61" ht="15" hidden="1" customHeight="1" x14ac:dyDescent="0.2">
      <c r="A897" s="349" t="str">
        <f t="shared" si="42"/>
        <v>45xx-520704350273-450120260216TAC0001</v>
      </c>
      <c r="B897" s="198">
        <v>46107</v>
      </c>
      <c r="C897" s="351" t="s">
        <v>359</v>
      </c>
      <c r="D897" s="351" t="s">
        <v>259</v>
      </c>
      <c r="E897" s="260">
        <v>520704350273</v>
      </c>
      <c r="F897" s="161" t="s">
        <v>3665</v>
      </c>
      <c r="G897" s="199" t="s">
        <v>3666</v>
      </c>
      <c r="H897" s="199" t="s">
        <v>3363</v>
      </c>
      <c r="I897" s="199" t="s">
        <v>4335</v>
      </c>
      <c r="J897" s="198">
        <v>46069</v>
      </c>
      <c r="K897" s="198">
        <v>46072</v>
      </c>
      <c r="L897" s="198">
        <v>46100</v>
      </c>
      <c r="M897" s="198"/>
      <c r="N897" s="161" t="s">
        <v>82</v>
      </c>
      <c r="O897" s="161" t="s">
        <v>479</v>
      </c>
      <c r="P897" s="161"/>
      <c r="Q897" s="161"/>
      <c r="R897" s="198">
        <v>44927</v>
      </c>
      <c r="S897" s="198">
        <v>46063</v>
      </c>
      <c r="T897" s="161" t="s">
        <v>3667</v>
      </c>
      <c r="U897" s="161" t="s">
        <v>273</v>
      </c>
      <c r="V897" s="161"/>
      <c r="W897" s="161"/>
      <c r="X897" s="161" t="s">
        <v>132</v>
      </c>
      <c r="Y897" s="161"/>
      <c r="Z897" s="198"/>
      <c r="AA897" s="161"/>
      <c r="AB897" s="161"/>
      <c r="AC897" s="161"/>
      <c r="AD897" s="197">
        <v>68991832</v>
      </c>
      <c r="AE897" s="197"/>
      <c r="AF897" s="197" t="s">
        <v>57</v>
      </c>
      <c r="AG897" s="199" t="s">
        <v>57</v>
      </c>
      <c r="AH897" s="197">
        <f t="shared" si="40"/>
        <v>0</v>
      </c>
      <c r="AI897" s="197">
        <v>0</v>
      </c>
      <c r="AJ897" s="197">
        <v>0</v>
      </c>
      <c r="AK897" s="197">
        <v>0</v>
      </c>
      <c r="AL897" s="197">
        <v>0</v>
      </c>
      <c r="AM897" s="197">
        <f t="shared" si="41"/>
        <v>0</v>
      </c>
      <c r="AN897" s="197">
        <v>0</v>
      </c>
      <c r="AO897" s="197">
        <v>0</v>
      </c>
      <c r="AP897" s="197">
        <v>0</v>
      </c>
      <c r="AQ897" s="197">
        <v>0</v>
      </c>
      <c r="AR897" s="197">
        <v>0</v>
      </c>
      <c r="AS897" s="197" t="s">
        <v>564</v>
      </c>
      <c r="AT897" s="197">
        <v>0</v>
      </c>
      <c r="AU897" s="197">
        <v>0</v>
      </c>
      <c r="AV897" s="197">
        <v>0</v>
      </c>
      <c r="AW897" s="197" t="s">
        <v>4004</v>
      </c>
      <c r="AX897" s="197"/>
      <c r="AY897" s="197"/>
      <c r="AZ897" s="197"/>
      <c r="BA897" s="197"/>
      <c r="BB897" s="197"/>
      <c r="BC897" s="197"/>
      <c r="BD897" s="197">
        <v>0</v>
      </c>
      <c r="BE897" s="197"/>
      <c r="BF897" s="197"/>
      <c r="BG897" s="197"/>
      <c r="BH897" s="197"/>
      <c r="BI897" s="197"/>
    </row>
    <row r="898" spans="1:61" ht="15" hidden="1" customHeight="1" x14ac:dyDescent="0.2">
      <c r="A898" s="349" t="str">
        <f t="shared" si="42"/>
        <v>45xx-681115450299-450120260206TAC0001</v>
      </c>
      <c r="B898" s="198">
        <v>46107</v>
      </c>
      <c r="C898" s="351" t="s">
        <v>359</v>
      </c>
      <c r="D898" s="351" t="s">
        <v>259</v>
      </c>
      <c r="E898" s="260">
        <v>681115450299</v>
      </c>
      <c r="F898" s="161" t="s">
        <v>3656</v>
      </c>
      <c r="G898" s="199" t="s">
        <v>3657</v>
      </c>
      <c r="H898" s="199" t="s">
        <v>3363</v>
      </c>
      <c r="I898" s="199" t="s">
        <v>4336</v>
      </c>
      <c r="J898" s="198">
        <v>46059</v>
      </c>
      <c r="K898" s="198">
        <v>46063</v>
      </c>
      <c r="L898" s="198">
        <v>46099</v>
      </c>
      <c r="M898" s="198">
        <v>46099</v>
      </c>
      <c r="N898" s="161" t="s">
        <v>82</v>
      </c>
      <c r="O898" s="161" t="s">
        <v>479</v>
      </c>
      <c r="P898" s="161"/>
      <c r="Q898" s="161"/>
      <c r="R898" s="198">
        <v>44927</v>
      </c>
      <c r="S898" s="198">
        <v>46037</v>
      </c>
      <c r="T898" s="161" t="s">
        <v>261</v>
      </c>
      <c r="U898" s="161" t="s">
        <v>273</v>
      </c>
      <c r="V898" s="161"/>
      <c r="W898" s="161"/>
      <c r="X898" s="161" t="s">
        <v>132</v>
      </c>
      <c r="Y898" s="161"/>
      <c r="Z898" s="198"/>
      <c r="AA898" s="161"/>
      <c r="AB898" s="161"/>
      <c r="AC898" s="161"/>
      <c r="AD898" s="197">
        <v>765000</v>
      </c>
      <c r="AE898" s="197"/>
      <c r="AF898" s="197" t="s">
        <v>57</v>
      </c>
      <c r="AG898" s="199" t="s">
        <v>57</v>
      </c>
      <c r="AH898" s="197">
        <f t="shared" si="40"/>
        <v>0</v>
      </c>
      <c r="AI898" s="197">
        <v>0</v>
      </c>
      <c r="AJ898" s="197">
        <v>0</v>
      </c>
      <c r="AK898" s="197">
        <v>0</v>
      </c>
      <c r="AL898" s="197">
        <v>0</v>
      </c>
      <c r="AM898" s="197">
        <f t="shared" si="41"/>
        <v>0</v>
      </c>
      <c r="AN898" s="197">
        <v>0</v>
      </c>
      <c r="AO898" s="197">
        <v>0</v>
      </c>
      <c r="AP898" s="197">
        <v>0</v>
      </c>
      <c r="AQ898" s="197">
        <v>0</v>
      </c>
      <c r="AR898" s="197">
        <v>0</v>
      </c>
      <c r="AS898" s="197" t="s">
        <v>564</v>
      </c>
      <c r="AT898" s="197">
        <v>0</v>
      </c>
      <c r="AU898" s="197">
        <v>0</v>
      </c>
      <c r="AV898" s="197">
        <v>0</v>
      </c>
      <c r="AW898" s="197" t="s">
        <v>4004</v>
      </c>
      <c r="AX898" s="197"/>
      <c r="AY898" s="197"/>
      <c r="AZ898" s="197"/>
      <c r="BA898" s="197"/>
      <c r="BB898" s="197"/>
      <c r="BC898" s="197"/>
      <c r="BD898" s="197">
        <v>0</v>
      </c>
      <c r="BE898" s="197"/>
      <c r="BF898" s="197"/>
      <c r="BG898" s="197"/>
      <c r="BH898" s="197"/>
      <c r="BI898" s="197"/>
    </row>
    <row r="899" spans="1:61" ht="15" hidden="1" customHeight="1" x14ac:dyDescent="0.2">
      <c r="A899" s="349" t="str">
        <f t="shared" si="42"/>
        <v>45xx-640309350574-450120260205TAC0001</v>
      </c>
      <c r="B899" s="198">
        <v>46113</v>
      </c>
      <c r="C899" s="351" t="s">
        <v>359</v>
      </c>
      <c r="D899" s="351" t="s">
        <v>259</v>
      </c>
      <c r="E899" s="260">
        <v>640309350574</v>
      </c>
      <c r="F899" s="161" t="s">
        <v>3661</v>
      </c>
      <c r="G899" s="199" t="s">
        <v>3662</v>
      </c>
      <c r="H899" s="199" t="s">
        <v>3363</v>
      </c>
      <c r="I899" s="199" t="s">
        <v>4337</v>
      </c>
      <c r="J899" s="198">
        <v>46058</v>
      </c>
      <c r="K899" s="198">
        <v>46063</v>
      </c>
      <c r="L899" s="198">
        <v>46108</v>
      </c>
      <c r="M899" s="198"/>
      <c r="N899" s="161" t="s">
        <v>82</v>
      </c>
      <c r="O899" s="161" t="s">
        <v>479</v>
      </c>
      <c r="P899" s="161"/>
      <c r="Q899" s="161"/>
      <c r="R899" s="198">
        <v>44927</v>
      </c>
      <c r="S899" s="198">
        <v>46034</v>
      </c>
      <c r="T899" s="161" t="s">
        <v>265</v>
      </c>
      <c r="U899" s="161" t="s">
        <v>273</v>
      </c>
      <c r="V899" s="161"/>
      <c r="W899" s="161"/>
      <c r="X899" s="161" t="s">
        <v>132</v>
      </c>
      <c r="Y899" s="161"/>
      <c r="Z899" s="198"/>
      <c r="AA899" s="161"/>
      <c r="AB899" s="161"/>
      <c r="AC899" s="161"/>
      <c r="AD899" s="197">
        <v>6315848</v>
      </c>
      <c r="AE899" s="197"/>
      <c r="AF899" s="197" t="s">
        <v>57</v>
      </c>
      <c r="AG899" s="199" t="s">
        <v>57</v>
      </c>
      <c r="AH899" s="197">
        <f t="shared" si="40"/>
        <v>0</v>
      </c>
      <c r="AI899" s="197">
        <v>0</v>
      </c>
      <c r="AJ899" s="197">
        <v>0</v>
      </c>
      <c r="AK899" s="197">
        <v>0</v>
      </c>
      <c r="AL899" s="197">
        <v>0</v>
      </c>
      <c r="AM899" s="197">
        <f t="shared" si="41"/>
        <v>0</v>
      </c>
      <c r="AN899" s="197">
        <v>0</v>
      </c>
      <c r="AO899" s="197">
        <v>0</v>
      </c>
      <c r="AP899" s="197">
        <v>0</v>
      </c>
      <c r="AQ899" s="197">
        <v>0</v>
      </c>
      <c r="AR899" s="197">
        <v>0</v>
      </c>
      <c r="AS899" s="197" t="s">
        <v>564</v>
      </c>
      <c r="AT899" s="197">
        <v>0</v>
      </c>
      <c r="AU899" s="197">
        <v>0</v>
      </c>
      <c r="AV899" s="197">
        <v>0</v>
      </c>
      <c r="AW899" s="197" t="s">
        <v>4004</v>
      </c>
      <c r="AX899" s="197"/>
      <c r="AY899" s="197"/>
      <c r="AZ899" s="197"/>
      <c r="BA899" s="197"/>
      <c r="BB899" s="197"/>
      <c r="BC899" s="197"/>
      <c r="BD899" s="197">
        <v>0</v>
      </c>
      <c r="BE899" s="197"/>
      <c r="BF899" s="197"/>
      <c r="BG899" s="197"/>
      <c r="BH899" s="197"/>
      <c r="BI899" s="197"/>
    </row>
    <row r="900" spans="1:61" ht="15" hidden="1" customHeight="1" x14ac:dyDescent="0.2">
      <c r="A900" s="349" t="str">
        <f t="shared" si="42"/>
        <v>45xx-160740011389-450120251128TAC0035</v>
      </c>
      <c r="B900" s="198">
        <v>46043</v>
      </c>
      <c r="C900" s="351" t="s">
        <v>359</v>
      </c>
      <c r="D900" s="351" t="s">
        <v>259</v>
      </c>
      <c r="E900" s="260">
        <v>160740011389</v>
      </c>
      <c r="F900" s="161" t="s">
        <v>1871</v>
      </c>
      <c r="G900" s="199" t="s">
        <v>1872</v>
      </c>
      <c r="H900" s="199" t="s">
        <v>3363</v>
      </c>
      <c r="I900" s="199" t="s">
        <v>2398</v>
      </c>
      <c r="J900" s="198">
        <v>45989</v>
      </c>
      <c r="K900" s="198">
        <v>45996</v>
      </c>
      <c r="L900" s="198">
        <v>46038</v>
      </c>
      <c r="M900" s="198"/>
      <c r="N900" s="161" t="s">
        <v>82</v>
      </c>
      <c r="O900" s="161" t="s">
        <v>479</v>
      </c>
      <c r="P900" s="161"/>
      <c r="Q900" s="161"/>
      <c r="R900" s="198">
        <v>44562</v>
      </c>
      <c r="S900" s="198">
        <v>45982</v>
      </c>
      <c r="T900" s="161" t="s">
        <v>269</v>
      </c>
      <c r="U900" s="161" t="s">
        <v>273</v>
      </c>
      <c r="V900" s="161"/>
      <c r="W900" s="161"/>
      <c r="X900" s="161" t="s">
        <v>132</v>
      </c>
      <c r="Y900" s="161"/>
      <c r="Z900" s="198"/>
      <c r="AA900" s="161"/>
      <c r="AB900" s="161"/>
      <c r="AC900" s="161"/>
      <c r="AD900" s="197">
        <v>0</v>
      </c>
      <c r="AE900" s="197"/>
      <c r="AF900" s="197" t="s">
        <v>57</v>
      </c>
      <c r="AG900" s="199" t="s">
        <v>57</v>
      </c>
      <c r="AH900" s="197">
        <f t="shared" si="40"/>
        <v>0</v>
      </c>
      <c r="AI900" s="197">
        <v>0</v>
      </c>
      <c r="AJ900" s="197">
        <v>0</v>
      </c>
      <c r="AK900" s="197">
        <v>0</v>
      </c>
      <c r="AL900" s="197">
        <v>0</v>
      </c>
      <c r="AM900" s="197">
        <f t="shared" si="41"/>
        <v>0</v>
      </c>
      <c r="AN900" s="197">
        <v>0</v>
      </c>
      <c r="AO900" s="197">
        <v>0</v>
      </c>
      <c r="AP900" s="197">
        <v>0</v>
      </c>
      <c r="AQ900" s="197">
        <v>0</v>
      </c>
      <c r="AR900" s="197">
        <v>0</v>
      </c>
      <c r="AS900" s="197" t="s">
        <v>564</v>
      </c>
      <c r="AT900" s="197">
        <v>0</v>
      </c>
      <c r="AU900" s="197">
        <v>0</v>
      </c>
      <c r="AV900" s="197">
        <v>0</v>
      </c>
      <c r="AW900" s="197" t="s">
        <v>4004</v>
      </c>
      <c r="AX900" s="197"/>
      <c r="AY900" s="197"/>
      <c r="AZ900" s="197"/>
      <c r="BA900" s="197"/>
      <c r="BB900" s="197"/>
      <c r="BC900" s="197"/>
      <c r="BD900" s="197">
        <v>0</v>
      </c>
      <c r="BE900" s="197"/>
      <c r="BF900" s="197"/>
      <c r="BG900" s="197"/>
      <c r="BH900" s="197"/>
      <c r="BI900" s="197"/>
    </row>
    <row r="901" spans="1:61" ht="15" hidden="1" customHeight="1" x14ac:dyDescent="0.2">
      <c r="A901" s="349" t="str">
        <f t="shared" si="42"/>
        <v>45xx-240640022615-450120251021TAC0074</v>
      </c>
      <c r="B901" s="198">
        <v>46071</v>
      </c>
      <c r="C901" s="351" t="s">
        <v>359</v>
      </c>
      <c r="D901" s="351" t="s">
        <v>259</v>
      </c>
      <c r="E901" s="260">
        <v>240640022615</v>
      </c>
      <c r="F901" s="161" t="s">
        <v>1284</v>
      </c>
      <c r="G901" s="199" t="s">
        <v>1285</v>
      </c>
      <c r="H901" s="199" t="s">
        <v>3363</v>
      </c>
      <c r="I901" s="199" t="s">
        <v>3611</v>
      </c>
      <c r="J901" s="198">
        <v>45951</v>
      </c>
      <c r="K901" s="198">
        <v>45958</v>
      </c>
      <c r="L901" s="198">
        <v>46057</v>
      </c>
      <c r="M901" s="198"/>
      <c r="N901" s="161" t="s">
        <v>82</v>
      </c>
      <c r="O901" s="161" t="s">
        <v>479</v>
      </c>
      <c r="P901" s="161"/>
      <c r="Q901" s="161"/>
      <c r="R901" s="198">
        <v>45463</v>
      </c>
      <c r="S901" s="198">
        <v>45945</v>
      </c>
      <c r="T901" s="161" t="s">
        <v>1089</v>
      </c>
      <c r="U901" s="161" t="s">
        <v>273</v>
      </c>
      <c r="V901" s="161"/>
      <c r="W901" s="161"/>
      <c r="X901" s="161" t="s">
        <v>132</v>
      </c>
      <c r="Y901" s="161"/>
      <c r="Z901" s="198"/>
      <c r="AA901" s="161"/>
      <c r="AB901" s="161"/>
      <c r="AC901" s="161"/>
      <c r="AD901" s="197">
        <v>2464100</v>
      </c>
      <c r="AE901" s="197"/>
      <c r="AF901" s="197" t="s">
        <v>57</v>
      </c>
      <c r="AG901" s="199" t="s">
        <v>57</v>
      </c>
      <c r="AH901" s="197">
        <f t="shared" si="40"/>
        <v>0</v>
      </c>
      <c r="AI901" s="197">
        <v>0</v>
      </c>
      <c r="AJ901" s="197">
        <v>0</v>
      </c>
      <c r="AK901" s="197">
        <v>0</v>
      </c>
      <c r="AL901" s="197">
        <v>0</v>
      </c>
      <c r="AM901" s="197">
        <f t="shared" si="41"/>
        <v>0</v>
      </c>
      <c r="AN901" s="197">
        <v>0</v>
      </c>
      <c r="AO901" s="197">
        <v>0</v>
      </c>
      <c r="AP901" s="197">
        <v>0</v>
      </c>
      <c r="AQ901" s="197">
        <v>0</v>
      </c>
      <c r="AR901" s="197">
        <v>0</v>
      </c>
      <c r="AS901" s="197" t="s">
        <v>564</v>
      </c>
      <c r="AT901" s="197">
        <v>0</v>
      </c>
      <c r="AU901" s="197">
        <v>0</v>
      </c>
      <c r="AV901" s="197">
        <v>0</v>
      </c>
      <c r="AW901" s="197" t="s">
        <v>4004</v>
      </c>
      <c r="AX901" s="197"/>
      <c r="AY901" s="197"/>
      <c r="AZ901" s="197"/>
      <c r="BA901" s="197"/>
      <c r="BB901" s="197"/>
      <c r="BC901" s="197"/>
      <c r="BD901" s="197">
        <v>0</v>
      </c>
      <c r="BE901" s="197"/>
      <c r="BF901" s="197"/>
      <c r="BG901" s="197"/>
      <c r="BH901" s="197"/>
      <c r="BI901" s="197"/>
    </row>
    <row r="902" spans="1:61" ht="15" hidden="1" customHeight="1" x14ac:dyDescent="0.2">
      <c r="A902" s="349" t="str">
        <f t="shared" si="42"/>
        <v>48xx-100640007435-480120260217TAC0001</v>
      </c>
      <c r="B902" s="198">
        <v>46113</v>
      </c>
      <c r="C902" s="351" t="s">
        <v>352</v>
      </c>
      <c r="D902" s="351" t="s">
        <v>276</v>
      </c>
      <c r="E902" s="260">
        <v>100640007435</v>
      </c>
      <c r="F902" s="161" t="s">
        <v>3693</v>
      </c>
      <c r="G902" s="199" t="s">
        <v>3694</v>
      </c>
      <c r="H902" s="199" t="s">
        <v>3363</v>
      </c>
      <c r="I902" s="199" t="s">
        <v>3694</v>
      </c>
      <c r="J902" s="198">
        <v>46070</v>
      </c>
      <c r="K902" s="198">
        <v>46072</v>
      </c>
      <c r="L902" s="198">
        <v>46112</v>
      </c>
      <c r="M902" s="198"/>
      <c r="N902" s="161" t="s">
        <v>82</v>
      </c>
      <c r="O902" s="161" t="s">
        <v>479</v>
      </c>
      <c r="P902" s="161"/>
      <c r="Q902" s="161"/>
      <c r="R902" s="198">
        <v>44927</v>
      </c>
      <c r="S902" s="198">
        <v>46058</v>
      </c>
      <c r="T902" s="161" t="s">
        <v>737</v>
      </c>
      <c r="U902" s="161" t="s">
        <v>149</v>
      </c>
      <c r="V902" s="161" t="s">
        <v>118</v>
      </c>
      <c r="W902" s="161" t="s">
        <v>1881</v>
      </c>
      <c r="X902" s="161" t="s">
        <v>132</v>
      </c>
      <c r="Y902" s="161"/>
      <c r="Z902" s="198"/>
      <c r="AA902" s="161"/>
      <c r="AB902" s="161"/>
      <c r="AC902" s="161"/>
      <c r="AD902" s="197"/>
      <c r="AE902" s="197"/>
      <c r="AF902" s="197" t="s">
        <v>57</v>
      </c>
      <c r="AG902" s="199" t="s">
        <v>57</v>
      </c>
      <c r="AH902" s="197">
        <f t="shared" si="40"/>
        <v>0</v>
      </c>
      <c r="AI902" s="197">
        <v>0</v>
      </c>
      <c r="AJ902" s="197">
        <v>0</v>
      </c>
      <c r="AK902" s="197">
        <v>0</v>
      </c>
      <c r="AL902" s="197">
        <v>0</v>
      </c>
      <c r="AM902" s="197">
        <f t="shared" si="41"/>
        <v>0</v>
      </c>
      <c r="AN902" s="197">
        <v>0</v>
      </c>
      <c r="AO902" s="197">
        <v>0</v>
      </c>
      <c r="AP902" s="197">
        <v>0</v>
      </c>
      <c r="AQ902" s="197">
        <v>0</v>
      </c>
      <c r="AR902" s="197">
        <v>0</v>
      </c>
      <c r="AS902" s="197" t="s">
        <v>564</v>
      </c>
      <c r="AT902" s="197">
        <v>0</v>
      </c>
      <c r="AU902" s="197">
        <v>0</v>
      </c>
      <c r="AV902" s="197">
        <v>0</v>
      </c>
      <c r="AW902" s="197" t="s">
        <v>4004</v>
      </c>
      <c r="AX902" s="197"/>
      <c r="AY902" s="197"/>
      <c r="AZ902" s="197"/>
      <c r="BA902" s="197"/>
      <c r="BB902" s="197"/>
      <c r="BC902" s="197"/>
      <c r="BD902" s="197">
        <v>0</v>
      </c>
      <c r="BE902" s="197"/>
      <c r="BF902" s="197"/>
      <c r="BG902" s="197"/>
      <c r="BH902" s="197"/>
      <c r="BI902" s="197"/>
    </row>
    <row r="903" spans="1:61" ht="15" hidden="1" customHeight="1" x14ac:dyDescent="0.2">
      <c r="A903" s="349" t="str">
        <f t="shared" si="42"/>
        <v>48xx-170740018209-480120251125TAC0035</v>
      </c>
      <c r="B903" s="198">
        <v>46036</v>
      </c>
      <c r="C903" s="351" t="s">
        <v>352</v>
      </c>
      <c r="D903" s="351" t="s">
        <v>276</v>
      </c>
      <c r="E903" s="260">
        <v>170740018209</v>
      </c>
      <c r="F903" s="161" t="s">
        <v>1879</v>
      </c>
      <c r="G903" s="199" t="s">
        <v>1880</v>
      </c>
      <c r="H903" s="199" t="s">
        <v>3363</v>
      </c>
      <c r="I903" s="199" t="s">
        <v>2399</v>
      </c>
      <c r="J903" s="198">
        <v>45986</v>
      </c>
      <c r="K903" s="198">
        <v>45995</v>
      </c>
      <c r="L903" s="198">
        <v>46035</v>
      </c>
      <c r="M903" s="198"/>
      <c r="N903" s="161" t="s">
        <v>82</v>
      </c>
      <c r="O903" s="161" t="s">
        <v>479</v>
      </c>
      <c r="P903" s="161"/>
      <c r="Q903" s="161"/>
      <c r="R903" s="198">
        <v>44835</v>
      </c>
      <c r="S903" s="198">
        <v>45981</v>
      </c>
      <c r="T903" s="161" t="s">
        <v>2400</v>
      </c>
      <c r="U903" s="161"/>
      <c r="V903" s="161" t="s">
        <v>118</v>
      </c>
      <c r="W903" s="161" t="s">
        <v>1881</v>
      </c>
      <c r="X903" s="161" t="s">
        <v>132</v>
      </c>
      <c r="Y903" s="161"/>
      <c r="Z903" s="198"/>
      <c r="AA903" s="161"/>
      <c r="AB903" s="161"/>
      <c r="AC903" s="161"/>
      <c r="AD903" s="197">
        <v>127737221</v>
      </c>
      <c r="AE903" s="197">
        <v>6</v>
      </c>
      <c r="AF903" s="197" t="s">
        <v>57</v>
      </c>
      <c r="AG903" s="199" t="s">
        <v>57</v>
      </c>
      <c r="AH903" s="197">
        <f t="shared" ref="AH903:AH966" si="43">AI903+AJ903</f>
        <v>0</v>
      </c>
      <c r="AI903" s="197">
        <v>0</v>
      </c>
      <c r="AJ903" s="197">
        <v>0</v>
      </c>
      <c r="AK903" s="197">
        <v>0</v>
      </c>
      <c r="AL903" s="197">
        <v>0</v>
      </c>
      <c r="AM903" s="197">
        <f t="shared" ref="AM903:AM966" si="44">AN903+AO903+AP903+AQ903+AR903</f>
        <v>0</v>
      </c>
      <c r="AN903" s="197">
        <v>0</v>
      </c>
      <c r="AO903" s="197">
        <v>0</v>
      </c>
      <c r="AP903" s="197">
        <v>0</v>
      </c>
      <c r="AQ903" s="197">
        <v>0</v>
      </c>
      <c r="AR903" s="197">
        <v>0</v>
      </c>
      <c r="AS903" s="197" t="s">
        <v>564</v>
      </c>
      <c r="AT903" s="197">
        <v>0</v>
      </c>
      <c r="AU903" s="197">
        <v>0</v>
      </c>
      <c r="AV903" s="197">
        <v>0</v>
      </c>
      <c r="AW903" s="197" t="s">
        <v>4004</v>
      </c>
      <c r="AX903" s="197"/>
      <c r="AY903" s="197"/>
      <c r="AZ903" s="197"/>
      <c r="BA903" s="197"/>
      <c r="BB903" s="197"/>
      <c r="BC903" s="197"/>
      <c r="BD903" s="197">
        <v>0</v>
      </c>
      <c r="BE903" s="197"/>
      <c r="BF903" s="197"/>
      <c r="BG903" s="197"/>
      <c r="BH903" s="197"/>
      <c r="BI903" s="197"/>
    </row>
    <row r="904" spans="1:61" ht="15" hidden="1" customHeight="1" x14ac:dyDescent="0.2">
      <c r="A904" s="349" t="str">
        <f t="shared" ref="A904:A967" si="45">CONCATENATE(C904,"-",E904,"-",G904)</f>
        <v>59xx-911024400961-590120260305TAC0017</v>
      </c>
      <c r="B904" s="198">
        <v>46112</v>
      </c>
      <c r="C904" s="351" t="s">
        <v>337</v>
      </c>
      <c r="D904" s="351" t="s">
        <v>353</v>
      </c>
      <c r="E904" s="260">
        <v>911024400961</v>
      </c>
      <c r="F904" s="161" t="s">
        <v>4338</v>
      </c>
      <c r="G904" s="199" t="s">
        <v>4339</v>
      </c>
      <c r="H904" s="199" t="s">
        <v>3363</v>
      </c>
      <c r="I904" s="199" t="s">
        <v>4340</v>
      </c>
      <c r="J904" s="198">
        <v>46086</v>
      </c>
      <c r="K904" s="198">
        <v>46092</v>
      </c>
      <c r="L904" s="198">
        <v>46112</v>
      </c>
      <c r="M904" s="198">
        <v>46112</v>
      </c>
      <c r="N904" s="161" t="s">
        <v>82</v>
      </c>
      <c r="O904" s="161" t="s">
        <v>479</v>
      </c>
      <c r="P904" s="161"/>
      <c r="Q904" s="161"/>
      <c r="R904" s="198">
        <v>45588</v>
      </c>
      <c r="S904" s="198">
        <v>46071</v>
      </c>
      <c r="T904" s="161" t="s">
        <v>2289</v>
      </c>
      <c r="U904" s="161" t="s">
        <v>149</v>
      </c>
      <c r="V904" s="161"/>
      <c r="W904" s="161" t="s">
        <v>1140</v>
      </c>
      <c r="X904" s="161" t="s">
        <v>1221</v>
      </c>
      <c r="Y904" s="161"/>
      <c r="Z904" s="198"/>
      <c r="AA904" s="161"/>
      <c r="AB904" s="161"/>
      <c r="AC904" s="161"/>
      <c r="AD904" s="197"/>
      <c r="AE904" s="197"/>
      <c r="AF904" s="197" t="s">
        <v>57</v>
      </c>
      <c r="AG904" s="199" t="s">
        <v>57</v>
      </c>
      <c r="AH904" s="197">
        <f t="shared" si="43"/>
        <v>0</v>
      </c>
      <c r="AI904" s="197">
        <v>0</v>
      </c>
      <c r="AJ904" s="197">
        <v>0</v>
      </c>
      <c r="AK904" s="197">
        <v>0</v>
      </c>
      <c r="AL904" s="197">
        <v>0</v>
      </c>
      <c r="AM904" s="197">
        <f t="shared" si="44"/>
        <v>0</v>
      </c>
      <c r="AN904" s="197">
        <v>0</v>
      </c>
      <c r="AO904" s="197">
        <v>0</v>
      </c>
      <c r="AP904" s="197">
        <v>0</v>
      </c>
      <c r="AQ904" s="197">
        <v>0</v>
      </c>
      <c r="AR904" s="197">
        <v>0</v>
      </c>
      <c r="AS904" s="197" t="s">
        <v>564</v>
      </c>
      <c r="AT904" s="197">
        <v>0</v>
      </c>
      <c r="AU904" s="197">
        <v>0</v>
      </c>
      <c r="AV904" s="197">
        <v>0</v>
      </c>
      <c r="AW904" s="197" t="s">
        <v>4004</v>
      </c>
      <c r="AX904" s="197"/>
      <c r="AY904" s="197"/>
      <c r="AZ904" s="197"/>
      <c r="BA904" s="197"/>
      <c r="BB904" s="197"/>
      <c r="BC904" s="197"/>
      <c r="BD904" s="197">
        <v>0</v>
      </c>
      <c r="BE904" s="197"/>
      <c r="BF904" s="197"/>
      <c r="BG904" s="197"/>
      <c r="BH904" s="197"/>
      <c r="BI904" s="197"/>
    </row>
    <row r="905" spans="1:61" ht="15" hidden="1" customHeight="1" x14ac:dyDescent="0.2">
      <c r="A905" s="349" t="str">
        <f t="shared" si="45"/>
        <v>59xx-630421400551-590120260218TAC0006</v>
      </c>
      <c r="B905" s="198">
        <v>46112</v>
      </c>
      <c r="C905" s="351" t="s">
        <v>337</v>
      </c>
      <c r="D905" s="351" t="s">
        <v>353</v>
      </c>
      <c r="E905" s="260">
        <v>630421400551</v>
      </c>
      <c r="F905" s="161" t="s">
        <v>3663</v>
      </c>
      <c r="G905" s="199" t="s">
        <v>3664</v>
      </c>
      <c r="H905" s="199" t="s">
        <v>3363</v>
      </c>
      <c r="I905" s="199"/>
      <c r="J905" s="198">
        <v>46071</v>
      </c>
      <c r="K905" s="198">
        <v>46076</v>
      </c>
      <c r="L905" s="198">
        <v>46112</v>
      </c>
      <c r="M905" s="198">
        <v>46112</v>
      </c>
      <c r="N905" s="161" t="s">
        <v>82</v>
      </c>
      <c r="O905" s="161" t="s">
        <v>479</v>
      </c>
      <c r="P905" s="161"/>
      <c r="Q905" s="161"/>
      <c r="R905" s="198">
        <v>44927</v>
      </c>
      <c r="S905" s="198">
        <v>46066</v>
      </c>
      <c r="T905" s="161" t="s">
        <v>1307</v>
      </c>
      <c r="U905" s="161" t="s">
        <v>149</v>
      </c>
      <c r="V905" s="161"/>
      <c r="W905" s="161" t="s">
        <v>1140</v>
      </c>
      <c r="X905" s="161" t="s">
        <v>1221</v>
      </c>
      <c r="Y905" s="161"/>
      <c r="Z905" s="198"/>
      <c r="AA905" s="161"/>
      <c r="AB905" s="161"/>
      <c r="AC905" s="161"/>
      <c r="AD905" s="197"/>
      <c r="AE905" s="197"/>
      <c r="AF905" s="197" t="s">
        <v>57</v>
      </c>
      <c r="AG905" s="199" t="s">
        <v>57</v>
      </c>
      <c r="AH905" s="197">
        <f t="shared" si="43"/>
        <v>0</v>
      </c>
      <c r="AI905" s="197">
        <v>0</v>
      </c>
      <c r="AJ905" s="197">
        <v>0</v>
      </c>
      <c r="AK905" s="197">
        <v>0</v>
      </c>
      <c r="AL905" s="197">
        <v>0</v>
      </c>
      <c r="AM905" s="197">
        <f t="shared" si="44"/>
        <v>0</v>
      </c>
      <c r="AN905" s="197">
        <v>0</v>
      </c>
      <c r="AO905" s="197">
        <v>0</v>
      </c>
      <c r="AP905" s="197">
        <v>0</v>
      </c>
      <c r="AQ905" s="197">
        <v>0</v>
      </c>
      <c r="AR905" s="197">
        <v>0</v>
      </c>
      <c r="AS905" s="197" t="s">
        <v>564</v>
      </c>
      <c r="AT905" s="197">
        <v>0</v>
      </c>
      <c r="AU905" s="197">
        <v>0</v>
      </c>
      <c r="AV905" s="197">
        <v>0</v>
      </c>
      <c r="AW905" s="197" t="s">
        <v>4004</v>
      </c>
      <c r="AX905" s="197"/>
      <c r="AY905" s="197"/>
      <c r="AZ905" s="197"/>
      <c r="BA905" s="197"/>
      <c r="BB905" s="197"/>
      <c r="BC905" s="197"/>
      <c r="BD905" s="197">
        <v>0</v>
      </c>
      <c r="BE905" s="197"/>
      <c r="BF905" s="197"/>
      <c r="BG905" s="197"/>
      <c r="BH905" s="197"/>
      <c r="BI905" s="197"/>
    </row>
    <row r="906" spans="1:61" ht="15" hidden="1" customHeight="1" x14ac:dyDescent="0.2">
      <c r="A906" s="349" t="str">
        <f t="shared" si="45"/>
        <v>59xx-150440011722-590120250918TAC0007</v>
      </c>
      <c r="B906" s="198">
        <v>46112</v>
      </c>
      <c r="C906" s="351" t="s">
        <v>337</v>
      </c>
      <c r="D906" s="351" t="s">
        <v>353</v>
      </c>
      <c r="E906" s="260">
        <v>150440011722</v>
      </c>
      <c r="F906" s="161" t="s">
        <v>1316</v>
      </c>
      <c r="G906" s="199" t="s">
        <v>1317</v>
      </c>
      <c r="H906" s="199" t="s">
        <v>3363</v>
      </c>
      <c r="I906" s="199"/>
      <c r="J906" s="198">
        <v>45918</v>
      </c>
      <c r="K906" s="198">
        <v>45943</v>
      </c>
      <c r="L906" s="198">
        <v>46111</v>
      </c>
      <c r="M906" s="198">
        <v>46111</v>
      </c>
      <c r="N906" s="161" t="s">
        <v>82</v>
      </c>
      <c r="O906" s="161" t="s">
        <v>479</v>
      </c>
      <c r="P906" s="161"/>
      <c r="Q906" s="161"/>
      <c r="R906" s="198">
        <v>44562</v>
      </c>
      <c r="S906" s="198">
        <v>45839</v>
      </c>
      <c r="T906" s="161" t="s">
        <v>1318</v>
      </c>
      <c r="U906" s="161" t="s">
        <v>149</v>
      </c>
      <c r="V906" s="161"/>
      <c r="W906" s="161" t="s">
        <v>1140</v>
      </c>
      <c r="X906" s="161" t="s">
        <v>1221</v>
      </c>
      <c r="Y906" s="161"/>
      <c r="Z906" s="198"/>
      <c r="AA906" s="161"/>
      <c r="AB906" s="161"/>
      <c r="AC906" s="161"/>
      <c r="AD906" s="197">
        <v>1161101</v>
      </c>
      <c r="AE906" s="197">
        <v>0</v>
      </c>
      <c r="AF906" s="197" t="s">
        <v>57</v>
      </c>
      <c r="AG906" s="199" t="s">
        <v>57</v>
      </c>
      <c r="AH906" s="197">
        <f t="shared" si="43"/>
        <v>0</v>
      </c>
      <c r="AI906" s="197">
        <v>0</v>
      </c>
      <c r="AJ906" s="197">
        <v>0</v>
      </c>
      <c r="AK906" s="197">
        <v>0</v>
      </c>
      <c r="AL906" s="197">
        <v>0</v>
      </c>
      <c r="AM906" s="197">
        <f t="shared" si="44"/>
        <v>0</v>
      </c>
      <c r="AN906" s="197">
        <v>0</v>
      </c>
      <c r="AO906" s="197">
        <v>0</v>
      </c>
      <c r="AP906" s="197">
        <v>0</v>
      </c>
      <c r="AQ906" s="197">
        <v>0</v>
      </c>
      <c r="AR906" s="197">
        <v>0</v>
      </c>
      <c r="AS906" s="197" t="s">
        <v>564</v>
      </c>
      <c r="AT906" s="197">
        <v>0</v>
      </c>
      <c r="AU906" s="197">
        <v>0</v>
      </c>
      <c r="AV906" s="197">
        <v>0</v>
      </c>
      <c r="AW906" s="197" t="s">
        <v>4004</v>
      </c>
      <c r="AX906" s="197"/>
      <c r="AY906" s="197"/>
      <c r="AZ906" s="197"/>
      <c r="BA906" s="197"/>
      <c r="BB906" s="197"/>
      <c r="BC906" s="197"/>
      <c r="BD906" s="197">
        <v>0</v>
      </c>
      <c r="BE906" s="197"/>
      <c r="BF906" s="197"/>
      <c r="BG906" s="197"/>
      <c r="BH906" s="197"/>
      <c r="BI906" s="197"/>
    </row>
    <row r="907" spans="1:61" ht="15" hidden="1" customHeight="1" x14ac:dyDescent="0.2">
      <c r="A907" s="349" t="str">
        <f t="shared" si="45"/>
        <v>59xx-951121300652-590120250912TAC0005</v>
      </c>
      <c r="B907" s="198">
        <v>46112</v>
      </c>
      <c r="C907" s="351" t="s">
        <v>337</v>
      </c>
      <c r="D907" s="351" t="s">
        <v>353</v>
      </c>
      <c r="E907" s="260">
        <v>951121300652</v>
      </c>
      <c r="F907" s="161" t="s">
        <v>1441</v>
      </c>
      <c r="G907" s="199" t="s">
        <v>1319</v>
      </c>
      <c r="H907" s="199" t="s">
        <v>3363</v>
      </c>
      <c r="I907" s="199" t="s">
        <v>4341</v>
      </c>
      <c r="J907" s="198">
        <v>45912</v>
      </c>
      <c r="K907" s="198">
        <v>45938</v>
      </c>
      <c r="L907" s="198">
        <v>46031</v>
      </c>
      <c r="M907" s="198">
        <v>46031</v>
      </c>
      <c r="N907" s="161" t="s">
        <v>82</v>
      </c>
      <c r="O907" s="161" t="s">
        <v>479</v>
      </c>
      <c r="P907" s="161"/>
      <c r="Q907" s="161"/>
      <c r="R907" s="198">
        <v>45254</v>
      </c>
      <c r="S907" s="198">
        <v>45882</v>
      </c>
      <c r="T907" s="161" t="s">
        <v>2289</v>
      </c>
      <c r="U907" s="161" t="s">
        <v>149</v>
      </c>
      <c r="V907" s="161"/>
      <c r="W907" s="161" t="s">
        <v>1140</v>
      </c>
      <c r="X907" s="161" t="s">
        <v>1221</v>
      </c>
      <c r="Y907" s="161"/>
      <c r="Z907" s="198"/>
      <c r="AA907" s="161"/>
      <c r="AB907" s="161"/>
      <c r="AC907" s="161"/>
      <c r="AD907" s="197"/>
      <c r="AE907" s="197"/>
      <c r="AF907" s="197" t="s">
        <v>57</v>
      </c>
      <c r="AG907" s="199" t="s">
        <v>57</v>
      </c>
      <c r="AH907" s="197">
        <f t="shared" si="43"/>
        <v>0</v>
      </c>
      <c r="AI907" s="197">
        <v>0</v>
      </c>
      <c r="AJ907" s="197">
        <v>0</v>
      </c>
      <c r="AK907" s="197">
        <v>0</v>
      </c>
      <c r="AL907" s="197">
        <v>0</v>
      </c>
      <c r="AM907" s="197">
        <f t="shared" si="44"/>
        <v>0</v>
      </c>
      <c r="AN907" s="197">
        <v>0</v>
      </c>
      <c r="AO907" s="197">
        <v>0</v>
      </c>
      <c r="AP907" s="197">
        <v>0</v>
      </c>
      <c r="AQ907" s="197">
        <v>0</v>
      </c>
      <c r="AR907" s="197">
        <v>0</v>
      </c>
      <c r="AS907" s="197" t="s">
        <v>564</v>
      </c>
      <c r="AT907" s="197">
        <v>0</v>
      </c>
      <c r="AU907" s="197">
        <v>0</v>
      </c>
      <c r="AV907" s="197">
        <v>0</v>
      </c>
      <c r="AW907" s="197" t="s">
        <v>4004</v>
      </c>
      <c r="AX907" s="197"/>
      <c r="AY907" s="197"/>
      <c r="AZ907" s="197"/>
      <c r="BA907" s="197"/>
      <c r="BB907" s="197"/>
      <c r="BC907" s="197"/>
      <c r="BD907" s="197">
        <v>0</v>
      </c>
      <c r="BE907" s="197"/>
      <c r="BF907" s="197"/>
      <c r="BG907" s="197"/>
      <c r="BH907" s="197"/>
      <c r="BI907" s="197"/>
    </row>
    <row r="908" spans="1:61" ht="15" hidden="1" customHeight="1" x14ac:dyDescent="0.2">
      <c r="A908" s="349" t="str">
        <f t="shared" si="45"/>
        <v>59xx-860104001528-590120250905TAC0003</v>
      </c>
      <c r="B908" s="198">
        <v>46087</v>
      </c>
      <c r="C908" s="351" t="s">
        <v>337</v>
      </c>
      <c r="D908" s="351" t="s">
        <v>353</v>
      </c>
      <c r="E908" s="260">
        <v>860104001528</v>
      </c>
      <c r="F908" s="161" t="s">
        <v>1312</v>
      </c>
      <c r="G908" s="199" t="s">
        <v>1313</v>
      </c>
      <c r="H908" s="199" t="s">
        <v>3363</v>
      </c>
      <c r="I908" s="199" t="s">
        <v>3610</v>
      </c>
      <c r="J908" s="198">
        <v>45905</v>
      </c>
      <c r="K908" s="198">
        <v>45932</v>
      </c>
      <c r="L908" s="198">
        <v>46073</v>
      </c>
      <c r="M908" s="198">
        <v>46073</v>
      </c>
      <c r="N908" s="161" t="s">
        <v>82</v>
      </c>
      <c r="O908" s="161" t="s">
        <v>479</v>
      </c>
      <c r="P908" s="161"/>
      <c r="Q908" s="161"/>
      <c r="R908" s="198">
        <v>44743</v>
      </c>
      <c r="S908" s="198">
        <v>45883</v>
      </c>
      <c r="T908" s="161" t="s">
        <v>3442</v>
      </c>
      <c r="U908" s="161"/>
      <c r="V908" s="161"/>
      <c r="W908" s="161"/>
      <c r="X908" s="161" t="s">
        <v>1221</v>
      </c>
      <c r="Y908" s="161"/>
      <c r="Z908" s="198"/>
      <c r="AA908" s="161"/>
      <c r="AB908" s="161"/>
      <c r="AC908" s="161"/>
      <c r="AD908" s="197"/>
      <c r="AE908" s="197"/>
      <c r="AF908" s="197" t="s">
        <v>57</v>
      </c>
      <c r="AG908" s="199" t="s">
        <v>57</v>
      </c>
      <c r="AH908" s="197">
        <f t="shared" si="43"/>
        <v>0</v>
      </c>
      <c r="AI908" s="197">
        <v>0</v>
      </c>
      <c r="AJ908" s="197">
        <v>0</v>
      </c>
      <c r="AK908" s="197">
        <v>0</v>
      </c>
      <c r="AL908" s="197">
        <v>0</v>
      </c>
      <c r="AM908" s="197">
        <f t="shared" si="44"/>
        <v>0</v>
      </c>
      <c r="AN908" s="197">
        <v>0</v>
      </c>
      <c r="AO908" s="197">
        <v>0</v>
      </c>
      <c r="AP908" s="197">
        <v>0</v>
      </c>
      <c r="AQ908" s="197">
        <v>0</v>
      </c>
      <c r="AR908" s="197">
        <v>0</v>
      </c>
      <c r="AS908" s="197" t="s">
        <v>564</v>
      </c>
      <c r="AT908" s="197">
        <v>0</v>
      </c>
      <c r="AU908" s="197">
        <v>0</v>
      </c>
      <c r="AV908" s="197">
        <v>0</v>
      </c>
      <c r="AW908" s="197" t="s">
        <v>4004</v>
      </c>
      <c r="AX908" s="197"/>
      <c r="AY908" s="197"/>
      <c r="AZ908" s="197"/>
      <c r="BA908" s="197"/>
      <c r="BB908" s="197"/>
      <c r="BC908" s="197"/>
      <c r="BD908" s="197">
        <v>0</v>
      </c>
      <c r="BE908" s="197"/>
      <c r="BF908" s="197"/>
      <c r="BG908" s="197"/>
      <c r="BH908" s="197"/>
      <c r="BI908" s="197"/>
    </row>
    <row r="909" spans="1:61" ht="15" hidden="1" customHeight="1" x14ac:dyDescent="0.2">
      <c r="A909" s="349" t="str">
        <f t="shared" si="45"/>
        <v>59xx-850618301897-590120250827TAC0002</v>
      </c>
      <c r="B909" s="198">
        <v>46112</v>
      </c>
      <c r="C909" s="351" t="s">
        <v>337</v>
      </c>
      <c r="D909" s="351" t="s">
        <v>353</v>
      </c>
      <c r="E909" s="260">
        <v>850618301897</v>
      </c>
      <c r="F909" s="161" t="s">
        <v>1309</v>
      </c>
      <c r="G909" s="199" t="s">
        <v>1024</v>
      </c>
      <c r="H909" s="199" t="s">
        <v>3363</v>
      </c>
      <c r="I909" s="199"/>
      <c r="J909" s="198">
        <v>45896</v>
      </c>
      <c r="K909" s="198">
        <v>45898</v>
      </c>
      <c r="L909" s="198">
        <v>46111</v>
      </c>
      <c r="M909" s="198">
        <v>46111</v>
      </c>
      <c r="N909" s="161" t="s">
        <v>82</v>
      </c>
      <c r="O909" s="161" t="s">
        <v>479</v>
      </c>
      <c r="P909" s="161"/>
      <c r="Q909" s="161"/>
      <c r="R909" s="198">
        <v>44562</v>
      </c>
      <c r="S909" s="198">
        <v>45876</v>
      </c>
      <c r="T909" s="161" t="s">
        <v>1310</v>
      </c>
      <c r="U909" s="161" t="s">
        <v>149</v>
      </c>
      <c r="V909" s="161"/>
      <c r="W909" s="161" t="s">
        <v>1140</v>
      </c>
      <c r="X909" s="161" t="s">
        <v>1221</v>
      </c>
      <c r="Y909" s="161"/>
      <c r="Z909" s="198"/>
      <c r="AA909" s="161"/>
      <c r="AB909" s="161"/>
      <c r="AC909" s="161"/>
      <c r="AD909" s="197">
        <v>33487055</v>
      </c>
      <c r="AE909" s="197">
        <v>1.1000000000000001</v>
      </c>
      <c r="AF909" s="197" t="s">
        <v>57</v>
      </c>
      <c r="AG909" s="199" t="s">
        <v>57</v>
      </c>
      <c r="AH909" s="197">
        <f t="shared" si="43"/>
        <v>0</v>
      </c>
      <c r="AI909" s="197">
        <v>0</v>
      </c>
      <c r="AJ909" s="197">
        <v>0</v>
      </c>
      <c r="AK909" s="197">
        <v>0</v>
      </c>
      <c r="AL909" s="197">
        <v>0</v>
      </c>
      <c r="AM909" s="197">
        <f t="shared" si="44"/>
        <v>0</v>
      </c>
      <c r="AN909" s="197">
        <v>0</v>
      </c>
      <c r="AO909" s="197">
        <v>0</v>
      </c>
      <c r="AP909" s="197">
        <v>0</v>
      </c>
      <c r="AQ909" s="197">
        <v>0</v>
      </c>
      <c r="AR909" s="197">
        <v>0</v>
      </c>
      <c r="AS909" s="197" t="s">
        <v>564</v>
      </c>
      <c r="AT909" s="197">
        <v>0</v>
      </c>
      <c r="AU909" s="197">
        <v>0</v>
      </c>
      <c r="AV909" s="197">
        <v>0</v>
      </c>
      <c r="AW909" s="197" t="s">
        <v>4004</v>
      </c>
      <c r="AX909" s="197"/>
      <c r="AY909" s="197"/>
      <c r="AZ909" s="197"/>
      <c r="BA909" s="197"/>
      <c r="BB909" s="197"/>
      <c r="BC909" s="197"/>
      <c r="BD909" s="197">
        <v>0</v>
      </c>
      <c r="BE909" s="197"/>
      <c r="BF909" s="197"/>
      <c r="BG909" s="197"/>
      <c r="BH909" s="197"/>
      <c r="BI909" s="197"/>
    </row>
    <row r="910" spans="1:61" ht="15" hidden="1" customHeight="1" x14ac:dyDescent="0.2">
      <c r="A910" s="349" t="str">
        <f t="shared" si="45"/>
        <v>59xx-991213301330-590120250820TAC0002</v>
      </c>
      <c r="B910" s="198">
        <v>46045</v>
      </c>
      <c r="C910" s="351" t="s">
        <v>337</v>
      </c>
      <c r="D910" s="351" t="s">
        <v>353</v>
      </c>
      <c r="E910" s="260">
        <v>991213301330</v>
      </c>
      <c r="F910" s="161" t="s">
        <v>754</v>
      </c>
      <c r="G910" s="199" t="s">
        <v>753</v>
      </c>
      <c r="H910" s="199" t="s">
        <v>3363</v>
      </c>
      <c r="I910" s="199" t="s">
        <v>2423</v>
      </c>
      <c r="J910" s="198">
        <v>45889</v>
      </c>
      <c r="K910" s="198">
        <v>45894</v>
      </c>
      <c r="L910" s="198">
        <v>46030</v>
      </c>
      <c r="M910" s="198">
        <v>46030</v>
      </c>
      <c r="N910" s="161" t="s">
        <v>82</v>
      </c>
      <c r="O910" s="161" t="s">
        <v>479</v>
      </c>
      <c r="P910" s="161"/>
      <c r="Q910" s="161"/>
      <c r="R910" s="198">
        <v>45541</v>
      </c>
      <c r="S910" s="198">
        <v>45866</v>
      </c>
      <c r="T910" s="161" t="s">
        <v>1311</v>
      </c>
      <c r="U910" s="161" t="s">
        <v>149</v>
      </c>
      <c r="V910" s="161"/>
      <c r="W910" s="161"/>
      <c r="X910" s="161" t="s">
        <v>1221</v>
      </c>
      <c r="Y910" s="161"/>
      <c r="Z910" s="198"/>
      <c r="AA910" s="161"/>
      <c r="AB910" s="161"/>
      <c r="AC910" s="161"/>
      <c r="AD910" s="197"/>
      <c r="AE910" s="197"/>
      <c r="AF910" s="197" t="s">
        <v>57</v>
      </c>
      <c r="AG910" s="199" t="s">
        <v>57</v>
      </c>
      <c r="AH910" s="197">
        <f t="shared" si="43"/>
        <v>0</v>
      </c>
      <c r="AI910" s="197">
        <v>0</v>
      </c>
      <c r="AJ910" s="197">
        <v>0</v>
      </c>
      <c r="AK910" s="197">
        <v>0</v>
      </c>
      <c r="AL910" s="197">
        <v>0</v>
      </c>
      <c r="AM910" s="197">
        <f t="shared" si="44"/>
        <v>0</v>
      </c>
      <c r="AN910" s="197">
        <v>0</v>
      </c>
      <c r="AO910" s="197">
        <v>0</v>
      </c>
      <c r="AP910" s="197">
        <v>0</v>
      </c>
      <c r="AQ910" s="197">
        <v>0</v>
      </c>
      <c r="AR910" s="197">
        <v>0</v>
      </c>
      <c r="AS910" s="197" t="s">
        <v>564</v>
      </c>
      <c r="AT910" s="197">
        <v>0</v>
      </c>
      <c r="AU910" s="197">
        <v>0</v>
      </c>
      <c r="AV910" s="197">
        <v>0</v>
      </c>
      <c r="AW910" s="197" t="s">
        <v>4004</v>
      </c>
      <c r="AX910" s="197"/>
      <c r="AY910" s="197"/>
      <c r="AZ910" s="197"/>
      <c r="BA910" s="197"/>
      <c r="BB910" s="197"/>
      <c r="BC910" s="197"/>
      <c r="BD910" s="197">
        <v>0</v>
      </c>
      <c r="BE910" s="197"/>
      <c r="BF910" s="197"/>
      <c r="BG910" s="197"/>
      <c r="BH910" s="197"/>
      <c r="BI910" s="197"/>
    </row>
    <row r="911" spans="1:61" ht="15" hidden="1" customHeight="1" x14ac:dyDescent="0.2">
      <c r="A911" s="349" t="str">
        <f t="shared" si="45"/>
        <v>60xx-230940014534-600120250929TAC0023</v>
      </c>
      <c r="B911" s="198">
        <v>46045</v>
      </c>
      <c r="C911" s="351" t="s">
        <v>363</v>
      </c>
      <c r="D911" s="351" t="s">
        <v>364</v>
      </c>
      <c r="E911" s="260">
        <v>230940014534</v>
      </c>
      <c r="F911" s="161" t="s">
        <v>1331</v>
      </c>
      <c r="G911" s="199" t="s">
        <v>1332</v>
      </c>
      <c r="H911" s="199" t="s">
        <v>3363</v>
      </c>
      <c r="I911" s="199" t="s">
        <v>4344</v>
      </c>
      <c r="J911" s="198">
        <v>45929</v>
      </c>
      <c r="K911" s="198">
        <v>45936</v>
      </c>
      <c r="L911" s="198">
        <v>46043</v>
      </c>
      <c r="M911" s="198"/>
      <c r="N911" s="161" t="s">
        <v>21</v>
      </c>
      <c r="O911" s="161" t="s">
        <v>479</v>
      </c>
      <c r="P911" s="161"/>
      <c r="Q911" s="161"/>
      <c r="R911" s="198">
        <v>45180</v>
      </c>
      <c r="S911" s="198">
        <v>45923</v>
      </c>
      <c r="T911" s="161" t="s">
        <v>765</v>
      </c>
      <c r="U911" s="161" t="s">
        <v>1330</v>
      </c>
      <c r="V911" s="161"/>
      <c r="W911" s="161"/>
      <c r="X911" s="161" t="s">
        <v>132</v>
      </c>
      <c r="Y911" s="161"/>
      <c r="Z911" s="198"/>
      <c r="AA911" s="161"/>
      <c r="AB911" s="161"/>
      <c r="AC911" s="161"/>
      <c r="AD911" s="197"/>
      <c r="AE911" s="197"/>
      <c r="AF911" s="197" t="s">
        <v>57</v>
      </c>
      <c r="AG911" s="199" t="s">
        <v>57</v>
      </c>
      <c r="AH911" s="197">
        <f t="shared" si="43"/>
        <v>0</v>
      </c>
      <c r="AI911" s="197">
        <v>0</v>
      </c>
      <c r="AJ911" s="197">
        <v>0</v>
      </c>
      <c r="AK911" s="197">
        <v>0</v>
      </c>
      <c r="AL911" s="197">
        <v>0</v>
      </c>
      <c r="AM911" s="197">
        <f t="shared" si="44"/>
        <v>0</v>
      </c>
      <c r="AN911" s="197">
        <v>0</v>
      </c>
      <c r="AO911" s="197">
        <v>0</v>
      </c>
      <c r="AP911" s="197">
        <v>0</v>
      </c>
      <c r="AQ911" s="197">
        <v>0</v>
      </c>
      <c r="AR911" s="197">
        <v>0</v>
      </c>
      <c r="AS911" s="197" t="s">
        <v>564</v>
      </c>
      <c r="AT911" s="197">
        <v>0</v>
      </c>
      <c r="AU911" s="197">
        <v>0</v>
      </c>
      <c r="AV911" s="197">
        <v>0</v>
      </c>
      <c r="AW911" s="197" t="s">
        <v>4004</v>
      </c>
      <c r="AX911" s="197"/>
      <c r="AY911" s="197"/>
      <c r="AZ911" s="197"/>
      <c r="BA911" s="197"/>
      <c r="BB911" s="197"/>
      <c r="BC911" s="197"/>
      <c r="BD911" s="197">
        <v>0</v>
      </c>
      <c r="BE911" s="197"/>
      <c r="BF911" s="197"/>
      <c r="BG911" s="197"/>
      <c r="BH911" s="197"/>
      <c r="BI911" s="197"/>
    </row>
    <row r="912" spans="1:61" ht="15" hidden="1" customHeight="1" x14ac:dyDescent="0.2">
      <c r="A912" s="349" t="str">
        <f t="shared" si="45"/>
        <v>60xx-590324300499-600120250917TAC0146</v>
      </c>
      <c r="B912" s="198">
        <v>46045</v>
      </c>
      <c r="C912" s="351" t="s">
        <v>363</v>
      </c>
      <c r="D912" s="351" t="s">
        <v>364</v>
      </c>
      <c r="E912" s="260">
        <v>590324300499</v>
      </c>
      <c r="F912" s="161" t="s">
        <v>1112</v>
      </c>
      <c r="G912" s="199" t="s">
        <v>1111</v>
      </c>
      <c r="H912" s="199" t="s">
        <v>3363</v>
      </c>
      <c r="I912" s="199" t="s">
        <v>4345</v>
      </c>
      <c r="J912" s="198">
        <v>45917</v>
      </c>
      <c r="K912" s="198">
        <v>45924</v>
      </c>
      <c r="L912" s="198">
        <v>46043</v>
      </c>
      <c r="M912" s="198"/>
      <c r="N912" s="161" t="s">
        <v>21</v>
      </c>
      <c r="O912" s="161" t="s">
        <v>479</v>
      </c>
      <c r="P912" s="161"/>
      <c r="Q912" s="161"/>
      <c r="R912" s="198">
        <v>44562</v>
      </c>
      <c r="S912" s="198">
        <v>45903</v>
      </c>
      <c r="T912" s="161" t="s">
        <v>765</v>
      </c>
      <c r="U912" s="161" t="s">
        <v>1330</v>
      </c>
      <c r="V912" s="161"/>
      <c r="W912" s="161"/>
      <c r="X912" s="161" t="s">
        <v>132</v>
      </c>
      <c r="Y912" s="161"/>
      <c r="Z912" s="198"/>
      <c r="AA912" s="161"/>
      <c r="AB912" s="161"/>
      <c r="AC912" s="161"/>
      <c r="AD912" s="197"/>
      <c r="AE912" s="197"/>
      <c r="AF912" s="197" t="s">
        <v>57</v>
      </c>
      <c r="AG912" s="199" t="s">
        <v>57</v>
      </c>
      <c r="AH912" s="197">
        <f t="shared" si="43"/>
        <v>0</v>
      </c>
      <c r="AI912" s="197">
        <v>0</v>
      </c>
      <c r="AJ912" s="197">
        <v>0</v>
      </c>
      <c r="AK912" s="197">
        <v>0</v>
      </c>
      <c r="AL912" s="197">
        <v>0</v>
      </c>
      <c r="AM912" s="197">
        <f t="shared" si="44"/>
        <v>0</v>
      </c>
      <c r="AN912" s="197">
        <v>0</v>
      </c>
      <c r="AO912" s="197">
        <v>0</v>
      </c>
      <c r="AP912" s="197">
        <v>0</v>
      </c>
      <c r="AQ912" s="197">
        <v>0</v>
      </c>
      <c r="AR912" s="197">
        <v>0</v>
      </c>
      <c r="AS912" s="197" t="s">
        <v>564</v>
      </c>
      <c r="AT912" s="197">
        <v>0</v>
      </c>
      <c r="AU912" s="197">
        <v>0</v>
      </c>
      <c r="AV912" s="197">
        <v>0</v>
      </c>
      <c r="AW912" s="197" t="s">
        <v>4004</v>
      </c>
      <c r="AX912" s="197"/>
      <c r="AY912" s="197"/>
      <c r="AZ912" s="197"/>
      <c r="BA912" s="197"/>
      <c r="BB912" s="197"/>
      <c r="BC912" s="197"/>
      <c r="BD912" s="197">
        <v>0</v>
      </c>
      <c r="BE912" s="197"/>
      <c r="BF912" s="197"/>
      <c r="BG912" s="197"/>
      <c r="BH912" s="197"/>
      <c r="BI912" s="197"/>
    </row>
    <row r="913" spans="1:61" ht="15" hidden="1" customHeight="1" x14ac:dyDescent="0.2">
      <c r="A913" s="349" t="str">
        <f t="shared" si="45"/>
        <v>60xx-660410403254-600120250811TAC0088</v>
      </c>
      <c r="B913" s="198">
        <v>46045</v>
      </c>
      <c r="C913" s="351" t="s">
        <v>363</v>
      </c>
      <c r="D913" s="351" t="s">
        <v>364</v>
      </c>
      <c r="E913" s="260">
        <v>660410403254</v>
      </c>
      <c r="F913" s="161" t="s">
        <v>767</v>
      </c>
      <c r="G913" s="199" t="s">
        <v>766</v>
      </c>
      <c r="H913" s="199" t="s">
        <v>3363</v>
      </c>
      <c r="I913" s="199" t="s">
        <v>4346</v>
      </c>
      <c r="J913" s="198">
        <v>45880</v>
      </c>
      <c r="K913" s="198">
        <v>45889</v>
      </c>
      <c r="L913" s="198">
        <v>46043</v>
      </c>
      <c r="M913" s="198"/>
      <c r="N913" s="161" t="s">
        <v>21</v>
      </c>
      <c r="O913" s="161" t="s">
        <v>479</v>
      </c>
      <c r="P913" s="161"/>
      <c r="Q913" s="161"/>
      <c r="R913" s="198">
        <v>44562</v>
      </c>
      <c r="S913" s="198">
        <v>45868</v>
      </c>
      <c r="T913" s="161" t="s">
        <v>765</v>
      </c>
      <c r="U913" s="161" t="s">
        <v>1330</v>
      </c>
      <c r="V913" s="161"/>
      <c r="W913" s="161"/>
      <c r="X913" s="161" t="s">
        <v>132</v>
      </c>
      <c r="Y913" s="161"/>
      <c r="Z913" s="198"/>
      <c r="AA913" s="161"/>
      <c r="AB913" s="161"/>
      <c r="AC913" s="161"/>
      <c r="AD913" s="197"/>
      <c r="AE913" s="197"/>
      <c r="AF913" s="197" t="s">
        <v>57</v>
      </c>
      <c r="AG913" s="199" t="s">
        <v>57</v>
      </c>
      <c r="AH913" s="197">
        <f t="shared" si="43"/>
        <v>0</v>
      </c>
      <c r="AI913" s="197">
        <v>0</v>
      </c>
      <c r="AJ913" s="197">
        <v>0</v>
      </c>
      <c r="AK913" s="197">
        <v>0</v>
      </c>
      <c r="AL913" s="197">
        <v>0</v>
      </c>
      <c r="AM913" s="197">
        <f t="shared" si="44"/>
        <v>0</v>
      </c>
      <c r="AN913" s="197">
        <v>0</v>
      </c>
      <c r="AO913" s="197">
        <v>0</v>
      </c>
      <c r="AP913" s="197">
        <v>0</v>
      </c>
      <c r="AQ913" s="197">
        <v>0</v>
      </c>
      <c r="AR913" s="197">
        <v>0</v>
      </c>
      <c r="AS913" s="197" t="s">
        <v>564</v>
      </c>
      <c r="AT913" s="197">
        <v>0</v>
      </c>
      <c r="AU913" s="197">
        <v>0</v>
      </c>
      <c r="AV913" s="197">
        <v>0</v>
      </c>
      <c r="AW913" s="197" t="s">
        <v>4004</v>
      </c>
      <c r="AX913" s="197"/>
      <c r="AY913" s="197"/>
      <c r="AZ913" s="197"/>
      <c r="BA913" s="197"/>
      <c r="BB913" s="197"/>
      <c r="BC913" s="197"/>
      <c r="BD913" s="197">
        <v>0</v>
      </c>
      <c r="BE913" s="197"/>
      <c r="BF913" s="197"/>
      <c r="BG913" s="197"/>
      <c r="BH913" s="197"/>
      <c r="BI913" s="197"/>
    </row>
    <row r="914" spans="1:61" ht="15" hidden="1" customHeight="1" x14ac:dyDescent="0.2">
      <c r="A914" s="349" t="str">
        <f t="shared" si="45"/>
        <v>60xx-240940030002-600120251031TAC0042</v>
      </c>
      <c r="B914" s="198">
        <v>46045</v>
      </c>
      <c r="C914" s="351" t="s">
        <v>363</v>
      </c>
      <c r="D914" s="351" t="s">
        <v>364</v>
      </c>
      <c r="E914" s="260">
        <v>240940030002</v>
      </c>
      <c r="F914" s="161" t="s">
        <v>1575</v>
      </c>
      <c r="G914" s="199" t="s">
        <v>1574</v>
      </c>
      <c r="H914" s="199" t="s">
        <v>3363</v>
      </c>
      <c r="I914" s="199" t="s">
        <v>4347</v>
      </c>
      <c r="J914" s="198">
        <v>45961</v>
      </c>
      <c r="K914" s="198">
        <v>45979</v>
      </c>
      <c r="L914" s="198">
        <v>46043</v>
      </c>
      <c r="M914" s="198"/>
      <c r="N914" s="161" t="s">
        <v>21</v>
      </c>
      <c r="O914" s="161" t="s">
        <v>479</v>
      </c>
      <c r="P914" s="161"/>
      <c r="Q914" s="161"/>
      <c r="R914" s="198">
        <v>45559</v>
      </c>
      <c r="S914" s="198">
        <v>45953</v>
      </c>
      <c r="T914" s="161" t="s">
        <v>765</v>
      </c>
      <c r="U914" s="161" t="s">
        <v>1330</v>
      </c>
      <c r="V914" s="161"/>
      <c r="W914" s="161"/>
      <c r="X914" s="161" t="s">
        <v>132</v>
      </c>
      <c r="Y914" s="161"/>
      <c r="Z914" s="198"/>
      <c r="AA914" s="161"/>
      <c r="AB914" s="161"/>
      <c r="AC914" s="161"/>
      <c r="AD914" s="197"/>
      <c r="AE914" s="197"/>
      <c r="AF914" s="197" t="s">
        <v>57</v>
      </c>
      <c r="AG914" s="199" t="s">
        <v>57</v>
      </c>
      <c r="AH914" s="197">
        <f t="shared" si="43"/>
        <v>0</v>
      </c>
      <c r="AI914" s="197">
        <v>0</v>
      </c>
      <c r="AJ914" s="197">
        <v>0</v>
      </c>
      <c r="AK914" s="197">
        <v>0</v>
      </c>
      <c r="AL914" s="197">
        <v>0</v>
      </c>
      <c r="AM914" s="197">
        <f t="shared" si="44"/>
        <v>0</v>
      </c>
      <c r="AN914" s="197">
        <v>0</v>
      </c>
      <c r="AO914" s="197">
        <v>0</v>
      </c>
      <c r="AP914" s="197">
        <v>0</v>
      </c>
      <c r="AQ914" s="197">
        <v>0</v>
      </c>
      <c r="AR914" s="197">
        <v>0</v>
      </c>
      <c r="AS914" s="197" t="s">
        <v>564</v>
      </c>
      <c r="AT914" s="197">
        <v>0</v>
      </c>
      <c r="AU914" s="197">
        <v>0</v>
      </c>
      <c r="AV914" s="197">
        <v>0</v>
      </c>
      <c r="AW914" s="197" t="s">
        <v>4004</v>
      </c>
      <c r="AX914" s="197"/>
      <c r="AY914" s="197"/>
      <c r="AZ914" s="197"/>
      <c r="BA914" s="197"/>
      <c r="BB914" s="197"/>
      <c r="BC914" s="197"/>
      <c r="BD914" s="197">
        <v>0</v>
      </c>
      <c r="BE914" s="197"/>
      <c r="BF914" s="197"/>
      <c r="BG914" s="197"/>
      <c r="BH914" s="197"/>
      <c r="BI914" s="197"/>
    </row>
    <row r="915" spans="1:61" ht="15" hidden="1" customHeight="1" x14ac:dyDescent="0.2">
      <c r="A915" s="349" t="str">
        <f t="shared" si="45"/>
        <v>60xx-111040020039-600120251030TAC0206</v>
      </c>
      <c r="B915" s="198">
        <v>46045</v>
      </c>
      <c r="C915" s="351" t="s">
        <v>363</v>
      </c>
      <c r="D915" s="351" t="s">
        <v>364</v>
      </c>
      <c r="E915" s="260">
        <v>111040020039</v>
      </c>
      <c r="F915" s="161" t="s">
        <v>1478</v>
      </c>
      <c r="G915" s="199" t="s">
        <v>1477</v>
      </c>
      <c r="H915" s="199" t="s">
        <v>3363</v>
      </c>
      <c r="I915" s="199" t="s">
        <v>4348</v>
      </c>
      <c r="J915" s="198">
        <v>45960</v>
      </c>
      <c r="K915" s="198">
        <v>45965</v>
      </c>
      <c r="L915" s="198">
        <v>46044</v>
      </c>
      <c r="M915" s="198"/>
      <c r="N915" s="161" t="s">
        <v>21</v>
      </c>
      <c r="O915" s="161" t="s">
        <v>479</v>
      </c>
      <c r="P915" s="161"/>
      <c r="Q915" s="161"/>
      <c r="R915" s="198">
        <v>44562</v>
      </c>
      <c r="S915" s="198">
        <v>45938</v>
      </c>
      <c r="T915" s="161" t="s">
        <v>672</v>
      </c>
      <c r="U915" s="161" t="s">
        <v>1330</v>
      </c>
      <c r="V915" s="161"/>
      <c r="W915" s="161"/>
      <c r="X915" s="161" t="s">
        <v>132</v>
      </c>
      <c r="Y915" s="161"/>
      <c r="Z915" s="198"/>
      <c r="AA915" s="161"/>
      <c r="AB915" s="161"/>
      <c r="AC915" s="161"/>
      <c r="AD915" s="197"/>
      <c r="AE915" s="197"/>
      <c r="AF915" s="197" t="s">
        <v>57</v>
      </c>
      <c r="AG915" s="199" t="s">
        <v>57</v>
      </c>
      <c r="AH915" s="197">
        <f t="shared" si="43"/>
        <v>0</v>
      </c>
      <c r="AI915" s="197">
        <v>0</v>
      </c>
      <c r="AJ915" s="197">
        <v>0</v>
      </c>
      <c r="AK915" s="197">
        <v>0</v>
      </c>
      <c r="AL915" s="197">
        <v>0</v>
      </c>
      <c r="AM915" s="197">
        <f t="shared" si="44"/>
        <v>0</v>
      </c>
      <c r="AN915" s="197">
        <v>0</v>
      </c>
      <c r="AO915" s="197">
        <v>0</v>
      </c>
      <c r="AP915" s="197">
        <v>0</v>
      </c>
      <c r="AQ915" s="197">
        <v>0</v>
      </c>
      <c r="AR915" s="197">
        <v>0</v>
      </c>
      <c r="AS915" s="197" t="s">
        <v>564</v>
      </c>
      <c r="AT915" s="197">
        <v>0</v>
      </c>
      <c r="AU915" s="197">
        <v>0</v>
      </c>
      <c r="AV915" s="197">
        <v>0</v>
      </c>
      <c r="AW915" s="197" t="s">
        <v>4004</v>
      </c>
      <c r="AX915" s="197"/>
      <c r="AY915" s="197"/>
      <c r="AZ915" s="197"/>
      <c r="BA915" s="197"/>
      <c r="BB915" s="197"/>
      <c r="BC915" s="197"/>
      <c r="BD915" s="197">
        <v>0</v>
      </c>
      <c r="BE915" s="197"/>
      <c r="BF915" s="197"/>
      <c r="BG915" s="197"/>
      <c r="BH915" s="197"/>
      <c r="BI915" s="197"/>
    </row>
    <row r="916" spans="1:61" ht="15" hidden="1" customHeight="1" x14ac:dyDescent="0.2">
      <c r="A916" s="349" t="str">
        <f t="shared" si="45"/>
        <v>60xx-70740002995-600120250721TAC0047</v>
      </c>
      <c r="B916" s="198">
        <v>46045</v>
      </c>
      <c r="C916" s="351" t="s">
        <v>363</v>
      </c>
      <c r="D916" s="351" t="s">
        <v>364</v>
      </c>
      <c r="E916" s="260">
        <v>70740002995</v>
      </c>
      <c r="F916" s="161" t="s">
        <v>779</v>
      </c>
      <c r="G916" s="199" t="s">
        <v>778</v>
      </c>
      <c r="H916" s="199" t="s">
        <v>3363</v>
      </c>
      <c r="I916" s="199" t="s">
        <v>4349</v>
      </c>
      <c r="J916" s="198">
        <v>45859</v>
      </c>
      <c r="K916" s="198">
        <v>45870</v>
      </c>
      <c r="L916" s="198">
        <v>46044</v>
      </c>
      <c r="M916" s="198"/>
      <c r="N916" s="161" t="s">
        <v>21</v>
      </c>
      <c r="O916" s="161" t="s">
        <v>479</v>
      </c>
      <c r="P916" s="161"/>
      <c r="Q916" s="161"/>
      <c r="R916" s="198">
        <v>44562</v>
      </c>
      <c r="S916" s="198">
        <v>45846</v>
      </c>
      <c r="T916" s="161" t="s">
        <v>780</v>
      </c>
      <c r="U916" s="161" t="s">
        <v>1330</v>
      </c>
      <c r="V916" s="161"/>
      <c r="W916" s="161"/>
      <c r="X916" s="161" t="s">
        <v>132</v>
      </c>
      <c r="Y916" s="161"/>
      <c r="Z916" s="198"/>
      <c r="AA916" s="161"/>
      <c r="AB916" s="161"/>
      <c r="AC916" s="161"/>
      <c r="AD916" s="197"/>
      <c r="AE916" s="197"/>
      <c r="AF916" s="197" t="s">
        <v>57</v>
      </c>
      <c r="AG916" s="199" t="s">
        <v>57</v>
      </c>
      <c r="AH916" s="197">
        <f t="shared" si="43"/>
        <v>0</v>
      </c>
      <c r="AI916" s="197">
        <v>0</v>
      </c>
      <c r="AJ916" s="197">
        <v>0</v>
      </c>
      <c r="AK916" s="197">
        <v>0</v>
      </c>
      <c r="AL916" s="197">
        <v>0</v>
      </c>
      <c r="AM916" s="197">
        <f t="shared" si="44"/>
        <v>0</v>
      </c>
      <c r="AN916" s="197">
        <v>0</v>
      </c>
      <c r="AO916" s="197">
        <v>0</v>
      </c>
      <c r="AP916" s="197">
        <v>0</v>
      </c>
      <c r="AQ916" s="197">
        <v>0</v>
      </c>
      <c r="AR916" s="197">
        <v>0</v>
      </c>
      <c r="AS916" s="197" t="s">
        <v>564</v>
      </c>
      <c r="AT916" s="197">
        <v>0</v>
      </c>
      <c r="AU916" s="197">
        <v>0</v>
      </c>
      <c r="AV916" s="197">
        <v>0</v>
      </c>
      <c r="AW916" s="197" t="s">
        <v>4004</v>
      </c>
      <c r="AX916" s="197"/>
      <c r="AY916" s="197"/>
      <c r="AZ916" s="197"/>
      <c r="BA916" s="197"/>
      <c r="BB916" s="197"/>
      <c r="BC916" s="197"/>
      <c r="BD916" s="197">
        <v>0</v>
      </c>
      <c r="BE916" s="197"/>
      <c r="BF916" s="197"/>
      <c r="BG916" s="197"/>
      <c r="BH916" s="197"/>
      <c r="BI916" s="197"/>
    </row>
    <row r="917" spans="1:61" ht="15" hidden="1" customHeight="1" x14ac:dyDescent="0.2">
      <c r="A917" s="349" t="str">
        <f t="shared" si="45"/>
        <v>60xx-771219301060-600120251017TAC0024</v>
      </c>
      <c r="B917" s="198">
        <v>46045</v>
      </c>
      <c r="C917" s="351" t="s">
        <v>363</v>
      </c>
      <c r="D917" s="351" t="s">
        <v>364</v>
      </c>
      <c r="E917" s="260">
        <v>771219301060</v>
      </c>
      <c r="F917" s="161" t="s">
        <v>1345</v>
      </c>
      <c r="G917" s="199" t="s">
        <v>1346</v>
      </c>
      <c r="H917" s="199" t="s">
        <v>3363</v>
      </c>
      <c r="I917" s="199" t="s">
        <v>4350</v>
      </c>
      <c r="J917" s="198">
        <v>45947</v>
      </c>
      <c r="K917" s="198">
        <v>45953</v>
      </c>
      <c r="L917" s="198">
        <v>46044</v>
      </c>
      <c r="M917" s="198"/>
      <c r="N917" s="161" t="s">
        <v>21</v>
      </c>
      <c r="O917" s="161" t="s">
        <v>479</v>
      </c>
      <c r="P917" s="161"/>
      <c r="Q917" s="161"/>
      <c r="R917" s="198">
        <v>44743</v>
      </c>
      <c r="S917" s="198">
        <v>45945</v>
      </c>
      <c r="T917" s="161" t="s">
        <v>1347</v>
      </c>
      <c r="U917" s="161" t="s">
        <v>1330</v>
      </c>
      <c r="V917" s="161"/>
      <c r="W917" s="161"/>
      <c r="X917" s="161" t="s">
        <v>132</v>
      </c>
      <c r="Y917" s="161"/>
      <c r="Z917" s="198"/>
      <c r="AA917" s="161"/>
      <c r="AB917" s="161"/>
      <c r="AC917" s="161"/>
      <c r="AD917" s="197"/>
      <c r="AE917" s="197"/>
      <c r="AF917" s="197" t="s">
        <v>57</v>
      </c>
      <c r="AG917" s="199" t="s">
        <v>57</v>
      </c>
      <c r="AH917" s="197">
        <f t="shared" si="43"/>
        <v>0</v>
      </c>
      <c r="AI917" s="197">
        <v>0</v>
      </c>
      <c r="AJ917" s="197">
        <v>0</v>
      </c>
      <c r="AK917" s="197">
        <v>0</v>
      </c>
      <c r="AL917" s="197">
        <v>0</v>
      </c>
      <c r="AM917" s="197">
        <f t="shared" si="44"/>
        <v>0</v>
      </c>
      <c r="AN917" s="197">
        <v>0</v>
      </c>
      <c r="AO917" s="197">
        <v>0</v>
      </c>
      <c r="AP917" s="197">
        <v>0</v>
      </c>
      <c r="AQ917" s="197">
        <v>0</v>
      </c>
      <c r="AR917" s="197">
        <v>0</v>
      </c>
      <c r="AS917" s="197" t="s">
        <v>564</v>
      </c>
      <c r="AT917" s="197">
        <v>0</v>
      </c>
      <c r="AU917" s="197">
        <v>0</v>
      </c>
      <c r="AV917" s="197">
        <v>0</v>
      </c>
      <c r="AW917" s="197" t="s">
        <v>4004</v>
      </c>
      <c r="AX917" s="197"/>
      <c r="AY917" s="197"/>
      <c r="AZ917" s="197"/>
      <c r="BA917" s="197"/>
      <c r="BB917" s="197"/>
      <c r="BC917" s="197"/>
      <c r="BD917" s="197">
        <v>0</v>
      </c>
      <c r="BE917" s="197"/>
      <c r="BF917" s="197"/>
      <c r="BG917" s="197"/>
      <c r="BH917" s="197"/>
      <c r="BI917" s="197"/>
    </row>
    <row r="918" spans="1:61" ht="15" hidden="1" customHeight="1" x14ac:dyDescent="0.2">
      <c r="A918" s="349" t="str">
        <f t="shared" si="45"/>
        <v>60xx-221241039848-600120251112TAC0005</v>
      </c>
      <c r="B918" s="198">
        <v>46045</v>
      </c>
      <c r="C918" s="351" t="s">
        <v>363</v>
      </c>
      <c r="D918" s="351" t="s">
        <v>364</v>
      </c>
      <c r="E918" s="260">
        <v>221241039848</v>
      </c>
      <c r="F918" s="161" t="s">
        <v>3289</v>
      </c>
      <c r="G918" s="199" t="s">
        <v>1610</v>
      </c>
      <c r="H918" s="199" t="s">
        <v>3363</v>
      </c>
      <c r="I918" s="199" t="s">
        <v>4351</v>
      </c>
      <c r="J918" s="198">
        <v>45973</v>
      </c>
      <c r="K918" s="198">
        <v>45981</v>
      </c>
      <c r="L918" s="198">
        <v>46044</v>
      </c>
      <c r="M918" s="198"/>
      <c r="N918" s="161" t="s">
        <v>21</v>
      </c>
      <c r="O918" s="161" t="s">
        <v>479</v>
      </c>
      <c r="P918" s="161"/>
      <c r="Q918" s="161"/>
      <c r="R918" s="198">
        <v>44922</v>
      </c>
      <c r="S918" s="198">
        <v>45966</v>
      </c>
      <c r="T918" s="161" t="s">
        <v>765</v>
      </c>
      <c r="U918" s="161" t="s">
        <v>1330</v>
      </c>
      <c r="V918" s="161"/>
      <c r="W918" s="161"/>
      <c r="X918" s="161" t="s">
        <v>132</v>
      </c>
      <c r="Y918" s="161"/>
      <c r="Z918" s="198"/>
      <c r="AA918" s="161"/>
      <c r="AB918" s="161"/>
      <c r="AC918" s="161"/>
      <c r="AD918" s="197"/>
      <c r="AE918" s="197"/>
      <c r="AF918" s="197" t="s">
        <v>57</v>
      </c>
      <c r="AG918" s="199" t="s">
        <v>57</v>
      </c>
      <c r="AH918" s="197">
        <f t="shared" si="43"/>
        <v>0</v>
      </c>
      <c r="AI918" s="197">
        <v>0</v>
      </c>
      <c r="AJ918" s="197">
        <v>0</v>
      </c>
      <c r="AK918" s="197">
        <v>0</v>
      </c>
      <c r="AL918" s="197">
        <v>0</v>
      </c>
      <c r="AM918" s="197">
        <f t="shared" si="44"/>
        <v>0</v>
      </c>
      <c r="AN918" s="197">
        <v>0</v>
      </c>
      <c r="AO918" s="197">
        <v>0</v>
      </c>
      <c r="AP918" s="197">
        <v>0</v>
      </c>
      <c r="AQ918" s="197">
        <v>0</v>
      </c>
      <c r="AR918" s="197">
        <v>0</v>
      </c>
      <c r="AS918" s="197" t="s">
        <v>564</v>
      </c>
      <c r="AT918" s="197">
        <v>0</v>
      </c>
      <c r="AU918" s="197">
        <v>0</v>
      </c>
      <c r="AV918" s="197">
        <v>0</v>
      </c>
      <c r="AW918" s="197" t="s">
        <v>4004</v>
      </c>
      <c r="AX918" s="197"/>
      <c r="AY918" s="197"/>
      <c r="AZ918" s="197"/>
      <c r="BA918" s="197"/>
      <c r="BB918" s="197"/>
      <c r="BC918" s="197"/>
      <c r="BD918" s="197">
        <v>0</v>
      </c>
      <c r="BE918" s="197"/>
      <c r="BF918" s="197"/>
      <c r="BG918" s="197"/>
      <c r="BH918" s="197"/>
      <c r="BI918" s="197"/>
    </row>
    <row r="919" spans="1:61" ht="15" hidden="1" customHeight="1" x14ac:dyDescent="0.2">
      <c r="A919" s="349" t="str">
        <f t="shared" si="45"/>
        <v>60xx-140940027745-600120251224TAC0082</v>
      </c>
      <c r="B919" s="198">
        <v>46078</v>
      </c>
      <c r="C919" s="351" t="s">
        <v>363</v>
      </c>
      <c r="D919" s="351" t="s">
        <v>364</v>
      </c>
      <c r="E919" s="260">
        <v>140940027745</v>
      </c>
      <c r="F919" s="161" t="s">
        <v>3584</v>
      </c>
      <c r="G919" s="199" t="s">
        <v>2239</v>
      </c>
      <c r="H919" s="199" t="s">
        <v>3363</v>
      </c>
      <c r="I919" s="199" t="s">
        <v>4352</v>
      </c>
      <c r="J919" s="198">
        <v>46015</v>
      </c>
      <c r="K919" s="198">
        <v>46022</v>
      </c>
      <c r="L919" s="198">
        <v>46071</v>
      </c>
      <c r="M919" s="198">
        <v>46071</v>
      </c>
      <c r="N919" s="161" t="s">
        <v>82</v>
      </c>
      <c r="O919" s="161" t="s">
        <v>479</v>
      </c>
      <c r="P919" s="161"/>
      <c r="Q919" s="161"/>
      <c r="R919" s="198">
        <v>44927</v>
      </c>
      <c r="S919" s="198">
        <v>46008</v>
      </c>
      <c r="T919" s="161" t="s">
        <v>3448</v>
      </c>
      <c r="U919" s="161" t="s">
        <v>149</v>
      </c>
      <c r="V919" s="161"/>
      <c r="W919" s="161"/>
      <c r="X919" s="161" t="s">
        <v>1061</v>
      </c>
      <c r="Y919" s="161"/>
      <c r="Z919" s="198"/>
      <c r="AA919" s="161"/>
      <c r="AB919" s="161"/>
      <c r="AC919" s="161"/>
      <c r="AD919" s="197">
        <v>0</v>
      </c>
      <c r="AE919" s="197">
        <v>0</v>
      </c>
      <c r="AF919" s="197" t="s">
        <v>57</v>
      </c>
      <c r="AG919" s="199" t="s">
        <v>57</v>
      </c>
      <c r="AH919" s="197">
        <f t="shared" si="43"/>
        <v>0</v>
      </c>
      <c r="AI919" s="197">
        <v>0</v>
      </c>
      <c r="AJ919" s="197">
        <v>0</v>
      </c>
      <c r="AK919" s="197">
        <v>0</v>
      </c>
      <c r="AL919" s="197">
        <v>0</v>
      </c>
      <c r="AM919" s="197">
        <f t="shared" si="44"/>
        <v>0</v>
      </c>
      <c r="AN919" s="197">
        <v>0</v>
      </c>
      <c r="AO919" s="197">
        <v>0</v>
      </c>
      <c r="AP919" s="197">
        <v>0</v>
      </c>
      <c r="AQ919" s="197">
        <v>0</v>
      </c>
      <c r="AR919" s="197">
        <v>0</v>
      </c>
      <c r="AS919" s="197" t="s">
        <v>564</v>
      </c>
      <c r="AT919" s="197">
        <v>0</v>
      </c>
      <c r="AU919" s="197">
        <v>0</v>
      </c>
      <c r="AV919" s="197">
        <v>0</v>
      </c>
      <c r="AW919" s="197" t="s">
        <v>4004</v>
      </c>
      <c r="AX919" s="197"/>
      <c r="AY919" s="197"/>
      <c r="AZ919" s="197"/>
      <c r="BA919" s="197"/>
      <c r="BB919" s="197"/>
      <c r="BC919" s="197"/>
      <c r="BD919" s="197">
        <v>0</v>
      </c>
      <c r="BE919" s="197"/>
      <c r="BF919" s="197"/>
      <c r="BG919" s="197"/>
      <c r="BH919" s="197"/>
      <c r="BI919" s="197"/>
    </row>
    <row r="920" spans="1:61" ht="15" hidden="1" customHeight="1" x14ac:dyDescent="0.2">
      <c r="A920" s="349" t="str">
        <f t="shared" si="45"/>
        <v>60xx-731218301820-600120251218TAC0040</v>
      </c>
      <c r="B920" s="198">
        <v>46078</v>
      </c>
      <c r="C920" s="351" t="s">
        <v>363</v>
      </c>
      <c r="D920" s="351" t="s">
        <v>364</v>
      </c>
      <c r="E920" s="260">
        <v>731218301820</v>
      </c>
      <c r="F920" s="161" t="s">
        <v>2144</v>
      </c>
      <c r="G920" s="199" t="s">
        <v>2145</v>
      </c>
      <c r="H920" s="199" t="s">
        <v>3363</v>
      </c>
      <c r="I920" s="199" t="s">
        <v>3585</v>
      </c>
      <c r="J920" s="198">
        <v>46009</v>
      </c>
      <c r="K920" s="198">
        <v>46016</v>
      </c>
      <c r="L920" s="198">
        <v>46065</v>
      </c>
      <c r="M920" s="198"/>
      <c r="N920" s="161" t="s">
        <v>82</v>
      </c>
      <c r="O920" s="161" t="s">
        <v>479</v>
      </c>
      <c r="P920" s="161"/>
      <c r="Q920" s="161"/>
      <c r="R920" s="198">
        <v>44743</v>
      </c>
      <c r="S920" s="198">
        <v>46003</v>
      </c>
      <c r="T920" s="161" t="s">
        <v>3383</v>
      </c>
      <c r="U920" s="161" t="s">
        <v>149</v>
      </c>
      <c r="V920" s="161"/>
      <c r="W920" s="161" t="s">
        <v>3586</v>
      </c>
      <c r="X920" s="161" t="s">
        <v>132</v>
      </c>
      <c r="Y920" s="161"/>
      <c r="Z920" s="198"/>
      <c r="AA920" s="161"/>
      <c r="AB920" s="161"/>
      <c r="AC920" s="161"/>
      <c r="AD920" s="197">
        <v>165639704</v>
      </c>
      <c r="AE920" s="197">
        <v>2</v>
      </c>
      <c r="AF920" s="197" t="s">
        <v>57</v>
      </c>
      <c r="AG920" s="199" t="s">
        <v>57</v>
      </c>
      <c r="AH920" s="197">
        <f t="shared" si="43"/>
        <v>0</v>
      </c>
      <c r="AI920" s="197">
        <v>0</v>
      </c>
      <c r="AJ920" s="197">
        <v>0</v>
      </c>
      <c r="AK920" s="197">
        <v>0</v>
      </c>
      <c r="AL920" s="197">
        <v>0</v>
      </c>
      <c r="AM920" s="197">
        <f t="shared" si="44"/>
        <v>0</v>
      </c>
      <c r="AN920" s="197">
        <v>0</v>
      </c>
      <c r="AO920" s="197">
        <v>0</v>
      </c>
      <c r="AP920" s="197">
        <v>0</v>
      </c>
      <c r="AQ920" s="197">
        <v>0</v>
      </c>
      <c r="AR920" s="197">
        <v>0</v>
      </c>
      <c r="AS920" s="197" t="s">
        <v>564</v>
      </c>
      <c r="AT920" s="197">
        <v>0</v>
      </c>
      <c r="AU920" s="197">
        <v>0</v>
      </c>
      <c r="AV920" s="197">
        <v>0</v>
      </c>
      <c r="AW920" s="197" t="s">
        <v>4004</v>
      </c>
      <c r="AX920" s="197"/>
      <c r="AY920" s="197"/>
      <c r="AZ920" s="197"/>
      <c r="BA920" s="197"/>
      <c r="BB920" s="197"/>
      <c r="BC920" s="197"/>
      <c r="BD920" s="197">
        <v>0</v>
      </c>
      <c r="BE920" s="197"/>
      <c r="BF920" s="197"/>
      <c r="BG920" s="197"/>
      <c r="BH920" s="197"/>
      <c r="BI920" s="197"/>
    </row>
    <row r="921" spans="1:61" ht="15" hidden="1" customHeight="1" x14ac:dyDescent="0.2">
      <c r="A921" s="349" t="str">
        <f t="shared" si="45"/>
        <v>60xx-20940001231-600120260305TAC0010</v>
      </c>
      <c r="B921" s="198">
        <v>46078</v>
      </c>
      <c r="C921" s="351" t="s">
        <v>363</v>
      </c>
      <c r="D921" s="351" t="s">
        <v>364</v>
      </c>
      <c r="E921" s="260">
        <v>20940001231</v>
      </c>
      <c r="F921" s="161" t="s">
        <v>3287</v>
      </c>
      <c r="G921" s="199" t="s">
        <v>4353</v>
      </c>
      <c r="H921" s="199" t="s">
        <v>3363</v>
      </c>
      <c r="I921" s="199" t="s">
        <v>3587</v>
      </c>
      <c r="J921" s="198">
        <v>46022</v>
      </c>
      <c r="K921" s="198">
        <v>46022</v>
      </c>
      <c r="L921" s="198">
        <v>46065</v>
      </c>
      <c r="M921" s="198"/>
      <c r="N921" s="161" t="s">
        <v>78</v>
      </c>
      <c r="O921" s="161" t="s">
        <v>487</v>
      </c>
      <c r="P921" s="161"/>
      <c r="Q921" s="161"/>
      <c r="R921" s="198">
        <v>44562</v>
      </c>
      <c r="S921" s="198">
        <v>44926</v>
      </c>
      <c r="T921" s="161" t="s">
        <v>3588</v>
      </c>
      <c r="U921" s="161" t="s">
        <v>3589</v>
      </c>
      <c r="V921" s="161"/>
      <c r="W921" s="161" t="s">
        <v>3590</v>
      </c>
      <c r="X921" s="161" t="s">
        <v>3591</v>
      </c>
      <c r="Y921" s="161"/>
      <c r="Z921" s="198"/>
      <c r="AA921" s="161"/>
      <c r="AB921" s="161"/>
      <c r="AC921" s="161"/>
      <c r="AD921" s="197">
        <v>3756364305</v>
      </c>
      <c r="AE921" s="197">
        <v>1.6</v>
      </c>
      <c r="AF921" s="197" t="s">
        <v>57</v>
      </c>
      <c r="AG921" s="199" t="s">
        <v>57</v>
      </c>
      <c r="AH921" s="197">
        <f t="shared" si="43"/>
        <v>0</v>
      </c>
      <c r="AI921" s="197">
        <v>0</v>
      </c>
      <c r="AJ921" s="197">
        <v>0</v>
      </c>
      <c r="AK921" s="197">
        <v>0</v>
      </c>
      <c r="AL921" s="197">
        <v>0</v>
      </c>
      <c r="AM921" s="197">
        <f t="shared" si="44"/>
        <v>0</v>
      </c>
      <c r="AN921" s="197">
        <v>0</v>
      </c>
      <c r="AO921" s="197">
        <v>0</v>
      </c>
      <c r="AP921" s="197">
        <v>0</v>
      </c>
      <c r="AQ921" s="197">
        <v>0</v>
      </c>
      <c r="AR921" s="197">
        <v>0</v>
      </c>
      <c r="AS921" s="197" t="s">
        <v>946</v>
      </c>
      <c r="AT921" s="197">
        <v>0</v>
      </c>
      <c r="AU921" s="197">
        <v>0</v>
      </c>
      <c r="AV921" s="197">
        <v>0</v>
      </c>
      <c r="AW921" s="197" t="s">
        <v>4004</v>
      </c>
      <c r="AX921" s="197"/>
      <c r="AY921" s="197"/>
      <c r="AZ921" s="197"/>
      <c r="BA921" s="197"/>
      <c r="BB921" s="197"/>
      <c r="BC921" s="197"/>
      <c r="BD921" s="197">
        <v>0</v>
      </c>
      <c r="BE921" s="197"/>
      <c r="BF921" s="197"/>
      <c r="BG921" s="197"/>
      <c r="BH921" s="197"/>
      <c r="BI921" s="197"/>
    </row>
    <row r="922" spans="1:61" ht="15" hidden="1" customHeight="1" x14ac:dyDescent="0.2">
      <c r="A922" s="349" t="str">
        <f t="shared" si="45"/>
        <v>60xx-191242012704-600120251008TAC0164</v>
      </c>
      <c r="B922" s="198">
        <v>46078</v>
      </c>
      <c r="C922" s="351" t="s">
        <v>363</v>
      </c>
      <c r="D922" s="351" t="s">
        <v>364</v>
      </c>
      <c r="E922" s="260">
        <v>191242012704</v>
      </c>
      <c r="F922" s="161" t="s">
        <v>1454</v>
      </c>
      <c r="G922" s="199" t="s">
        <v>1453</v>
      </c>
      <c r="H922" s="199" t="s">
        <v>3363</v>
      </c>
      <c r="I922" s="199" t="s">
        <v>3606</v>
      </c>
      <c r="J922" s="198">
        <v>45961</v>
      </c>
      <c r="K922" s="198">
        <v>45961</v>
      </c>
      <c r="L922" s="198">
        <v>46069</v>
      </c>
      <c r="M922" s="198"/>
      <c r="N922" s="161" t="s">
        <v>82</v>
      </c>
      <c r="O922" s="161" t="s">
        <v>479</v>
      </c>
      <c r="P922" s="161"/>
      <c r="Q922" s="161"/>
      <c r="R922" s="198">
        <v>44562</v>
      </c>
      <c r="S922" s="198">
        <v>45932</v>
      </c>
      <c r="T922" s="161" t="s">
        <v>768</v>
      </c>
      <c r="U922" s="161" t="s">
        <v>150</v>
      </c>
      <c r="V922" s="161"/>
      <c r="W922" s="161" t="s">
        <v>3607</v>
      </c>
      <c r="X922" s="161" t="s">
        <v>3470</v>
      </c>
      <c r="Y922" s="161"/>
      <c r="Z922" s="198"/>
      <c r="AA922" s="161"/>
      <c r="AB922" s="161"/>
      <c r="AC922" s="161"/>
      <c r="AD922" s="197">
        <v>0</v>
      </c>
      <c r="AE922" s="197">
        <v>0</v>
      </c>
      <c r="AF922" s="197" t="s">
        <v>57</v>
      </c>
      <c r="AG922" s="199" t="s">
        <v>57</v>
      </c>
      <c r="AH922" s="197">
        <f t="shared" si="43"/>
        <v>0</v>
      </c>
      <c r="AI922" s="197">
        <v>0</v>
      </c>
      <c r="AJ922" s="197">
        <v>0</v>
      </c>
      <c r="AK922" s="197">
        <v>0</v>
      </c>
      <c r="AL922" s="197">
        <v>0</v>
      </c>
      <c r="AM922" s="197">
        <f t="shared" si="44"/>
        <v>0</v>
      </c>
      <c r="AN922" s="197">
        <v>0</v>
      </c>
      <c r="AO922" s="197">
        <v>0</v>
      </c>
      <c r="AP922" s="197">
        <v>0</v>
      </c>
      <c r="AQ922" s="197">
        <v>0</v>
      </c>
      <c r="AR922" s="197">
        <v>0</v>
      </c>
      <c r="AS922" s="197" t="s">
        <v>564</v>
      </c>
      <c r="AT922" s="197">
        <v>0</v>
      </c>
      <c r="AU922" s="197">
        <v>0</v>
      </c>
      <c r="AV922" s="197">
        <v>0</v>
      </c>
      <c r="AW922" s="197" t="s">
        <v>4004</v>
      </c>
      <c r="AX922" s="197"/>
      <c r="AY922" s="197"/>
      <c r="AZ922" s="197"/>
      <c r="BA922" s="197"/>
      <c r="BB922" s="197"/>
      <c r="BC922" s="197"/>
      <c r="BD922" s="197">
        <v>0</v>
      </c>
      <c r="BE922" s="197"/>
      <c r="BF922" s="197"/>
      <c r="BG922" s="197"/>
      <c r="BH922" s="197"/>
      <c r="BI922" s="197"/>
    </row>
    <row r="923" spans="1:61" ht="15" hidden="1" customHeight="1" x14ac:dyDescent="0.2">
      <c r="A923" s="349" t="str">
        <f t="shared" si="45"/>
        <v>60xx-220142028059-600120251215TAC0060</v>
      </c>
      <c r="B923" s="198">
        <v>46078</v>
      </c>
      <c r="C923" s="351" t="s">
        <v>363</v>
      </c>
      <c r="D923" s="351" t="s">
        <v>364</v>
      </c>
      <c r="E923" s="260">
        <v>220142028059</v>
      </c>
      <c r="F923" s="161" t="s">
        <v>3603</v>
      </c>
      <c r="G923" s="199" t="s">
        <v>1904</v>
      </c>
      <c r="H923" s="199" t="s">
        <v>3363</v>
      </c>
      <c r="I923" s="199" t="s">
        <v>4354</v>
      </c>
      <c r="J923" s="198">
        <v>46006</v>
      </c>
      <c r="K923" s="198">
        <v>46009</v>
      </c>
      <c r="L923" s="198">
        <v>46064</v>
      </c>
      <c r="M923" s="198">
        <v>46064</v>
      </c>
      <c r="N923" s="161" t="s">
        <v>82</v>
      </c>
      <c r="O923" s="161" t="s">
        <v>479</v>
      </c>
      <c r="P923" s="161"/>
      <c r="Q923" s="161"/>
      <c r="R923" s="198">
        <v>44592</v>
      </c>
      <c r="S923" s="198">
        <v>45981</v>
      </c>
      <c r="T923" s="161" t="s">
        <v>3604</v>
      </c>
      <c r="U923" s="161" t="s">
        <v>149</v>
      </c>
      <c r="V923" s="161"/>
      <c r="W923" s="161"/>
      <c r="X923" s="161"/>
      <c r="Y923" s="161"/>
      <c r="Z923" s="198"/>
      <c r="AA923" s="161"/>
      <c r="AB923" s="161"/>
      <c r="AC923" s="161"/>
      <c r="AD923" s="197">
        <v>0</v>
      </c>
      <c r="AE923" s="197">
        <v>0</v>
      </c>
      <c r="AF923" s="197" t="s">
        <v>57</v>
      </c>
      <c r="AG923" s="199" t="s">
        <v>57</v>
      </c>
      <c r="AH923" s="197">
        <f t="shared" si="43"/>
        <v>0</v>
      </c>
      <c r="AI923" s="197">
        <v>0</v>
      </c>
      <c r="AJ923" s="197">
        <v>0</v>
      </c>
      <c r="AK923" s="197">
        <v>0</v>
      </c>
      <c r="AL923" s="197">
        <v>0</v>
      </c>
      <c r="AM923" s="197">
        <f t="shared" si="44"/>
        <v>0</v>
      </c>
      <c r="AN923" s="197">
        <v>0</v>
      </c>
      <c r="AO923" s="197">
        <v>0</v>
      </c>
      <c r="AP923" s="197">
        <v>0</v>
      </c>
      <c r="AQ923" s="197">
        <v>0</v>
      </c>
      <c r="AR923" s="197">
        <v>0</v>
      </c>
      <c r="AS923" s="197" t="s">
        <v>564</v>
      </c>
      <c r="AT923" s="197">
        <v>0</v>
      </c>
      <c r="AU923" s="197">
        <v>0</v>
      </c>
      <c r="AV923" s="197">
        <v>0</v>
      </c>
      <c r="AW923" s="197" t="s">
        <v>4004</v>
      </c>
      <c r="AX923" s="197"/>
      <c r="AY923" s="197"/>
      <c r="AZ923" s="197"/>
      <c r="BA923" s="197"/>
      <c r="BB923" s="197"/>
      <c r="BC923" s="197"/>
      <c r="BD923" s="197">
        <v>0</v>
      </c>
      <c r="BE923" s="197"/>
      <c r="BF923" s="197"/>
      <c r="BG923" s="197"/>
      <c r="BH923" s="197"/>
      <c r="BI923" s="197"/>
    </row>
    <row r="924" spans="1:61" ht="15" hidden="1" customHeight="1" x14ac:dyDescent="0.2">
      <c r="A924" s="349" t="str">
        <f t="shared" si="45"/>
        <v>60xx-740003217-600120251117TAC0045</v>
      </c>
      <c r="B924" s="198">
        <v>46078</v>
      </c>
      <c r="C924" s="351" t="s">
        <v>363</v>
      </c>
      <c r="D924" s="351" t="s">
        <v>364</v>
      </c>
      <c r="E924" s="260">
        <v>740003217</v>
      </c>
      <c r="F924" s="161" t="s">
        <v>3595</v>
      </c>
      <c r="G924" s="199" t="s">
        <v>1958</v>
      </c>
      <c r="H924" s="199" t="s">
        <v>3363</v>
      </c>
      <c r="I924" s="199" t="s">
        <v>4355</v>
      </c>
      <c r="J924" s="198">
        <v>45978</v>
      </c>
      <c r="K924" s="198">
        <v>45986</v>
      </c>
      <c r="L924" s="198">
        <v>46050</v>
      </c>
      <c r="M924" s="198">
        <v>46050</v>
      </c>
      <c r="N924" s="161" t="s">
        <v>82</v>
      </c>
      <c r="O924" s="161" t="s">
        <v>479</v>
      </c>
      <c r="P924" s="161"/>
      <c r="Q924" s="161"/>
      <c r="R924" s="198">
        <v>44562</v>
      </c>
      <c r="S924" s="198">
        <v>45960</v>
      </c>
      <c r="T924" s="161" t="s">
        <v>783</v>
      </c>
      <c r="U924" s="161" t="s">
        <v>3538</v>
      </c>
      <c r="V924" s="161"/>
      <c r="W924" s="161" t="s">
        <v>3596</v>
      </c>
      <c r="X924" s="161" t="s">
        <v>3470</v>
      </c>
      <c r="Y924" s="161"/>
      <c r="Z924" s="198"/>
      <c r="AA924" s="161"/>
      <c r="AB924" s="161"/>
      <c r="AC924" s="161"/>
      <c r="AD924" s="197"/>
      <c r="AE924" s="197"/>
      <c r="AF924" s="197" t="s">
        <v>57</v>
      </c>
      <c r="AG924" s="199" t="s">
        <v>57</v>
      </c>
      <c r="AH924" s="197">
        <f t="shared" si="43"/>
        <v>0</v>
      </c>
      <c r="AI924" s="197">
        <v>0</v>
      </c>
      <c r="AJ924" s="197">
        <v>0</v>
      </c>
      <c r="AK924" s="197">
        <v>0</v>
      </c>
      <c r="AL924" s="197">
        <v>0</v>
      </c>
      <c r="AM924" s="197">
        <f t="shared" si="44"/>
        <v>0</v>
      </c>
      <c r="AN924" s="197">
        <v>0</v>
      </c>
      <c r="AO924" s="197">
        <v>0</v>
      </c>
      <c r="AP924" s="197">
        <v>0</v>
      </c>
      <c r="AQ924" s="197">
        <v>0</v>
      </c>
      <c r="AR924" s="197">
        <v>0</v>
      </c>
      <c r="AS924" s="197" t="s">
        <v>564</v>
      </c>
      <c r="AT924" s="197">
        <v>0</v>
      </c>
      <c r="AU924" s="197">
        <v>0</v>
      </c>
      <c r="AV924" s="197">
        <v>0</v>
      </c>
      <c r="AW924" s="197" t="s">
        <v>4004</v>
      </c>
      <c r="AX924" s="197"/>
      <c r="AY924" s="197"/>
      <c r="AZ924" s="197"/>
      <c r="BA924" s="197"/>
      <c r="BB924" s="197"/>
      <c r="BC924" s="197"/>
      <c r="BD924" s="197">
        <v>0</v>
      </c>
      <c r="BE924" s="197"/>
      <c r="BF924" s="197"/>
      <c r="BG924" s="197"/>
      <c r="BH924" s="197"/>
      <c r="BI924" s="197"/>
    </row>
    <row r="925" spans="1:61" ht="15" hidden="1" customHeight="1" x14ac:dyDescent="0.2">
      <c r="A925" s="349" t="str">
        <f t="shared" si="45"/>
        <v>60xx-111141010159-600120251103TAC0040</v>
      </c>
      <c r="B925" s="198">
        <v>46078</v>
      </c>
      <c r="C925" s="351" t="s">
        <v>363</v>
      </c>
      <c r="D925" s="351" t="s">
        <v>364</v>
      </c>
      <c r="E925" s="260">
        <v>111141010159</v>
      </c>
      <c r="F925" s="161" t="s">
        <v>4356</v>
      </c>
      <c r="G925" s="199" t="s">
        <v>1573</v>
      </c>
      <c r="H925" s="199" t="s">
        <v>3363</v>
      </c>
      <c r="I925" s="199" t="s">
        <v>4357</v>
      </c>
      <c r="J925" s="198">
        <v>45964</v>
      </c>
      <c r="K925" s="198">
        <v>45979</v>
      </c>
      <c r="L925" s="198">
        <v>46050</v>
      </c>
      <c r="M925" s="198"/>
      <c r="N925" s="161" t="s">
        <v>21</v>
      </c>
      <c r="O925" s="161" t="s">
        <v>479</v>
      </c>
      <c r="P925" s="161"/>
      <c r="Q925" s="161"/>
      <c r="R925" s="198">
        <v>44562</v>
      </c>
      <c r="S925" s="198" t="s">
        <v>1768</v>
      </c>
      <c r="T925" s="161" t="s">
        <v>3476</v>
      </c>
      <c r="U925" s="161" t="s">
        <v>149</v>
      </c>
      <c r="V925" s="161"/>
      <c r="W925" s="161" t="s">
        <v>3599</v>
      </c>
      <c r="X925" s="161" t="s">
        <v>1061</v>
      </c>
      <c r="Y925" s="161"/>
      <c r="Z925" s="198"/>
      <c r="AA925" s="161"/>
      <c r="AB925" s="161"/>
      <c r="AC925" s="161"/>
      <c r="AD925" s="197">
        <v>0</v>
      </c>
      <c r="AE925" s="197">
        <v>0</v>
      </c>
      <c r="AF925" s="197" t="s">
        <v>57</v>
      </c>
      <c r="AG925" s="199" t="s">
        <v>57</v>
      </c>
      <c r="AH925" s="197">
        <f t="shared" si="43"/>
        <v>0</v>
      </c>
      <c r="AI925" s="197">
        <v>0</v>
      </c>
      <c r="AJ925" s="197">
        <v>0</v>
      </c>
      <c r="AK925" s="197">
        <v>0</v>
      </c>
      <c r="AL925" s="197">
        <v>0</v>
      </c>
      <c r="AM925" s="197">
        <f t="shared" si="44"/>
        <v>0</v>
      </c>
      <c r="AN925" s="197">
        <v>0</v>
      </c>
      <c r="AO925" s="197">
        <v>0</v>
      </c>
      <c r="AP925" s="197">
        <v>0</v>
      </c>
      <c r="AQ925" s="197">
        <v>0</v>
      </c>
      <c r="AR925" s="197">
        <v>0</v>
      </c>
      <c r="AS925" s="197" t="s">
        <v>564</v>
      </c>
      <c r="AT925" s="197">
        <v>0</v>
      </c>
      <c r="AU925" s="197">
        <v>0</v>
      </c>
      <c r="AV925" s="197">
        <v>0</v>
      </c>
      <c r="AW925" s="197" t="s">
        <v>4004</v>
      </c>
      <c r="AX925" s="197"/>
      <c r="AY925" s="197"/>
      <c r="AZ925" s="197"/>
      <c r="BA925" s="197"/>
      <c r="BB925" s="197"/>
      <c r="BC925" s="197"/>
      <c r="BD925" s="197">
        <v>0</v>
      </c>
      <c r="BE925" s="197"/>
      <c r="BF925" s="197"/>
      <c r="BG925" s="197"/>
      <c r="BH925" s="197"/>
      <c r="BI925" s="197"/>
    </row>
    <row r="926" spans="1:61" ht="15" hidden="1" customHeight="1" x14ac:dyDescent="0.2">
      <c r="A926" s="349" t="str">
        <f t="shared" si="45"/>
        <v>60xx-110542001217-600120251113TAC0037</v>
      </c>
      <c r="B926" s="198">
        <v>46078</v>
      </c>
      <c r="C926" s="351" t="s">
        <v>363</v>
      </c>
      <c r="D926" s="351" t="s">
        <v>364</v>
      </c>
      <c r="E926" s="260">
        <v>110542001217</v>
      </c>
      <c r="F926" s="161" t="s">
        <v>3288</v>
      </c>
      <c r="G926" s="199" t="s">
        <v>1663</v>
      </c>
      <c r="H926" s="199" t="s">
        <v>3363</v>
      </c>
      <c r="I926" s="199" t="s">
        <v>3597</v>
      </c>
      <c r="J926" s="198">
        <v>45974</v>
      </c>
      <c r="K926" s="198">
        <v>45988</v>
      </c>
      <c r="L926" s="198">
        <v>46065</v>
      </c>
      <c r="M926" s="198"/>
      <c r="N926" s="161" t="s">
        <v>82</v>
      </c>
      <c r="O926" s="161" t="s">
        <v>479</v>
      </c>
      <c r="P926" s="161"/>
      <c r="Q926" s="161"/>
      <c r="R926" s="198">
        <v>44562</v>
      </c>
      <c r="S926" s="198">
        <v>45964</v>
      </c>
      <c r="T926" s="161" t="s">
        <v>3392</v>
      </c>
      <c r="U926" s="161" t="s">
        <v>149</v>
      </c>
      <c r="V926" s="161"/>
      <c r="W926" s="161" t="s">
        <v>3598</v>
      </c>
      <c r="X926" s="161" t="s">
        <v>1061</v>
      </c>
      <c r="Y926" s="161"/>
      <c r="Z926" s="198"/>
      <c r="AA926" s="161"/>
      <c r="AB926" s="161"/>
      <c r="AC926" s="161"/>
      <c r="AD926" s="197">
        <v>0</v>
      </c>
      <c r="AE926" s="197">
        <v>0</v>
      </c>
      <c r="AF926" s="197" t="s">
        <v>57</v>
      </c>
      <c r="AG926" s="199" t="s">
        <v>57</v>
      </c>
      <c r="AH926" s="197">
        <f t="shared" si="43"/>
        <v>0</v>
      </c>
      <c r="AI926" s="197">
        <v>0</v>
      </c>
      <c r="AJ926" s="197">
        <v>0</v>
      </c>
      <c r="AK926" s="197">
        <v>0</v>
      </c>
      <c r="AL926" s="197">
        <v>0</v>
      </c>
      <c r="AM926" s="197">
        <f t="shared" si="44"/>
        <v>0</v>
      </c>
      <c r="AN926" s="197">
        <v>0</v>
      </c>
      <c r="AO926" s="197">
        <v>0</v>
      </c>
      <c r="AP926" s="197">
        <v>0</v>
      </c>
      <c r="AQ926" s="197">
        <v>0</v>
      </c>
      <c r="AR926" s="197">
        <v>0</v>
      </c>
      <c r="AS926" s="197" t="s">
        <v>564</v>
      </c>
      <c r="AT926" s="197">
        <v>0</v>
      </c>
      <c r="AU926" s="197">
        <v>0</v>
      </c>
      <c r="AV926" s="197">
        <v>0</v>
      </c>
      <c r="AW926" s="197" t="s">
        <v>4004</v>
      </c>
      <c r="AX926" s="197"/>
      <c r="AY926" s="197"/>
      <c r="AZ926" s="197"/>
      <c r="BA926" s="197"/>
      <c r="BB926" s="197"/>
      <c r="BC926" s="197"/>
      <c r="BD926" s="197">
        <v>0</v>
      </c>
      <c r="BE926" s="197"/>
      <c r="BF926" s="197"/>
      <c r="BG926" s="197"/>
      <c r="BH926" s="197"/>
      <c r="BI926" s="197"/>
    </row>
    <row r="927" spans="1:61" ht="15" hidden="1" customHeight="1" x14ac:dyDescent="0.2">
      <c r="A927" s="349" t="str">
        <f t="shared" si="45"/>
        <v>60xx-250640030251-600120260112TAC0214</v>
      </c>
      <c r="B927" s="198">
        <v>46078</v>
      </c>
      <c r="C927" s="351" t="s">
        <v>363</v>
      </c>
      <c r="D927" s="351" t="s">
        <v>364</v>
      </c>
      <c r="E927" s="260">
        <v>250640030251</v>
      </c>
      <c r="F927" s="161" t="s">
        <v>3236</v>
      </c>
      <c r="G927" s="199" t="s">
        <v>3234</v>
      </c>
      <c r="H927" s="199" t="s">
        <v>3363</v>
      </c>
      <c r="I927" s="199" t="s">
        <v>3581</v>
      </c>
      <c r="J927" s="198">
        <v>46034</v>
      </c>
      <c r="K927" s="198">
        <v>46037</v>
      </c>
      <c r="L927" s="198">
        <v>46065</v>
      </c>
      <c r="M927" s="198"/>
      <c r="N927" s="161" t="s">
        <v>21</v>
      </c>
      <c r="O927" s="161" t="s">
        <v>479</v>
      </c>
      <c r="P927" s="161"/>
      <c r="Q927" s="161"/>
      <c r="R927" s="198">
        <v>45834</v>
      </c>
      <c r="S927" s="198">
        <v>46009</v>
      </c>
      <c r="T927" s="161" t="s">
        <v>787</v>
      </c>
      <c r="U927" s="161" t="s">
        <v>149</v>
      </c>
      <c r="V927" s="161"/>
      <c r="W927" s="161" t="s">
        <v>3582</v>
      </c>
      <c r="X927" s="161" t="s">
        <v>1061</v>
      </c>
      <c r="Y927" s="161"/>
      <c r="Z927" s="198"/>
      <c r="AA927" s="161"/>
      <c r="AB927" s="161"/>
      <c r="AC927" s="161"/>
      <c r="AD927" s="197"/>
      <c r="AE927" s="197">
        <v>0</v>
      </c>
      <c r="AF927" s="197" t="s">
        <v>57</v>
      </c>
      <c r="AG927" s="199" t="s">
        <v>57</v>
      </c>
      <c r="AH927" s="197">
        <f t="shared" si="43"/>
        <v>0</v>
      </c>
      <c r="AI927" s="197">
        <v>0</v>
      </c>
      <c r="AJ927" s="197">
        <v>0</v>
      </c>
      <c r="AK927" s="197">
        <v>0</v>
      </c>
      <c r="AL927" s="197">
        <v>0</v>
      </c>
      <c r="AM927" s="197">
        <f t="shared" si="44"/>
        <v>0</v>
      </c>
      <c r="AN927" s="197">
        <v>0</v>
      </c>
      <c r="AO927" s="197">
        <v>0</v>
      </c>
      <c r="AP927" s="197">
        <v>0</v>
      </c>
      <c r="AQ927" s="197">
        <v>0</v>
      </c>
      <c r="AR927" s="197">
        <v>0</v>
      </c>
      <c r="AS927" s="197" t="s">
        <v>564</v>
      </c>
      <c r="AT927" s="197">
        <v>0</v>
      </c>
      <c r="AU927" s="197">
        <v>0</v>
      </c>
      <c r="AV927" s="197">
        <v>0</v>
      </c>
      <c r="AW927" s="197" t="s">
        <v>4004</v>
      </c>
      <c r="AX927" s="197"/>
      <c r="AY927" s="197"/>
      <c r="AZ927" s="197"/>
      <c r="BA927" s="197"/>
      <c r="BB927" s="197"/>
      <c r="BC927" s="197"/>
      <c r="BD927" s="197">
        <v>0</v>
      </c>
      <c r="BE927" s="197"/>
      <c r="BF927" s="197"/>
      <c r="BG927" s="197"/>
      <c r="BH927" s="197"/>
      <c r="BI927" s="197"/>
    </row>
    <row r="928" spans="1:61" ht="15" hidden="1" customHeight="1" x14ac:dyDescent="0.2">
      <c r="A928" s="349" t="str">
        <f t="shared" si="45"/>
        <v>60xx-200741021490-600120251029TAC0378</v>
      </c>
      <c r="B928" s="198">
        <v>46078</v>
      </c>
      <c r="C928" s="351" t="s">
        <v>363</v>
      </c>
      <c r="D928" s="351" t="s">
        <v>364</v>
      </c>
      <c r="E928" s="260">
        <v>200741021490</v>
      </c>
      <c r="F928" s="161" t="s">
        <v>3292</v>
      </c>
      <c r="G928" s="199" t="s">
        <v>1515</v>
      </c>
      <c r="H928" s="199" t="s">
        <v>3363</v>
      </c>
      <c r="I928" s="199" t="s">
        <v>3600</v>
      </c>
      <c r="J928" s="198">
        <v>45959</v>
      </c>
      <c r="K928" s="198">
        <v>45972</v>
      </c>
      <c r="L928" s="198">
        <v>46057</v>
      </c>
      <c r="M928" s="198" t="s">
        <v>118</v>
      </c>
      <c r="N928" s="161" t="s">
        <v>21</v>
      </c>
      <c r="O928" s="161" t="s">
        <v>479</v>
      </c>
      <c r="P928" s="161"/>
      <c r="Q928" s="161"/>
      <c r="R928" s="198">
        <v>44562</v>
      </c>
      <c r="S928" s="198">
        <v>45938</v>
      </c>
      <c r="T928" s="161" t="s">
        <v>683</v>
      </c>
      <c r="U928" s="161" t="s">
        <v>3601</v>
      </c>
      <c r="V928" s="161"/>
      <c r="W928" s="161" t="s">
        <v>3602</v>
      </c>
      <c r="X928" s="161" t="s">
        <v>3470</v>
      </c>
      <c r="Y928" s="161"/>
      <c r="Z928" s="198"/>
      <c r="AA928" s="161"/>
      <c r="AB928" s="161"/>
      <c r="AC928" s="161"/>
      <c r="AD928" s="197">
        <v>0</v>
      </c>
      <c r="AE928" s="197">
        <v>0</v>
      </c>
      <c r="AF928" s="197" t="s">
        <v>57</v>
      </c>
      <c r="AG928" s="199" t="s">
        <v>57</v>
      </c>
      <c r="AH928" s="197">
        <f t="shared" si="43"/>
        <v>0</v>
      </c>
      <c r="AI928" s="197">
        <v>0</v>
      </c>
      <c r="AJ928" s="197">
        <v>0</v>
      </c>
      <c r="AK928" s="197">
        <v>0</v>
      </c>
      <c r="AL928" s="197">
        <v>0</v>
      </c>
      <c r="AM928" s="197">
        <f t="shared" si="44"/>
        <v>0</v>
      </c>
      <c r="AN928" s="197">
        <v>0</v>
      </c>
      <c r="AO928" s="197">
        <v>0</v>
      </c>
      <c r="AP928" s="197">
        <v>0</v>
      </c>
      <c r="AQ928" s="197">
        <v>0</v>
      </c>
      <c r="AR928" s="197">
        <v>0</v>
      </c>
      <c r="AS928" s="197" t="s">
        <v>564</v>
      </c>
      <c r="AT928" s="197">
        <v>0</v>
      </c>
      <c r="AU928" s="197">
        <v>0</v>
      </c>
      <c r="AV928" s="197">
        <v>0</v>
      </c>
      <c r="AW928" s="197" t="s">
        <v>4004</v>
      </c>
      <c r="AX928" s="197"/>
      <c r="AY928" s="197"/>
      <c r="AZ928" s="197"/>
      <c r="BA928" s="197"/>
      <c r="BB928" s="197"/>
      <c r="BC928" s="197"/>
      <c r="BD928" s="197">
        <v>0</v>
      </c>
      <c r="BE928" s="197"/>
      <c r="BF928" s="197"/>
      <c r="BG928" s="197"/>
      <c r="BH928" s="197"/>
      <c r="BI928" s="197"/>
    </row>
    <row r="929" spans="1:61" ht="15" hidden="1" customHeight="1" x14ac:dyDescent="0.2">
      <c r="A929" s="349" t="str">
        <f t="shared" si="45"/>
        <v>60xx-220640021990-600120251229TAC0112</v>
      </c>
      <c r="B929" s="198">
        <v>46078</v>
      </c>
      <c r="C929" s="351" t="s">
        <v>363</v>
      </c>
      <c r="D929" s="351" t="s">
        <v>364</v>
      </c>
      <c r="E929" s="260">
        <v>220640021990</v>
      </c>
      <c r="F929" s="161" t="s">
        <v>2487</v>
      </c>
      <c r="G929" s="199" t="s">
        <v>2485</v>
      </c>
      <c r="H929" s="199" t="s">
        <v>3363</v>
      </c>
      <c r="I929" s="199" t="s">
        <v>4358</v>
      </c>
      <c r="J929" s="198">
        <v>46020</v>
      </c>
      <c r="K929" s="198">
        <v>46028</v>
      </c>
      <c r="L929" s="198">
        <v>46055</v>
      </c>
      <c r="M929" s="198"/>
      <c r="N929" s="161" t="s">
        <v>21</v>
      </c>
      <c r="O929" s="161" t="s">
        <v>479</v>
      </c>
      <c r="P929" s="161"/>
      <c r="Q929" s="161"/>
      <c r="R929" s="198">
        <v>44726</v>
      </c>
      <c r="S929" s="198" t="s">
        <v>2369</v>
      </c>
      <c r="T929" s="161" t="s">
        <v>682</v>
      </c>
      <c r="U929" s="161" t="s">
        <v>149</v>
      </c>
      <c r="V929" s="161"/>
      <c r="W929" s="161"/>
      <c r="X929" s="161" t="s">
        <v>132</v>
      </c>
      <c r="Y929" s="161"/>
      <c r="Z929" s="198"/>
      <c r="AA929" s="161"/>
      <c r="AB929" s="161"/>
      <c r="AC929" s="161"/>
      <c r="AD929" s="197">
        <v>0</v>
      </c>
      <c r="AE929" s="197">
        <v>0</v>
      </c>
      <c r="AF929" s="197" t="s">
        <v>57</v>
      </c>
      <c r="AG929" s="199" t="s">
        <v>57</v>
      </c>
      <c r="AH929" s="197">
        <f t="shared" si="43"/>
        <v>0</v>
      </c>
      <c r="AI929" s="197">
        <v>0</v>
      </c>
      <c r="AJ929" s="197">
        <v>0</v>
      </c>
      <c r="AK929" s="197">
        <v>0</v>
      </c>
      <c r="AL929" s="197">
        <v>0</v>
      </c>
      <c r="AM929" s="197">
        <f t="shared" si="44"/>
        <v>0</v>
      </c>
      <c r="AN929" s="197">
        <v>0</v>
      </c>
      <c r="AO929" s="197">
        <v>0</v>
      </c>
      <c r="AP929" s="197">
        <v>0</v>
      </c>
      <c r="AQ929" s="197">
        <v>0</v>
      </c>
      <c r="AR929" s="197">
        <v>0</v>
      </c>
      <c r="AS929" s="197" t="s">
        <v>564</v>
      </c>
      <c r="AT929" s="197">
        <v>0</v>
      </c>
      <c r="AU929" s="197">
        <v>0</v>
      </c>
      <c r="AV929" s="197">
        <v>0</v>
      </c>
      <c r="AW929" s="197" t="s">
        <v>4004</v>
      </c>
      <c r="AX929" s="197"/>
      <c r="AY929" s="197"/>
      <c r="AZ929" s="197"/>
      <c r="BA929" s="197"/>
      <c r="BB929" s="197"/>
      <c r="BC929" s="197"/>
      <c r="BD929" s="197">
        <v>0</v>
      </c>
      <c r="BE929" s="197"/>
      <c r="BF929" s="197"/>
      <c r="BG929" s="197"/>
      <c r="BH929" s="197"/>
      <c r="BI929" s="197"/>
    </row>
    <row r="930" spans="1:61" ht="15" hidden="1" customHeight="1" x14ac:dyDescent="0.2">
      <c r="A930" s="349" t="str">
        <f t="shared" si="45"/>
        <v>60xx-190842018405-600120250804TAC0005</v>
      </c>
      <c r="B930" s="198">
        <v>46078</v>
      </c>
      <c r="C930" s="351" t="s">
        <v>363</v>
      </c>
      <c r="D930" s="351" t="s">
        <v>364</v>
      </c>
      <c r="E930" s="260">
        <v>190842018405</v>
      </c>
      <c r="F930" s="161" t="s">
        <v>3310</v>
      </c>
      <c r="G930" s="199" t="s">
        <v>1472</v>
      </c>
      <c r="H930" s="199" t="s">
        <v>3363</v>
      </c>
      <c r="I930" s="199" t="s">
        <v>4359</v>
      </c>
      <c r="J930" s="198">
        <v>45873</v>
      </c>
      <c r="K930" s="198">
        <v>45964</v>
      </c>
      <c r="L930" s="198">
        <v>46065</v>
      </c>
      <c r="M930" s="198"/>
      <c r="N930" s="161" t="s">
        <v>21</v>
      </c>
      <c r="O930" s="161" t="s">
        <v>479</v>
      </c>
      <c r="P930" s="161"/>
      <c r="Q930" s="161"/>
      <c r="R930" s="198">
        <v>44562</v>
      </c>
      <c r="S930" s="198" t="s">
        <v>3609</v>
      </c>
      <c r="T930" s="161" t="s">
        <v>681</v>
      </c>
      <c r="U930" s="161" t="s">
        <v>149</v>
      </c>
      <c r="V930" s="161"/>
      <c r="W930" s="161"/>
      <c r="X930" s="161" t="s">
        <v>132</v>
      </c>
      <c r="Y930" s="161"/>
      <c r="Z930" s="198"/>
      <c r="AA930" s="161"/>
      <c r="AB930" s="161"/>
      <c r="AC930" s="161"/>
      <c r="AD930" s="197">
        <v>0</v>
      </c>
      <c r="AE930" s="197">
        <v>0</v>
      </c>
      <c r="AF930" s="197" t="s">
        <v>57</v>
      </c>
      <c r="AG930" s="199" t="s">
        <v>57</v>
      </c>
      <c r="AH930" s="197">
        <f t="shared" si="43"/>
        <v>0</v>
      </c>
      <c r="AI930" s="197">
        <v>0</v>
      </c>
      <c r="AJ930" s="197">
        <v>0</v>
      </c>
      <c r="AK930" s="197">
        <v>0</v>
      </c>
      <c r="AL930" s="197">
        <v>0</v>
      </c>
      <c r="AM930" s="197">
        <f t="shared" si="44"/>
        <v>0</v>
      </c>
      <c r="AN930" s="197">
        <v>0</v>
      </c>
      <c r="AO930" s="197">
        <v>0</v>
      </c>
      <c r="AP930" s="197">
        <v>0</v>
      </c>
      <c r="AQ930" s="197">
        <v>0</v>
      </c>
      <c r="AR930" s="197">
        <v>0</v>
      </c>
      <c r="AS930" s="197" t="s">
        <v>564</v>
      </c>
      <c r="AT930" s="197">
        <v>0</v>
      </c>
      <c r="AU930" s="197">
        <v>0</v>
      </c>
      <c r="AV930" s="197">
        <v>0</v>
      </c>
      <c r="AW930" s="197" t="s">
        <v>4004</v>
      </c>
      <c r="AX930" s="197"/>
      <c r="AY930" s="197"/>
      <c r="AZ930" s="197"/>
      <c r="BA930" s="197"/>
      <c r="BB930" s="197"/>
      <c r="BC930" s="197"/>
      <c r="BD930" s="197">
        <v>0</v>
      </c>
      <c r="BE930" s="197"/>
      <c r="BF930" s="197"/>
      <c r="BG930" s="197"/>
      <c r="BH930" s="197"/>
      <c r="BI930" s="197"/>
    </row>
    <row r="931" spans="1:61" ht="15" hidden="1" customHeight="1" x14ac:dyDescent="0.2">
      <c r="A931" s="349" t="str">
        <f t="shared" si="45"/>
        <v>60xx-170340003404-600120251225TAC0070</v>
      </c>
      <c r="B931" s="198">
        <v>46078</v>
      </c>
      <c r="C931" s="351" t="s">
        <v>363</v>
      </c>
      <c r="D931" s="351" t="s">
        <v>364</v>
      </c>
      <c r="E931" s="260">
        <v>170340003404</v>
      </c>
      <c r="F931" s="161" t="s">
        <v>2467</v>
      </c>
      <c r="G931" s="199" t="s">
        <v>2465</v>
      </c>
      <c r="H931" s="199" t="s">
        <v>3363</v>
      </c>
      <c r="I931" s="199" t="s">
        <v>4360</v>
      </c>
      <c r="J931" s="198">
        <v>46016</v>
      </c>
      <c r="K931" s="198">
        <v>46027</v>
      </c>
      <c r="L931" s="198">
        <v>46051</v>
      </c>
      <c r="M931" s="198">
        <v>46051</v>
      </c>
      <c r="N931" s="161" t="s">
        <v>21</v>
      </c>
      <c r="O931" s="161" t="s">
        <v>479</v>
      </c>
      <c r="P931" s="161"/>
      <c r="Q931" s="161"/>
      <c r="R931" s="198">
        <v>44562</v>
      </c>
      <c r="S931" s="198" t="s">
        <v>3570</v>
      </c>
      <c r="T931" s="161" t="s">
        <v>788</v>
      </c>
      <c r="U931" s="161" t="s">
        <v>149</v>
      </c>
      <c r="V931" s="161"/>
      <c r="W931" s="161"/>
      <c r="X931" s="161"/>
      <c r="Y931" s="161"/>
      <c r="Z931" s="198"/>
      <c r="AA931" s="161"/>
      <c r="AB931" s="161"/>
      <c r="AC931" s="161"/>
      <c r="AD931" s="197">
        <v>0</v>
      </c>
      <c r="AE931" s="197">
        <v>0</v>
      </c>
      <c r="AF931" s="197" t="s">
        <v>57</v>
      </c>
      <c r="AG931" s="199" t="s">
        <v>57</v>
      </c>
      <c r="AH931" s="197">
        <f t="shared" si="43"/>
        <v>0</v>
      </c>
      <c r="AI931" s="197">
        <v>0</v>
      </c>
      <c r="AJ931" s="197">
        <v>0</v>
      </c>
      <c r="AK931" s="197">
        <v>0</v>
      </c>
      <c r="AL931" s="197">
        <v>0</v>
      </c>
      <c r="AM931" s="197">
        <f t="shared" si="44"/>
        <v>0</v>
      </c>
      <c r="AN931" s="197">
        <v>0</v>
      </c>
      <c r="AO931" s="197">
        <v>0</v>
      </c>
      <c r="AP931" s="197">
        <v>0</v>
      </c>
      <c r="AQ931" s="197">
        <v>0</v>
      </c>
      <c r="AR931" s="197">
        <v>0</v>
      </c>
      <c r="AS931" s="197" t="s">
        <v>564</v>
      </c>
      <c r="AT931" s="197">
        <v>0</v>
      </c>
      <c r="AU931" s="197">
        <v>0</v>
      </c>
      <c r="AV931" s="197">
        <v>0</v>
      </c>
      <c r="AW931" s="197" t="s">
        <v>4004</v>
      </c>
      <c r="AX931" s="197"/>
      <c r="AY931" s="197"/>
      <c r="AZ931" s="197"/>
      <c r="BA931" s="197"/>
      <c r="BB931" s="197"/>
      <c r="BC931" s="197"/>
      <c r="BD931" s="197">
        <v>0</v>
      </c>
      <c r="BE931" s="197"/>
      <c r="BF931" s="197"/>
      <c r="BG931" s="197"/>
      <c r="BH931" s="197"/>
      <c r="BI931" s="197"/>
    </row>
    <row r="932" spans="1:61" ht="15" hidden="1" customHeight="1" x14ac:dyDescent="0.2">
      <c r="A932" s="349" t="str">
        <f t="shared" si="45"/>
        <v>60xx-90940007688-600120250721TAC0020</v>
      </c>
      <c r="B932" s="198">
        <v>46078</v>
      </c>
      <c r="C932" s="351" t="s">
        <v>363</v>
      </c>
      <c r="D932" s="351" t="s">
        <v>364</v>
      </c>
      <c r="E932" s="260">
        <v>90940007688</v>
      </c>
      <c r="F932" s="161" t="s">
        <v>785</v>
      </c>
      <c r="G932" s="199" t="s">
        <v>784</v>
      </c>
      <c r="H932" s="199" t="s">
        <v>3363</v>
      </c>
      <c r="I932" s="199" t="s">
        <v>4361</v>
      </c>
      <c r="J932" s="198">
        <v>45859</v>
      </c>
      <c r="K932" s="198">
        <v>45868</v>
      </c>
      <c r="L932" s="198">
        <v>46050</v>
      </c>
      <c r="M932" s="198" t="s">
        <v>57</v>
      </c>
      <c r="N932" s="161" t="s">
        <v>24</v>
      </c>
      <c r="O932" s="161" t="s">
        <v>487</v>
      </c>
      <c r="P932" s="161"/>
      <c r="Q932" s="161"/>
      <c r="R932" s="198">
        <v>44562</v>
      </c>
      <c r="S932" s="198" t="s">
        <v>25</v>
      </c>
      <c r="T932" s="161" t="s">
        <v>786</v>
      </c>
      <c r="U932" s="161" t="s">
        <v>149</v>
      </c>
      <c r="V932" s="161"/>
      <c r="W932" s="161"/>
      <c r="X932" s="161" t="s">
        <v>28</v>
      </c>
      <c r="Y932" s="161"/>
      <c r="Z932" s="198"/>
      <c r="AA932" s="161"/>
      <c r="AB932" s="161"/>
      <c r="AC932" s="161"/>
      <c r="AD932" s="197"/>
      <c r="AE932" s="197"/>
      <c r="AF932" s="197" t="s">
        <v>57</v>
      </c>
      <c r="AG932" s="199" t="s">
        <v>57</v>
      </c>
      <c r="AH932" s="197">
        <f t="shared" si="43"/>
        <v>0</v>
      </c>
      <c r="AI932" s="197">
        <v>0</v>
      </c>
      <c r="AJ932" s="197">
        <v>0</v>
      </c>
      <c r="AK932" s="197">
        <v>0</v>
      </c>
      <c r="AL932" s="197">
        <v>0</v>
      </c>
      <c r="AM932" s="197">
        <f t="shared" si="44"/>
        <v>0</v>
      </c>
      <c r="AN932" s="197">
        <v>0</v>
      </c>
      <c r="AO932" s="197">
        <v>0</v>
      </c>
      <c r="AP932" s="197">
        <v>0</v>
      </c>
      <c r="AQ932" s="197">
        <v>0</v>
      </c>
      <c r="AR932" s="197">
        <v>0</v>
      </c>
      <c r="AS932" s="197" t="s">
        <v>564</v>
      </c>
      <c r="AT932" s="197">
        <v>0</v>
      </c>
      <c r="AU932" s="197">
        <v>0</v>
      </c>
      <c r="AV932" s="197">
        <v>0</v>
      </c>
      <c r="AW932" s="197" t="s">
        <v>4004</v>
      </c>
      <c r="AX932" s="197"/>
      <c r="AY932" s="197"/>
      <c r="AZ932" s="197"/>
      <c r="BA932" s="197"/>
      <c r="BB932" s="197"/>
      <c r="BC932" s="197"/>
      <c r="BD932" s="197">
        <v>0</v>
      </c>
      <c r="BE932" s="197"/>
      <c r="BF932" s="197"/>
      <c r="BG932" s="197"/>
      <c r="BH932" s="197"/>
      <c r="BI932" s="197"/>
    </row>
    <row r="933" spans="1:61" ht="15" hidden="1" customHeight="1" x14ac:dyDescent="0.2">
      <c r="A933" s="349" t="str">
        <f t="shared" si="45"/>
        <v>60xx-161142031503-600120251016TAC0082</v>
      </c>
      <c r="B933" s="198">
        <v>46085</v>
      </c>
      <c r="C933" s="351" t="s">
        <v>363</v>
      </c>
      <c r="D933" s="351" t="s">
        <v>364</v>
      </c>
      <c r="E933" s="260">
        <v>161142031503</v>
      </c>
      <c r="F933" s="161" t="s">
        <v>1450</v>
      </c>
      <c r="G933" s="199" t="s">
        <v>1449</v>
      </c>
      <c r="H933" s="199" t="s">
        <v>3363</v>
      </c>
      <c r="I933" s="199" t="s">
        <v>4362</v>
      </c>
      <c r="J933" s="198">
        <v>45946</v>
      </c>
      <c r="K933" s="198">
        <v>45959</v>
      </c>
      <c r="L933" s="198">
        <v>46083</v>
      </c>
      <c r="M933" s="198"/>
      <c r="N933" s="161" t="s">
        <v>21</v>
      </c>
      <c r="O933" s="161" t="s">
        <v>479</v>
      </c>
      <c r="P933" s="161"/>
      <c r="Q933" s="161"/>
      <c r="R933" s="198">
        <v>44562</v>
      </c>
      <c r="S933" s="198">
        <v>45925</v>
      </c>
      <c r="T933" s="161" t="s">
        <v>789</v>
      </c>
      <c r="U933" s="161" t="s">
        <v>149</v>
      </c>
      <c r="V933" s="161"/>
      <c r="W933" s="161"/>
      <c r="X933" s="161" t="s">
        <v>36</v>
      </c>
      <c r="Y933" s="161"/>
      <c r="Z933" s="198"/>
      <c r="AA933" s="161"/>
      <c r="AB933" s="161"/>
      <c r="AC933" s="161"/>
      <c r="AD933" s="197"/>
      <c r="AE933" s="197"/>
      <c r="AF933" s="197" t="s">
        <v>57</v>
      </c>
      <c r="AG933" s="199" t="s">
        <v>57</v>
      </c>
      <c r="AH933" s="197">
        <f t="shared" si="43"/>
        <v>0</v>
      </c>
      <c r="AI933" s="197">
        <v>0</v>
      </c>
      <c r="AJ933" s="197">
        <v>0</v>
      </c>
      <c r="AK933" s="197">
        <v>0</v>
      </c>
      <c r="AL933" s="197">
        <v>0</v>
      </c>
      <c r="AM933" s="197">
        <f t="shared" si="44"/>
        <v>0</v>
      </c>
      <c r="AN933" s="197">
        <v>0</v>
      </c>
      <c r="AO933" s="197">
        <v>0</v>
      </c>
      <c r="AP933" s="197">
        <v>0</v>
      </c>
      <c r="AQ933" s="197">
        <v>0</v>
      </c>
      <c r="AR933" s="197">
        <v>0</v>
      </c>
      <c r="AS933" s="197" t="s">
        <v>564</v>
      </c>
      <c r="AT933" s="197">
        <v>0</v>
      </c>
      <c r="AU933" s="197">
        <v>0</v>
      </c>
      <c r="AV933" s="197">
        <v>0</v>
      </c>
      <c r="AW933" s="197" t="s">
        <v>4004</v>
      </c>
      <c r="AX933" s="197"/>
      <c r="AY933" s="197"/>
      <c r="AZ933" s="197"/>
      <c r="BA933" s="197"/>
      <c r="BB933" s="197"/>
      <c r="BC933" s="197"/>
      <c r="BD933" s="197">
        <v>0</v>
      </c>
      <c r="BE933" s="197"/>
      <c r="BF933" s="197"/>
      <c r="BG933" s="197"/>
      <c r="BH933" s="197"/>
      <c r="BI933" s="197"/>
    </row>
    <row r="934" spans="1:61" ht="15" hidden="1" customHeight="1" x14ac:dyDescent="0.2">
      <c r="A934" s="349" t="str">
        <f t="shared" si="45"/>
        <v>60xx-221240034326-600120260129TAC0016</v>
      </c>
      <c r="B934" s="198">
        <v>46108</v>
      </c>
      <c r="C934" s="351" t="s">
        <v>363</v>
      </c>
      <c r="D934" s="351" t="s">
        <v>364</v>
      </c>
      <c r="E934" s="260">
        <v>221240034326</v>
      </c>
      <c r="F934" s="161" t="s">
        <v>3923</v>
      </c>
      <c r="G934" s="199" t="s">
        <v>3779</v>
      </c>
      <c r="H934" s="199" t="s">
        <v>3363</v>
      </c>
      <c r="I934" s="199" t="s">
        <v>4363</v>
      </c>
      <c r="J934" s="198">
        <v>46051</v>
      </c>
      <c r="K934" s="198">
        <v>46064</v>
      </c>
      <c r="L934" s="198">
        <v>46099</v>
      </c>
      <c r="M934" s="198">
        <v>46099</v>
      </c>
      <c r="N934" s="161" t="s">
        <v>82</v>
      </c>
      <c r="O934" s="161" t="s">
        <v>479</v>
      </c>
      <c r="P934" s="161"/>
      <c r="Q934" s="161"/>
      <c r="R934" s="198">
        <v>44927</v>
      </c>
      <c r="S934" s="198">
        <v>46045</v>
      </c>
      <c r="T934" s="161" t="s">
        <v>676</v>
      </c>
      <c r="U934" s="161"/>
      <c r="V934" s="161"/>
      <c r="W934" s="161"/>
      <c r="X934" s="161" t="s">
        <v>132</v>
      </c>
      <c r="Y934" s="161"/>
      <c r="Z934" s="198"/>
      <c r="AA934" s="161"/>
      <c r="AB934" s="161"/>
      <c r="AC934" s="161"/>
      <c r="AD934" s="197"/>
      <c r="AE934" s="197"/>
      <c r="AF934" s="197" t="s">
        <v>57</v>
      </c>
      <c r="AG934" s="199" t="s">
        <v>57</v>
      </c>
      <c r="AH934" s="197">
        <f t="shared" si="43"/>
        <v>0</v>
      </c>
      <c r="AI934" s="197">
        <v>0</v>
      </c>
      <c r="AJ934" s="197">
        <v>0</v>
      </c>
      <c r="AK934" s="197">
        <v>0</v>
      </c>
      <c r="AL934" s="197">
        <v>0</v>
      </c>
      <c r="AM934" s="197">
        <f t="shared" si="44"/>
        <v>0</v>
      </c>
      <c r="AN934" s="197">
        <v>0</v>
      </c>
      <c r="AO934" s="197">
        <v>0</v>
      </c>
      <c r="AP934" s="197">
        <v>0</v>
      </c>
      <c r="AQ934" s="197">
        <v>0</v>
      </c>
      <c r="AR934" s="197">
        <v>0</v>
      </c>
      <c r="AS934" s="197" t="s">
        <v>564</v>
      </c>
      <c r="AT934" s="197">
        <v>0</v>
      </c>
      <c r="AU934" s="197">
        <v>0</v>
      </c>
      <c r="AV934" s="197">
        <v>0</v>
      </c>
      <c r="AW934" s="197" t="s">
        <v>4004</v>
      </c>
      <c r="AX934" s="197"/>
      <c r="AY934" s="197"/>
      <c r="AZ934" s="197"/>
      <c r="BA934" s="197"/>
      <c r="BB934" s="197"/>
      <c r="BC934" s="197"/>
      <c r="BD934" s="197">
        <v>0</v>
      </c>
      <c r="BE934" s="197"/>
      <c r="BF934" s="197"/>
      <c r="BG934" s="197"/>
      <c r="BH934" s="197"/>
      <c r="BI934" s="197"/>
    </row>
    <row r="935" spans="1:61" ht="15" hidden="1" customHeight="1" x14ac:dyDescent="0.2">
      <c r="A935" s="349" t="str">
        <f t="shared" si="45"/>
        <v>60xx-240542033985-600120260114TAC0029</v>
      </c>
      <c r="B935" s="198">
        <v>46108</v>
      </c>
      <c r="C935" s="351" t="s">
        <v>363</v>
      </c>
      <c r="D935" s="351" t="s">
        <v>364</v>
      </c>
      <c r="E935" s="260">
        <v>240542033985</v>
      </c>
      <c r="F935" s="161" t="s">
        <v>3227</v>
      </c>
      <c r="G935" s="199" t="s">
        <v>3225</v>
      </c>
      <c r="H935" s="199" t="s">
        <v>3363</v>
      </c>
      <c r="I935" s="199" t="s">
        <v>4364</v>
      </c>
      <c r="J935" s="198">
        <v>46036</v>
      </c>
      <c r="K935" s="198">
        <v>46037</v>
      </c>
      <c r="L935" s="198">
        <v>46093</v>
      </c>
      <c r="M935" s="198">
        <v>46097</v>
      </c>
      <c r="N935" s="161" t="s">
        <v>82</v>
      </c>
      <c r="O935" s="161" t="s">
        <v>479</v>
      </c>
      <c r="P935" s="161"/>
      <c r="Q935" s="161"/>
      <c r="R935" s="198">
        <v>45441</v>
      </c>
      <c r="S935" s="198">
        <v>46021</v>
      </c>
      <c r="T935" s="161" t="s">
        <v>1609</v>
      </c>
      <c r="U935" s="161"/>
      <c r="V935" s="161"/>
      <c r="W935" s="161"/>
      <c r="X935" s="161" t="s">
        <v>132</v>
      </c>
      <c r="Y935" s="161"/>
      <c r="Z935" s="198"/>
      <c r="AA935" s="161"/>
      <c r="AB935" s="161"/>
      <c r="AC935" s="161"/>
      <c r="AD935" s="197"/>
      <c r="AE935" s="197"/>
      <c r="AF935" s="197" t="s">
        <v>57</v>
      </c>
      <c r="AG935" s="199" t="s">
        <v>57</v>
      </c>
      <c r="AH935" s="197">
        <f t="shared" si="43"/>
        <v>0</v>
      </c>
      <c r="AI935" s="197">
        <v>0</v>
      </c>
      <c r="AJ935" s="197">
        <v>0</v>
      </c>
      <c r="AK935" s="197">
        <v>0</v>
      </c>
      <c r="AL935" s="197">
        <v>0</v>
      </c>
      <c r="AM935" s="197">
        <f t="shared" si="44"/>
        <v>0</v>
      </c>
      <c r="AN935" s="197">
        <v>0</v>
      </c>
      <c r="AO935" s="197">
        <v>0</v>
      </c>
      <c r="AP935" s="197">
        <v>0</v>
      </c>
      <c r="AQ935" s="197">
        <v>0</v>
      </c>
      <c r="AR935" s="197">
        <v>0</v>
      </c>
      <c r="AS935" s="197" t="s">
        <v>564</v>
      </c>
      <c r="AT935" s="197">
        <v>0</v>
      </c>
      <c r="AU935" s="197">
        <v>0</v>
      </c>
      <c r="AV935" s="197">
        <v>0</v>
      </c>
      <c r="AW935" s="197" t="s">
        <v>4004</v>
      </c>
      <c r="AX935" s="197"/>
      <c r="AY935" s="197"/>
      <c r="AZ935" s="197"/>
      <c r="BA935" s="197"/>
      <c r="BB935" s="197"/>
      <c r="BC935" s="197"/>
      <c r="BD935" s="197">
        <v>0</v>
      </c>
      <c r="BE935" s="197"/>
      <c r="BF935" s="197"/>
      <c r="BG935" s="197"/>
      <c r="BH935" s="197"/>
      <c r="BI935" s="197"/>
    </row>
    <row r="936" spans="1:61" ht="15" hidden="1" customHeight="1" x14ac:dyDescent="0.2">
      <c r="A936" s="349" t="str">
        <f t="shared" si="45"/>
        <v>60xx-241140021324-600120251222TAC0012</v>
      </c>
      <c r="B936" s="198">
        <v>46108</v>
      </c>
      <c r="C936" s="351" t="s">
        <v>363</v>
      </c>
      <c r="D936" s="351" t="s">
        <v>364</v>
      </c>
      <c r="E936" s="260">
        <v>241140021324</v>
      </c>
      <c r="F936" s="161" t="s">
        <v>2163</v>
      </c>
      <c r="G936" s="199" t="s">
        <v>2164</v>
      </c>
      <c r="H936" s="199" t="s">
        <v>3363</v>
      </c>
      <c r="I936" s="199" t="s">
        <v>4365</v>
      </c>
      <c r="J936" s="198">
        <v>46013</v>
      </c>
      <c r="K936" s="198">
        <v>46020</v>
      </c>
      <c r="L936" s="198">
        <v>46084</v>
      </c>
      <c r="M936" s="198">
        <v>46084</v>
      </c>
      <c r="N936" s="161" t="s">
        <v>82</v>
      </c>
      <c r="O936" s="161" t="s">
        <v>479</v>
      </c>
      <c r="P936" s="161"/>
      <c r="Q936" s="161"/>
      <c r="R936" s="198">
        <v>45614</v>
      </c>
      <c r="S936" s="198">
        <v>46009</v>
      </c>
      <c r="T936" s="161" t="s">
        <v>765</v>
      </c>
      <c r="U936" s="161"/>
      <c r="V936" s="161"/>
      <c r="W936" s="161"/>
      <c r="X936" s="161" t="s">
        <v>132</v>
      </c>
      <c r="Y936" s="161"/>
      <c r="Z936" s="198"/>
      <c r="AA936" s="161"/>
      <c r="AB936" s="161"/>
      <c r="AC936" s="161"/>
      <c r="AD936" s="197"/>
      <c r="AE936" s="197"/>
      <c r="AF936" s="197" t="s">
        <v>57</v>
      </c>
      <c r="AG936" s="199" t="s">
        <v>57</v>
      </c>
      <c r="AH936" s="197">
        <f t="shared" si="43"/>
        <v>0</v>
      </c>
      <c r="AI936" s="197">
        <v>0</v>
      </c>
      <c r="AJ936" s="197">
        <v>0</v>
      </c>
      <c r="AK936" s="197">
        <v>0</v>
      </c>
      <c r="AL936" s="197">
        <v>0</v>
      </c>
      <c r="AM936" s="197">
        <f t="shared" si="44"/>
        <v>0</v>
      </c>
      <c r="AN936" s="197">
        <v>0</v>
      </c>
      <c r="AO936" s="197">
        <v>0</v>
      </c>
      <c r="AP936" s="197">
        <v>0</v>
      </c>
      <c r="AQ936" s="197">
        <v>0</v>
      </c>
      <c r="AR936" s="197">
        <v>0</v>
      </c>
      <c r="AS936" s="197" t="s">
        <v>564</v>
      </c>
      <c r="AT936" s="197">
        <v>0</v>
      </c>
      <c r="AU936" s="197">
        <v>0</v>
      </c>
      <c r="AV936" s="197">
        <v>0</v>
      </c>
      <c r="AW936" s="197" t="s">
        <v>4004</v>
      </c>
      <c r="AX936" s="197"/>
      <c r="AY936" s="197"/>
      <c r="AZ936" s="197"/>
      <c r="BA936" s="197"/>
      <c r="BB936" s="197"/>
      <c r="BC936" s="197"/>
      <c r="BD936" s="197">
        <v>0</v>
      </c>
      <c r="BE936" s="197"/>
      <c r="BF936" s="197"/>
      <c r="BG936" s="197"/>
      <c r="BH936" s="197"/>
      <c r="BI936" s="197"/>
    </row>
    <row r="937" spans="1:61" ht="15" hidden="1" customHeight="1" x14ac:dyDescent="0.2">
      <c r="A937" s="349" t="str">
        <f t="shared" si="45"/>
        <v>60xx-91242013107-600120251204TAC0088</v>
      </c>
      <c r="B937" s="198">
        <v>46108</v>
      </c>
      <c r="C937" s="351" t="s">
        <v>363</v>
      </c>
      <c r="D937" s="351" t="s">
        <v>364</v>
      </c>
      <c r="E937" s="260">
        <v>91242013107</v>
      </c>
      <c r="F937" s="161" t="s">
        <v>2258</v>
      </c>
      <c r="G937" s="199" t="s">
        <v>2259</v>
      </c>
      <c r="H937" s="199" t="s">
        <v>3363</v>
      </c>
      <c r="I937" s="199" t="s">
        <v>4366</v>
      </c>
      <c r="J937" s="198">
        <v>45995</v>
      </c>
      <c r="K937" s="198">
        <v>46010</v>
      </c>
      <c r="L937" s="198">
        <v>46080</v>
      </c>
      <c r="M937" s="198">
        <v>46080</v>
      </c>
      <c r="N937" s="161" t="s">
        <v>82</v>
      </c>
      <c r="O937" s="161" t="s">
        <v>479</v>
      </c>
      <c r="P937" s="161"/>
      <c r="Q937" s="161"/>
      <c r="R937" s="198">
        <v>44562</v>
      </c>
      <c r="S937" s="198">
        <v>45985</v>
      </c>
      <c r="T937" s="161" t="s">
        <v>1022</v>
      </c>
      <c r="U937" s="161"/>
      <c r="V937" s="161"/>
      <c r="W937" s="161"/>
      <c r="X937" s="161" t="s">
        <v>132</v>
      </c>
      <c r="Y937" s="161"/>
      <c r="Z937" s="198"/>
      <c r="AA937" s="161"/>
      <c r="AB937" s="161"/>
      <c r="AC937" s="161"/>
      <c r="AD937" s="197"/>
      <c r="AE937" s="197"/>
      <c r="AF937" s="197" t="s">
        <v>57</v>
      </c>
      <c r="AG937" s="199" t="s">
        <v>57</v>
      </c>
      <c r="AH937" s="197">
        <f t="shared" si="43"/>
        <v>0</v>
      </c>
      <c r="AI937" s="197">
        <v>0</v>
      </c>
      <c r="AJ937" s="197">
        <v>0</v>
      </c>
      <c r="AK937" s="197">
        <v>0</v>
      </c>
      <c r="AL937" s="197">
        <v>0</v>
      </c>
      <c r="AM937" s="197">
        <f t="shared" si="44"/>
        <v>0</v>
      </c>
      <c r="AN937" s="197">
        <v>0</v>
      </c>
      <c r="AO937" s="197">
        <v>0</v>
      </c>
      <c r="AP937" s="197">
        <v>0</v>
      </c>
      <c r="AQ937" s="197">
        <v>0</v>
      </c>
      <c r="AR937" s="197">
        <v>0</v>
      </c>
      <c r="AS937" s="197" t="s">
        <v>564</v>
      </c>
      <c r="AT937" s="197">
        <v>0</v>
      </c>
      <c r="AU937" s="197">
        <v>0</v>
      </c>
      <c r="AV937" s="197">
        <v>0</v>
      </c>
      <c r="AW937" s="197" t="s">
        <v>4004</v>
      </c>
      <c r="AX937" s="197"/>
      <c r="AY937" s="197"/>
      <c r="AZ937" s="197"/>
      <c r="BA937" s="197"/>
      <c r="BB937" s="197"/>
      <c r="BC937" s="197"/>
      <c r="BD937" s="197">
        <v>0</v>
      </c>
      <c r="BE937" s="197"/>
      <c r="BF937" s="197"/>
      <c r="BG937" s="197"/>
      <c r="BH937" s="197"/>
      <c r="BI937" s="197"/>
    </row>
    <row r="938" spans="1:61" ht="15" hidden="1" customHeight="1" x14ac:dyDescent="0.2">
      <c r="A938" s="349" t="str">
        <f t="shared" si="45"/>
        <v>60xx-240440004461-600120260126TAC0167</v>
      </c>
      <c r="B938" s="198">
        <v>46108</v>
      </c>
      <c r="C938" s="351" t="s">
        <v>363</v>
      </c>
      <c r="D938" s="351" t="s">
        <v>364</v>
      </c>
      <c r="E938" s="260">
        <v>240440004461</v>
      </c>
      <c r="F938" s="161" t="s">
        <v>3286</v>
      </c>
      <c r="G938" s="199" t="s">
        <v>3284</v>
      </c>
      <c r="H938" s="199" t="s">
        <v>3363</v>
      </c>
      <c r="I938" s="199" t="s">
        <v>4367</v>
      </c>
      <c r="J938" s="198">
        <v>46048</v>
      </c>
      <c r="K938" s="198">
        <v>46059</v>
      </c>
      <c r="L938" s="198">
        <v>46071</v>
      </c>
      <c r="M938" s="198">
        <v>46071</v>
      </c>
      <c r="N938" s="161" t="s">
        <v>82</v>
      </c>
      <c r="O938" s="161" t="s">
        <v>479</v>
      </c>
      <c r="P938" s="161"/>
      <c r="Q938" s="161"/>
      <c r="R938" s="198">
        <v>45385</v>
      </c>
      <c r="S938" s="198">
        <v>46034</v>
      </c>
      <c r="T938" s="161" t="s">
        <v>681</v>
      </c>
      <c r="U938" s="161"/>
      <c r="V938" s="161"/>
      <c r="W938" s="161"/>
      <c r="X938" s="161" t="s">
        <v>132</v>
      </c>
      <c r="Y938" s="161"/>
      <c r="Z938" s="198"/>
      <c r="AA938" s="161"/>
      <c r="AB938" s="161"/>
      <c r="AC938" s="161"/>
      <c r="AD938" s="197"/>
      <c r="AE938" s="197"/>
      <c r="AF938" s="197" t="s">
        <v>57</v>
      </c>
      <c r="AG938" s="199" t="s">
        <v>57</v>
      </c>
      <c r="AH938" s="197">
        <f t="shared" si="43"/>
        <v>0</v>
      </c>
      <c r="AI938" s="197">
        <v>0</v>
      </c>
      <c r="AJ938" s="197">
        <v>0</v>
      </c>
      <c r="AK938" s="197">
        <v>0</v>
      </c>
      <c r="AL938" s="197">
        <v>0</v>
      </c>
      <c r="AM938" s="197">
        <f t="shared" si="44"/>
        <v>0</v>
      </c>
      <c r="AN938" s="197">
        <v>0</v>
      </c>
      <c r="AO938" s="197">
        <v>0</v>
      </c>
      <c r="AP938" s="197">
        <v>0</v>
      </c>
      <c r="AQ938" s="197">
        <v>0</v>
      </c>
      <c r="AR938" s="197">
        <v>0</v>
      </c>
      <c r="AS938" s="197" t="s">
        <v>564</v>
      </c>
      <c r="AT938" s="197">
        <v>0</v>
      </c>
      <c r="AU938" s="197">
        <v>0</v>
      </c>
      <c r="AV938" s="197">
        <v>0</v>
      </c>
      <c r="AW938" s="197" t="s">
        <v>4004</v>
      </c>
      <c r="AX938" s="197"/>
      <c r="AY938" s="197"/>
      <c r="AZ938" s="197"/>
      <c r="BA938" s="197"/>
      <c r="BB938" s="197"/>
      <c r="BC938" s="197"/>
      <c r="BD938" s="197">
        <v>0</v>
      </c>
      <c r="BE938" s="197"/>
      <c r="BF938" s="197"/>
      <c r="BG938" s="197"/>
      <c r="BH938" s="197"/>
      <c r="BI938" s="197"/>
    </row>
    <row r="939" spans="1:61" ht="15" hidden="1" customHeight="1" x14ac:dyDescent="0.2">
      <c r="A939" s="349" t="str">
        <f t="shared" si="45"/>
        <v>60xx-230441011785-600120251230TAC0028</v>
      </c>
      <c r="B939" s="198">
        <v>46108</v>
      </c>
      <c r="C939" s="351" t="s">
        <v>363</v>
      </c>
      <c r="D939" s="351" t="s">
        <v>364</v>
      </c>
      <c r="E939" s="260">
        <v>230441011785</v>
      </c>
      <c r="F939" s="161" t="s">
        <v>2712</v>
      </c>
      <c r="G939" s="199" t="s">
        <v>2713</v>
      </c>
      <c r="H939" s="199" t="s">
        <v>3363</v>
      </c>
      <c r="I939" s="199" t="s">
        <v>4368</v>
      </c>
      <c r="J939" s="198">
        <v>46021</v>
      </c>
      <c r="K939" s="198">
        <v>46028</v>
      </c>
      <c r="L939" s="198">
        <v>46069</v>
      </c>
      <c r="M939" s="198">
        <v>46069</v>
      </c>
      <c r="N939" s="161" t="s">
        <v>82</v>
      </c>
      <c r="O939" s="161" t="s">
        <v>479</v>
      </c>
      <c r="P939" s="161"/>
      <c r="Q939" s="161"/>
      <c r="R939" s="198">
        <v>45023</v>
      </c>
      <c r="S939" s="198">
        <v>46016</v>
      </c>
      <c r="T939" s="161" t="s">
        <v>765</v>
      </c>
      <c r="U939" s="161"/>
      <c r="V939" s="161"/>
      <c r="W939" s="161"/>
      <c r="X939" s="161" t="s">
        <v>132</v>
      </c>
      <c r="Y939" s="161"/>
      <c r="Z939" s="198"/>
      <c r="AA939" s="161"/>
      <c r="AB939" s="161"/>
      <c r="AC939" s="161"/>
      <c r="AD939" s="197"/>
      <c r="AE939" s="197"/>
      <c r="AF939" s="197" t="s">
        <v>57</v>
      </c>
      <c r="AG939" s="199" t="s">
        <v>57</v>
      </c>
      <c r="AH939" s="197">
        <f t="shared" si="43"/>
        <v>0</v>
      </c>
      <c r="AI939" s="197">
        <v>0</v>
      </c>
      <c r="AJ939" s="197">
        <v>0</v>
      </c>
      <c r="AK939" s="197">
        <v>0</v>
      </c>
      <c r="AL939" s="197">
        <v>0</v>
      </c>
      <c r="AM939" s="197">
        <f t="shared" si="44"/>
        <v>0</v>
      </c>
      <c r="AN939" s="197">
        <v>0</v>
      </c>
      <c r="AO939" s="197">
        <v>0</v>
      </c>
      <c r="AP939" s="197">
        <v>0</v>
      </c>
      <c r="AQ939" s="197">
        <v>0</v>
      </c>
      <c r="AR939" s="197">
        <v>0</v>
      </c>
      <c r="AS939" s="197" t="s">
        <v>564</v>
      </c>
      <c r="AT939" s="197">
        <v>0</v>
      </c>
      <c r="AU939" s="197">
        <v>0</v>
      </c>
      <c r="AV939" s="197">
        <v>0</v>
      </c>
      <c r="AW939" s="197" t="s">
        <v>4004</v>
      </c>
      <c r="AX939" s="197"/>
      <c r="AY939" s="197"/>
      <c r="AZ939" s="197"/>
      <c r="BA939" s="197"/>
      <c r="BB939" s="197"/>
      <c r="BC939" s="197"/>
      <c r="BD939" s="197">
        <v>0</v>
      </c>
      <c r="BE939" s="197"/>
      <c r="BF939" s="197"/>
      <c r="BG939" s="197"/>
      <c r="BH939" s="197"/>
      <c r="BI939" s="197"/>
    </row>
    <row r="940" spans="1:61" ht="15" hidden="1" customHeight="1" x14ac:dyDescent="0.2">
      <c r="A940" s="349" t="str">
        <f t="shared" si="45"/>
        <v>60xx-220740032731-600120251225TAC0153</v>
      </c>
      <c r="B940" s="198">
        <v>46108</v>
      </c>
      <c r="C940" s="351" t="s">
        <v>363</v>
      </c>
      <c r="D940" s="351" t="s">
        <v>364</v>
      </c>
      <c r="E940" s="260">
        <v>220740032731</v>
      </c>
      <c r="F940" s="161" t="s">
        <v>2682</v>
      </c>
      <c r="G940" s="199" t="s">
        <v>2683</v>
      </c>
      <c r="H940" s="199" t="s">
        <v>3363</v>
      </c>
      <c r="I940" s="199" t="s">
        <v>4369</v>
      </c>
      <c r="J940" s="198">
        <v>46016</v>
      </c>
      <c r="K940" s="198">
        <v>46027</v>
      </c>
      <c r="L940" s="198">
        <v>46069</v>
      </c>
      <c r="M940" s="198"/>
      <c r="N940" s="161" t="s">
        <v>82</v>
      </c>
      <c r="O940" s="161" t="s">
        <v>479</v>
      </c>
      <c r="P940" s="161"/>
      <c r="Q940" s="161"/>
      <c r="R940" s="198">
        <v>44762</v>
      </c>
      <c r="S940" s="198">
        <v>46009</v>
      </c>
      <c r="T940" s="161" t="s">
        <v>1022</v>
      </c>
      <c r="U940" s="161"/>
      <c r="V940" s="161"/>
      <c r="W940" s="161"/>
      <c r="X940" s="161" t="s">
        <v>132</v>
      </c>
      <c r="Y940" s="161"/>
      <c r="Z940" s="198"/>
      <c r="AA940" s="161"/>
      <c r="AB940" s="161"/>
      <c r="AC940" s="161"/>
      <c r="AD940" s="197"/>
      <c r="AE940" s="197"/>
      <c r="AF940" s="197" t="s">
        <v>57</v>
      </c>
      <c r="AG940" s="199" t="s">
        <v>57</v>
      </c>
      <c r="AH940" s="197">
        <f t="shared" si="43"/>
        <v>0</v>
      </c>
      <c r="AI940" s="197">
        <v>0</v>
      </c>
      <c r="AJ940" s="197">
        <v>0</v>
      </c>
      <c r="AK940" s="197">
        <v>0</v>
      </c>
      <c r="AL940" s="197">
        <v>0</v>
      </c>
      <c r="AM940" s="197">
        <f t="shared" si="44"/>
        <v>0</v>
      </c>
      <c r="AN940" s="197">
        <v>0</v>
      </c>
      <c r="AO940" s="197">
        <v>0</v>
      </c>
      <c r="AP940" s="197">
        <v>0</v>
      </c>
      <c r="AQ940" s="197">
        <v>0</v>
      </c>
      <c r="AR940" s="197">
        <v>0</v>
      </c>
      <c r="AS940" s="197" t="s">
        <v>564</v>
      </c>
      <c r="AT940" s="197">
        <v>0</v>
      </c>
      <c r="AU940" s="197">
        <v>0</v>
      </c>
      <c r="AV940" s="197">
        <v>0</v>
      </c>
      <c r="AW940" s="197" t="s">
        <v>4004</v>
      </c>
      <c r="AX940" s="197"/>
      <c r="AY940" s="197"/>
      <c r="AZ940" s="197"/>
      <c r="BA940" s="197"/>
      <c r="BB940" s="197"/>
      <c r="BC940" s="197"/>
      <c r="BD940" s="197">
        <v>0</v>
      </c>
      <c r="BE940" s="197"/>
      <c r="BF940" s="197"/>
      <c r="BG940" s="197"/>
      <c r="BH940" s="197"/>
      <c r="BI940" s="197"/>
    </row>
    <row r="941" spans="1:61" ht="15" hidden="1" customHeight="1" x14ac:dyDescent="0.2">
      <c r="A941" s="349" t="str">
        <f t="shared" si="45"/>
        <v>60xx-221040027910-600120250825TAC0005</v>
      </c>
      <c r="B941" s="198">
        <v>46108</v>
      </c>
      <c r="C941" s="351" t="s">
        <v>363</v>
      </c>
      <c r="D941" s="351" t="s">
        <v>364</v>
      </c>
      <c r="E941" s="260">
        <v>221040027910</v>
      </c>
      <c r="F941" s="161" t="s">
        <v>1021</v>
      </c>
      <c r="G941" s="199" t="s">
        <v>1020</v>
      </c>
      <c r="H941" s="199" t="s">
        <v>3363</v>
      </c>
      <c r="I941" s="199" t="s">
        <v>4370</v>
      </c>
      <c r="J941" s="198">
        <v>45894</v>
      </c>
      <c r="K941" s="198">
        <v>45902</v>
      </c>
      <c r="L941" s="198">
        <v>46058</v>
      </c>
      <c r="M941" s="198"/>
      <c r="N941" s="161" t="s">
        <v>82</v>
      </c>
      <c r="O941" s="161" t="s">
        <v>479</v>
      </c>
      <c r="P941" s="161"/>
      <c r="Q941" s="161"/>
      <c r="R941" s="198">
        <v>44851</v>
      </c>
      <c r="S941" s="198">
        <v>45875</v>
      </c>
      <c r="T941" s="161" t="s">
        <v>1022</v>
      </c>
      <c r="U941" s="161"/>
      <c r="V941" s="161"/>
      <c r="W941" s="161"/>
      <c r="X941" s="161" t="s">
        <v>132</v>
      </c>
      <c r="Y941" s="161"/>
      <c r="Z941" s="198"/>
      <c r="AA941" s="161"/>
      <c r="AB941" s="161"/>
      <c r="AC941" s="161"/>
      <c r="AD941" s="197"/>
      <c r="AE941" s="197"/>
      <c r="AF941" s="197" t="s">
        <v>57</v>
      </c>
      <c r="AG941" s="199" t="s">
        <v>57</v>
      </c>
      <c r="AH941" s="197">
        <f t="shared" si="43"/>
        <v>0</v>
      </c>
      <c r="AI941" s="197">
        <v>0</v>
      </c>
      <c r="AJ941" s="197">
        <v>0</v>
      </c>
      <c r="AK941" s="197">
        <v>0</v>
      </c>
      <c r="AL941" s="197">
        <v>0</v>
      </c>
      <c r="AM941" s="197">
        <f t="shared" si="44"/>
        <v>0</v>
      </c>
      <c r="AN941" s="197">
        <v>0</v>
      </c>
      <c r="AO941" s="197">
        <v>0</v>
      </c>
      <c r="AP941" s="197">
        <v>0</v>
      </c>
      <c r="AQ941" s="197">
        <v>0</v>
      </c>
      <c r="AR941" s="197">
        <v>0</v>
      </c>
      <c r="AS941" s="197" t="s">
        <v>564</v>
      </c>
      <c r="AT941" s="197">
        <v>0</v>
      </c>
      <c r="AU941" s="197">
        <v>0</v>
      </c>
      <c r="AV941" s="197">
        <v>0</v>
      </c>
      <c r="AW941" s="197" t="s">
        <v>4004</v>
      </c>
      <c r="AX941" s="197"/>
      <c r="AY941" s="197"/>
      <c r="AZ941" s="197"/>
      <c r="BA941" s="197"/>
      <c r="BB941" s="197"/>
      <c r="BC941" s="197"/>
      <c r="BD941" s="197">
        <v>0</v>
      </c>
      <c r="BE941" s="197"/>
      <c r="BF941" s="197"/>
      <c r="BG941" s="197"/>
      <c r="BH941" s="197"/>
      <c r="BI941" s="197"/>
    </row>
    <row r="942" spans="1:61" ht="15" hidden="1" customHeight="1" x14ac:dyDescent="0.2">
      <c r="A942" s="349" t="str">
        <f t="shared" si="45"/>
        <v>60xx-230640023275-600120251103TAC0039</v>
      </c>
      <c r="B942" s="198">
        <v>46108</v>
      </c>
      <c r="C942" s="351" t="s">
        <v>363</v>
      </c>
      <c r="D942" s="351" t="s">
        <v>364</v>
      </c>
      <c r="E942" s="260">
        <v>230640023275</v>
      </c>
      <c r="F942" s="161" t="s">
        <v>1517</v>
      </c>
      <c r="G942" s="199" t="s">
        <v>1516</v>
      </c>
      <c r="H942" s="199" t="s">
        <v>3363</v>
      </c>
      <c r="I942" s="199" t="s">
        <v>4371</v>
      </c>
      <c r="J942" s="198">
        <v>45964</v>
      </c>
      <c r="K942" s="198">
        <v>45972</v>
      </c>
      <c r="L942" s="198">
        <v>46058</v>
      </c>
      <c r="M942" s="198"/>
      <c r="N942" s="161" t="s">
        <v>82</v>
      </c>
      <c r="O942" s="161" t="s">
        <v>479</v>
      </c>
      <c r="P942" s="161"/>
      <c r="Q942" s="161"/>
      <c r="R942" s="198">
        <v>45093</v>
      </c>
      <c r="S942" s="198">
        <v>45950</v>
      </c>
      <c r="T942" s="161" t="s">
        <v>1022</v>
      </c>
      <c r="U942" s="161"/>
      <c r="V942" s="161"/>
      <c r="W942" s="161"/>
      <c r="X942" s="161" t="s">
        <v>132</v>
      </c>
      <c r="Y942" s="161"/>
      <c r="Z942" s="198"/>
      <c r="AA942" s="161"/>
      <c r="AB942" s="161"/>
      <c r="AC942" s="161"/>
      <c r="AD942" s="197"/>
      <c r="AE942" s="197"/>
      <c r="AF942" s="197" t="s">
        <v>57</v>
      </c>
      <c r="AG942" s="199" t="s">
        <v>57</v>
      </c>
      <c r="AH942" s="197">
        <f t="shared" si="43"/>
        <v>0</v>
      </c>
      <c r="AI942" s="197">
        <v>0</v>
      </c>
      <c r="AJ942" s="197">
        <v>0</v>
      </c>
      <c r="AK942" s="197">
        <v>0</v>
      </c>
      <c r="AL942" s="197">
        <v>0</v>
      </c>
      <c r="AM942" s="197">
        <f t="shared" si="44"/>
        <v>0</v>
      </c>
      <c r="AN942" s="197">
        <v>0</v>
      </c>
      <c r="AO942" s="197">
        <v>0</v>
      </c>
      <c r="AP942" s="197">
        <v>0</v>
      </c>
      <c r="AQ942" s="197">
        <v>0</v>
      </c>
      <c r="AR942" s="197">
        <v>0</v>
      </c>
      <c r="AS942" s="197" t="s">
        <v>564</v>
      </c>
      <c r="AT942" s="197">
        <v>0</v>
      </c>
      <c r="AU942" s="197">
        <v>0</v>
      </c>
      <c r="AV942" s="197">
        <v>0</v>
      </c>
      <c r="AW942" s="197" t="s">
        <v>4004</v>
      </c>
      <c r="AX942" s="197"/>
      <c r="AY942" s="197"/>
      <c r="AZ942" s="197"/>
      <c r="BA942" s="197"/>
      <c r="BB942" s="197"/>
      <c r="BC942" s="197"/>
      <c r="BD942" s="197">
        <v>0</v>
      </c>
      <c r="BE942" s="197"/>
      <c r="BF942" s="197"/>
      <c r="BG942" s="197"/>
      <c r="BH942" s="197"/>
      <c r="BI942" s="197"/>
    </row>
    <row r="943" spans="1:61" ht="15" hidden="1" customHeight="1" x14ac:dyDescent="0.2">
      <c r="A943" s="349" t="str">
        <f t="shared" si="45"/>
        <v>60xx-170640024021-600120251014TAC0002</v>
      </c>
      <c r="B943" s="198">
        <v>46108</v>
      </c>
      <c r="C943" s="351" t="s">
        <v>363</v>
      </c>
      <c r="D943" s="351" t="s">
        <v>364</v>
      </c>
      <c r="E943" s="260">
        <v>170640024021</v>
      </c>
      <c r="F943" s="161" t="s">
        <v>1466</v>
      </c>
      <c r="G943" s="199" t="s">
        <v>1465</v>
      </c>
      <c r="H943" s="199" t="s">
        <v>3363</v>
      </c>
      <c r="I943" s="199" t="s">
        <v>4372</v>
      </c>
      <c r="J943" s="198">
        <v>45944</v>
      </c>
      <c r="K943" s="198">
        <v>45957</v>
      </c>
      <c r="L943" s="198">
        <v>46055</v>
      </c>
      <c r="M943" s="198">
        <v>46055</v>
      </c>
      <c r="N943" s="161" t="s">
        <v>82</v>
      </c>
      <c r="O943" s="161" t="s">
        <v>479</v>
      </c>
      <c r="P943" s="161"/>
      <c r="Q943" s="161"/>
      <c r="R943" s="198">
        <v>44562</v>
      </c>
      <c r="S943" s="198">
        <v>45917</v>
      </c>
      <c r="T943" s="161" t="s">
        <v>669</v>
      </c>
      <c r="U943" s="161"/>
      <c r="V943" s="161"/>
      <c r="W943" s="161"/>
      <c r="X943" s="161" t="s">
        <v>132</v>
      </c>
      <c r="Y943" s="161"/>
      <c r="Z943" s="198"/>
      <c r="AA943" s="161"/>
      <c r="AB943" s="161"/>
      <c r="AC943" s="161"/>
      <c r="AD943" s="197"/>
      <c r="AE943" s="197"/>
      <c r="AF943" s="197" t="s">
        <v>57</v>
      </c>
      <c r="AG943" s="199" t="s">
        <v>57</v>
      </c>
      <c r="AH943" s="197">
        <f t="shared" si="43"/>
        <v>0</v>
      </c>
      <c r="AI943" s="197">
        <v>0</v>
      </c>
      <c r="AJ943" s="197">
        <v>0</v>
      </c>
      <c r="AK943" s="197">
        <v>0</v>
      </c>
      <c r="AL943" s="197">
        <v>0</v>
      </c>
      <c r="AM943" s="197">
        <f t="shared" si="44"/>
        <v>0</v>
      </c>
      <c r="AN943" s="197">
        <v>0</v>
      </c>
      <c r="AO943" s="197">
        <v>0</v>
      </c>
      <c r="AP943" s="197">
        <v>0</v>
      </c>
      <c r="AQ943" s="197">
        <v>0</v>
      </c>
      <c r="AR943" s="197">
        <v>0</v>
      </c>
      <c r="AS943" s="197" t="s">
        <v>564</v>
      </c>
      <c r="AT943" s="197">
        <v>0</v>
      </c>
      <c r="AU943" s="197">
        <v>0</v>
      </c>
      <c r="AV943" s="197">
        <v>0</v>
      </c>
      <c r="AW943" s="197" t="s">
        <v>4004</v>
      </c>
      <c r="AX943" s="197"/>
      <c r="AY943" s="197"/>
      <c r="AZ943" s="197"/>
      <c r="BA943" s="197"/>
      <c r="BB943" s="197"/>
      <c r="BC943" s="197"/>
      <c r="BD943" s="197">
        <v>0</v>
      </c>
      <c r="BE943" s="197"/>
      <c r="BF943" s="197"/>
      <c r="BG943" s="197"/>
      <c r="BH943" s="197"/>
      <c r="BI943" s="197"/>
    </row>
    <row r="944" spans="1:61" ht="15" hidden="1" customHeight="1" x14ac:dyDescent="0.2">
      <c r="A944" s="349" t="str">
        <f t="shared" si="45"/>
        <v>60xx-230440001346-600120251210TAC0060</v>
      </c>
      <c r="B944" s="198">
        <v>46108</v>
      </c>
      <c r="C944" s="351" t="s">
        <v>363</v>
      </c>
      <c r="D944" s="351" t="s">
        <v>364</v>
      </c>
      <c r="E944" s="260">
        <v>230440001346</v>
      </c>
      <c r="F944" s="161" t="s">
        <v>2178</v>
      </c>
      <c r="G944" s="199" t="s">
        <v>2179</v>
      </c>
      <c r="H944" s="199" t="s">
        <v>3363</v>
      </c>
      <c r="I944" s="199" t="s">
        <v>4373</v>
      </c>
      <c r="J944" s="198">
        <v>46001</v>
      </c>
      <c r="K944" s="198">
        <v>46022</v>
      </c>
      <c r="L944" s="198">
        <v>46055</v>
      </c>
      <c r="M944" s="198">
        <v>46055</v>
      </c>
      <c r="N944" s="161" t="s">
        <v>82</v>
      </c>
      <c r="O944" s="161" t="s">
        <v>479</v>
      </c>
      <c r="P944" s="161"/>
      <c r="Q944" s="161"/>
      <c r="R944" s="198">
        <v>45019</v>
      </c>
      <c r="S944" s="198">
        <v>45981</v>
      </c>
      <c r="T944" s="161" t="s">
        <v>669</v>
      </c>
      <c r="U944" s="161"/>
      <c r="V944" s="161"/>
      <c r="W944" s="161"/>
      <c r="X944" s="161" t="s">
        <v>132</v>
      </c>
      <c r="Y944" s="161"/>
      <c r="Z944" s="198"/>
      <c r="AA944" s="161"/>
      <c r="AB944" s="161"/>
      <c r="AC944" s="161"/>
      <c r="AD944" s="197"/>
      <c r="AE944" s="197"/>
      <c r="AF944" s="197" t="s">
        <v>57</v>
      </c>
      <c r="AG944" s="199" t="s">
        <v>57</v>
      </c>
      <c r="AH944" s="197">
        <f t="shared" si="43"/>
        <v>0</v>
      </c>
      <c r="AI944" s="197">
        <v>0</v>
      </c>
      <c r="AJ944" s="197">
        <v>0</v>
      </c>
      <c r="AK944" s="197">
        <v>0</v>
      </c>
      <c r="AL944" s="197">
        <v>0</v>
      </c>
      <c r="AM944" s="197">
        <f t="shared" si="44"/>
        <v>0</v>
      </c>
      <c r="AN944" s="197">
        <v>0</v>
      </c>
      <c r="AO944" s="197">
        <v>0</v>
      </c>
      <c r="AP944" s="197">
        <v>0</v>
      </c>
      <c r="AQ944" s="197">
        <v>0</v>
      </c>
      <c r="AR944" s="197">
        <v>0</v>
      </c>
      <c r="AS944" s="197" t="s">
        <v>564</v>
      </c>
      <c r="AT944" s="197">
        <v>0</v>
      </c>
      <c r="AU944" s="197">
        <v>0</v>
      </c>
      <c r="AV944" s="197">
        <v>0</v>
      </c>
      <c r="AW944" s="197" t="s">
        <v>4004</v>
      </c>
      <c r="AX944" s="197"/>
      <c r="AY944" s="197"/>
      <c r="AZ944" s="197"/>
      <c r="BA944" s="197"/>
      <c r="BB944" s="197"/>
      <c r="BC944" s="197"/>
      <c r="BD944" s="197">
        <v>0</v>
      </c>
      <c r="BE944" s="197"/>
      <c r="BF944" s="197"/>
      <c r="BG944" s="197"/>
      <c r="BH944" s="197"/>
      <c r="BI944" s="197"/>
    </row>
    <row r="945" spans="1:61" ht="15" hidden="1" customHeight="1" x14ac:dyDescent="0.2">
      <c r="A945" s="349" t="str">
        <f t="shared" si="45"/>
        <v>60xx-151041006165-600120251210TAC0059</v>
      </c>
      <c r="B945" s="198">
        <v>46108</v>
      </c>
      <c r="C945" s="351" t="s">
        <v>363</v>
      </c>
      <c r="D945" s="351" t="s">
        <v>364</v>
      </c>
      <c r="E945" s="260">
        <v>151041006165</v>
      </c>
      <c r="F945" s="161" t="s">
        <v>2234</v>
      </c>
      <c r="G945" s="199" t="s">
        <v>2235</v>
      </c>
      <c r="H945" s="199" t="s">
        <v>3363</v>
      </c>
      <c r="I945" s="199" t="s">
        <v>4374</v>
      </c>
      <c r="J945" s="198">
        <v>46001</v>
      </c>
      <c r="K945" s="198">
        <v>46021</v>
      </c>
      <c r="L945" s="198">
        <v>46055</v>
      </c>
      <c r="M945" s="198">
        <v>46055</v>
      </c>
      <c r="N945" s="161" t="s">
        <v>82</v>
      </c>
      <c r="O945" s="161" t="s">
        <v>479</v>
      </c>
      <c r="P945" s="161"/>
      <c r="Q945" s="161"/>
      <c r="R945" s="198">
        <v>44562</v>
      </c>
      <c r="S945" s="198">
        <v>45978</v>
      </c>
      <c r="T945" s="161" t="s">
        <v>669</v>
      </c>
      <c r="U945" s="161"/>
      <c r="V945" s="161"/>
      <c r="W945" s="161"/>
      <c r="X945" s="161" t="s">
        <v>132</v>
      </c>
      <c r="Y945" s="161"/>
      <c r="Z945" s="198"/>
      <c r="AA945" s="161"/>
      <c r="AB945" s="161"/>
      <c r="AC945" s="161"/>
      <c r="AD945" s="197"/>
      <c r="AE945" s="197"/>
      <c r="AF945" s="197" t="s">
        <v>57</v>
      </c>
      <c r="AG945" s="199" t="s">
        <v>57</v>
      </c>
      <c r="AH945" s="197">
        <f t="shared" si="43"/>
        <v>0</v>
      </c>
      <c r="AI945" s="197">
        <v>0</v>
      </c>
      <c r="AJ945" s="197">
        <v>0</v>
      </c>
      <c r="AK945" s="197">
        <v>0</v>
      </c>
      <c r="AL945" s="197">
        <v>0</v>
      </c>
      <c r="AM945" s="197">
        <f t="shared" si="44"/>
        <v>0</v>
      </c>
      <c r="AN945" s="197">
        <v>0</v>
      </c>
      <c r="AO945" s="197">
        <v>0</v>
      </c>
      <c r="AP945" s="197">
        <v>0</v>
      </c>
      <c r="AQ945" s="197">
        <v>0</v>
      </c>
      <c r="AR945" s="197">
        <v>0</v>
      </c>
      <c r="AS945" s="197" t="s">
        <v>564</v>
      </c>
      <c r="AT945" s="197">
        <v>0</v>
      </c>
      <c r="AU945" s="197">
        <v>0</v>
      </c>
      <c r="AV945" s="197">
        <v>0</v>
      </c>
      <c r="AW945" s="197" t="s">
        <v>4004</v>
      </c>
      <c r="AX945" s="197"/>
      <c r="AY945" s="197"/>
      <c r="AZ945" s="197"/>
      <c r="BA945" s="197"/>
      <c r="BB945" s="197"/>
      <c r="BC945" s="197"/>
      <c r="BD945" s="197">
        <v>0</v>
      </c>
      <c r="BE945" s="197"/>
      <c r="BF945" s="197"/>
      <c r="BG945" s="197"/>
      <c r="BH945" s="197"/>
      <c r="BI945" s="197"/>
    </row>
    <row r="946" spans="1:61" ht="15" hidden="1" customHeight="1" x14ac:dyDescent="0.2">
      <c r="A946" s="349" t="str">
        <f t="shared" si="45"/>
        <v>60xx-220740009231-600120250808TAC0065</v>
      </c>
      <c r="B946" s="198">
        <v>46108</v>
      </c>
      <c r="C946" s="351" t="s">
        <v>363</v>
      </c>
      <c r="D946" s="351" t="s">
        <v>364</v>
      </c>
      <c r="E946" s="260">
        <v>220740009231</v>
      </c>
      <c r="F946" s="161" t="s">
        <v>668</v>
      </c>
      <c r="G946" s="199" t="s">
        <v>667</v>
      </c>
      <c r="H946" s="199" t="s">
        <v>3363</v>
      </c>
      <c r="I946" s="199" t="s">
        <v>4375</v>
      </c>
      <c r="J946" s="198">
        <v>45877</v>
      </c>
      <c r="K946" s="198">
        <v>45890</v>
      </c>
      <c r="L946" s="198">
        <v>46050</v>
      </c>
      <c r="M946" s="198">
        <v>46049</v>
      </c>
      <c r="N946" s="161" t="s">
        <v>82</v>
      </c>
      <c r="O946" s="161" t="s">
        <v>479</v>
      </c>
      <c r="P946" s="161"/>
      <c r="Q946" s="161"/>
      <c r="R946" s="198">
        <v>44748</v>
      </c>
      <c r="S946" s="198">
        <v>45854</v>
      </c>
      <c r="T946" s="161" t="s">
        <v>669</v>
      </c>
      <c r="U946" s="161"/>
      <c r="V946" s="161"/>
      <c r="W946" s="161"/>
      <c r="X946" s="161" t="s">
        <v>132</v>
      </c>
      <c r="Y946" s="161"/>
      <c r="Z946" s="198"/>
      <c r="AA946" s="161"/>
      <c r="AB946" s="161"/>
      <c r="AC946" s="161"/>
      <c r="AD946" s="197"/>
      <c r="AE946" s="197"/>
      <c r="AF946" s="197" t="s">
        <v>57</v>
      </c>
      <c r="AG946" s="199" t="s">
        <v>57</v>
      </c>
      <c r="AH946" s="197">
        <f t="shared" si="43"/>
        <v>0</v>
      </c>
      <c r="AI946" s="197">
        <v>0</v>
      </c>
      <c r="AJ946" s="197">
        <v>0</v>
      </c>
      <c r="AK946" s="197">
        <v>0</v>
      </c>
      <c r="AL946" s="197">
        <v>0</v>
      </c>
      <c r="AM946" s="197">
        <f t="shared" si="44"/>
        <v>0</v>
      </c>
      <c r="AN946" s="197">
        <v>0</v>
      </c>
      <c r="AO946" s="197">
        <v>0</v>
      </c>
      <c r="AP946" s="197">
        <v>0</v>
      </c>
      <c r="AQ946" s="197">
        <v>0</v>
      </c>
      <c r="AR946" s="197">
        <v>0</v>
      </c>
      <c r="AS946" s="197" t="s">
        <v>564</v>
      </c>
      <c r="AT946" s="197">
        <v>0</v>
      </c>
      <c r="AU946" s="197">
        <v>0</v>
      </c>
      <c r="AV946" s="197">
        <v>0</v>
      </c>
      <c r="AW946" s="197" t="s">
        <v>4004</v>
      </c>
      <c r="AX946" s="197"/>
      <c r="AY946" s="197"/>
      <c r="AZ946" s="197"/>
      <c r="BA946" s="197"/>
      <c r="BB946" s="197"/>
      <c r="BC946" s="197"/>
      <c r="BD946" s="197">
        <v>0</v>
      </c>
      <c r="BE946" s="197"/>
      <c r="BF946" s="197"/>
      <c r="BG946" s="197"/>
      <c r="BH946" s="197"/>
      <c r="BI946" s="197"/>
    </row>
    <row r="947" spans="1:61" ht="15" hidden="1" customHeight="1" x14ac:dyDescent="0.2">
      <c r="A947" s="349" t="str">
        <f t="shared" si="45"/>
        <v>60xx-90240005688-600120251202TAC0026</v>
      </c>
      <c r="B947" s="198">
        <v>46108</v>
      </c>
      <c r="C947" s="351" t="s">
        <v>363</v>
      </c>
      <c r="D947" s="351" t="s">
        <v>364</v>
      </c>
      <c r="E947" s="260">
        <v>90240005688</v>
      </c>
      <c r="F947" s="161" t="s">
        <v>1925</v>
      </c>
      <c r="G947" s="199" t="s">
        <v>1926</v>
      </c>
      <c r="H947" s="199" t="s">
        <v>3363</v>
      </c>
      <c r="I947" s="199" t="s">
        <v>4376</v>
      </c>
      <c r="J947" s="198">
        <v>45993</v>
      </c>
      <c r="K947" s="198">
        <v>46003</v>
      </c>
      <c r="L947" s="198">
        <v>46050</v>
      </c>
      <c r="M947" s="198">
        <v>46050</v>
      </c>
      <c r="N947" s="161" t="s">
        <v>82</v>
      </c>
      <c r="O947" s="161" t="s">
        <v>479</v>
      </c>
      <c r="P947" s="161"/>
      <c r="Q947" s="161"/>
      <c r="R947" s="198">
        <v>44562</v>
      </c>
      <c r="S947" s="198">
        <v>45989</v>
      </c>
      <c r="T947" s="161" t="s">
        <v>682</v>
      </c>
      <c r="U947" s="161"/>
      <c r="V947" s="161"/>
      <c r="W947" s="161"/>
      <c r="X947" s="161" t="s">
        <v>132</v>
      </c>
      <c r="Y947" s="161"/>
      <c r="Z947" s="198"/>
      <c r="AA947" s="161"/>
      <c r="AB947" s="161"/>
      <c r="AC947" s="161"/>
      <c r="AD947" s="197"/>
      <c r="AE947" s="197"/>
      <c r="AF947" s="197" t="s">
        <v>57</v>
      </c>
      <c r="AG947" s="199" t="s">
        <v>57</v>
      </c>
      <c r="AH947" s="197">
        <f t="shared" si="43"/>
        <v>0</v>
      </c>
      <c r="AI947" s="197">
        <v>0</v>
      </c>
      <c r="AJ947" s="197">
        <v>0</v>
      </c>
      <c r="AK947" s="197">
        <v>0</v>
      </c>
      <c r="AL947" s="197">
        <v>0</v>
      </c>
      <c r="AM947" s="197">
        <f t="shared" si="44"/>
        <v>0</v>
      </c>
      <c r="AN947" s="197">
        <v>0</v>
      </c>
      <c r="AO947" s="197">
        <v>0</v>
      </c>
      <c r="AP947" s="197">
        <v>0</v>
      </c>
      <c r="AQ947" s="197">
        <v>0</v>
      </c>
      <c r="AR947" s="197">
        <v>0</v>
      </c>
      <c r="AS947" s="197" t="s">
        <v>564</v>
      </c>
      <c r="AT947" s="197">
        <v>0</v>
      </c>
      <c r="AU947" s="197">
        <v>0</v>
      </c>
      <c r="AV947" s="197">
        <v>0</v>
      </c>
      <c r="AW947" s="197" t="s">
        <v>4004</v>
      </c>
      <c r="AX947" s="197"/>
      <c r="AY947" s="197"/>
      <c r="AZ947" s="197"/>
      <c r="BA947" s="197"/>
      <c r="BB947" s="197"/>
      <c r="BC947" s="197"/>
      <c r="BD947" s="197">
        <v>0</v>
      </c>
      <c r="BE947" s="197"/>
      <c r="BF947" s="197"/>
      <c r="BG947" s="197"/>
      <c r="BH947" s="197"/>
      <c r="BI947" s="197"/>
    </row>
    <row r="948" spans="1:61" ht="15" hidden="1" customHeight="1" x14ac:dyDescent="0.2">
      <c r="A948" s="349" t="str">
        <f t="shared" si="45"/>
        <v>60xx-240640010989-600120250725TAC0001</v>
      </c>
      <c r="B948" s="198">
        <v>46108</v>
      </c>
      <c r="C948" s="351" t="s">
        <v>363</v>
      </c>
      <c r="D948" s="351" t="s">
        <v>364</v>
      </c>
      <c r="E948" s="260">
        <v>240640010989</v>
      </c>
      <c r="F948" s="161" t="s">
        <v>674</v>
      </c>
      <c r="G948" s="199" t="s">
        <v>673</v>
      </c>
      <c r="H948" s="199" t="s">
        <v>3363</v>
      </c>
      <c r="I948" s="199" t="s">
        <v>4377</v>
      </c>
      <c r="J948" s="198">
        <v>45863</v>
      </c>
      <c r="K948" s="198">
        <v>45881</v>
      </c>
      <c r="L948" s="198">
        <v>46050</v>
      </c>
      <c r="M948" s="198">
        <v>46050</v>
      </c>
      <c r="N948" s="161" t="s">
        <v>82</v>
      </c>
      <c r="O948" s="161" t="s">
        <v>479</v>
      </c>
      <c r="P948" s="161"/>
      <c r="Q948" s="161"/>
      <c r="R948" s="198">
        <v>45454</v>
      </c>
      <c r="S948" s="198">
        <v>45856</v>
      </c>
      <c r="T948" s="161" t="s">
        <v>676</v>
      </c>
      <c r="U948" s="161"/>
      <c r="V948" s="161"/>
      <c r="W948" s="161"/>
      <c r="X948" s="161" t="s">
        <v>132</v>
      </c>
      <c r="Y948" s="161"/>
      <c r="Z948" s="198"/>
      <c r="AA948" s="161"/>
      <c r="AB948" s="161"/>
      <c r="AC948" s="161"/>
      <c r="AD948" s="197"/>
      <c r="AE948" s="197"/>
      <c r="AF948" s="197" t="s">
        <v>57</v>
      </c>
      <c r="AG948" s="199" t="s">
        <v>57</v>
      </c>
      <c r="AH948" s="197">
        <f t="shared" si="43"/>
        <v>0</v>
      </c>
      <c r="AI948" s="197">
        <v>0</v>
      </c>
      <c r="AJ948" s="197">
        <v>0</v>
      </c>
      <c r="AK948" s="197">
        <v>0</v>
      </c>
      <c r="AL948" s="197">
        <v>0</v>
      </c>
      <c r="AM948" s="197">
        <f t="shared" si="44"/>
        <v>0</v>
      </c>
      <c r="AN948" s="197">
        <v>0</v>
      </c>
      <c r="AO948" s="197">
        <v>0</v>
      </c>
      <c r="AP948" s="197">
        <v>0</v>
      </c>
      <c r="AQ948" s="197">
        <v>0</v>
      </c>
      <c r="AR948" s="197">
        <v>0</v>
      </c>
      <c r="AS948" s="197" t="s">
        <v>564</v>
      </c>
      <c r="AT948" s="197">
        <v>0</v>
      </c>
      <c r="AU948" s="197">
        <v>0</v>
      </c>
      <c r="AV948" s="197">
        <v>0</v>
      </c>
      <c r="AW948" s="197" t="s">
        <v>4004</v>
      </c>
      <c r="AX948" s="197"/>
      <c r="AY948" s="197"/>
      <c r="AZ948" s="197"/>
      <c r="BA948" s="197"/>
      <c r="BB948" s="197"/>
      <c r="BC948" s="197"/>
      <c r="BD948" s="197">
        <v>0</v>
      </c>
      <c r="BE948" s="197"/>
      <c r="BF948" s="197"/>
      <c r="BG948" s="197"/>
      <c r="BH948" s="197"/>
      <c r="BI948" s="197"/>
    </row>
    <row r="949" spans="1:61" ht="15" hidden="1" customHeight="1" x14ac:dyDescent="0.2">
      <c r="A949" s="349" t="str">
        <f t="shared" si="45"/>
        <v>58xx-120940001511-580120251225TAC0002</v>
      </c>
      <c r="B949" s="198">
        <v>46113</v>
      </c>
      <c r="C949" s="351" t="s">
        <v>282</v>
      </c>
      <c r="D949" s="351" t="s">
        <v>283</v>
      </c>
      <c r="E949" s="260">
        <v>120940001511</v>
      </c>
      <c r="F949" s="161" t="s">
        <v>2734</v>
      </c>
      <c r="G949" s="199" t="s">
        <v>2735</v>
      </c>
      <c r="H949" s="199" t="s">
        <v>3363</v>
      </c>
      <c r="I949" s="199" t="s">
        <v>2735</v>
      </c>
      <c r="J949" s="198">
        <v>46016</v>
      </c>
      <c r="K949" s="198">
        <v>46028</v>
      </c>
      <c r="L949" s="198">
        <v>46112</v>
      </c>
      <c r="M949" s="198">
        <v>46112</v>
      </c>
      <c r="N949" s="161" t="s">
        <v>78</v>
      </c>
      <c r="O949" s="161" t="s">
        <v>487</v>
      </c>
      <c r="P949" s="161"/>
      <c r="Q949" s="161"/>
      <c r="R949" s="198">
        <v>44562</v>
      </c>
      <c r="S949" s="198">
        <v>45657</v>
      </c>
      <c r="T949" s="161" t="s">
        <v>1005</v>
      </c>
      <c r="U949" s="161" t="s">
        <v>152</v>
      </c>
      <c r="V949" s="161"/>
      <c r="W949" s="161" t="s">
        <v>2736</v>
      </c>
      <c r="X949" s="161" t="s">
        <v>28</v>
      </c>
      <c r="Y949" s="161">
        <v>1375</v>
      </c>
      <c r="Z949" s="198">
        <v>46014</v>
      </c>
      <c r="AA949" s="161"/>
      <c r="AB949" s="161"/>
      <c r="AC949" s="161"/>
      <c r="AD949" s="197"/>
      <c r="AE949" s="197"/>
      <c r="AF949" s="197" t="s">
        <v>57</v>
      </c>
      <c r="AG949" s="199" t="s">
        <v>57</v>
      </c>
      <c r="AH949" s="197">
        <f t="shared" si="43"/>
        <v>0</v>
      </c>
      <c r="AI949" s="197">
        <v>0</v>
      </c>
      <c r="AJ949" s="197">
        <v>0</v>
      </c>
      <c r="AK949" s="197">
        <v>-95084708</v>
      </c>
      <c r="AL949" s="197">
        <v>0</v>
      </c>
      <c r="AM949" s="197">
        <f t="shared" si="44"/>
        <v>0</v>
      </c>
      <c r="AN949" s="197">
        <v>0</v>
      </c>
      <c r="AO949" s="197">
        <v>0</v>
      </c>
      <c r="AP949" s="197">
        <v>0</v>
      </c>
      <c r="AQ949" s="197">
        <v>0</v>
      </c>
      <c r="AR949" s="197">
        <v>0</v>
      </c>
      <c r="AS949" s="197" t="s">
        <v>564</v>
      </c>
      <c r="AT949" s="197">
        <v>0</v>
      </c>
      <c r="AU949" s="197">
        <v>0</v>
      </c>
      <c r="AV949" s="197">
        <v>0</v>
      </c>
      <c r="AW949" s="197" t="s">
        <v>4004</v>
      </c>
      <c r="AX949" s="197"/>
      <c r="AY949" s="197"/>
      <c r="AZ949" s="197"/>
      <c r="BA949" s="197"/>
      <c r="BB949" s="197"/>
      <c r="BC949" s="197"/>
      <c r="BD949" s="197">
        <v>0</v>
      </c>
      <c r="BE949" s="197"/>
      <c r="BF949" s="197"/>
      <c r="BG949" s="197"/>
      <c r="BH949" s="197"/>
      <c r="BI949" s="197"/>
    </row>
    <row r="950" spans="1:61" ht="15" hidden="1" customHeight="1" x14ac:dyDescent="0.2">
      <c r="A950" s="349" t="str">
        <f t="shared" si="45"/>
        <v>60xx-680221402272-600120251201TAC0005</v>
      </c>
      <c r="B950" s="198">
        <v>46045</v>
      </c>
      <c r="C950" s="351" t="s">
        <v>363</v>
      </c>
      <c r="D950" s="351" t="s">
        <v>364</v>
      </c>
      <c r="E950" s="260">
        <v>680221402272</v>
      </c>
      <c r="F950" s="161" t="s">
        <v>1927</v>
      </c>
      <c r="G950" s="199" t="s">
        <v>1928</v>
      </c>
      <c r="H950" s="199" t="s">
        <v>3363</v>
      </c>
      <c r="I950" s="199" t="s">
        <v>4268</v>
      </c>
      <c r="J950" s="198">
        <v>45992</v>
      </c>
      <c r="K950" s="198">
        <v>46001</v>
      </c>
      <c r="L950" s="198">
        <v>46044</v>
      </c>
      <c r="M950" s="198"/>
      <c r="N950" s="161" t="s">
        <v>21</v>
      </c>
      <c r="O950" s="161" t="s">
        <v>479</v>
      </c>
      <c r="P950" s="161"/>
      <c r="Q950" s="161"/>
      <c r="R950" s="198">
        <v>44562</v>
      </c>
      <c r="S950" s="198">
        <v>45986</v>
      </c>
      <c r="T950" s="161" t="s">
        <v>808</v>
      </c>
      <c r="U950" s="161" t="s">
        <v>1330</v>
      </c>
      <c r="V950" s="161"/>
      <c r="W950" s="161"/>
      <c r="X950" s="161" t="s">
        <v>132</v>
      </c>
      <c r="Y950" s="161"/>
      <c r="Z950" s="198"/>
      <c r="AA950" s="161"/>
      <c r="AB950" s="161"/>
      <c r="AC950" s="161"/>
      <c r="AD950" s="197"/>
      <c r="AE950" s="197"/>
      <c r="AF950" s="197" t="s">
        <v>4003</v>
      </c>
      <c r="AG950" s="199">
        <v>101202</v>
      </c>
      <c r="AH950" s="197">
        <f t="shared" si="43"/>
        <v>0</v>
      </c>
      <c r="AI950" s="197">
        <v>0</v>
      </c>
      <c r="AJ950" s="197">
        <v>0</v>
      </c>
      <c r="AK950" s="197">
        <v>-1653</v>
      </c>
      <c r="AL950" s="197">
        <v>0</v>
      </c>
      <c r="AM950" s="197">
        <f t="shared" si="44"/>
        <v>0</v>
      </c>
      <c r="AN950" s="197">
        <v>0</v>
      </c>
      <c r="AO950" s="197">
        <v>0</v>
      </c>
      <c r="AP950" s="197">
        <v>0</v>
      </c>
      <c r="AQ950" s="197">
        <v>0</v>
      </c>
      <c r="AR950" s="197">
        <v>0</v>
      </c>
      <c r="AS950" s="197" t="s">
        <v>564</v>
      </c>
      <c r="AT950" s="197">
        <v>0</v>
      </c>
      <c r="AU950" s="197">
        <v>0</v>
      </c>
      <c r="AV950" s="197">
        <v>0</v>
      </c>
      <c r="AW950" s="197" t="s">
        <v>4004</v>
      </c>
      <c r="AX950" s="197"/>
      <c r="AY950" s="197"/>
      <c r="AZ950" s="197"/>
      <c r="BA950" s="197"/>
      <c r="BB950" s="197"/>
      <c r="BC950" s="197"/>
      <c r="BD950" s="197">
        <v>0</v>
      </c>
      <c r="BE950" s="197"/>
      <c r="BF950" s="197"/>
      <c r="BG950" s="197"/>
      <c r="BH950" s="197"/>
      <c r="BI950" s="197"/>
    </row>
    <row r="951" spans="1:61" ht="15" hidden="1" customHeight="1" x14ac:dyDescent="0.2">
      <c r="A951" s="349" t="str">
        <f t="shared" si="45"/>
        <v>60xx-180741004721-600120251002TAC0249</v>
      </c>
      <c r="B951" s="198">
        <v>46045</v>
      </c>
      <c r="C951" s="351" t="s">
        <v>363</v>
      </c>
      <c r="D951" s="351" t="s">
        <v>364</v>
      </c>
      <c r="E951" s="260">
        <v>180741004721</v>
      </c>
      <c r="F951" s="161" t="s">
        <v>4378</v>
      </c>
      <c r="G951" s="199" t="s">
        <v>1339</v>
      </c>
      <c r="H951" s="199" t="s">
        <v>3363</v>
      </c>
      <c r="I951" s="199" t="s">
        <v>4379</v>
      </c>
      <c r="J951" s="198">
        <v>45932</v>
      </c>
      <c r="K951" s="198">
        <v>45936</v>
      </c>
      <c r="L951" s="198">
        <v>46044</v>
      </c>
      <c r="M951" s="198">
        <v>46044</v>
      </c>
      <c r="N951" s="161" t="s">
        <v>82</v>
      </c>
      <c r="O951" s="161" t="s">
        <v>479</v>
      </c>
      <c r="P951" s="161"/>
      <c r="Q951" s="161"/>
      <c r="R951" s="198">
        <v>44562</v>
      </c>
      <c r="S951" s="198">
        <v>45909</v>
      </c>
      <c r="T951" s="161" t="s">
        <v>783</v>
      </c>
      <c r="U951" s="161" t="s">
        <v>3538</v>
      </c>
      <c r="V951" s="161"/>
      <c r="W951" s="161" t="s">
        <v>3605</v>
      </c>
      <c r="X951" s="161" t="s">
        <v>3470</v>
      </c>
      <c r="Y951" s="161"/>
      <c r="Z951" s="198"/>
      <c r="AA951" s="161"/>
      <c r="AB951" s="161"/>
      <c r="AC951" s="161"/>
      <c r="AD951" s="197"/>
      <c r="AE951" s="197"/>
      <c r="AF951" s="197" t="s">
        <v>4003</v>
      </c>
      <c r="AG951" s="199">
        <v>101111</v>
      </c>
      <c r="AH951" s="197">
        <f t="shared" si="43"/>
        <v>0</v>
      </c>
      <c r="AI951" s="197">
        <v>0</v>
      </c>
      <c r="AJ951" s="197">
        <v>0</v>
      </c>
      <c r="AK951" s="197">
        <v>11665976</v>
      </c>
      <c r="AL951" s="197">
        <v>0</v>
      </c>
      <c r="AM951" s="197">
        <f t="shared" si="44"/>
        <v>0</v>
      </c>
      <c r="AN951" s="197">
        <v>0</v>
      </c>
      <c r="AO951" s="197">
        <v>0</v>
      </c>
      <c r="AP951" s="197">
        <v>0</v>
      </c>
      <c r="AQ951" s="197">
        <v>0</v>
      </c>
      <c r="AR951" s="197">
        <v>0</v>
      </c>
      <c r="AS951" s="197" t="s">
        <v>564</v>
      </c>
      <c r="AT951" s="197">
        <v>0</v>
      </c>
      <c r="AU951" s="197">
        <v>0</v>
      </c>
      <c r="AV951" s="197">
        <v>0</v>
      </c>
      <c r="AW951" s="197" t="s">
        <v>4004</v>
      </c>
      <c r="AX951" s="197"/>
      <c r="AY951" s="197"/>
      <c r="AZ951" s="197"/>
      <c r="BA951" s="197"/>
      <c r="BB951" s="197"/>
      <c r="BC951" s="197"/>
      <c r="BD951" s="197">
        <v>0</v>
      </c>
      <c r="BE951" s="197"/>
      <c r="BF951" s="197"/>
      <c r="BG951" s="197"/>
      <c r="BH951" s="197"/>
      <c r="BI951" s="197"/>
    </row>
    <row r="952" spans="1:61" ht="15" hidden="1" customHeight="1" x14ac:dyDescent="0.2">
      <c r="A952" s="349" t="str">
        <f t="shared" si="45"/>
        <v>06xx-230940016134-060120251022TAC0043</v>
      </c>
      <c r="B952" s="198">
        <v>46057</v>
      </c>
      <c r="C952" s="351" t="s">
        <v>348</v>
      </c>
      <c r="D952" s="351" t="s">
        <v>49</v>
      </c>
      <c r="E952" s="260">
        <v>230940016134</v>
      </c>
      <c r="F952" s="161" t="s">
        <v>1519</v>
      </c>
      <c r="G952" s="199" t="s">
        <v>1518</v>
      </c>
      <c r="H952" s="199" t="s">
        <v>3363</v>
      </c>
      <c r="I952" s="199" t="s">
        <v>1518</v>
      </c>
      <c r="J952" s="198">
        <v>45952</v>
      </c>
      <c r="K952" s="198">
        <v>45972</v>
      </c>
      <c r="L952" s="198">
        <v>46051</v>
      </c>
      <c r="M952" s="198">
        <v>46051</v>
      </c>
      <c r="N952" s="161" t="s">
        <v>82</v>
      </c>
      <c r="O952" s="161" t="s">
        <v>479</v>
      </c>
      <c r="P952" s="161"/>
      <c r="Q952" s="161"/>
      <c r="R952" s="198">
        <v>45181</v>
      </c>
      <c r="S952" s="198">
        <v>45950</v>
      </c>
      <c r="T952" s="161" t="s">
        <v>53</v>
      </c>
      <c r="U952" s="161" t="s">
        <v>149</v>
      </c>
      <c r="V952" s="161" t="s">
        <v>57</v>
      </c>
      <c r="W952" s="161" t="s">
        <v>903</v>
      </c>
      <c r="X952" s="161" t="s">
        <v>36</v>
      </c>
      <c r="Y952" s="161" t="s">
        <v>57</v>
      </c>
      <c r="Z952" s="198" t="s">
        <v>57</v>
      </c>
      <c r="AA952" s="161" t="s">
        <v>57</v>
      </c>
      <c r="AB952" s="161" t="s">
        <v>57</v>
      </c>
      <c r="AC952" s="161" t="s">
        <v>57</v>
      </c>
      <c r="AD952" s="197">
        <v>0</v>
      </c>
      <c r="AE952" s="197">
        <v>0</v>
      </c>
      <c r="AF952" s="197" t="s">
        <v>4003</v>
      </c>
      <c r="AG952" s="199">
        <v>101111</v>
      </c>
      <c r="AH952" s="197">
        <f t="shared" si="43"/>
        <v>0</v>
      </c>
      <c r="AI952" s="197">
        <v>0</v>
      </c>
      <c r="AJ952" s="197">
        <v>0</v>
      </c>
      <c r="AK952" s="197">
        <v>0</v>
      </c>
      <c r="AL952" s="197">
        <v>0</v>
      </c>
      <c r="AM952" s="197">
        <f t="shared" si="44"/>
        <v>0</v>
      </c>
      <c r="AN952" s="197">
        <v>0</v>
      </c>
      <c r="AO952" s="197">
        <v>0</v>
      </c>
      <c r="AP952" s="197">
        <v>0</v>
      </c>
      <c r="AQ952" s="197">
        <v>0</v>
      </c>
      <c r="AR952" s="197">
        <v>0</v>
      </c>
      <c r="AS952" s="197" t="s">
        <v>564</v>
      </c>
      <c r="AT952" s="197">
        <v>0</v>
      </c>
      <c r="AU952" s="197">
        <v>0</v>
      </c>
      <c r="AV952" s="197">
        <v>0</v>
      </c>
      <c r="AW952" s="197" t="s">
        <v>4004</v>
      </c>
      <c r="AX952" s="197"/>
      <c r="AY952" s="197"/>
      <c r="AZ952" s="197"/>
      <c r="BA952" s="197"/>
      <c r="BB952" s="197"/>
      <c r="BC952" s="197"/>
      <c r="BD952" s="197">
        <v>0</v>
      </c>
      <c r="BE952" s="197"/>
      <c r="BF952" s="197"/>
      <c r="BG952" s="197"/>
      <c r="BH952" s="197"/>
      <c r="BI952" s="197"/>
    </row>
    <row r="953" spans="1:61" ht="15" hidden="1" customHeight="1" x14ac:dyDescent="0.2">
      <c r="A953" s="349" t="str">
        <f t="shared" si="45"/>
        <v>62xx-200941023296-620120251222TAC0053</v>
      </c>
      <c r="B953" s="198">
        <v>46091</v>
      </c>
      <c r="C953" s="351" t="s">
        <v>361</v>
      </c>
      <c r="D953" s="351" t="s">
        <v>362</v>
      </c>
      <c r="E953" s="260">
        <v>200941023296</v>
      </c>
      <c r="F953" s="161" t="s">
        <v>3957</v>
      </c>
      <c r="G953" s="199" t="s">
        <v>2665</v>
      </c>
      <c r="H953" s="199" t="s">
        <v>3363</v>
      </c>
      <c r="I953" s="199" t="s">
        <v>4383</v>
      </c>
      <c r="J953" s="198">
        <v>46013</v>
      </c>
      <c r="K953" s="198">
        <v>46044</v>
      </c>
      <c r="L953" s="198">
        <v>46085</v>
      </c>
      <c r="M953" s="198"/>
      <c r="N953" s="161" t="s">
        <v>82</v>
      </c>
      <c r="O953" s="161" t="s">
        <v>479</v>
      </c>
      <c r="P953" s="161"/>
      <c r="Q953" s="161"/>
      <c r="R953" s="198">
        <v>44562</v>
      </c>
      <c r="S953" s="198" t="s">
        <v>2666</v>
      </c>
      <c r="T953" s="161" t="s">
        <v>833</v>
      </c>
      <c r="U953" s="161" t="s">
        <v>2370</v>
      </c>
      <c r="V953" s="161"/>
      <c r="W953" s="161" t="s">
        <v>4384</v>
      </c>
      <c r="X953" s="161" t="s">
        <v>132</v>
      </c>
      <c r="Y953" s="161"/>
      <c r="Z953" s="198"/>
      <c r="AA953" s="161"/>
      <c r="AB953" s="161"/>
      <c r="AC953" s="161"/>
      <c r="AD953" s="197">
        <v>0</v>
      </c>
      <c r="AE953" s="197"/>
      <c r="AF953" s="197" t="s">
        <v>57</v>
      </c>
      <c r="AG953" s="199" t="s">
        <v>57</v>
      </c>
      <c r="AH953" s="197">
        <f t="shared" si="43"/>
        <v>0</v>
      </c>
      <c r="AI953" s="197">
        <v>0</v>
      </c>
      <c r="AJ953" s="197">
        <v>0</v>
      </c>
      <c r="AK953" s="197">
        <v>0</v>
      </c>
      <c r="AL953" s="197">
        <v>0</v>
      </c>
      <c r="AM953" s="197">
        <f t="shared" si="44"/>
        <v>0</v>
      </c>
      <c r="AN953" s="197">
        <v>0</v>
      </c>
      <c r="AO953" s="197">
        <v>0</v>
      </c>
      <c r="AP953" s="197">
        <v>0</v>
      </c>
      <c r="AQ953" s="197">
        <v>0</v>
      </c>
      <c r="AR953" s="197">
        <v>0</v>
      </c>
      <c r="AS953" s="197" t="s">
        <v>564</v>
      </c>
      <c r="AT953" s="197">
        <v>0</v>
      </c>
      <c r="AU953" s="197">
        <v>0</v>
      </c>
      <c r="AV953" s="197">
        <v>0</v>
      </c>
      <c r="AW953" s="197" t="s">
        <v>4004</v>
      </c>
      <c r="AX953" s="197"/>
      <c r="AY953" s="197"/>
      <c r="AZ953" s="197"/>
      <c r="BA953" s="197"/>
      <c r="BB953" s="197"/>
      <c r="BC953" s="197"/>
      <c r="BD953" s="197">
        <v>0</v>
      </c>
      <c r="BE953" s="197"/>
      <c r="BF953" s="197"/>
      <c r="BG953" s="197"/>
      <c r="BH953" s="197"/>
      <c r="BI953" s="197"/>
    </row>
    <row r="954" spans="1:61" ht="15" hidden="1" customHeight="1" x14ac:dyDescent="0.2">
      <c r="A954" s="349" t="str">
        <f t="shared" si="45"/>
        <v>62xx-530612400579-620120251218TAC0062</v>
      </c>
      <c r="B954" s="198">
        <v>46057</v>
      </c>
      <c r="C954" s="351" t="s">
        <v>361</v>
      </c>
      <c r="D954" s="351" t="s">
        <v>362</v>
      </c>
      <c r="E954" s="260">
        <v>530612400579</v>
      </c>
      <c r="F954" s="161" t="s">
        <v>2418</v>
      </c>
      <c r="G954" s="199" t="s">
        <v>2419</v>
      </c>
      <c r="H954" s="199" t="s">
        <v>3363</v>
      </c>
      <c r="I954" s="199" t="s">
        <v>2420</v>
      </c>
      <c r="J954" s="198">
        <v>46009</v>
      </c>
      <c r="K954" s="198">
        <v>46027</v>
      </c>
      <c r="L954" s="198">
        <v>46051</v>
      </c>
      <c r="M954" s="198"/>
      <c r="N954" s="161" t="s">
        <v>82</v>
      </c>
      <c r="O954" s="161" t="s">
        <v>479</v>
      </c>
      <c r="P954" s="161"/>
      <c r="Q954" s="161"/>
      <c r="R954" s="198">
        <v>45554</v>
      </c>
      <c r="S954" s="198" t="s">
        <v>2369</v>
      </c>
      <c r="T954" s="161" t="s">
        <v>488</v>
      </c>
      <c r="U954" s="161" t="s">
        <v>2370</v>
      </c>
      <c r="V954" s="161"/>
      <c r="W954" s="161" t="s">
        <v>188</v>
      </c>
      <c r="X954" s="161" t="s">
        <v>132</v>
      </c>
      <c r="Y954" s="161"/>
      <c r="Z954" s="198"/>
      <c r="AA954" s="161"/>
      <c r="AB954" s="161"/>
      <c r="AC954" s="161"/>
      <c r="AD954" s="197">
        <v>127658330</v>
      </c>
      <c r="AE954" s="197"/>
      <c r="AF954" s="197" t="s">
        <v>57</v>
      </c>
      <c r="AG954" s="199" t="s">
        <v>57</v>
      </c>
      <c r="AH954" s="197">
        <f t="shared" si="43"/>
        <v>0</v>
      </c>
      <c r="AI954" s="197">
        <v>0</v>
      </c>
      <c r="AJ954" s="197">
        <v>0</v>
      </c>
      <c r="AK954" s="197">
        <v>0</v>
      </c>
      <c r="AL954" s="197">
        <v>0</v>
      </c>
      <c r="AM954" s="197">
        <f t="shared" si="44"/>
        <v>0</v>
      </c>
      <c r="AN954" s="197">
        <v>0</v>
      </c>
      <c r="AO954" s="197">
        <v>0</v>
      </c>
      <c r="AP954" s="197">
        <v>0</v>
      </c>
      <c r="AQ954" s="197">
        <v>0</v>
      </c>
      <c r="AR954" s="197">
        <v>0</v>
      </c>
      <c r="AS954" s="197" t="s">
        <v>564</v>
      </c>
      <c r="AT954" s="197">
        <v>0</v>
      </c>
      <c r="AU954" s="197">
        <v>0</v>
      </c>
      <c r="AV954" s="197">
        <v>0</v>
      </c>
      <c r="AW954" s="197" t="s">
        <v>4004</v>
      </c>
      <c r="AX954" s="197"/>
      <c r="AY954" s="197"/>
      <c r="AZ954" s="197"/>
      <c r="BA954" s="197"/>
      <c r="BB954" s="197"/>
      <c r="BC954" s="197"/>
      <c r="BD954" s="197">
        <v>0</v>
      </c>
      <c r="BE954" s="197"/>
      <c r="BF954" s="197"/>
      <c r="BG954" s="197"/>
      <c r="BH954" s="197"/>
      <c r="BI954" s="197"/>
    </row>
    <row r="955" spans="1:61" ht="15" hidden="1" customHeight="1" x14ac:dyDescent="0.2">
      <c r="A955" s="349" t="str">
        <f t="shared" si="45"/>
        <v>62xx-230440040505-620120251218TAC0061</v>
      </c>
      <c r="B955" s="198">
        <v>46057</v>
      </c>
      <c r="C955" s="351" t="s">
        <v>361</v>
      </c>
      <c r="D955" s="351" t="s">
        <v>362</v>
      </c>
      <c r="E955" s="260">
        <v>230440040505</v>
      </c>
      <c r="F955" s="161" t="s">
        <v>2415</v>
      </c>
      <c r="G955" s="199" t="s">
        <v>2416</v>
      </c>
      <c r="H955" s="199" t="s">
        <v>3363</v>
      </c>
      <c r="I955" s="199" t="s">
        <v>2417</v>
      </c>
      <c r="J955" s="198">
        <v>46009</v>
      </c>
      <c r="K955" s="198">
        <v>46027</v>
      </c>
      <c r="L955" s="198">
        <v>46051</v>
      </c>
      <c r="M955" s="198"/>
      <c r="N955" s="161" t="s">
        <v>82</v>
      </c>
      <c r="O955" s="161" t="s">
        <v>479</v>
      </c>
      <c r="P955" s="161"/>
      <c r="Q955" s="161"/>
      <c r="R955" s="198">
        <v>45041</v>
      </c>
      <c r="S955" s="198" t="s">
        <v>2140</v>
      </c>
      <c r="T955" s="161" t="s">
        <v>493</v>
      </c>
      <c r="U955" s="161" t="s">
        <v>2370</v>
      </c>
      <c r="V955" s="161"/>
      <c r="W955" s="161" t="s">
        <v>1770</v>
      </c>
      <c r="X955" s="161" t="s">
        <v>132</v>
      </c>
      <c r="Y955" s="161"/>
      <c r="Z955" s="198"/>
      <c r="AA955" s="161"/>
      <c r="AB955" s="161"/>
      <c r="AC955" s="161"/>
      <c r="AD955" s="197">
        <v>47174959</v>
      </c>
      <c r="AE955" s="197"/>
      <c r="AF955" s="197" t="s">
        <v>57</v>
      </c>
      <c r="AG955" s="199" t="s">
        <v>57</v>
      </c>
      <c r="AH955" s="197">
        <f t="shared" si="43"/>
        <v>0</v>
      </c>
      <c r="AI955" s="197">
        <v>0</v>
      </c>
      <c r="AJ955" s="197">
        <v>0</v>
      </c>
      <c r="AK955" s="197">
        <v>0</v>
      </c>
      <c r="AL955" s="197">
        <v>0</v>
      </c>
      <c r="AM955" s="197">
        <f t="shared" si="44"/>
        <v>0</v>
      </c>
      <c r="AN955" s="197">
        <v>0</v>
      </c>
      <c r="AO955" s="197">
        <v>0</v>
      </c>
      <c r="AP955" s="197">
        <v>0</v>
      </c>
      <c r="AQ955" s="197">
        <v>0</v>
      </c>
      <c r="AR955" s="197">
        <v>0</v>
      </c>
      <c r="AS955" s="197" t="s">
        <v>564</v>
      </c>
      <c r="AT955" s="197">
        <v>0</v>
      </c>
      <c r="AU955" s="197">
        <v>0</v>
      </c>
      <c r="AV955" s="197">
        <v>0</v>
      </c>
      <c r="AW955" s="197" t="s">
        <v>4004</v>
      </c>
      <c r="AX955" s="197"/>
      <c r="AY955" s="197"/>
      <c r="AZ955" s="197"/>
      <c r="BA955" s="197"/>
      <c r="BB955" s="197"/>
      <c r="BC955" s="197"/>
      <c r="BD955" s="197">
        <v>0</v>
      </c>
      <c r="BE955" s="197"/>
      <c r="BF955" s="197"/>
      <c r="BG955" s="197"/>
      <c r="BH955" s="197"/>
      <c r="BI955" s="197"/>
    </row>
    <row r="956" spans="1:61" ht="15" hidden="1" customHeight="1" x14ac:dyDescent="0.2">
      <c r="A956" s="349" t="str">
        <f t="shared" si="45"/>
        <v>62xx-110640016218-620120251218TAC0059</v>
      </c>
      <c r="B956" s="198">
        <v>46065</v>
      </c>
      <c r="C956" s="351" t="s">
        <v>361</v>
      </c>
      <c r="D956" s="351" t="s">
        <v>362</v>
      </c>
      <c r="E956" s="260">
        <v>110640016218</v>
      </c>
      <c r="F956" s="161" t="s">
        <v>2656</v>
      </c>
      <c r="G956" s="199" t="s">
        <v>2657</v>
      </c>
      <c r="H956" s="199" t="s">
        <v>3363</v>
      </c>
      <c r="I956" s="199" t="s">
        <v>3567</v>
      </c>
      <c r="J956" s="198">
        <v>46009</v>
      </c>
      <c r="K956" s="198">
        <v>46028</v>
      </c>
      <c r="L956" s="198">
        <v>46064</v>
      </c>
      <c r="M956" s="198"/>
      <c r="N956" s="161" t="s">
        <v>82</v>
      </c>
      <c r="O956" s="161" t="s">
        <v>479</v>
      </c>
      <c r="P956" s="161"/>
      <c r="Q956" s="161"/>
      <c r="R956" s="198">
        <v>44562</v>
      </c>
      <c r="S956" s="198" t="s">
        <v>2369</v>
      </c>
      <c r="T956" s="161" t="s">
        <v>1786</v>
      </c>
      <c r="U956" s="161" t="s">
        <v>2370</v>
      </c>
      <c r="V956" s="161"/>
      <c r="W956" s="161" t="s">
        <v>159</v>
      </c>
      <c r="X956" s="161" t="s">
        <v>132</v>
      </c>
      <c r="Y956" s="161"/>
      <c r="Z956" s="198"/>
      <c r="AA956" s="161"/>
      <c r="AB956" s="161"/>
      <c r="AC956" s="161"/>
      <c r="AD956" s="197">
        <v>0</v>
      </c>
      <c r="AE956" s="197"/>
      <c r="AF956" s="197" t="s">
        <v>57</v>
      </c>
      <c r="AG956" s="199" t="s">
        <v>57</v>
      </c>
      <c r="AH956" s="197">
        <f t="shared" si="43"/>
        <v>0</v>
      </c>
      <c r="AI956" s="197">
        <v>0</v>
      </c>
      <c r="AJ956" s="197">
        <v>0</v>
      </c>
      <c r="AK956" s="197">
        <v>0</v>
      </c>
      <c r="AL956" s="197">
        <v>0</v>
      </c>
      <c r="AM956" s="197">
        <f t="shared" si="44"/>
        <v>0</v>
      </c>
      <c r="AN956" s="197">
        <v>0</v>
      </c>
      <c r="AO956" s="197">
        <v>0</v>
      </c>
      <c r="AP956" s="197">
        <v>0</v>
      </c>
      <c r="AQ956" s="197">
        <v>0</v>
      </c>
      <c r="AR956" s="197">
        <v>0</v>
      </c>
      <c r="AS956" s="197" t="s">
        <v>564</v>
      </c>
      <c r="AT956" s="197">
        <v>0</v>
      </c>
      <c r="AU956" s="197">
        <v>0</v>
      </c>
      <c r="AV956" s="197">
        <v>0</v>
      </c>
      <c r="AW956" s="197" t="s">
        <v>4004</v>
      </c>
      <c r="AX956" s="197"/>
      <c r="AY956" s="197"/>
      <c r="AZ956" s="197"/>
      <c r="BA956" s="197"/>
      <c r="BB956" s="197"/>
      <c r="BC956" s="197"/>
      <c r="BD956" s="197">
        <v>0</v>
      </c>
      <c r="BE956" s="197"/>
      <c r="BF956" s="197"/>
      <c r="BG956" s="197"/>
      <c r="BH956" s="197"/>
      <c r="BI956" s="197"/>
    </row>
    <row r="957" spans="1:61" ht="15" hidden="1" customHeight="1" x14ac:dyDescent="0.2">
      <c r="A957" s="349" t="str">
        <f t="shared" si="45"/>
        <v>62xx-220940042319-620120251215TAC0018</v>
      </c>
      <c r="B957" s="198">
        <v>46091</v>
      </c>
      <c r="C957" s="351" t="s">
        <v>361</v>
      </c>
      <c r="D957" s="351" t="s">
        <v>362</v>
      </c>
      <c r="E957" s="260">
        <v>220940042319</v>
      </c>
      <c r="F957" s="161" t="s">
        <v>4385</v>
      </c>
      <c r="G957" s="199" t="s">
        <v>2648</v>
      </c>
      <c r="H957" s="199" t="s">
        <v>3363</v>
      </c>
      <c r="I957" s="199" t="s">
        <v>4386</v>
      </c>
      <c r="J957" s="198">
        <v>46006</v>
      </c>
      <c r="K957" s="198">
        <v>46031</v>
      </c>
      <c r="L957" s="198">
        <v>46085</v>
      </c>
      <c r="M957" s="198"/>
      <c r="N957" s="161" t="s">
        <v>82</v>
      </c>
      <c r="O957" s="161" t="s">
        <v>479</v>
      </c>
      <c r="P957" s="161"/>
      <c r="Q957" s="161"/>
      <c r="R957" s="198">
        <v>44831</v>
      </c>
      <c r="S957" s="198" t="s">
        <v>2649</v>
      </c>
      <c r="T957" s="161" t="s">
        <v>483</v>
      </c>
      <c r="U957" s="161" t="s">
        <v>2370</v>
      </c>
      <c r="V957" s="161"/>
      <c r="W957" s="161" t="s">
        <v>61</v>
      </c>
      <c r="X957" s="161" t="s">
        <v>132</v>
      </c>
      <c r="Y957" s="161"/>
      <c r="Z957" s="198"/>
      <c r="AA957" s="161"/>
      <c r="AB957" s="161"/>
      <c r="AC957" s="161"/>
      <c r="AD957" s="197">
        <v>54853086</v>
      </c>
      <c r="AE957" s="197"/>
      <c r="AF957" s="197" t="s">
        <v>57</v>
      </c>
      <c r="AG957" s="199" t="s">
        <v>57</v>
      </c>
      <c r="AH957" s="197">
        <f t="shared" si="43"/>
        <v>0</v>
      </c>
      <c r="AI957" s="197">
        <v>0</v>
      </c>
      <c r="AJ957" s="197">
        <v>0</v>
      </c>
      <c r="AK957" s="197">
        <v>0</v>
      </c>
      <c r="AL957" s="197">
        <v>0</v>
      </c>
      <c r="AM957" s="197">
        <f t="shared" si="44"/>
        <v>0</v>
      </c>
      <c r="AN957" s="197">
        <v>0</v>
      </c>
      <c r="AO957" s="197">
        <v>0</v>
      </c>
      <c r="AP957" s="197">
        <v>0</v>
      </c>
      <c r="AQ957" s="197">
        <v>0</v>
      </c>
      <c r="AR957" s="197">
        <v>0</v>
      </c>
      <c r="AS957" s="197" t="s">
        <v>564</v>
      </c>
      <c r="AT957" s="197">
        <v>0</v>
      </c>
      <c r="AU957" s="197">
        <v>0</v>
      </c>
      <c r="AV957" s="197">
        <v>0</v>
      </c>
      <c r="AW957" s="197" t="s">
        <v>4004</v>
      </c>
      <c r="AX957" s="197"/>
      <c r="AY957" s="197"/>
      <c r="AZ957" s="197"/>
      <c r="BA957" s="197"/>
      <c r="BB957" s="197"/>
      <c r="BC957" s="197"/>
      <c r="BD957" s="197">
        <v>0</v>
      </c>
      <c r="BE957" s="197"/>
      <c r="BF957" s="197"/>
      <c r="BG957" s="197"/>
      <c r="BH957" s="197"/>
      <c r="BI957" s="197"/>
    </row>
    <row r="958" spans="1:61" ht="15" hidden="1" customHeight="1" x14ac:dyDescent="0.2">
      <c r="A958" s="349" t="str">
        <f t="shared" si="45"/>
        <v>62xx-221050032941-620120251209TAC0005</v>
      </c>
      <c r="B958" s="198">
        <v>46078</v>
      </c>
      <c r="C958" s="351" t="s">
        <v>361</v>
      </c>
      <c r="D958" s="351" t="s">
        <v>362</v>
      </c>
      <c r="E958" s="260">
        <v>221050032941</v>
      </c>
      <c r="F958" s="161" t="s">
        <v>3273</v>
      </c>
      <c r="G958" s="199" t="s">
        <v>3271</v>
      </c>
      <c r="H958" s="199" t="s">
        <v>3363</v>
      </c>
      <c r="I958" s="199" t="s">
        <v>3569</v>
      </c>
      <c r="J958" s="198">
        <v>46000</v>
      </c>
      <c r="K958" s="198">
        <v>46058</v>
      </c>
      <c r="L958" s="198">
        <v>46072</v>
      </c>
      <c r="M958" s="198"/>
      <c r="N958" s="161" t="s">
        <v>82</v>
      </c>
      <c r="O958" s="161" t="s">
        <v>479</v>
      </c>
      <c r="P958" s="161"/>
      <c r="Q958" s="161"/>
      <c r="R958" s="198">
        <v>44853</v>
      </c>
      <c r="S958" s="198" t="s">
        <v>3570</v>
      </c>
      <c r="T958" s="161" t="s">
        <v>1511</v>
      </c>
      <c r="U958" s="161" t="s">
        <v>57</v>
      </c>
      <c r="V958" s="161"/>
      <c r="W958" s="161" t="s">
        <v>61</v>
      </c>
      <c r="X958" s="161" t="s">
        <v>132</v>
      </c>
      <c r="Y958" s="161"/>
      <c r="Z958" s="198"/>
      <c r="AA958" s="161"/>
      <c r="AB958" s="161"/>
      <c r="AC958" s="161"/>
      <c r="AD958" s="197">
        <v>0</v>
      </c>
      <c r="AE958" s="197"/>
      <c r="AF958" s="197" t="s">
        <v>57</v>
      </c>
      <c r="AG958" s="199" t="s">
        <v>57</v>
      </c>
      <c r="AH958" s="197">
        <f t="shared" si="43"/>
        <v>0</v>
      </c>
      <c r="AI958" s="197">
        <v>0</v>
      </c>
      <c r="AJ958" s="197">
        <v>0</v>
      </c>
      <c r="AK958" s="197">
        <v>0</v>
      </c>
      <c r="AL958" s="197">
        <v>0</v>
      </c>
      <c r="AM958" s="197">
        <f t="shared" si="44"/>
        <v>0</v>
      </c>
      <c r="AN958" s="197">
        <v>0</v>
      </c>
      <c r="AO958" s="197">
        <v>0</v>
      </c>
      <c r="AP958" s="197">
        <v>0</v>
      </c>
      <c r="AQ958" s="197">
        <v>0</v>
      </c>
      <c r="AR958" s="197">
        <v>0</v>
      </c>
      <c r="AS958" s="197" t="s">
        <v>564</v>
      </c>
      <c r="AT958" s="197">
        <v>0</v>
      </c>
      <c r="AU958" s="197">
        <v>0</v>
      </c>
      <c r="AV958" s="197">
        <v>0</v>
      </c>
      <c r="AW958" s="197" t="s">
        <v>4004</v>
      </c>
      <c r="AX958" s="197"/>
      <c r="AY958" s="197"/>
      <c r="AZ958" s="197"/>
      <c r="BA958" s="197"/>
      <c r="BB958" s="197"/>
      <c r="BC958" s="197"/>
      <c r="BD958" s="197">
        <v>0</v>
      </c>
      <c r="BE958" s="197"/>
      <c r="BF958" s="197"/>
      <c r="BG958" s="197"/>
      <c r="BH958" s="197"/>
      <c r="BI958" s="197"/>
    </row>
    <row r="959" spans="1:61" ht="15" hidden="1" customHeight="1" x14ac:dyDescent="0.2">
      <c r="A959" s="349" t="str">
        <f t="shared" si="45"/>
        <v>62xx-220340022918-620120251208TAC0007</v>
      </c>
      <c r="B959" s="198">
        <v>46050</v>
      </c>
      <c r="C959" s="351" t="s">
        <v>361</v>
      </c>
      <c r="D959" s="351" t="s">
        <v>362</v>
      </c>
      <c r="E959" s="260">
        <v>220340022918</v>
      </c>
      <c r="F959" s="161" t="s">
        <v>2408</v>
      </c>
      <c r="G959" s="199" t="s">
        <v>2409</v>
      </c>
      <c r="H959" s="199" t="s">
        <v>3363</v>
      </c>
      <c r="I959" s="199" t="s">
        <v>2410</v>
      </c>
      <c r="J959" s="198">
        <v>45999</v>
      </c>
      <c r="K959" s="198">
        <v>46035</v>
      </c>
      <c r="L959" s="198">
        <v>46050</v>
      </c>
      <c r="M959" s="198"/>
      <c r="N959" s="161" t="s">
        <v>82</v>
      </c>
      <c r="O959" s="161" t="s">
        <v>479</v>
      </c>
      <c r="P959" s="161"/>
      <c r="Q959" s="161"/>
      <c r="R959" s="198">
        <v>44562</v>
      </c>
      <c r="S959" s="198" t="s">
        <v>1774</v>
      </c>
      <c r="T959" s="161" t="s">
        <v>1008</v>
      </c>
      <c r="U959" s="161" t="s">
        <v>2370</v>
      </c>
      <c r="V959" s="161"/>
      <c r="W959" s="161" t="s">
        <v>470</v>
      </c>
      <c r="X959" s="161" t="s">
        <v>132</v>
      </c>
      <c r="Y959" s="161"/>
      <c r="Z959" s="198"/>
      <c r="AA959" s="161"/>
      <c r="AB959" s="161"/>
      <c r="AC959" s="161"/>
      <c r="AD959" s="197">
        <v>0</v>
      </c>
      <c r="AE959" s="197"/>
      <c r="AF959" s="197" t="s">
        <v>57</v>
      </c>
      <c r="AG959" s="199" t="s">
        <v>57</v>
      </c>
      <c r="AH959" s="197">
        <f t="shared" si="43"/>
        <v>0</v>
      </c>
      <c r="AI959" s="197">
        <v>0</v>
      </c>
      <c r="AJ959" s="197">
        <v>0</v>
      </c>
      <c r="AK959" s="197">
        <v>0</v>
      </c>
      <c r="AL959" s="197">
        <v>0</v>
      </c>
      <c r="AM959" s="197">
        <f t="shared" si="44"/>
        <v>0</v>
      </c>
      <c r="AN959" s="197">
        <v>0</v>
      </c>
      <c r="AO959" s="197">
        <v>0</v>
      </c>
      <c r="AP959" s="197">
        <v>0</v>
      </c>
      <c r="AQ959" s="197">
        <v>0</v>
      </c>
      <c r="AR959" s="197">
        <v>0</v>
      </c>
      <c r="AS959" s="197" t="s">
        <v>564</v>
      </c>
      <c r="AT959" s="197">
        <v>0</v>
      </c>
      <c r="AU959" s="197">
        <v>0</v>
      </c>
      <c r="AV959" s="197">
        <v>0</v>
      </c>
      <c r="AW959" s="197" t="s">
        <v>4004</v>
      </c>
      <c r="AX959" s="197"/>
      <c r="AY959" s="197"/>
      <c r="AZ959" s="197"/>
      <c r="BA959" s="197"/>
      <c r="BB959" s="197"/>
      <c r="BC959" s="197"/>
      <c r="BD959" s="197">
        <v>0</v>
      </c>
      <c r="BE959" s="197"/>
      <c r="BF959" s="197"/>
      <c r="BG959" s="197"/>
      <c r="BH959" s="197"/>
      <c r="BI959" s="197"/>
    </row>
    <row r="960" spans="1:61" ht="15" hidden="1" customHeight="1" x14ac:dyDescent="0.2">
      <c r="A960" s="349" t="str">
        <f t="shared" si="45"/>
        <v>62xx-211240002871-620120251208TAC0003</v>
      </c>
      <c r="B960" s="198">
        <v>46057</v>
      </c>
      <c r="C960" s="351" t="s">
        <v>361</v>
      </c>
      <c r="D960" s="351" t="s">
        <v>362</v>
      </c>
      <c r="E960" s="260">
        <v>211240002871</v>
      </c>
      <c r="F960" s="161" t="s">
        <v>631</v>
      </c>
      <c r="G960" s="199" t="s">
        <v>2412</v>
      </c>
      <c r="H960" s="199" t="s">
        <v>3363</v>
      </c>
      <c r="I960" s="199" t="s">
        <v>2413</v>
      </c>
      <c r="J960" s="198">
        <v>45999</v>
      </c>
      <c r="K960" s="198">
        <v>46030</v>
      </c>
      <c r="L960" s="198">
        <v>46051</v>
      </c>
      <c r="M960" s="198"/>
      <c r="N960" s="161" t="s">
        <v>82</v>
      </c>
      <c r="O960" s="161" t="s">
        <v>479</v>
      </c>
      <c r="P960" s="161"/>
      <c r="Q960" s="161"/>
      <c r="R960" s="198">
        <v>44562</v>
      </c>
      <c r="S960" s="198" t="s">
        <v>2204</v>
      </c>
      <c r="T960" s="161" t="s">
        <v>833</v>
      </c>
      <c r="U960" s="161" t="s">
        <v>2370</v>
      </c>
      <c r="V960" s="161"/>
      <c r="W960" s="161" t="s">
        <v>2414</v>
      </c>
      <c r="X960" s="161" t="s">
        <v>132</v>
      </c>
      <c r="Y960" s="161"/>
      <c r="Z960" s="198"/>
      <c r="AA960" s="161"/>
      <c r="AB960" s="161"/>
      <c r="AC960" s="161"/>
      <c r="AD960" s="197">
        <v>0</v>
      </c>
      <c r="AE960" s="197"/>
      <c r="AF960" s="197" t="s">
        <v>57</v>
      </c>
      <c r="AG960" s="199" t="s">
        <v>57</v>
      </c>
      <c r="AH960" s="197">
        <f t="shared" si="43"/>
        <v>0</v>
      </c>
      <c r="AI960" s="197">
        <v>0</v>
      </c>
      <c r="AJ960" s="197">
        <v>0</v>
      </c>
      <c r="AK960" s="197">
        <v>0</v>
      </c>
      <c r="AL960" s="197">
        <v>0</v>
      </c>
      <c r="AM960" s="197">
        <f t="shared" si="44"/>
        <v>0</v>
      </c>
      <c r="AN960" s="197">
        <v>0</v>
      </c>
      <c r="AO960" s="197">
        <v>0</v>
      </c>
      <c r="AP960" s="197">
        <v>0</v>
      </c>
      <c r="AQ960" s="197">
        <v>0</v>
      </c>
      <c r="AR960" s="197">
        <v>0</v>
      </c>
      <c r="AS960" s="197" t="s">
        <v>564</v>
      </c>
      <c r="AT960" s="197">
        <v>0</v>
      </c>
      <c r="AU960" s="197">
        <v>0</v>
      </c>
      <c r="AV960" s="197">
        <v>0</v>
      </c>
      <c r="AW960" s="197" t="s">
        <v>4004</v>
      </c>
      <c r="AX960" s="197"/>
      <c r="AY960" s="197"/>
      <c r="AZ960" s="197"/>
      <c r="BA960" s="197"/>
      <c r="BB960" s="197"/>
      <c r="BC960" s="197"/>
      <c r="BD960" s="197">
        <v>0</v>
      </c>
      <c r="BE960" s="197"/>
      <c r="BF960" s="197"/>
      <c r="BG960" s="197"/>
      <c r="BH960" s="197"/>
      <c r="BI960" s="197"/>
    </row>
    <row r="961" spans="1:61" ht="15" hidden="1" customHeight="1" x14ac:dyDescent="0.2">
      <c r="A961" s="349" t="str">
        <f t="shared" si="45"/>
        <v>62xx-181241025362-620120251206TAC0001</v>
      </c>
      <c r="B961" s="198">
        <v>46050</v>
      </c>
      <c r="C961" s="351" t="s">
        <v>361</v>
      </c>
      <c r="D961" s="351" t="s">
        <v>362</v>
      </c>
      <c r="E961" s="260">
        <v>181241025362</v>
      </c>
      <c r="F961" s="161" t="s">
        <v>1995</v>
      </c>
      <c r="G961" s="199" t="s">
        <v>1994</v>
      </c>
      <c r="H961" s="199" t="s">
        <v>3363</v>
      </c>
      <c r="I961" s="199" t="s">
        <v>2407</v>
      </c>
      <c r="J961" s="198">
        <v>45997</v>
      </c>
      <c r="K961" s="198">
        <v>46008</v>
      </c>
      <c r="L961" s="198">
        <v>46045</v>
      </c>
      <c r="M961" s="198"/>
      <c r="N961" s="161" t="s">
        <v>82</v>
      </c>
      <c r="O961" s="161" t="s">
        <v>479</v>
      </c>
      <c r="P961" s="161"/>
      <c r="Q961" s="161"/>
      <c r="R961" s="198">
        <v>44562</v>
      </c>
      <c r="S961" s="198" t="s">
        <v>1774</v>
      </c>
      <c r="T961" s="161" t="s">
        <v>1393</v>
      </c>
      <c r="U961" s="161" t="s">
        <v>2370</v>
      </c>
      <c r="V961" s="161"/>
      <c r="W961" s="161" t="s">
        <v>2221</v>
      </c>
      <c r="X961" s="161" t="s">
        <v>132</v>
      </c>
      <c r="Y961" s="161"/>
      <c r="Z961" s="198"/>
      <c r="AA961" s="161"/>
      <c r="AB961" s="161"/>
      <c r="AC961" s="161"/>
      <c r="AD961" s="197">
        <v>5483243</v>
      </c>
      <c r="AE961" s="197"/>
      <c r="AF961" s="197" t="s">
        <v>57</v>
      </c>
      <c r="AG961" s="199" t="s">
        <v>57</v>
      </c>
      <c r="AH961" s="197">
        <f t="shared" si="43"/>
        <v>0</v>
      </c>
      <c r="AI961" s="197">
        <v>0</v>
      </c>
      <c r="AJ961" s="197">
        <v>0</v>
      </c>
      <c r="AK961" s="197">
        <v>0</v>
      </c>
      <c r="AL961" s="197">
        <v>0</v>
      </c>
      <c r="AM961" s="197">
        <f t="shared" si="44"/>
        <v>0</v>
      </c>
      <c r="AN961" s="197">
        <v>0</v>
      </c>
      <c r="AO961" s="197">
        <v>0</v>
      </c>
      <c r="AP961" s="197">
        <v>0</v>
      </c>
      <c r="AQ961" s="197">
        <v>0</v>
      </c>
      <c r="AR961" s="197">
        <v>0</v>
      </c>
      <c r="AS961" s="197" t="s">
        <v>564</v>
      </c>
      <c r="AT961" s="197">
        <v>0</v>
      </c>
      <c r="AU961" s="197">
        <v>0</v>
      </c>
      <c r="AV961" s="197">
        <v>0</v>
      </c>
      <c r="AW961" s="197" t="s">
        <v>4004</v>
      </c>
      <c r="AX961" s="197"/>
      <c r="AY961" s="197"/>
      <c r="AZ961" s="197"/>
      <c r="BA961" s="197"/>
      <c r="BB961" s="197"/>
      <c r="BC961" s="197"/>
      <c r="BD961" s="197">
        <v>0</v>
      </c>
      <c r="BE961" s="197"/>
      <c r="BF961" s="197"/>
      <c r="BG961" s="197"/>
      <c r="BH961" s="197"/>
      <c r="BI961" s="197"/>
    </row>
    <row r="962" spans="1:61" ht="15" hidden="1" customHeight="1" x14ac:dyDescent="0.2">
      <c r="A962" s="349" t="str">
        <f t="shared" si="45"/>
        <v>62xx-210340017870-620120251204TAC0025</v>
      </c>
      <c r="B962" s="198">
        <v>46078</v>
      </c>
      <c r="C962" s="351" t="s">
        <v>361</v>
      </c>
      <c r="D962" s="351" t="s">
        <v>362</v>
      </c>
      <c r="E962" s="260">
        <v>210340017870</v>
      </c>
      <c r="F962" s="161" t="s">
        <v>2640</v>
      </c>
      <c r="G962" s="199" t="s">
        <v>2641</v>
      </c>
      <c r="H962" s="199" t="s">
        <v>3363</v>
      </c>
      <c r="I962" s="199" t="s">
        <v>3571</v>
      </c>
      <c r="J962" s="198">
        <v>45995</v>
      </c>
      <c r="K962" s="198">
        <v>46030</v>
      </c>
      <c r="L962" s="198">
        <v>46072</v>
      </c>
      <c r="M962" s="198"/>
      <c r="N962" s="161" t="s">
        <v>82</v>
      </c>
      <c r="O962" s="161" t="s">
        <v>479</v>
      </c>
      <c r="P962" s="161"/>
      <c r="Q962" s="161"/>
      <c r="R962" s="198">
        <v>44743</v>
      </c>
      <c r="S962" s="198" t="s">
        <v>2642</v>
      </c>
      <c r="T962" s="161" t="s">
        <v>485</v>
      </c>
      <c r="U962" s="161" t="s">
        <v>2370</v>
      </c>
      <c r="V962" s="161"/>
      <c r="W962" s="161" t="s">
        <v>65</v>
      </c>
      <c r="X962" s="161" t="s">
        <v>132</v>
      </c>
      <c r="Y962" s="161"/>
      <c r="Z962" s="198"/>
      <c r="AA962" s="161"/>
      <c r="AB962" s="161"/>
      <c r="AC962" s="161"/>
      <c r="AD962" s="197">
        <v>0</v>
      </c>
      <c r="AE962" s="197"/>
      <c r="AF962" s="197" t="s">
        <v>57</v>
      </c>
      <c r="AG962" s="199" t="s">
        <v>57</v>
      </c>
      <c r="AH962" s="197">
        <f t="shared" si="43"/>
        <v>0</v>
      </c>
      <c r="AI962" s="197">
        <v>0</v>
      </c>
      <c r="AJ962" s="197">
        <v>0</v>
      </c>
      <c r="AK962" s="197">
        <v>0</v>
      </c>
      <c r="AL962" s="197">
        <v>0</v>
      </c>
      <c r="AM962" s="197">
        <f t="shared" si="44"/>
        <v>0</v>
      </c>
      <c r="AN962" s="197">
        <v>0</v>
      </c>
      <c r="AO962" s="197">
        <v>0</v>
      </c>
      <c r="AP962" s="197">
        <v>0</v>
      </c>
      <c r="AQ962" s="197">
        <v>0</v>
      </c>
      <c r="AR962" s="197">
        <v>0</v>
      </c>
      <c r="AS962" s="197" t="s">
        <v>564</v>
      </c>
      <c r="AT962" s="197">
        <v>0</v>
      </c>
      <c r="AU962" s="197">
        <v>0</v>
      </c>
      <c r="AV962" s="197">
        <v>0</v>
      </c>
      <c r="AW962" s="197" t="s">
        <v>4004</v>
      </c>
      <c r="AX962" s="197"/>
      <c r="AY962" s="197"/>
      <c r="AZ962" s="197"/>
      <c r="BA962" s="197"/>
      <c r="BB962" s="197"/>
      <c r="BC962" s="197"/>
      <c r="BD962" s="197">
        <v>0</v>
      </c>
      <c r="BE962" s="197"/>
      <c r="BF962" s="197"/>
      <c r="BG962" s="197"/>
      <c r="BH962" s="197"/>
      <c r="BI962" s="197"/>
    </row>
    <row r="963" spans="1:61" ht="15" hidden="1" customHeight="1" x14ac:dyDescent="0.2">
      <c r="A963" s="349" t="str">
        <f t="shared" si="45"/>
        <v>62xx-210840027886-620120251202TAC0041</v>
      </c>
      <c r="B963" s="198">
        <v>46078</v>
      </c>
      <c r="C963" s="351" t="s">
        <v>361</v>
      </c>
      <c r="D963" s="351" t="s">
        <v>362</v>
      </c>
      <c r="E963" s="260">
        <v>210840027886</v>
      </c>
      <c r="F963" s="161" t="s">
        <v>2202</v>
      </c>
      <c r="G963" s="199" t="s">
        <v>2203</v>
      </c>
      <c r="H963" s="199" t="s">
        <v>3363</v>
      </c>
      <c r="I963" s="199" t="s">
        <v>3572</v>
      </c>
      <c r="J963" s="198">
        <v>45993</v>
      </c>
      <c r="K963" s="198">
        <v>46015</v>
      </c>
      <c r="L963" s="198">
        <v>46073</v>
      </c>
      <c r="M963" s="198"/>
      <c r="N963" s="161" t="s">
        <v>82</v>
      </c>
      <c r="O963" s="161" t="s">
        <v>479</v>
      </c>
      <c r="P963" s="161"/>
      <c r="Q963" s="161"/>
      <c r="R963" s="198">
        <v>44562</v>
      </c>
      <c r="S963" s="198" t="s">
        <v>2204</v>
      </c>
      <c r="T963" s="161" t="s">
        <v>490</v>
      </c>
      <c r="U963" s="161" t="s">
        <v>2370</v>
      </c>
      <c r="V963" s="161"/>
      <c r="W963" s="161" t="s">
        <v>402</v>
      </c>
      <c r="X963" s="161" t="s">
        <v>132</v>
      </c>
      <c r="Y963" s="161"/>
      <c r="Z963" s="198"/>
      <c r="AA963" s="161"/>
      <c r="AB963" s="161"/>
      <c r="AC963" s="161"/>
      <c r="AD963" s="197">
        <v>128587177</v>
      </c>
      <c r="AE963" s="197"/>
      <c r="AF963" s="197" t="s">
        <v>57</v>
      </c>
      <c r="AG963" s="199" t="s">
        <v>57</v>
      </c>
      <c r="AH963" s="197">
        <f t="shared" si="43"/>
        <v>0</v>
      </c>
      <c r="AI963" s="197">
        <v>0</v>
      </c>
      <c r="AJ963" s="197">
        <v>0</v>
      </c>
      <c r="AK963" s="197">
        <v>0</v>
      </c>
      <c r="AL963" s="197">
        <v>0</v>
      </c>
      <c r="AM963" s="197">
        <f t="shared" si="44"/>
        <v>0</v>
      </c>
      <c r="AN963" s="197">
        <v>0</v>
      </c>
      <c r="AO963" s="197">
        <v>0</v>
      </c>
      <c r="AP963" s="197">
        <v>0</v>
      </c>
      <c r="AQ963" s="197">
        <v>0</v>
      </c>
      <c r="AR963" s="197">
        <v>0</v>
      </c>
      <c r="AS963" s="197" t="s">
        <v>564</v>
      </c>
      <c r="AT963" s="197">
        <v>0</v>
      </c>
      <c r="AU963" s="197">
        <v>0</v>
      </c>
      <c r="AV963" s="197">
        <v>0</v>
      </c>
      <c r="AW963" s="197" t="s">
        <v>4004</v>
      </c>
      <c r="AX963" s="197"/>
      <c r="AY963" s="197"/>
      <c r="AZ963" s="197"/>
      <c r="BA963" s="197"/>
      <c r="BB963" s="197"/>
      <c r="BC963" s="197"/>
      <c r="BD963" s="197">
        <v>0</v>
      </c>
      <c r="BE963" s="197"/>
      <c r="BF963" s="197"/>
      <c r="BG963" s="197"/>
      <c r="BH963" s="197"/>
      <c r="BI963" s="197"/>
    </row>
    <row r="964" spans="1:61" ht="15" hidden="1" customHeight="1" x14ac:dyDescent="0.2">
      <c r="A964" s="349" t="str">
        <f t="shared" si="45"/>
        <v>62xx-190240033733-620120251201TAC0028</v>
      </c>
      <c r="B964" s="198">
        <v>45678</v>
      </c>
      <c r="C964" s="351" t="s">
        <v>361</v>
      </c>
      <c r="D964" s="351" t="s">
        <v>362</v>
      </c>
      <c r="E964" s="260">
        <v>190240033733</v>
      </c>
      <c r="F964" s="161" t="s">
        <v>1796</v>
      </c>
      <c r="G964" s="199" t="s">
        <v>1797</v>
      </c>
      <c r="H964" s="199" t="s">
        <v>3363</v>
      </c>
      <c r="I964" s="199" t="s">
        <v>2402</v>
      </c>
      <c r="J964" s="198">
        <v>45992</v>
      </c>
      <c r="K964" s="198">
        <v>46006</v>
      </c>
      <c r="L964" s="198">
        <v>46037</v>
      </c>
      <c r="M964" s="198"/>
      <c r="N964" s="161" t="s">
        <v>82</v>
      </c>
      <c r="O964" s="161" t="s">
        <v>479</v>
      </c>
      <c r="P964" s="161"/>
      <c r="Q964" s="161"/>
      <c r="R964" s="198">
        <v>44562</v>
      </c>
      <c r="S964" s="198" t="s">
        <v>1798</v>
      </c>
      <c r="T964" s="161" t="s">
        <v>847</v>
      </c>
      <c r="U964" s="161" t="s">
        <v>2370</v>
      </c>
      <c r="V964" s="161"/>
      <c r="W964" s="161" t="s">
        <v>200</v>
      </c>
      <c r="X964" s="161" t="s">
        <v>132</v>
      </c>
      <c r="Y964" s="161"/>
      <c r="Z964" s="198"/>
      <c r="AA964" s="161"/>
      <c r="AB964" s="161"/>
      <c r="AC964" s="161"/>
      <c r="AD964" s="197">
        <v>89366471</v>
      </c>
      <c r="AE964" s="197"/>
      <c r="AF964" s="197" t="s">
        <v>57</v>
      </c>
      <c r="AG964" s="199" t="s">
        <v>57</v>
      </c>
      <c r="AH964" s="197">
        <f t="shared" si="43"/>
        <v>0</v>
      </c>
      <c r="AI964" s="197">
        <v>0</v>
      </c>
      <c r="AJ964" s="197">
        <v>0</v>
      </c>
      <c r="AK964" s="197">
        <v>0</v>
      </c>
      <c r="AL964" s="197">
        <v>0</v>
      </c>
      <c r="AM964" s="197">
        <f t="shared" si="44"/>
        <v>0</v>
      </c>
      <c r="AN964" s="197">
        <v>0</v>
      </c>
      <c r="AO964" s="197">
        <v>0</v>
      </c>
      <c r="AP964" s="197">
        <v>0</v>
      </c>
      <c r="AQ964" s="197">
        <v>0</v>
      </c>
      <c r="AR964" s="197">
        <v>0</v>
      </c>
      <c r="AS964" s="197" t="s">
        <v>564</v>
      </c>
      <c r="AT964" s="197">
        <v>0</v>
      </c>
      <c r="AU964" s="197">
        <v>0</v>
      </c>
      <c r="AV964" s="197">
        <v>0</v>
      </c>
      <c r="AW964" s="197" t="s">
        <v>4004</v>
      </c>
      <c r="AX964" s="197"/>
      <c r="AY964" s="197"/>
      <c r="AZ964" s="197"/>
      <c r="BA964" s="197"/>
      <c r="BB964" s="197"/>
      <c r="BC964" s="197"/>
      <c r="BD964" s="197">
        <v>0</v>
      </c>
      <c r="BE964" s="197"/>
      <c r="BF964" s="197"/>
      <c r="BG964" s="197"/>
      <c r="BH964" s="197"/>
      <c r="BI964" s="197"/>
    </row>
    <row r="965" spans="1:61" ht="15" hidden="1" customHeight="1" x14ac:dyDescent="0.2">
      <c r="A965" s="349" t="str">
        <f t="shared" si="45"/>
        <v>62xx-111040013787-620120251125TAC0009</v>
      </c>
      <c r="B965" s="198">
        <v>45678</v>
      </c>
      <c r="C965" s="351" t="s">
        <v>361</v>
      </c>
      <c r="D965" s="351" t="s">
        <v>362</v>
      </c>
      <c r="E965" s="260">
        <v>111040013787</v>
      </c>
      <c r="F965" s="161" t="s">
        <v>1789</v>
      </c>
      <c r="G965" s="199" t="s">
        <v>1790</v>
      </c>
      <c r="H965" s="199" t="s">
        <v>3363</v>
      </c>
      <c r="I965" s="199" t="s">
        <v>2403</v>
      </c>
      <c r="J965" s="198">
        <v>45986</v>
      </c>
      <c r="K965" s="198">
        <v>46000</v>
      </c>
      <c r="L965" s="198">
        <v>46038</v>
      </c>
      <c r="M965" s="198"/>
      <c r="N965" s="161" t="s">
        <v>82</v>
      </c>
      <c r="O965" s="161" t="s">
        <v>479</v>
      </c>
      <c r="P965" s="161"/>
      <c r="Q965" s="161"/>
      <c r="R965" s="198">
        <v>44562</v>
      </c>
      <c r="S965" s="198" t="s">
        <v>1774</v>
      </c>
      <c r="T965" s="161" t="s">
        <v>1791</v>
      </c>
      <c r="U965" s="161" t="s">
        <v>2370</v>
      </c>
      <c r="V965" s="161"/>
      <c r="W965" s="161" t="s">
        <v>192</v>
      </c>
      <c r="X965" s="161" t="s">
        <v>132</v>
      </c>
      <c r="Y965" s="161"/>
      <c r="Z965" s="198"/>
      <c r="AA965" s="161"/>
      <c r="AB965" s="161"/>
      <c r="AC965" s="161"/>
      <c r="AD965" s="197">
        <v>28414</v>
      </c>
      <c r="AE965" s="197"/>
      <c r="AF965" s="197" t="s">
        <v>57</v>
      </c>
      <c r="AG965" s="199" t="s">
        <v>57</v>
      </c>
      <c r="AH965" s="197">
        <f t="shared" si="43"/>
        <v>0</v>
      </c>
      <c r="AI965" s="197">
        <v>0</v>
      </c>
      <c r="AJ965" s="197">
        <v>0</v>
      </c>
      <c r="AK965" s="197">
        <v>0</v>
      </c>
      <c r="AL965" s="197">
        <v>0</v>
      </c>
      <c r="AM965" s="197">
        <f t="shared" si="44"/>
        <v>0</v>
      </c>
      <c r="AN965" s="197">
        <v>0</v>
      </c>
      <c r="AO965" s="197">
        <v>0</v>
      </c>
      <c r="AP965" s="197">
        <v>0</v>
      </c>
      <c r="AQ965" s="197">
        <v>0</v>
      </c>
      <c r="AR965" s="197">
        <v>0</v>
      </c>
      <c r="AS965" s="197" t="s">
        <v>564</v>
      </c>
      <c r="AT965" s="197">
        <v>0</v>
      </c>
      <c r="AU965" s="197">
        <v>0</v>
      </c>
      <c r="AV965" s="197">
        <v>0</v>
      </c>
      <c r="AW965" s="197" t="s">
        <v>4004</v>
      </c>
      <c r="AX965" s="197"/>
      <c r="AY965" s="197"/>
      <c r="AZ965" s="197"/>
      <c r="BA965" s="197"/>
      <c r="BB965" s="197"/>
      <c r="BC965" s="197"/>
      <c r="BD965" s="197">
        <v>0</v>
      </c>
      <c r="BE965" s="197"/>
      <c r="BF965" s="197"/>
      <c r="BG965" s="197"/>
      <c r="BH965" s="197"/>
      <c r="BI965" s="197"/>
    </row>
    <row r="966" spans="1:61" ht="15" hidden="1" customHeight="1" x14ac:dyDescent="0.2">
      <c r="A966" s="349" t="str">
        <f t="shared" si="45"/>
        <v>62xx-221040005068-620120251124TAC0025</v>
      </c>
      <c r="B966" s="198">
        <v>45678</v>
      </c>
      <c r="C966" s="351" t="s">
        <v>361</v>
      </c>
      <c r="D966" s="351" t="s">
        <v>362</v>
      </c>
      <c r="E966" s="260">
        <v>221040005068</v>
      </c>
      <c r="F966" s="161" t="s">
        <v>1783</v>
      </c>
      <c r="G966" s="199" t="s">
        <v>1784</v>
      </c>
      <c r="H966" s="199" t="s">
        <v>3363</v>
      </c>
      <c r="I966" s="199" t="s">
        <v>2404</v>
      </c>
      <c r="J966" s="198">
        <v>45985</v>
      </c>
      <c r="K966" s="198">
        <v>46001</v>
      </c>
      <c r="L966" s="198">
        <v>46042</v>
      </c>
      <c r="M966" s="198"/>
      <c r="N966" s="161" t="s">
        <v>82</v>
      </c>
      <c r="O966" s="161" t="s">
        <v>479</v>
      </c>
      <c r="P966" s="161"/>
      <c r="Q966" s="161"/>
      <c r="R966" s="198">
        <v>44869</v>
      </c>
      <c r="S966" s="198" t="s">
        <v>1771</v>
      </c>
      <c r="T966" s="161" t="s">
        <v>831</v>
      </c>
      <c r="U966" s="161" t="s">
        <v>2370</v>
      </c>
      <c r="V966" s="161"/>
      <c r="W966" s="161" t="s">
        <v>1785</v>
      </c>
      <c r="X966" s="161" t="s">
        <v>132</v>
      </c>
      <c r="Y966" s="161"/>
      <c r="Z966" s="198"/>
      <c r="AA966" s="161"/>
      <c r="AB966" s="161"/>
      <c r="AC966" s="161"/>
      <c r="AD966" s="197">
        <v>667116</v>
      </c>
      <c r="AE966" s="197"/>
      <c r="AF966" s="197" t="s">
        <v>57</v>
      </c>
      <c r="AG966" s="199" t="s">
        <v>57</v>
      </c>
      <c r="AH966" s="197">
        <f t="shared" si="43"/>
        <v>0</v>
      </c>
      <c r="AI966" s="197">
        <v>0</v>
      </c>
      <c r="AJ966" s="197">
        <v>0</v>
      </c>
      <c r="AK966" s="197">
        <v>0</v>
      </c>
      <c r="AL966" s="197">
        <v>0</v>
      </c>
      <c r="AM966" s="197">
        <f t="shared" si="44"/>
        <v>0</v>
      </c>
      <c r="AN966" s="197">
        <v>0</v>
      </c>
      <c r="AO966" s="197">
        <v>0</v>
      </c>
      <c r="AP966" s="197">
        <v>0</v>
      </c>
      <c r="AQ966" s="197">
        <v>0</v>
      </c>
      <c r="AR966" s="197">
        <v>0</v>
      </c>
      <c r="AS966" s="197" t="s">
        <v>564</v>
      </c>
      <c r="AT966" s="197">
        <v>0</v>
      </c>
      <c r="AU966" s="197">
        <v>0</v>
      </c>
      <c r="AV966" s="197">
        <v>0</v>
      </c>
      <c r="AW966" s="197" t="s">
        <v>4004</v>
      </c>
      <c r="AX966" s="197"/>
      <c r="AY966" s="197"/>
      <c r="AZ966" s="197"/>
      <c r="BA966" s="197"/>
      <c r="BB966" s="197"/>
      <c r="BC966" s="197"/>
      <c r="BD966" s="197">
        <v>0</v>
      </c>
      <c r="BE966" s="197"/>
      <c r="BF966" s="197"/>
      <c r="BG966" s="197"/>
      <c r="BH966" s="197"/>
      <c r="BI966" s="197"/>
    </row>
    <row r="967" spans="1:61" ht="15" hidden="1" customHeight="1" x14ac:dyDescent="0.2">
      <c r="A967" s="349" t="str">
        <f t="shared" si="45"/>
        <v>62xx-210340032001-620120251124TAC0003</v>
      </c>
      <c r="B967" s="198">
        <v>46057</v>
      </c>
      <c r="C967" s="351" t="s">
        <v>361</v>
      </c>
      <c r="D967" s="351" t="s">
        <v>362</v>
      </c>
      <c r="E967" s="260">
        <v>210340032001</v>
      </c>
      <c r="F967" s="161" t="s">
        <v>144</v>
      </c>
      <c r="G967" s="199" t="s">
        <v>1999</v>
      </c>
      <c r="H967" s="199" t="s">
        <v>3363</v>
      </c>
      <c r="I967" s="199" t="s">
        <v>2411</v>
      </c>
      <c r="J967" s="198">
        <v>45985</v>
      </c>
      <c r="K967" s="198">
        <v>46009</v>
      </c>
      <c r="L967" s="198">
        <v>46051</v>
      </c>
      <c r="M967" s="198"/>
      <c r="N967" s="161" t="s">
        <v>82</v>
      </c>
      <c r="O967" s="161" t="s">
        <v>479</v>
      </c>
      <c r="P967" s="161"/>
      <c r="Q967" s="161"/>
      <c r="R967" s="198">
        <v>45292</v>
      </c>
      <c r="S967" s="198" t="s">
        <v>2207</v>
      </c>
      <c r="T967" s="161" t="s">
        <v>486</v>
      </c>
      <c r="U967" s="161" t="s">
        <v>2302</v>
      </c>
      <c r="V967" s="161"/>
      <c r="W967" s="161" t="s">
        <v>1374</v>
      </c>
      <c r="X967" s="161" t="s">
        <v>132</v>
      </c>
      <c r="Y967" s="161"/>
      <c r="Z967" s="198"/>
      <c r="AA967" s="161"/>
      <c r="AB967" s="161"/>
      <c r="AC967" s="161"/>
      <c r="AD967" s="197">
        <v>5544892708</v>
      </c>
      <c r="AE967" s="197"/>
      <c r="AF967" s="197" t="s">
        <v>57</v>
      </c>
      <c r="AG967" s="199" t="s">
        <v>57</v>
      </c>
      <c r="AH967" s="197">
        <f t="shared" ref="AH967:AH988" si="46">AI967+AJ967</f>
        <v>0</v>
      </c>
      <c r="AI967" s="197">
        <v>0</v>
      </c>
      <c r="AJ967" s="197">
        <v>0</v>
      </c>
      <c r="AK967" s="197">
        <v>0</v>
      </c>
      <c r="AL967" s="197">
        <v>0</v>
      </c>
      <c r="AM967" s="197">
        <f t="shared" ref="AM967:AM988" si="47">AN967+AO967+AP967+AQ967+AR967</f>
        <v>0</v>
      </c>
      <c r="AN967" s="197">
        <v>0</v>
      </c>
      <c r="AO967" s="197">
        <v>0</v>
      </c>
      <c r="AP967" s="197">
        <v>0</v>
      </c>
      <c r="AQ967" s="197">
        <v>0</v>
      </c>
      <c r="AR967" s="197">
        <v>0</v>
      </c>
      <c r="AS967" s="197" t="s">
        <v>564</v>
      </c>
      <c r="AT967" s="197">
        <v>0</v>
      </c>
      <c r="AU967" s="197">
        <v>0</v>
      </c>
      <c r="AV967" s="197">
        <v>0</v>
      </c>
      <c r="AW967" s="197" t="s">
        <v>4004</v>
      </c>
      <c r="AX967" s="197"/>
      <c r="AY967" s="197"/>
      <c r="AZ967" s="197"/>
      <c r="BA967" s="197"/>
      <c r="BB967" s="197"/>
      <c r="BC967" s="197"/>
      <c r="BD967" s="197">
        <v>0</v>
      </c>
      <c r="BE967" s="197"/>
      <c r="BF967" s="197"/>
      <c r="BG967" s="197"/>
      <c r="BH967" s="197"/>
      <c r="BI967" s="197"/>
    </row>
    <row r="968" spans="1:61" ht="15" hidden="1" customHeight="1" x14ac:dyDescent="0.2">
      <c r="A968" s="349" t="str">
        <f t="shared" ref="A968:A988" si="48">CONCATENATE(C968,"-",E968,"-",G968)</f>
        <v>62xx-640601301355-620120251120TAC0002</v>
      </c>
      <c r="B968" s="198">
        <v>46050</v>
      </c>
      <c r="C968" s="351" t="s">
        <v>361</v>
      </c>
      <c r="D968" s="351" t="s">
        <v>362</v>
      </c>
      <c r="E968" s="260">
        <v>640601301355</v>
      </c>
      <c r="F968" s="161" t="s">
        <v>1780</v>
      </c>
      <c r="G968" s="199" t="s">
        <v>1781</v>
      </c>
      <c r="H968" s="199" t="s">
        <v>3363</v>
      </c>
      <c r="I968" s="199" t="s">
        <v>2406</v>
      </c>
      <c r="J968" s="198">
        <v>45981</v>
      </c>
      <c r="K968" s="198">
        <v>46003</v>
      </c>
      <c r="L968" s="198">
        <v>46044</v>
      </c>
      <c r="M968" s="198"/>
      <c r="N968" s="161" t="s">
        <v>82</v>
      </c>
      <c r="O968" s="161" t="s">
        <v>479</v>
      </c>
      <c r="P968" s="161"/>
      <c r="Q968" s="161"/>
      <c r="R968" s="198">
        <v>45608</v>
      </c>
      <c r="S968" s="198" t="s">
        <v>1782</v>
      </c>
      <c r="T968" s="161" t="s">
        <v>1775</v>
      </c>
      <c r="U968" s="161" t="s">
        <v>2370</v>
      </c>
      <c r="V968" s="161"/>
      <c r="W968" s="161" t="s">
        <v>65</v>
      </c>
      <c r="X968" s="161" t="s">
        <v>132</v>
      </c>
      <c r="Y968" s="161"/>
      <c r="Z968" s="198"/>
      <c r="AA968" s="161"/>
      <c r="AB968" s="161"/>
      <c r="AC968" s="161"/>
      <c r="AD968" s="197">
        <v>108043816</v>
      </c>
      <c r="AE968" s="197"/>
      <c r="AF968" s="197" t="s">
        <v>57</v>
      </c>
      <c r="AG968" s="199" t="s">
        <v>57</v>
      </c>
      <c r="AH968" s="197">
        <f t="shared" si="46"/>
        <v>0</v>
      </c>
      <c r="AI968" s="197">
        <v>0</v>
      </c>
      <c r="AJ968" s="197">
        <v>0</v>
      </c>
      <c r="AK968" s="197">
        <v>0</v>
      </c>
      <c r="AL968" s="197">
        <v>0</v>
      </c>
      <c r="AM968" s="197">
        <f t="shared" si="47"/>
        <v>0</v>
      </c>
      <c r="AN968" s="197">
        <v>0</v>
      </c>
      <c r="AO968" s="197">
        <v>0</v>
      </c>
      <c r="AP968" s="197">
        <v>0</v>
      </c>
      <c r="AQ968" s="197">
        <v>0</v>
      </c>
      <c r="AR968" s="197">
        <v>0</v>
      </c>
      <c r="AS968" s="197" t="s">
        <v>564</v>
      </c>
      <c r="AT968" s="197">
        <v>0</v>
      </c>
      <c r="AU968" s="197">
        <v>0</v>
      </c>
      <c r="AV968" s="197">
        <v>0</v>
      </c>
      <c r="AW968" s="197" t="s">
        <v>4004</v>
      </c>
      <c r="AX968" s="197"/>
      <c r="AY968" s="197"/>
      <c r="AZ968" s="197"/>
      <c r="BA968" s="197"/>
      <c r="BB968" s="197"/>
      <c r="BC968" s="197"/>
      <c r="BD968" s="197">
        <v>0</v>
      </c>
      <c r="BE968" s="197"/>
      <c r="BF968" s="197"/>
      <c r="BG968" s="197"/>
      <c r="BH968" s="197"/>
      <c r="BI968" s="197"/>
    </row>
    <row r="969" spans="1:61" ht="15" hidden="1" customHeight="1" x14ac:dyDescent="0.2">
      <c r="A969" s="349" t="str">
        <f t="shared" si="48"/>
        <v>62xx-161140026516-620120251119TAC0001</v>
      </c>
      <c r="B969" s="198">
        <v>46050</v>
      </c>
      <c r="C969" s="351" t="s">
        <v>361</v>
      </c>
      <c r="D969" s="351" t="s">
        <v>362</v>
      </c>
      <c r="E969" s="260">
        <v>161140026516</v>
      </c>
      <c r="F969" s="161" t="s">
        <v>1776</v>
      </c>
      <c r="G969" s="199" t="s">
        <v>1777</v>
      </c>
      <c r="H969" s="199" t="s">
        <v>3363</v>
      </c>
      <c r="I969" s="199" t="s">
        <v>2405</v>
      </c>
      <c r="J969" s="198">
        <v>45980</v>
      </c>
      <c r="K969" s="198">
        <v>46003</v>
      </c>
      <c r="L969" s="198">
        <v>46044</v>
      </c>
      <c r="M969" s="198"/>
      <c r="N969" s="161" t="s">
        <v>82</v>
      </c>
      <c r="O969" s="161" t="s">
        <v>479</v>
      </c>
      <c r="P969" s="161"/>
      <c r="Q969" s="161"/>
      <c r="R969" s="198">
        <v>44562</v>
      </c>
      <c r="S969" s="198" t="s">
        <v>1778</v>
      </c>
      <c r="T969" s="161" t="s">
        <v>1775</v>
      </c>
      <c r="U969" s="161" t="s">
        <v>2370</v>
      </c>
      <c r="V969" s="161"/>
      <c r="W969" s="161" t="s">
        <v>1779</v>
      </c>
      <c r="X969" s="161" t="s">
        <v>132</v>
      </c>
      <c r="Y969" s="161"/>
      <c r="Z969" s="198"/>
      <c r="AA969" s="161"/>
      <c r="AB969" s="161"/>
      <c r="AC969" s="161"/>
      <c r="AD969" s="197">
        <v>6407309</v>
      </c>
      <c r="AE969" s="197"/>
      <c r="AF969" s="197" t="s">
        <v>57</v>
      </c>
      <c r="AG969" s="199" t="s">
        <v>57</v>
      </c>
      <c r="AH969" s="197">
        <f t="shared" si="46"/>
        <v>0</v>
      </c>
      <c r="AI969" s="197">
        <v>0</v>
      </c>
      <c r="AJ969" s="197">
        <v>0</v>
      </c>
      <c r="AK969" s="197">
        <v>0</v>
      </c>
      <c r="AL969" s="197">
        <v>0</v>
      </c>
      <c r="AM969" s="197">
        <f t="shared" si="47"/>
        <v>0</v>
      </c>
      <c r="AN969" s="197">
        <v>0</v>
      </c>
      <c r="AO969" s="197">
        <v>0</v>
      </c>
      <c r="AP969" s="197">
        <v>0</v>
      </c>
      <c r="AQ969" s="197">
        <v>0</v>
      </c>
      <c r="AR969" s="197">
        <v>0</v>
      </c>
      <c r="AS969" s="197" t="s">
        <v>564</v>
      </c>
      <c r="AT969" s="197">
        <v>0</v>
      </c>
      <c r="AU969" s="197">
        <v>0</v>
      </c>
      <c r="AV969" s="197">
        <v>0</v>
      </c>
      <c r="AW969" s="197" t="s">
        <v>4004</v>
      </c>
      <c r="AX969" s="197"/>
      <c r="AY969" s="197"/>
      <c r="AZ969" s="197"/>
      <c r="BA969" s="197"/>
      <c r="BB969" s="197"/>
      <c r="BC969" s="197"/>
      <c r="BD969" s="197">
        <v>0</v>
      </c>
      <c r="BE969" s="197"/>
      <c r="BF969" s="197"/>
      <c r="BG969" s="197"/>
      <c r="BH969" s="197"/>
      <c r="BI969" s="197"/>
    </row>
    <row r="970" spans="1:61" ht="15" hidden="1" customHeight="1" x14ac:dyDescent="0.2">
      <c r="A970" s="349" t="str">
        <f t="shared" si="48"/>
        <v>62xx-200240002699-620120251105TAC0648</v>
      </c>
      <c r="B970" s="198">
        <v>46057</v>
      </c>
      <c r="C970" s="351" t="s">
        <v>361</v>
      </c>
      <c r="D970" s="351" t="s">
        <v>362</v>
      </c>
      <c r="E970" s="260">
        <v>200240002699</v>
      </c>
      <c r="F970" s="161" t="s">
        <v>1602</v>
      </c>
      <c r="G970" s="199" t="s">
        <v>1601</v>
      </c>
      <c r="H970" s="199" t="s">
        <v>3363</v>
      </c>
      <c r="I970" s="199" t="s">
        <v>2421</v>
      </c>
      <c r="J970" s="198">
        <v>45966</v>
      </c>
      <c r="K970" s="198">
        <v>45981</v>
      </c>
      <c r="L970" s="198">
        <v>46052</v>
      </c>
      <c r="M970" s="198"/>
      <c r="N970" s="161" t="s">
        <v>82</v>
      </c>
      <c r="O970" s="161" t="s">
        <v>479</v>
      </c>
      <c r="P970" s="161"/>
      <c r="Q970" s="161"/>
      <c r="R970" s="198">
        <v>44562</v>
      </c>
      <c r="S970" s="198" t="s">
        <v>1701</v>
      </c>
      <c r="T970" s="161" t="s">
        <v>490</v>
      </c>
      <c r="U970" s="161" t="s">
        <v>2370</v>
      </c>
      <c r="V970" s="161"/>
      <c r="W970" s="161" t="s">
        <v>1327</v>
      </c>
      <c r="X970" s="161" t="s">
        <v>132</v>
      </c>
      <c r="Y970" s="161"/>
      <c r="Z970" s="198"/>
      <c r="AA970" s="161"/>
      <c r="AB970" s="161"/>
      <c r="AC970" s="161"/>
      <c r="AD970" s="197">
        <v>309536280</v>
      </c>
      <c r="AE970" s="197"/>
      <c r="AF970" s="197" t="s">
        <v>57</v>
      </c>
      <c r="AG970" s="199" t="s">
        <v>57</v>
      </c>
      <c r="AH970" s="197">
        <f t="shared" si="46"/>
        <v>0</v>
      </c>
      <c r="AI970" s="197">
        <v>0</v>
      </c>
      <c r="AJ970" s="197">
        <v>0</v>
      </c>
      <c r="AK970" s="197">
        <v>0</v>
      </c>
      <c r="AL970" s="197">
        <v>0</v>
      </c>
      <c r="AM970" s="197">
        <f t="shared" si="47"/>
        <v>0</v>
      </c>
      <c r="AN970" s="197">
        <v>0</v>
      </c>
      <c r="AO970" s="197">
        <v>0</v>
      </c>
      <c r="AP970" s="197">
        <v>0</v>
      </c>
      <c r="AQ970" s="197">
        <v>0</v>
      </c>
      <c r="AR970" s="197">
        <v>0</v>
      </c>
      <c r="AS970" s="197" t="s">
        <v>564</v>
      </c>
      <c r="AT970" s="197">
        <v>0</v>
      </c>
      <c r="AU970" s="197">
        <v>0</v>
      </c>
      <c r="AV970" s="197">
        <v>0</v>
      </c>
      <c r="AW970" s="197" t="s">
        <v>4004</v>
      </c>
      <c r="AX970" s="197"/>
      <c r="AY970" s="197"/>
      <c r="AZ970" s="197"/>
      <c r="BA970" s="197"/>
      <c r="BB970" s="197"/>
      <c r="BC970" s="197"/>
      <c r="BD970" s="197">
        <v>0</v>
      </c>
      <c r="BE970" s="197"/>
      <c r="BF970" s="197"/>
      <c r="BG970" s="197"/>
      <c r="BH970" s="197"/>
      <c r="BI970" s="197"/>
    </row>
    <row r="971" spans="1:61" ht="15" hidden="1" customHeight="1" x14ac:dyDescent="0.2">
      <c r="A971" s="349" t="str">
        <f t="shared" si="48"/>
        <v>62xx-191040029215-620120251015TAC0184</v>
      </c>
      <c r="B971" s="198">
        <v>46065</v>
      </c>
      <c r="C971" s="351" t="s">
        <v>361</v>
      </c>
      <c r="D971" s="351" t="s">
        <v>362</v>
      </c>
      <c r="E971" s="260">
        <v>191040029215</v>
      </c>
      <c r="F971" s="161" t="s">
        <v>1639</v>
      </c>
      <c r="G971" s="199" t="s">
        <v>1638</v>
      </c>
      <c r="H971" s="199" t="s">
        <v>3363</v>
      </c>
      <c r="I971" s="199" t="s">
        <v>3577</v>
      </c>
      <c r="J971" s="198">
        <v>45945</v>
      </c>
      <c r="K971" s="198">
        <v>45985</v>
      </c>
      <c r="L971" s="198">
        <v>46062</v>
      </c>
      <c r="M971" s="198"/>
      <c r="N971" s="161" t="s">
        <v>82</v>
      </c>
      <c r="O971" s="161" t="s">
        <v>479</v>
      </c>
      <c r="P971" s="161"/>
      <c r="Q971" s="161"/>
      <c r="R971" s="198">
        <v>44562</v>
      </c>
      <c r="S971" s="198" t="s">
        <v>1703</v>
      </c>
      <c r="T971" s="161" t="s">
        <v>1392</v>
      </c>
      <c r="U971" s="161" t="s">
        <v>149</v>
      </c>
      <c r="V971" s="161"/>
      <c r="W971" s="161" t="s">
        <v>1373</v>
      </c>
      <c r="X971" s="161" t="s">
        <v>132</v>
      </c>
      <c r="Y971" s="161"/>
      <c r="Z971" s="198"/>
      <c r="AA971" s="161"/>
      <c r="AB971" s="161"/>
      <c r="AC971" s="161"/>
      <c r="AD971" s="197">
        <v>1060003334</v>
      </c>
      <c r="AE971" s="197"/>
      <c r="AF971" s="197" t="s">
        <v>57</v>
      </c>
      <c r="AG971" s="199" t="s">
        <v>57</v>
      </c>
      <c r="AH971" s="197">
        <f t="shared" si="46"/>
        <v>0</v>
      </c>
      <c r="AI971" s="197">
        <v>0</v>
      </c>
      <c r="AJ971" s="197">
        <v>0</v>
      </c>
      <c r="AK971" s="197">
        <v>0</v>
      </c>
      <c r="AL971" s="197">
        <v>0</v>
      </c>
      <c r="AM971" s="197">
        <f t="shared" si="47"/>
        <v>0</v>
      </c>
      <c r="AN971" s="197">
        <v>0</v>
      </c>
      <c r="AO971" s="197">
        <v>0</v>
      </c>
      <c r="AP971" s="197">
        <v>0</v>
      </c>
      <c r="AQ971" s="197">
        <v>0</v>
      </c>
      <c r="AR971" s="197">
        <v>0</v>
      </c>
      <c r="AS971" s="197" t="s">
        <v>564</v>
      </c>
      <c r="AT971" s="197">
        <v>0</v>
      </c>
      <c r="AU971" s="197">
        <v>0</v>
      </c>
      <c r="AV971" s="197">
        <v>0</v>
      </c>
      <c r="AW971" s="197" t="s">
        <v>4004</v>
      </c>
      <c r="AX971" s="197"/>
      <c r="AY971" s="197"/>
      <c r="AZ971" s="197"/>
      <c r="BA971" s="197"/>
      <c r="BB971" s="197"/>
      <c r="BC971" s="197"/>
      <c r="BD971" s="197">
        <v>0</v>
      </c>
      <c r="BE971" s="197"/>
      <c r="BF971" s="197"/>
      <c r="BG971" s="197"/>
      <c r="BH971" s="197"/>
      <c r="BI971" s="197"/>
    </row>
    <row r="972" spans="1:61" ht="15" hidden="1" customHeight="1" x14ac:dyDescent="0.2">
      <c r="A972" s="349" t="str">
        <f t="shared" si="48"/>
        <v>62xx-901040000029-620120250801TAC0015</v>
      </c>
      <c r="B972" s="198">
        <v>46078</v>
      </c>
      <c r="C972" s="351" t="s">
        <v>361</v>
      </c>
      <c r="D972" s="351" t="s">
        <v>362</v>
      </c>
      <c r="E972" s="260">
        <v>901040000029</v>
      </c>
      <c r="F972" s="161" t="s">
        <v>984</v>
      </c>
      <c r="G972" s="199" t="s">
        <v>983</v>
      </c>
      <c r="H972" s="199" t="s">
        <v>3363</v>
      </c>
      <c r="I972" s="199" t="s">
        <v>3579</v>
      </c>
      <c r="J972" s="198">
        <v>45870</v>
      </c>
      <c r="K972" s="198">
        <v>45903</v>
      </c>
      <c r="L972" s="198">
        <v>46073</v>
      </c>
      <c r="M972" s="198"/>
      <c r="N972" s="161" t="s">
        <v>78</v>
      </c>
      <c r="O972" s="161" t="s">
        <v>487</v>
      </c>
      <c r="P972" s="161"/>
      <c r="Q972" s="161"/>
      <c r="R972" s="198">
        <v>44927</v>
      </c>
      <c r="S972" s="198" t="s">
        <v>44</v>
      </c>
      <c r="T972" s="161" t="s">
        <v>847</v>
      </c>
      <c r="U972" s="161" t="s">
        <v>152</v>
      </c>
      <c r="V972" s="161"/>
      <c r="W972" s="161" t="s">
        <v>903</v>
      </c>
      <c r="X972" s="161" t="s">
        <v>28</v>
      </c>
      <c r="Y972" s="161">
        <v>678</v>
      </c>
      <c r="Z972" s="198">
        <v>45867</v>
      </c>
      <c r="AA972" s="161"/>
      <c r="AB972" s="161"/>
      <c r="AC972" s="161"/>
      <c r="AD972" s="197">
        <v>26171018106</v>
      </c>
      <c r="AE972" s="197"/>
      <c r="AF972" s="197" t="s">
        <v>4003</v>
      </c>
      <c r="AG972" s="199">
        <v>101111</v>
      </c>
      <c r="AH972" s="197">
        <f t="shared" si="46"/>
        <v>0</v>
      </c>
      <c r="AI972" s="197">
        <v>0</v>
      </c>
      <c r="AJ972" s="197">
        <v>0</v>
      </c>
      <c r="AK972" s="197">
        <v>730079548</v>
      </c>
      <c r="AL972" s="197">
        <v>0</v>
      </c>
      <c r="AM972" s="197">
        <f t="shared" si="47"/>
        <v>0</v>
      </c>
      <c r="AN972" s="197">
        <v>0</v>
      </c>
      <c r="AO972" s="197">
        <v>0</v>
      </c>
      <c r="AP972" s="197">
        <v>0</v>
      </c>
      <c r="AQ972" s="197">
        <v>0</v>
      </c>
      <c r="AR972" s="197">
        <v>0</v>
      </c>
      <c r="AS972" s="197" t="s">
        <v>564</v>
      </c>
      <c r="AT972" s="197">
        <v>0</v>
      </c>
      <c r="AU972" s="197">
        <v>0</v>
      </c>
      <c r="AV972" s="197">
        <v>0</v>
      </c>
      <c r="AW972" s="197" t="s">
        <v>4004</v>
      </c>
      <c r="AX972" s="197"/>
      <c r="AY972" s="197"/>
      <c r="AZ972" s="197"/>
      <c r="BA972" s="197"/>
      <c r="BB972" s="197"/>
      <c r="BC972" s="197"/>
      <c r="BD972" s="197">
        <v>0</v>
      </c>
      <c r="BE972" s="197"/>
      <c r="BF972" s="197"/>
      <c r="BG972" s="197"/>
      <c r="BH972" s="197"/>
      <c r="BI972" s="197"/>
    </row>
    <row r="973" spans="1:61" ht="15" hidden="1" customHeight="1" x14ac:dyDescent="0.2">
      <c r="A973" s="349" t="str">
        <f t="shared" si="48"/>
        <v>62xx-230641002268-620120251223TAC0001</v>
      </c>
      <c r="B973" s="198">
        <v>46071</v>
      </c>
      <c r="C973" s="351" t="s">
        <v>361</v>
      </c>
      <c r="D973" s="351" t="s">
        <v>362</v>
      </c>
      <c r="E973" s="260">
        <v>230641002268</v>
      </c>
      <c r="F973" s="161" t="s">
        <v>3189</v>
      </c>
      <c r="G973" s="199" t="s">
        <v>2667</v>
      </c>
      <c r="H973" s="199" t="s">
        <v>3363</v>
      </c>
      <c r="I973" s="199" t="s">
        <v>3566</v>
      </c>
      <c r="J973" s="198">
        <v>46014</v>
      </c>
      <c r="K973" s="198">
        <v>46031</v>
      </c>
      <c r="L973" s="198">
        <v>46070</v>
      </c>
      <c r="M973" s="198"/>
      <c r="N973" s="161" t="s">
        <v>82</v>
      </c>
      <c r="O973" s="161" t="s">
        <v>479</v>
      </c>
      <c r="P973" s="161"/>
      <c r="Q973" s="161"/>
      <c r="R973" s="198">
        <v>45079</v>
      </c>
      <c r="S973" s="198" t="s">
        <v>2668</v>
      </c>
      <c r="T973" s="161" t="s">
        <v>1775</v>
      </c>
      <c r="U973" s="161" t="s">
        <v>2370</v>
      </c>
      <c r="V973" s="161"/>
      <c r="W973" s="161" t="s">
        <v>50</v>
      </c>
      <c r="X973" s="161" t="s">
        <v>132</v>
      </c>
      <c r="Y973" s="161"/>
      <c r="Z973" s="198"/>
      <c r="AA973" s="161"/>
      <c r="AB973" s="161"/>
      <c r="AC973" s="161"/>
      <c r="AD973" s="197">
        <v>0</v>
      </c>
      <c r="AE973" s="197"/>
      <c r="AF973" s="197" t="s">
        <v>4003</v>
      </c>
      <c r="AG973" s="199">
        <v>101111</v>
      </c>
      <c r="AH973" s="197">
        <f t="shared" si="46"/>
        <v>0</v>
      </c>
      <c r="AI973" s="197">
        <v>0</v>
      </c>
      <c r="AJ973" s="197">
        <v>0</v>
      </c>
      <c r="AK973" s="197">
        <v>664476</v>
      </c>
      <c r="AL973" s="197">
        <v>0</v>
      </c>
      <c r="AM973" s="197">
        <f t="shared" si="47"/>
        <v>0</v>
      </c>
      <c r="AN973" s="197">
        <v>0</v>
      </c>
      <c r="AO973" s="197">
        <v>0</v>
      </c>
      <c r="AP973" s="197">
        <v>0</v>
      </c>
      <c r="AQ973" s="197">
        <v>0</v>
      </c>
      <c r="AR973" s="197">
        <v>0</v>
      </c>
      <c r="AS973" s="197" t="s">
        <v>564</v>
      </c>
      <c r="AT973" s="197">
        <v>0</v>
      </c>
      <c r="AU973" s="197">
        <v>0</v>
      </c>
      <c r="AV973" s="197">
        <v>0</v>
      </c>
      <c r="AW973" s="197" t="s">
        <v>4004</v>
      </c>
      <c r="AX973" s="197"/>
      <c r="AY973" s="197"/>
      <c r="AZ973" s="197"/>
      <c r="BA973" s="197"/>
      <c r="BB973" s="197"/>
      <c r="BC973" s="197"/>
      <c r="BD973" s="197">
        <v>0</v>
      </c>
      <c r="BE973" s="197"/>
      <c r="BF973" s="197"/>
      <c r="BG973" s="197"/>
      <c r="BH973" s="197"/>
      <c r="BI973" s="197"/>
    </row>
    <row r="974" spans="1:61" ht="15" hidden="1" customHeight="1" x14ac:dyDescent="0.2">
      <c r="A974" s="349" t="str">
        <f t="shared" si="48"/>
        <v>30xx-220640012486-165</v>
      </c>
      <c r="B974" s="198">
        <v>46078</v>
      </c>
      <c r="C974" s="351" t="s">
        <v>217</v>
      </c>
      <c r="D974" s="351" t="s">
        <v>360</v>
      </c>
      <c r="E974" s="260">
        <v>220640012486</v>
      </c>
      <c r="F974" s="161" t="s">
        <v>409</v>
      </c>
      <c r="G974" s="199">
        <v>165</v>
      </c>
      <c r="H974" s="199" t="s">
        <v>3365</v>
      </c>
      <c r="I974" s="199">
        <v>165</v>
      </c>
      <c r="J974" s="198">
        <v>45800</v>
      </c>
      <c r="K974" s="198">
        <v>45824</v>
      </c>
      <c r="L974" s="198">
        <v>46070</v>
      </c>
      <c r="M974" s="198"/>
      <c r="N974" s="161"/>
      <c r="O974" s="161" t="s">
        <v>21</v>
      </c>
      <c r="P974" s="161"/>
      <c r="Q974" s="161"/>
      <c r="R974" s="198">
        <v>44720</v>
      </c>
      <c r="S974" s="198">
        <v>45797</v>
      </c>
      <c r="T974" s="161" t="s">
        <v>241</v>
      </c>
      <c r="U974" s="161" t="s">
        <v>23</v>
      </c>
      <c r="V974" s="161"/>
      <c r="W974" s="161" t="s">
        <v>242</v>
      </c>
      <c r="X974" s="161" t="s">
        <v>36</v>
      </c>
      <c r="Y974" s="161"/>
      <c r="Z974" s="198"/>
      <c r="AA974" s="161"/>
      <c r="AB974" s="161"/>
      <c r="AC974" s="161"/>
      <c r="AD974" s="197">
        <v>1335142119</v>
      </c>
      <c r="AE974" s="197">
        <v>0.88</v>
      </c>
      <c r="AF974" s="197" t="s">
        <v>57</v>
      </c>
      <c r="AG974" s="199" t="s">
        <v>57</v>
      </c>
      <c r="AH974" s="197">
        <f t="shared" si="46"/>
        <v>0</v>
      </c>
      <c r="AI974" s="197">
        <v>0</v>
      </c>
      <c r="AJ974" s="197">
        <v>0</v>
      </c>
      <c r="AK974" s="197">
        <v>0</v>
      </c>
      <c r="AL974" s="197">
        <v>0</v>
      </c>
      <c r="AM974" s="197">
        <f t="shared" si="47"/>
        <v>0</v>
      </c>
      <c r="AN974" s="197">
        <v>0</v>
      </c>
      <c r="AO974" s="197">
        <v>0</v>
      </c>
      <c r="AP974" s="197">
        <v>0</v>
      </c>
      <c r="AQ974" s="197">
        <v>0</v>
      </c>
      <c r="AR974" s="197">
        <v>0</v>
      </c>
      <c r="AS974" s="197" t="s">
        <v>564</v>
      </c>
      <c r="AT974" s="197">
        <v>0</v>
      </c>
      <c r="AU974" s="197">
        <v>0</v>
      </c>
      <c r="AV974" s="197">
        <v>0</v>
      </c>
      <c r="AW974" s="197" t="s">
        <v>4004</v>
      </c>
      <c r="AX974" s="197"/>
      <c r="AY974" s="197"/>
      <c r="AZ974" s="197"/>
      <c r="BA974" s="197"/>
      <c r="BB974" s="197"/>
      <c r="BC974" s="197"/>
      <c r="BD974" s="197">
        <v>0</v>
      </c>
      <c r="BE974" s="197"/>
      <c r="BF974" s="197"/>
      <c r="BG974" s="197"/>
      <c r="BH974" s="197"/>
      <c r="BI974" s="197"/>
    </row>
    <row r="975" spans="1:61" ht="15" hidden="1" customHeight="1" x14ac:dyDescent="0.2">
      <c r="A975" s="349" t="str">
        <f t="shared" si="48"/>
        <v>30xx-190540017653-244</v>
      </c>
      <c r="B975" s="198">
        <v>46043</v>
      </c>
      <c r="C975" s="351" t="s">
        <v>217</v>
      </c>
      <c r="D975" s="351" t="s">
        <v>360</v>
      </c>
      <c r="E975" s="260">
        <v>190540017653</v>
      </c>
      <c r="F975" s="161" t="s">
        <v>418</v>
      </c>
      <c r="G975" s="199">
        <v>244</v>
      </c>
      <c r="H975" s="199" t="s">
        <v>3365</v>
      </c>
      <c r="I975" s="199">
        <v>244</v>
      </c>
      <c r="J975" s="198">
        <v>45835</v>
      </c>
      <c r="K975" s="198">
        <v>45838</v>
      </c>
      <c r="L975" s="198">
        <v>46042</v>
      </c>
      <c r="M975" s="198"/>
      <c r="N975" s="161"/>
      <c r="O975" s="161" t="s">
        <v>24</v>
      </c>
      <c r="P975" s="161"/>
      <c r="Q975" s="161"/>
      <c r="R975" s="198">
        <v>44562</v>
      </c>
      <c r="S975" s="198">
        <v>45657</v>
      </c>
      <c r="T975" s="161" t="s">
        <v>241</v>
      </c>
      <c r="U975" s="161" t="s">
        <v>23</v>
      </c>
      <c r="V975" s="161"/>
      <c r="W975" s="161" t="s">
        <v>419</v>
      </c>
      <c r="X975" s="161" t="s">
        <v>11</v>
      </c>
      <c r="Y975" s="161">
        <v>524</v>
      </c>
      <c r="Z975" s="198">
        <v>45831</v>
      </c>
      <c r="AA975" s="161"/>
      <c r="AB975" s="161"/>
      <c r="AC975" s="161"/>
      <c r="AD975" s="197">
        <v>1279865559</v>
      </c>
      <c r="AE975" s="197">
        <v>13</v>
      </c>
      <c r="AF975" s="197" t="s">
        <v>57</v>
      </c>
      <c r="AG975" s="199" t="s">
        <v>57</v>
      </c>
      <c r="AH975" s="197">
        <f t="shared" si="46"/>
        <v>0</v>
      </c>
      <c r="AI975" s="197">
        <v>0</v>
      </c>
      <c r="AJ975" s="197">
        <v>0</v>
      </c>
      <c r="AK975" s="197">
        <v>0</v>
      </c>
      <c r="AL975" s="197">
        <v>0</v>
      </c>
      <c r="AM975" s="197">
        <f t="shared" si="47"/>
        <v>0</v>
      </c>
      <c r="AN975" s="197">
        <v>0</v>
      </c>
      <c r="AO975" s="197">
        <v>0</v>
      </c>
      <c r="AP975" s="197">
        <v>0</v>
      </c>
      <c r="AQ975" s="197">
        <v>0</v>
      </c>
      <c r="AR975" s="197">
        <v>0</v>
      </c>
      <c r="AS975" s="197" t="s">
        <v>564</v>
      </c>
      <c r="AT975" s="197">
        <v>0</v>
      </c>
      <c r="AU975" s="197">
        <v>0</v>
      </c>
      <c r="AV975" s="197">
        <v>0</v>
      </c>
      <c r="AW975" s="197" t="s">
        <v>4004</v>
      </c>
      <c r="AX975" s="197"/>
      <c r="AY975" s="197"/>
      <c r="AZ975" s="197"/>
      <c r="BA975" s="197"/>
      <c r="BB975" s="197"/>
      <c r="BC975" s="197"/>
      <c r="BD975" s="197">
        <v>0</v>
      </c>
      <c r="BE975" s="197"/>
      <c r="BF975" s="197"/>
      <c r="BG975" s="197"/>
      <c r="BH975" s="197"/>
      <c r="BI975" s="197"/>
    </row>
    <row r="976" spans="1:61" ht="15" hidden="1" customHeight="1" x14ac:dyDescent="0.2">
      <c r="A976" s="349" t="str">
        <f t="shared" si="48"/>
        <v>59xx-20623600773-123</v>
      </c>
      <c r="B976" s="198">
        <v>46045</v>
      </c>
      <c r="C976" s="351" t="s">
        <v>337</v>
      </c>
      <c r="D976" s="351" t="s">
        <v>353</v>
      </c>
      <c r="E976" s="260">
        <v>20623600773</v>
      </c>
      <c r="F976" s="161" t="s">
        <v>1308</v>
      </c>
      <c r="G976" s="199">
        <v>123</v>
      </c>
      <c r="H976" s="199" t="s">
        <v>3365</v>
      </c>
      <c r="I976" s="199">
        <v>123</v>
      </c>
      <c r="J976" s="198">
        <v>45764</v>
      </c>
      <c r="K976" s="198">
        <v>45926</v>
      </c>
      <c r="L976" s="198">
        <v>46031</v>
      </c>
      <c r="M976" s="198">
        <v>46031</v>
      </c>
      <c r="N976" s="161"/>
      <c r="O976" s="161" t="s">
        <v>21</v>
      </c>
      <c r="P976" s="161"/>
      <c r="Q976" s="161"/>
      <c r="R976" s="198">
        <v>44562</v>
      </c>
      <c r="S976" s="198">
        <v>45744</v>
      </c>
      <c r="T976" s="161" t="s">
        <v>1307</v>
      </c>
      <c r="U976" s="161" t="s">
        <v>149</v>
      </c>
      <c r="V976" s="161"/>
      <c r="W976" s="161"/>
      <c r="X976" s="161" t="s">
        <v>1221</v>
      </c>
      <c r="Y976" s="161"/>
      <c r="Z976" s="198"/>
      <c r="AA976" s="161"/>
      <c r="AB976" s="161"/>
      <c r="AC976" s="161"/>
      <c r="AD976" s="197"/>
      <c r="AE976" s="197"/>
      <c r="AF976" s="197" t="s">
        <v>57</v>
      </c>
      <c r="AG976" s="199" t="s">
        <v>57</v>
      </c>
      <c r="AH976" s="197">
        <f t="shared" si="46"/>
        <v>0</v>
      </c>
      <c r="AI976" s="197">
        <v>0</v>
      </c>
      <c r="AJ976" s="197">
        <v>0</v>
      </c>
      <c r="AK976" s="197">
        <v>0</v>
      </c>
      <c r="AL976" s="197">
        <v>0</v>
      </c>
      <c r="AM976" s="197">
        <f t="shared" si="47"/>
        <v>0</v>
      </c>
      <c r="AN976" s="197">
        <v>0</v>
      </c>
      <c r="AO976" s="197">
        <v>0</v>
      </c>
      <c r="AP976" s="197">
        <v>0</v>
      </c>
      <c r="AQ976" s="197">
        <v>0</v>
      </c>
      <c r="AR976" s="197">
        <v>0</v>
      </c>
      <c r="AS976" s="197" t="s">
        <v>564</v>
      </c>
      <c r="AT976" s="197">
        <v>0</v>
      </c>
      <c r="AU976" s="197">
        <v>0</v>
      </c>
      <c r="AV976" s="197">
        <v>0</v>
      </c>
      <c r="AW976" s="197" t="s">
        <v>4004</v>
      </c>
      <c r="AX976" s="197"/>
      <c r="AY976" s="197"/>
      <c r="AZ976" s="197"/>
      <c r="BA976" s="197"/>
      <c r="BB976" s="197"/>
      <c r="BC976" s="197"/>
      <c r="BD976" s="197">
        <v>0</v>
      </c>
      <c r="BE976" s="197"/>
      <c r="BF976" s="197"/>
      <c r="BG976" s="197"/>
      <c r="BH976" s="197"/>
      <c r="BI976" s="197"/>
    </row>
    <row r="977" spans="1:61" ht="15" hidden="1" customHeight="1" x14ac:dyDescent="0.2">
      <c r="A977" s="349" t="str">
        <f t="shared" si="48"/>
        <v>59xx-860704301925-204</v>
      </c>
      <c r="B977" s="198">
        <v>46045</v>
      </c>
      <c r="C977" s="351" t="s">
        <v>337</v>
      </c>
      <c r="D977" s="351" t="s">
        <v>353</v>
      </c>
      <c r="E977" s="260">
        <v>860704301925</v>
      </c>
      <c r="F977" s="161" t="s">
        <v>1306</v>
      </c>
      <c r="G977" s="199">
        <v>204</v>
      </c>
      <c r="H977" s="199" t="s">
        <v>3365</v>
      </c>
      <c r="I977" s="199">
        <v>204</v>
      </c>
      <c r="J977" s="198">
        <v>45840</v>
      </c>
      <c r="K977" s="198">
        <v>45852</v>
      </c>
      <c r="L977" s="198">
        <v>46031</v>
      </c>
      <c r="M977" s="198">
        <v>46031</v>
      </c>
      <c r="N977" s="161"/>
      <c r="O977" s="161" t="s">
        <v>21</v>
      </c>
      <c r="P977" s="161"/>
      <c r="Q977" s="161"/>
      <c r="R977" s="198">
        <v>44562</v>
      </c>
      <c r="S977" s="198">
        <v>45812</v>
      </c>
      <c r="T977" s="161" t="s">
        <v>1307</v>
      </c>
      <c r="U977" s="161" t="s">
        <v>149</v>
      </c>
      <c r="V977" s="161"/>
      <c r="W977" s="161"/>
      <c r="X977" s="161" t="s">
        <v>1221</v>
      </c>
      <c r="Y977" s="161"/>
      <c r="Z977" s="198"/>
      <c r="AA977" s="161"/>
      <c r="AB977" s="161"/>
      <c r="AC977" s="161"/>
      <c r="AD977" s="197"/>
      <c r="AE977" s="197"/>
      <c r="AF977" s="197" t="s">
        <v>57</v>
      </c>
      <c r="AG977" s="199" t="s">
        <v>57</v>
      </c>
      <c r="AH977" s="197">
        <f t="shared" si="46"/>
        <v>0</v>
      </c>
      <c r="AI977" s="197">
        <v>0</v>
      </c>
      <c r="AJ977" s="197">
        <v>0</v>
      </c>
      <c r="AK977" s="197">
        <v>0</v>
      </c>
      <c r="AL977" s="197">
        <v>0</v>
      </c>
      <c r="AM977" s="197">
        <f t="shared" si="47"/>
        <v>0</v>
      </c>
      <c r="AN977" s="197">
        <v>0</v>
      </c>
      <c r="AO977" s="197">
        <v>0</v>
      </c>
      <c r="AP977" s="197">
        <v>0</v>
      </c>
      <c r="AQ977" s="197">
        <v>0</v>
      </c>
      <c r="AR977" s="197">
        <v>0</v>
      </c>
      <c r="AS977" s="197" t="s">
        <v>564</v>
      </c>
      <c r="AT977" s="197">
        <v>0</v>
      </c>
      <c r="AU977" s="197">
        <v>0</v>
      </c>
      <c r="AV977" s="197">
        <v>0</v>
      </c>
      <c r="AW977" s="197" t="s">
        <v>4004</v>
      </c>
      <c r="AX977" s="197"/>
      <c r="AY977" s="197"/>
      <c r="AZ977" s="197"/>
      <c r="BA977" s="197"/>
      <c r="BB977" s="197"/>
      <c r="BC977" s="197"/>
      <c r="BD977" s="197">
        <v>0</v>
      </c>
      <c r="BE977" s="197"/>
      <c r="BF977" s="197"/>
      <c r="BG977" s="197"/>
      <c r="BH977" s="197"/>
      <c r="BI977" s="197"/>
    </row>
    <row r="978" spans="1:61" ht="15" hidden="1" customHeight="1" x14ac:dyDescent="0.2">
      <c r="A978" s="349" t="str">
        <f t="shared" si="48"/>
        <v>62xx-20240004409-269</v>
      </c>
      <c r="B978" s="198">
        <v>46085</v>
      </c>
      <c r="C978" s="351" t="s">
        <v>361</v>
      </c>
      <c r="D978" s="351" t="s">
        <v>362</v>
      </c>
      <c r="E978" s="260">
        <v>20240004409</v>
      </c>
      <c r="F978" s="161" t="s">
        <v>982</v>
      </c>
      <c r="G978" s="199">
        <v>269</v>
      </c>
      <c r="H978" s="199" t="s">
        <v>3365</v>
      </c>
      <c r="I978" s="199">
        <v>269</v>
      </c>
      <c r="J978" s="198">
        <v>44746</v>
      </c>
      <c r="K978" s="198">
        <v>44785</v>
      </c>
      <c r="L978" s="198">
        <v>46078</v>
      </c>
      <c r="M978" s="198"/>
      <c r="N978" s="161"/>
      <c r="O978" s="161" t="s">
        <v>24</v>
      </c>
      <c r="P978" s="161"/>
      <c r="Q978" s="161"/>
      <c r="R978" s="198">
        <v>43466</v>
      </c>
      <c r="S978" s="198" t="s">
        <v>128</v>
      </c>
      <c r="T978" s="161" t="s">
        <v>134</v>
      </c>
      <c r="U978" s="161" t="s">
        <v>152</v>
      </c>
      <c r="V978" s="161" t="s">
        <v>86</v>
      </c>
      <c r="W978" s="161" t="s">
        <v>1165</v>
      </c>
      <c r="X978" s="161" t="s">
        <v>28</v>
      </c>
      <c r="Y978" s="161">
        <v>450</v>
      </c>
      <c r="Z978" s="198">
        <v>44740</v>
      </c>
      <c r="AA978" s="161"/>
      <c r="AB978" s="161"/>
      <c r="AC978" s="161"/>
      <c r="AD978" s="197">
        <v>10936388755</v>
      </c>
      <c r="AE978" s="197"/>
      <c r="AF978" s="197" t="s">
        <v>57</v>
      </c>
      <c r="AG978" s="199" t="s">
        <v>57</v>
      </c>
      <c r="AH978" s="197">
        <f t="shared" si="46"/>
        <v>0</v>
      </c>
      <c r="AI978" s="197">
        <v>0</v>
      </c>
      <c r="AJ978" s="197">
        <v>0</v>
      </c>
      <c r="AK978" s="197">
        <v>0</v>
      </c>
      <c r="AL978" s="197">
        <v>0</v>
      </c>
      <c r="AM978" s="197">
        <f t="shared" si="47"/>
        <v>0</v>
      </c>
      <c r="AN978" s="197">
        <v>0</v>
      </c>
      <c r="AO978" s="197">
        <v>0</v>
      </c>
      <c r="AP978" s="197">
        <v>0</v>
      </c>
      <c r="AQ978" s="197">
        <v>0</v>
      </c>
      <c r="AR978" s="197">
        <v>0</v>
      </c>
      <c r="AS978" s="197" t="s">
        <v>564</v>
      </c>
      <c r="AT978" s="197">
        <v>0</v>
      </c>
      <c r="AU978" s="197">
        <v>0</v>
      </c>
      <c r="AV978" s="197">
        <v>0</v>
      </c>
      <c r="AW978" s="197" t="s">
        <v>4004</v>
      </c>
      <c r="AX978" s="197"/>
      <c r="AY978" s="197"/>
      <c r="AZ978" s="197"/>
      <c r="BA978" s="197"/>
      <c r="BB978" s="197"/>
      <c r="BC978" s="197"/>
      <c r="BD978" s="197">
        <v>0</v>
      </c>
      <c r="BE978" s="197"/>
      <c r="BF978" s="197"/>
      <c r="BG978" s="197"/>
      <c r="BH978" s="197"/>
      <c r="BI978" s="197"/>
    </row>
    <row r="979" spans="1:61" ht="15" hidden="1" customHeight="1" x14ac:dyDescent="0.2">
      <c r="A979" s="349" t="str">
        <f t="shared" si="48"/>
        <v>60xx-930740000137-2326</v>
      </c>
      <c r="B979" s="198">
        <v>46078</v>
      </c>
      <c r="C979" s="351" t="s">
        <v>363</v>
      </c>
      <c r="D979" s="351" t="s">
        <v>364</v>
      </c>
      <c r="E979" s="260">
        <v>930740000137</v>
      </c>
      <c r="F979" s="161" t="s">
        <v>955</v>
      </c>
      <c r="G979" s="199">
        <v>2326</v>
      </c>
      <c r="H979" s="199" t="s">
        <v>3365</v>
      </c>
      <c r="I979" s="199">
        <v>2326</v>
      </c>
      <c r="J979" s="198">
        <v>45643</v>
      </c>
      <c r="K979" s="198">
        <v>45643</v>
      </c>
      <c r="L979" s="198">
        <v>46035</v>
      </c>
      <c r="M979" s="198"/>
      <c r="N979" s="161"/>
      <c r="O979" s="161" t="s">
        <v>24</v>
      </c>
      <c r="P979" s="161"/>
      <c r="Q979" s="161"/>
      <c r="R979" s="198">
        <v>44197</v>
      </c>
      <c r="S979" s="198">
        <v>45291</v>
      </c>
      <c r="T979" s="161" t="s">
        <v>119</v>
      </c>
      <c r="U979" s="161" t="s">
        <v>169</v>
      </c>
      <c r="V979" s="161"/>
      <c r="W979" s="161"/>
      <c r="X979" s="161" t="s">
        <v>433</v>
      </c>
      <c r="Y979" s="161"/>
      <c r="Z979" s="198"/>
      <c r="AA979" s="161"/>
      <c r="AB979" s="161"/>
      <c r="AC979" s="161"/>
      <c r="AD979" s="197"/>
      <c r="AE979" s="197"/>
      <c r="AF979" s="197" t="s">
        <v>57</v>
      </c>
      <c r="AG979" s="199" t="s">
        <v>57</v>
      </c>
      <c r="AH979" s="197">
        <f t="shared" si="46"/>
        <v>0</v>
      </c>
      <c r="AI979" s="197">
        <v>0</v>
      </c>
      <c r="AJ979" s="197">
        <v>0</v>
      </c>
      <c r="AK979" s="197">
        <v>0</v>
      </c>
      <c r="AL979" s="197">
        <v>0</v>
      </c>
      <c r="AM979" s="197">
        <f t="shared" si="47"/>
        <v>0</v>
      </c>
      <c r="AN979" s="197">
        <v>0</v>
      </c>
      <c r="AO979" s="197">
        <v>0</v>
      </c>
      <c r="AP979" s="197">
        <v>0</v>
      </c>
      <c r="AQ979" s="197">
        <v>0</v>
      </c>
      <c r="AR979" s="197">
        <v>0</v>
      </c>
      <c r="AS979" s="197" t="s">
        <v>946</v>
      </c>
      <c r="AT979" s="197">
        <v>0</v>
      </c>
      <c r="AU979" s="197">
        <v>0</v>
      </c>
      <c r="AV979" s="197">
        <v>0</v>
      </c>
      <c r="AW979" s="197" t="s">
        <v>4004</v>
      </c>
      <c r="AX979" s="197"/>
      <c r="AY979" s="197"/>
      <c r="AZ979" s="197"/>
      <c r="BA979" s="197"/>
      <c r="BB979" s="197"/>
      <c r="BC979" s="197"/>
      <c r="BD979" s="197">
        <v>0</v>
      </c>
      <c r="BE979" s="197" t="s">
        <v>3364</v>
      </c>
      <c r="BF979" s="197"/>
      <c r="BG979" s="197"/>
      <c r="BH979" s="197"/>
      <c r="BI979" s="197"/>
    </row>
    <row r="980" spans="1:61" ht="15" hidden="1" customHeight="1" x14ac:dyDescent="0.2">
      <c r="A980" s="349" t="str">
        <f t="shared" si="48"/>
        <v>33xx-990240009748-38</v>
      </c>
      <c r="B980" s="198">
        <v>46057</v>
      </c>
      <c r="C980" s="351" t="s">
        <v>304</v>
      </c>
      <c r="D980" s="351" t="s">
        <v>305</v>
      </c>
      <c r="E980" s="260">
        <v>990240009748</v>
      </c>
      <c r="F980" s="161" t="s">
        <v>322</v>
      </c>
      <c r="G980" s="199">
        <v>38</v>
      </c>
      <c r="H980" s="199" t="s">
        <v>3365</v>
      </c>
      <c r="I980" s="199">
        <v>38</v>
      </c>
      <c r="J980" s="198">
        <v>45748</v>
      </c>
      <c r="K980" s="198">
        <v>45751</v>
      </c>
      <c r="L980" s="198">
        <v>45849</v>
      </c>
      <c r="M980" s="198">
        <v>45849</v>
      </c>
      <c r="N980" s="161"/>
      <c r="O980" s="161" t="s">
        <v>82</v>
      </c>
      <c r="P980" s="161"/>
      <c r="Q980" s="161"/>
      <c r="R980" s="198">
        <v>44197</v>
      </c>
      <c r="S980" s="198">
        <v>45657</v>
      </c>
      <c r="T980" s="161" t="s">
        <v>307</v>
      </c>
      <c r="U980" s="161" t="s">
        <v>149</v>
      </c>
      <c r="V980" s="161"/>
      <c r="W980" s="161" t="s">
        <v>323</v>
      </c>
      <c r="X980" s="161" t="s">
        <v>91</v>
      </c>
      <c r="Y980" s="161"/>
      <c r="Z980" s="198"/>
      <c r="AA980" s="161"/>
      <c r="AB980" s="161"/>
      <c r="AC980" s="161"/>
      <c r="AD980" s="197">
        <v>4121150300</v>
      </c>
      <c r="AE980" s="197">
        <v>3.75</v>
      </c>
      <c r="AF980" s="197" t="s">
        <v>4005</v>
      </c>
      <c r="AG980" s="199">
        <v>105101</v>
      </c>
      <c r="AH980" s="197">
        <f t="shared" si="46"/>
        <v>0</v>
      </c>
      <c r="AI980" s="197">
        <v>0</v>
      </c>
      <c r="AJ980" s="197">
        <v>0</v>
      </c>
      <c r="AK980" s="197">
        <v>0</v>
      </c>
      <c r="AL980" s="197">
        <v>0</v>
      </c>
      <c r="AM980" s="197">
        <f t="shared" si="47"/>
        <v>0</v>
      </c>
      <c r="AN980" s="197">
        <v>0</v>
      </c>
      <c r="AO980" s="197">
        <v>0</v>
      </c>
      <c r="AP980" s="197">
        <v>0</v>
      </c>
      <c r="AQ980" s="197">
        <v>0</v>
      </c>
      <c r="AR980" s="197">
        <v>0</v>
      </c>
      <c r="AS980" s="197" t="e">
        <v>#N/A</v>
      </c>
      <c r="AT980" s="197">
        <v>0</v>
      </c>
      <c r="AU980" s="197">
        <v>0</v>
      </c>
      <c r="AV980" s="197">
        <v>0</v>
      </c>
      <c r="AW980" s="197" t="s">
        <v>4004</v>
      </c>
      <c r="AX980" s="197"/>
      <c r="AY980" s="197"/>
      <c r="AZ980" s="197"/>
      <c r="BA980" s="197"/>
      <c r="BB980" s="197"/>
      <c r="BC980" s="197"/>
      <c r="BD980" s="197">
        <v>0</v>
      </c>
      <c r="BE980" s="197"/>
      <c r="BF980" s="197"/>
      <c r="BG980" s="197"/>
      <c r="BH980" s="197"/>
      <c r="BI980" s="197"/>
    </row>
    <row r="981" spans="1:61" ht="15" hidden="1" customHeight="1" x14ac:dyDescent="0.2">
      <c r="A981" s="349" t="str">
        <f t="shared" si="48"/>
        <v>06xx-171140025679-110</v>
      </c>
      <c r="B981" s="198">
        <v>46057</v>
      </c>
      <c r="C981" s="351" t="s">
        <v>348</v>
      </c>
      <c r="D981" s="351" t="s">
        <v>49</v>
      </c>
      <c r="E981" s="260">
        <v>171140025679</v>
      </c>
      <c r="F981" s="161" t="s">
        <v>1730</v>
      </c>
      <c r="G981" s="199">
        <v>110</v>
      </c>
      <c r="H981" s="199" t="s">
        <v>3365</v>
      </c>
      <c r="I981" s="199">
        <v>110</v>
      </c>
      <c r="J981" s="198">
        <v>45798</v>
      </c>
      <c r="K981" s="198">
        <v>45810</v>
      </c>
      <c r="L981" s="198">
        <v>45985</v>
      </c>
      <c r="M981" s="198">
        <v>45986</v>
      </c>
      <c r="N981" s="161"/>
      <c r="O981" s="161" t="s">
        <v>82</v>
      </c>
      <c r="P981" s="161"/>
      <c r="Q981" s="161"/>
      <c r="R981" s="198">
        <v>44562</v>
      </c>
      <c r="S981" s="198">
        <v>45796</v>
      </c>
      <c r="T981" s="161" t="s">
        <v>62</v>
      </c>
      <c r="U981" s="161" t="s">
        <v>149</v>
      </c>
      <c r="V981" s="161"/>
      <c r="W981" s="161" t="s">
        <v>1731</v>
      </c>
      <c r="X981" s="161" t="s">
        <v>36</v>
      </c>
      <c r="Y981" s="161"/>
      <c r="Z981" s="198"/>
      <c r="AA981" s="161"/>
      <c r="AB981" s="161"/>
      <c r="AC981" s="161"/>
      <c r="AD981" s="197">
        <v>62774256</v>
      </c>
      <c r="AE981" s="197">
        <v>4.4401999999999999</v>
      </c>
      <c r="AF981" s="197" t="s">
        <v>4003</v>
      </c>
      <c r="AG981" s="199">
        <v>101111</v>
      </c>
      <c r="AH981" s="197">
        <f t="shared" si="46"/>
        <v>0</v>
      </c>
      <c r="AI981" s="197">
        <v>0</v>
      </c>
      <c r="AJ981" s="197">
        <v>0</v>
      </c>
      <c r="AK981" s="197">
        <v>201597067</v>
      </c>
      <c r="AL981" s="197">
        <v>0</v>
      </c>
      <c r="AM981" s="197">
        <f t="shared" si="47"/>
        <v>0</v>
      </c>
      <c r="AN981" s="197">
        <v>0</v>
      </c>
      <c r="AO981" s="197">
        <v>0</v>
      </c>
      <c r="AP981" s="197">
        <v>0</v>
      </c>
      <c r="AQ981" s="197">
        <v>0</v>
      </c>
      <c r="AR981" s="197">
        <v>0</v>
      </c>
      <c r="AS981" s="197" t="e">
        <v>#N/A</v>
      </c>
      <c r="AT981" s="197">
        <v>0</v>
      </c>
      <c r="AU981" s="197">
        <v>0</v>
      </c>
      <c r="AV981" s="197">
        <v>0</v>
      </c>
      <c r="AW981" s="197" t="s">
        <v>4004</v>
      </c>
      <c r="AX981" s="197"/>
      <c r="AY981" s="197"/>
      <c r="AZ981" s="197"/>
      <c r="BA981" s="197"/>
      <c r="BB981" s="197"/>
      <c r="BC981" s="197"/>
      <c r="BD981" s="197">
        <v>0</v>
      </c>
      <c r="BE981" s="197"/>
      <c r="BF981" s="197"/>
      <c r="BG981" s="197"/>
      <c r="BH981" s="197"/>
      <c r="BI981" s="197"/>
    </row>
    <row r="982" spans="1:61" ht="15" hidden="1" customHeight="1" x14ac:dyDescent="0.2">
      <c r="A982" s="349" t="str">
        <f t="shared" si="48"/>
        <v>60xx-50640001454-600120250813TAC0056</v>
      </c>
      <c r="B982" s="198">
        <v>46085</v>
      </c>
      <c r="C982" s="351" t="s">
        <v>363</v>
      </c>
      <c r="D982" s="351" t="s">
        <v>364</v>
      </c>
      <c r="E982" s="260">
        <v>50640001454</v>
      </c>
      <c r="F982" s="161" t="s">
        <v>821</v>
      </c>
      <c r="G982" s="199" t="s">
        <v>820</v>
      </c>
      <c r="H982" s="199" t="s">
        <v>3363</v>
      </c>
      <c r="I982" s="199" t="s">
        <v>4174</v>
      </c>
      <c r="J982" s="198">
        <v>45883</v>
      </c>
      <c r="K982" s="198">
        <v>45887</v>
      </c>
      <c r="L982" s="198">
        <v>46084</v>
      </c>
      <c r="M982" s="198">
        <v>46084</v>
      </c>
      <c r="N982" s="161" t="s">
        <v>24</v>
      </c>
      <c r="O982" s="161" t="s">
        <v>487</v>
      </c>
      <c r="P982" s="161"/>
      <c r="Q982" s="161"/>
      <c r="R982" s="198">
        <v>44562</v>
      </c>
      <c r="S982" s="198" t="s">
        <v>39</v>
      </c>
      <c r="T982" s="161"/>
      <c r="U982" s="161" t="s">
        <v>149</v>
      </c>
      <c r="V982" s="161"/>
      <c r="W982" s="161"/>
      <c r="X982" s="161" t="s">
        <v>28</v>
      </c>
      <c r="Y982" s="161" t="s">
        <v>57</v>
      </c>
      <c r="Z982" s="198"/>
      <c r="AA982" s="161"/>
      <c r="AB982" s="161"/>
      <c r="AC982" s="161"/>
      <c r="AD982" s="197">
        <v>777393430</v>
      </c>
      <c r="AE982" s="197"/>
      <c r="AF982" s="197" t="s">
        <v>4003</v>
      </c>
      <c r="AG982" s="199">
        <v>101111</v>
      </c>
      <c r="AH982" s="197">
        <f t="shared" si="46"/>
        <v>-1568370.2</v>
      </c>
      <c r="AI982" s="197">
        <v>-1568370.2</v>
      </c>
      <c r="AJ982" s="197">
        <v>0</v>
      </c>
      <c r="AK982" s="197">
        <v>1568370</v>
      </c>
      <c r="AL982" s="197">
        <v>0</v>
      </c>
      <c r="AM982" s="197">
        <f t="shared" si="47"/>
        <v>0</v>
      </c>
      <c r="AN982" s="197">
        <v>0</v>
      </c>
      <c r="AO982" s="197">
        <v>0</v>
      </c>
      <c r="AP982" s="197">
        <v>0</v>
      </c>
      <c r="AQ982" s="197">
        <v>0</v>
      </c>
      <c r="AR982" s="197">
        <v>0</v>
      </c>
      <c r="AS982" s="197" t="s">
        <v>564</v>
      </c>
      <c r="AT982" s="197">
        <v>0</v>
      </c>
      <c r="AU982" s="197">
        <v>0</v>
      </c>
      <c r="AV982" s="197">
        <v>0</v>
      </c>
      <c r="AW982" s="197" t="s">
        <v>4004</v>
      </c>
      <c r="AX982" s="197"/>
      <c r="AY982" s="197"/>
      <c r="AZ982" s="197"/>
      <c r="BA982" s="197"/>
      <c r="BB982" s="197"/>
      <c r="BC982" s="197"/>
      <c r="BD982" s="197" t="s">
        <v>4004</v>
      </c>
      <c r="BE982" s="197"/>
      <c r="BF982" s="197"/>
      <c r="BG982" s="197"/>
      <c r="BH982" s="197"/>
      <c r="BI982" s="197"/>
    </row>
    <row r="983" spans="1:61" ht="15" hidden="1" customHeight="1" x14ac:dyDescent="0.2">
      <c r="A983" s="349" t="str">
        <f t="shared" si="48"/>
        <v>62xx-101040010793-620120250815TAC0006</v>
      </c>
      <c r="B983" s="198">
        <v>46113</v>
      </c>
      <c r="C983" s="351" t="s">
        <v>361</v>
      </c>
      <c r="D983" s="351" t="s">
        <v>362</v>
      </c>
      <c r="E983" s="260">
        <v>101040010793</v>
      </c>
      <c r="F983" s="161" t="s">
        <v>5739</v>
      </c>
      <c r="G983" s="199" t="s">
        <v>5729</v>
      </c>
      <c r="H983" s="199" t="s">
        <v>3363</v>
      </c>
      <c r="I983" s="199" t="s">
        <v>5750</v>
      </c>
      <c r="J983" s="198">
        <v>45884</v>
      </c>
      <c r="K983" s="198">
        <v>45936</v>
      </c>
      <c r="L983" s="198">
        <v>46050</v>
      </c>
      <c r="M983" s="198"/>
      <c r="N983" s="161" t="s">
        <v>78</v>
      </c>
      <c r="O983" s="161" t="s">
        <v>487</v>
      </c>
      <c r="P983" s="161"/>
      <c r="Q983" s="161"/>
      <c r="R983" s="198">
        <v>43831</v>
      </c>
      <c r="S983" s="198" t="s">
        <v>44</v>
      </c>
      <c r="T983" s="161" t="s">
        <v>488</v>
      </c>
      <c r="U983" s="161" t="s">
        <v>152</v>
      </c>
      <c r="V983" s="161"/>
      <c r="W983" s="161" t="s">
        <v>1373</v>
      </c>
      <c r="X983" s="161" t="s">
        <v>28</v>
      </c>
      <c r="Y983" s="161"/>
      <c r="Z983" s="198"/>
      <c r="AA983" s="161"/>
      <c r="AB983" s="161"/>
      <c r="AC983" s="161"/>
      <c r="AD983" s="197">
        <v>0</v>
      </c>
      <c r="AE983" s="197"/>
      <c r="AF983" s="197" t="s">
        <v>57</v>
      </c>
      <c r="AG983" s="199" t="s">
        <v>57</v>
      </c>
      <c r="AH983" s="197">
        <f t="shared" si="46"/>
        <v>0</v>
      </c>
      <c r="AI983" s="197">
        <v>0</v>
      </c>
      <c r="AJ983" s="197">
        <v>0</v>
      </c>
      <c r="AK983" s="197">
        <v>0</v>
      </c>
      <c r="AL983" s="197">
        <v>0</v>
      </c>
      <c r="AM983" s="197">
        <f t="shared" si="47"/>
        <v>0</v>
      </c>
      <c r="AN983" s="197">
        <v>0</v>
      </c>
      <c r="AO983" s="197">
        <v>0</v>
      </c>
      <c r="AP983" s="197">
        <v>0</v>
      </c>
      <c r="AQ983" s="197">
        <v>0</v>
      </c>
      <c r="AR983" s="197">
        <v>0</v>
      </c>
      <c r="AS983" s="197" t="s">
        <v>564</v>
      </c>
      <c r="AT983" s="197">
        <v>0</v>
      </c>
      <c r="AU983" s="197">
        <v>0</v>
      </c>
      <c r="AV983" s="197">
        <v>0</v>
      </c>
      <c r="AW983" s="197" t="s">
        <v>4004</v>
      </c>
      <c r="AX983" s="197"/>
      <c r="AY983" s="197"/>
      <c r="AZ983" s="197"/>
      <c r="BA983" s="197"/>
      <c r="BB983" s="197"/>
      <c r="BC983" s="197"/>
      <c r="BD983" s="197">
        <v>0</v>
      </c>
      <c r="BE983" s="197"/>
      <c r="BF983" s="197"/>
      <c r="BG983" s="197"/>
      <c r="BH983" s="197"/>
      <c r="BI983" s="197"/>
    </row>
    <row r="984" spans="1:61" ht="15" hidden="1" customHeight="1" x14ac:dyDescent="0.2">
      <c r="A984" s="349" t="str">
        <f t="shared" si="48"/>
        <v>62xx-181140031179-620320250825TAC0008</v>
      </c>
      <c r="B984" s="198">
        <v>46113</v>
      </c>
      <c r="C984" s="351" t="s">
        <v>361</v>
      </c>
      <c r="D984" s="351" t="s">
        <v>362</v>
      </c>
      <c r="E984" s="260">
        <v>181140031179</v>
      </c>
      <c r="F984" s="161" t="s">
        <v>5740</v>
      </c>
      <c r="G984" s="199" t="s">
        <v>5728</v>
      </c>
      <c r="H984" s="199" t="s">
        <v>3363</v>
      </c>
      <c r="I984" s="199" t="s">
        <v>5751</v>
      </c>
      <c r="J984" s="198">
        <v>45894</v>
      </c>
      <c r="K984" s="198">
        <v>46021</v>
      </c>
      <c r="L984" s="198">
        <v>46079</v>
      </c>
      <c r="M984" s="198"/>
      <c r="N984" s="161" t="s">
        <v>78</v>
      </c>
      <c r="O984" s="161" t="s">
        <v>487</v>
      </c>
      <c r="P984" s="161"/>
      <c r="Q984" s="161"/>
      <c r="R984" s="198">
        <v>44927</v>
      </c>
      <c r="S984" s="198" t="s">
        <v>44</v>
      </c>
      <c r="T984" s="161" t="s">
        <v>5746</v>
      </c>
      <c r="U984" s="161" t="s">
        <v>152</v>
      </c>
      <c r="V984" s="161"/>
      <c r="W984" s="161" t="s">
        <v>1373</v>
      </c>
      <c r="X984" s="161" t="s">
        <v>28</v>
      </c>
      <c r="Y984" s="161"/>
      <c r="Z984" s="198"/>
      <c r="AA984" s="161"/>
      <c r="AB984" s="161"/>
      <c r="AC984" s="161"/>
      <c r="AD984" s="197">
        <v>0</v>
      </c>
      <c r="AE984" s="197"/>
      <c r="AF984" s="197" t="s">
        <v>57</v>
      </c>
      <c r="AG984" s="199" t="s">
        <v>57</v>
      </c>
      <c r="AH984" s="197">
        <f t="shared" si="46"/>
        <v>0</v>
      </c>
      <c r="AI984" s="197">
        <v>0</v>
      </c>
      <c r="AJ984" s="197">
        <v>0</v>
      </c>
      <c r="AK984" s="197">
        <v>0</v>
      </c>
      <c r="AL984" s="197">
        <v>0</v>
      </c>
      <c r="AM984" s="197">
        <f t="shared" si="47"/>
        <v>0</v>
      </c>
      <c r="AN984" s="197">
        <v>0</v>
      </c>
      <c r="AO984" s="197">
        <v>0</v>
      </c>
      <c r="AP984" s="197">
        <v>0</v>
      </c>
      <c r="AQ984" s="197">
        <v>0</v>
      </c>
      <c r="AR984" s="197">
        <v>0</v>
      </c>
      <c r="AS984" s="197" t="s">
        <v>564</v>
      </c>
      <c r="AT984" s="197">
        <v>0</v>
      </c>
      <c r="AU984" s="197">
        <v>0</v>
      </c>
      <c r="AV984" s="197">
        <v>0</v>
      </c>
      <c r="AW984" s="197" t="s">
        <v>4004</v>
      </c>
      <c r="AX984" s="197"/>
      <c r="AY984" s="197"/>
      <c r="AZ984" s="197"/>
      <c r="BA984" s="197"/>
      <c r="BB984" s="197"/>
      <c r="BC984" s="197"/>
      <c r="BD984" s="197">
        <v>0</v>
      </c>
      <c r="BE984" s="197"/>
      <c r="BF984" s="197"/>
      <c r="BG984" s="197"/>
      <c r="BH984" s="197"/>
      <c r="BI984" s="197"/>
    </row>
    <row r="985" spans="1:61" ht="15" hidden="1" customHeight="1" x14ac:dyDescent="0.2">
      <c r="A985" s="349" t="str">
        <f t="shared" si="48"/>
        <v>62xx-140240001954-620520250718TAC0003</v>
      </c>
      <c r="B985" s="198">
        <v>46113</v>
      </c>
      <c r="C985" s="351" t="s">
        <v>361</v>
      </c>
      <c r="D985" s="351" t="s">
        <v>362</v>
      </c>
      <c r="E985" s="260">
        <v>140240001954</v>
      </c>
      <c r="F985" s="161" t="s">
        <v>5741</v>
      </c>
      <c r="G985" s="199" t="s">
        <v>5726</v>
      </c>
      <c r="H985" s="199" t="s">
        <v>3363</v>
      </c>
      <c r="I985" s="199" t="s">
        <v>5752</v>
      </c>
      <c r="J985" s="198">
        <v>45856</v>
      </c>
      <c r="K985" s="198">
        <v>45870</v>
      </c>
      <c r="L985" s="198">
        <v>46049</v>
      </c>
      <c r="M985" s="198"/>
      <c r="N985" s="161" t="s">
        <v>78</v>
      </c>
      <c r="O985" s="161" t="s">
        <v>487</v>
      </c>
      <c r="P985" s="161"/>
      <c r="Q985" s="161"/>
      <c r="R985" s="198">
        <v>44927</v>
      </c>
      <c r="S985" s="198" t="s">
        <v>44</v>
      </c>
      <c r="T985" s="161" t="s">
        <v>5747</v>
      </c>
      <c r="U985" s="161" t="s">
        <v>152</v>
      </c>
      <c r="V985" s="161"/>
      <c r="W985" s="161" t="s">
        <v>1373</v>
      </c>
      <c r="X985" s="161" t="s">
        <v>33</v>
      </c>
      <c r="Y985" s="161"/>
      <c r="Z985" s="198"/>
      <c r="AA985" s="161"/>
      <c r="AB985" s="161"/>
      <c r="AC985" s="161"/>
      <c r="AD985" s="197">
        <v>0</v>
      </c>
      <c r="AE985" s="197"/>
      <c r="AF985" s="197" t="s">
        <v>57</v>
      </c>
      <c r="AG985" s="199" t="s">
        <v>57</v>
      </c>
      <c r="AH985" s="197">
        <f t="shared" si="46"/>
        <v>0</v>
      </c>
      <c r="AI985" s="197">
        <v>0</v>
      </c>
      <c r="AJ985" s="197">
        <v>0</v>
      </c>
      <c r="AK985" s="197">
        <v>0</v>
      </c>
      <c r="AL985" s="197">
        <v>0</v>
      </c>
      <c r="AM985" s="197">
        <f t="shared" si="47"/>
        <v>0</v>
      </c>
      <c r="AN985" s="197">
        <v>0</v>
      </c>
      <c r="AO985" s="197">
        <v>0</v>
      </c>
      <c r="AP985" s="197">
        <v>0</v>
      </c>
      <c r="AQ985" s="197">
        <v>0</v>
      </c>
      <c r="AR985" s="197">
        <v>0</v>
      </c>
      <c r="AS985" s="197" t="s">
        <v>564</v>
      </c>
      <c r="AT985" s="197">
        <v>0</v>
      </c>
      <c r="AU985" s="197">
        <v>0</v>
      </c>
      <c r="AV985" s="197">
        <v>0</v>
      </c>
      <c r="AW985" s="197" t="s">
        <v>4004</v>
      </c>
      <c r="AX985" s="197"/>
      <c r="AY985" s="197"/>
      <c r="AZ985" s="197"/>
      <c r="BA985" s="197"/>
      <c r="BB985" s="197"/>
      <c r="BC985" s="197"/>
      <c r="BD985" s="197">
        <v>0</v>
      </c>
      <c r="BE985" s="197"/>
      <c r="BF985" s="197"/>
      <c r="BG985" s="197"/>
      <c r="BH985" s="197"/>
      <c r="BI985" s="197"/>
    </row>
    <row r="986" spans="1:61" ht="15" hidden="1" customHeight="1" x14ac:dyDescent="0.2">
      <c r="A986" s="349" t="str">
        <f t="shared" si="48"/>
        <v>62xx-161040014003-620520250715TAC0003</v>
      </c>
      <c r="B986" s="198">
        <v>46113</v>
      </c>
      <c r="C986" s="351" t="s">
        <v>361</v>
      </c>
      <c r="D986" s="351" t="s">
        <v>362</v>
      </c>
      <c r="E986" s="260">
        <v>161040014003</v>
      </c>
      <c r="F986" s="161" t="s">
        <v>5742</v>
      </c>
      <c r="G986" s="199" t="s">
        <v>5725</v>
      </c>
      <c r="H986" s="199" t="s">
        <v>3363</v>
      </c>
      <c r="I986" s="199" t="s">
        <v>5753</v>
      </c>
      <c r="J986" s="198">
        <v>45853</v>
      </c>
      <c r="K986" s="198">
        <v>45870</v>
      </c>
      <c r="L986" s="198">
        <v>46044</v>
      </c>
      <c r="M986" s="198"/>
      <c r="N986" s="161" t="s">
        <v>78</v>
      </c>
      <c r="O986" s="161" t="s">
        <v>487</v>
      </c>
      <c r="P986" s="161"/>
      <c r="Q986" s="161"/>
      <c r="R986" s="198">
        <v>44927</v>
      </c>
      <c r="S986" s="198" t="s">
        <v>44</v>
      </c>
      <c r="T986" s="161" t="s">
        <v>5747</v>
      </c>
      <c r="U986" s="161" t="s">
        <v>152</v>
      </c>
      <c r="V986" s="161"/>
      <c r="W986" s="161" t="s">
        <v>1373</v>
      </c>
      <c r="X986" s="161" t="s">
        <v>33</v>
      </c>
      <c r="Y986" s="161"/>
      <c r="Z986" s="198"/>
      <c r="AA986" s="161"/>
      <c r="AB986" s="161"/>
      <c r="AC986" s="161"/>
      <c r="AD986" s="197">
        <v>0</v>
      </c>
      <c r="AE986" s="197"/>
      <c r="AF986" s="197" t="s">
        <v>57</v>
      </c>
      <c r="AG986" s="199" t="s">
        <v>57</v>
      </c>
      <c r="AH986" s="197">
        <f t="shared" si="46"/>
        <v>0</v>
      </c>
      <c r="AI986" s="197">
        <v>0</v>
      </c>
      <c r="AJ986" s="197">
        <v>0</v>
      </c>
      <c r="AK986" s="197">
        <v>0</v>
      </c>
      <c r="AL986" s="197">
        <v>0</v>
      </c>
      <c r="AM986" s="197">
        <f t="shared" si="47"/>
        <v>0</v>
      </c>
      <c r="AN986" s="197">
        <v>0</v>
      </c>
      <c r="AO986" s="197">
        <v>0</v>
      </c>
      <c r="AP986" s="197">
        <v>0</v>
      </c>
      <c r="AQ986" s="197">
        <v>0</v>
      </c>
      <c r="AR986" s="197">
        <v>0</v>
      </c>
      <c r="AS986" s="197" t="s">
        <v>564</v>
      </c>
      <c r="AT986" s="197">
        <v>0</v>
      </c>
      <c r="AU986" s="197">
        <v>0</v>
      </c>
      <c r="AV986" s="197">
        <v>0</v>
      </c>
      <c r="AW986" s="197" t="s">
        <v>4004</v>
      </c>
      <c r="AX986" s="197"/>
      <c r="AY986" s="197"/>
      <c r="AZ986" s="197"/>
      <c r="BA986" s="197"/>
      <c r="BB986" s="197"/>
      <c r="BC986" s="197"/>
      <c r="BD986" s="197">
        <v>0</v>
      </c>
      <c r="BE986" s="197"/>
      <c r="BF986" s="197"/>
      <c r="BG986" s="197"/>
      <c r="BH986" s="197"/>
      <c r="BI986" s="197"/>
    </row>
    <row r="987" spans="1:61" ht="15" hidden="1" customHeight="1" x14ac:dyDescent="0.2">
      <c r="A987" s="349" t="str">
        <f t="shared" si="48"/>
        <v>62xx-180540018684-620520251204TAC0019</v>
      </c>
      <c r="B987" s="198">
        <v>46113</v>
      </c>
      <c r="C987" s="351" t="s">
        <v>361</v>
      </c>
      <c r="D987" s="351" t="s">
        <v>362</v>
      </c>
      <c r="E987" s="260">
        <v>180540018684</v>
      </c>
      <c r="F987" s="161" t="s">
        <v>5743</v>
      </c>
      <c r="G987" s="199" t="s">
        <v>5727</v>
      </c>
      <c r="H987" s="199" t="s">
        <v>3363</v>
      </c>
      <c r="I987" s="199" t="s">
        <v>5754</v>
      </c>
      <c r="J987" s="198">
        <v>45995</v>
      </c>
      <c r="K987" s="198">
        <v>46008</v>
      </c>
      <c r="L987" s="198">
        <v>46097</v>
      </c>
      <c r="M987" s="198"/>
      <c r="N987" s="161" t="s">
        <v>78</v>
      </c>
      <c r="O987" s="161" t="s">
        <v>487</v>
      </c>
      <c r="P987" s="161"/>
      <c r="Q987" s="161"/>
      <c r="R987" s="198">
        <v>44927</v>
      </c>
      <c r="S987" s="198" t="s">
        <v>44</v>
      </c>
      <c r="T987" s="161" t="s">
        <v>5747</v>
      </c>
      <c r="U987" s="161" t="s">
        <v>152</v>
      </c>
      <c r="V987" s="161"/>
      <c r="W987" s="161" t="s">
        <v>1373</v>
      </c>
      <c r="X987" s="161" t="s">
        <v>33</v>
      </c>
      <c r="Y987" s="161"/>
      <c r="Z987" s="198"/>
      <c r="AA987" s="161"/>
      <c r="AB987" s="161"/>
      <c r="AC987" s="161"/>
      <c r="AD987" s="197">
        <v>0</v>
      </c>
      <c r="AE987" s="197"/>
      <c r="AF987" s="197" t="s">
        <v>57</v>
      </c>
      <c r="AG987" s="199" t="s">
        <v>57</v>
      </c>
      <c r="AH987" s="197">
        <f t="shared" si="46"/>
        <v>0</v>
      </c>
      <c r="AI987" s="197">
        <v>0</v>
      </c>
      <c r="AJ987" s="197">
        <v>0</v>
      </c>
      <c r="AK987" s="197">
        <v>0</v>
      </c>
      <c r="AL987" s="197">
        <v>0</v>
      </c>
      <c r="AM987" s="197">
        <f t="shared" si="47"/>
        <v>0</v>
      </c>
      <c r="AN987" s="197">
        <v>0</v>
      </c>
      <c r="AO987" s="197">
        <v>0</v>
      </c>
      <c r="AP987" s="197">
        <v>0</v>
      </c>
      <c r="AQ987" s="197">
        <v>0</v>
      </c>
      <c r="AR987" s="197">
        <v>0</v>
      </c>
      <c r="AS987" s="197" t="s">
        <v>564</v>
      </c>
      <c r="AT987" s="197">
        <v>0</v>
      </c>
      <c r="AU987" s="197">
        <v>0</v>
      </c>
      <c r="AV987" s="197">
        <v>0</v>
      </c>
      <c r="AW987" s="197" t="s">
        <v>4004</v>
      </c>
      <c r="AX987" s="197"/>
      <c r="AY987" s="197"/>
      <c r="AZ987" s="197"/>
      <c r="BA987" s="197"/>
      <c r="BB987" s="197"/>
      <c r="BC987" s="197"/>
      <c r="BD987" s="197">
        <v>0</v>
      </c>
      <c r="BE987" s="197"/>
      <c r="BF987" s="197"/>
      <c r="BG987" s="197"/>
      <c r="BH987" s="197"/>
      <c r="BI987" s="197"/>
    </row>
    <row r="988" spans="1:61" ht="15" hidden="1" customHeight="1" x14ac:dyDescent="0.2">
      <c r="A988" s="349" t="str">
        <f t="shared" si="48"/>
        <v>62xx-240540001242-620120251215TAC0032</v>
      </c>
      <c r="B988" s="198">
        <v>46113</v>
      </c>
      <c r="C988" s="351" t="s">
        <v>361</v>
      </c>
      <c r="D988" s="351" t="s">
        <v>362</v>
      </c>
      <c r="E988" s="260">
        <v>240540001242</v>
      </c>
      <c r="F988" s="161" t="s">
        <v>5744</v>
      </c>
      <c r="G988" s="199" t="s">
        <v>5730</v>
      </c>
      <c r="H988" s="199" t="s">
        <v>3363</v>
      </c>
      <c r="I988" s="199" t="s">
        <v>5755</v>
      </c>
      <c r="J988" s="198">
        <v>46006</v>
      </c>
      <c r="K988" s="198">
        <v>46038</v>
      </c>
      <c r="L988" s="198">
        <v>46097</v>
      </c>
      <c r="M988" s="198"/>
      <c r="N988" s="161" t="s">
        <v>78</v>
      </c>
      <c r="O988" s="161" t="s">
        <v>487</v>
      </c>
      <c r="P988" s="161"/>
      <c r="Q988" s="161"/>
      <c r="R988" s="198">
        <v>45658</v>
      </c>
      <c r="S988" s="198" t="s">
        <v>5749</v>
      </c>
      <c r="T988" s="161" t="s">
        <v>5748</v>
      </c>
      <c r="U988" s="161" t="s">
        <v>152</v>
      </c>
      <c r="V988" s="161"/>
      <c r="W988" s="161" t="s">
        <v>1373</v>
      </c>
      <c r="X988" s="161" t="s">
        <v>433</v>
      </c>
      <c r="Y988" s="161"/>
      <c r="Z988" s="198"/>
      <c r="AA988" s="161"/>
      <c r="AB988" s="161"/>
      <c r="AC988" s="161"/>
      <c r="AD988" s="197">
        <v>0</v>
      </c>
      <c r="AE988" s="197"/>
      <c r="AF988" s="197" t="s">
        <v>57</v>
      </c>
      <c r="AG988" s="199" t="s">
        <v>57</v>
      </c>
      <c r="AH988" s="197">
        <f t="shared" si="46"/>
        <v>0</v>
      </c>
      <c r="AI988" s="197">
        <v>0</v>
      </c>
      <c r="AJ988" s="197">
        <v>0</v>
      </c>
      <c r="AK988" s="197">
        <v>0</v>
      </c>
      <c r="AL988" s="197">
        <v>0</v>
      </c>
      <c r="AM988" s="197">
        <f t="shared" si="47"/>
        <v>0</v>
      </c>
      <c r="AN988" s="197">
        <v>0</v>
      </c>
      <c r="AO988" s="197">
        <v>0</v>
      </c>
      <c r="AP988" s="197">
        <v>0</v>
      </c>
      <c r="AQ988" s="197">
        <v>0</v>
      </c>
      <c r="AR988" s="197">
        <v>0</v>
      </c>
      <c r="AS988" s="197" t="s">
        <v>564</v>
      </c>
      <c r="AT988" s="197">
        <v>0</v>
      </c>
      <c r="AU988" s="197">
        <v>0</v>
      </c>
      <c r="AV988" s="197">
        <v>0</v>
      </c>
      <c r="AW988" s="197" t="s">
        <v>4004</v>
      </c>
      <c r="AX988" s="197"/>
      <c r="AY988" s="197"/>
      <c r="AZ988" s="197"/>
      <c r="BA988" s="197"/>
      <c r="BB988" s="197"/>
      <c r="BC988" s="197"/>
      <c r="BD988" s="197">
        <v>0</v>
      </c>
      <c r="BE988" s="197"/>
      <c r="BF988" s="197"/>
      <c r="BG988" s="197"/>
      <c r="BH988" s="197"/>
      <c r="BI988" s="197"/>
    </row>
  </sheetData>
  <autoFilter ref="A6:BI988">
    <filterColumn colId="15">
      <customFilters>
        <customFilter operator="notEqual" val=" "/>
      </customFilters>
    </filterColumn>
  </autoFilter>
  <mergeCells count="50">
    <mergeCell ref="BE1:BE4"/>
    <mergeCell ref="BI2:BI4"/>
    <mergeCell ref="AC2:AC4"/>
    <mergeCell ref="AH2:AH4"/>
    <mergeCell ref="AM2:AM4"/>
    <mergeCell ref="AJ3:AJ4"/>
    <mergeCell ref="AT1:AT4"/>
    <mergeCell ref="AK2:AK4"/>
    <mergeCell ref="AI3:AI4"/>
    <mergeCell ref="AR3:AR4"/>
    <mergeCell ref="AL2:AL4"/>
    <mergeCell ref="AS1:AS4"/>
    <mergeCell ref="N1:N4"/>
    <mergeCell ref="X1:X4"/>
    <mergeCell ref="F1:F4"/>
    <mergeCell ref="BC1:BC4"/>
    <mergeCell ref="BD1:BD4"/>
    <mergeCell ref="AW1:AW4"/>
    <mergeCell ref="AX1:AX4"/>
    <mergeCell ref="AY1:AY4"/>
    <mergeCell ref="AZ1:AZ4"/>
    <mergeCell ref="BA1:BA4"/>
    <mergeCell ref="BB1:BB4"/>
    <mergeCell ref="M1:M4"/>
    <mergeCell ref="V1:V4"/>
    <mergeCell ref="W1:W4"/>
    <mergeCell ref="AU1:AU4"/>
    <mergeCell ref="AV1:AV4"/>
    <mergeCell ref="B1:B4"/>
    <mergeCell ref="I1:I4"/>
    <mergeCell ref="J1:J4"/>
    <mergeCell ref="K1:K4"/>
    <mergeCell ref="L1:L4"/>
    <mergeCell ref="H1:H4"/>
    <mergeCell ref="C1:C4"/>
    <mergeCell ref="D1:D4"/>
    <mergeCell ref="E1:E4"/>
    <mergeCell ref="G1:G4"/>
    <mergeCell ref="AG2:AG4"/>
    <mergeCell ref="AA2:AA4"/>
    <mergeCell ref="AB2:AB4"/>
    <mergeCell ref="T1:T4"/>
    <mergeCell ref="U1:U4"/>
    <mergeCell ref="AD1:AD4"/>
    <mergeCell ref="AE1:AE4"/>
    <mergeCell ref="O1:O4"/>
    <mergeCell ref="R2:R4"/>
    <mergeCell ref="S2:S4"/>
    <mergeCell ref="Y2:Y4"/>
    <mergeCell ref="Z2:Z4"/>
  </mergeCells>
  <conditionalFormatting sqref="E675:E982">
    <cfRule type="duplicateValues" dxfId="46" priority="5"/>
  </conditionalFormatting>
  <conditionalFormatting sqref="A1:A1048576">
    <cfRule type="duplicateValues" dxfId="45" priority="3"/>
  </conditionalFormatting>
  <conditionalFormatting sqref="E7:E674">
    <cfRule type="duplicateValues" dxfId="44" priority="6"/>
  </conditionalFormatting>
  <conditionalFormatting sqref="E1:E5">
    <cfRule type="duplicateValues" dxfId="43" priority="36"/>
  </conditionalFormatting>
  <conditionalFormatting sqref="E983:E988">
    <cfRule type="duplicateValues" dxfId="42" priority="2"/>
  </conditionalFormatting>
  <conditionalFormatting sqref="A983:A988">
    <cfRule type="duplicateValues" dxfId="41" priority="1"/>
  </conditionalFormatting>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M410"/>
  <sheetViews>
    <sheetView zoomScale="85" zoomScaleNormal="85" workbookViewId="0">
      <pane ySplit="4" topLeftCell="A5" activePane="bottomLeft" state="frozen"/>
      <selection pane="bottomLeft" activeCell="A6" sqref="A6"/>
    </sheetView>
  </sheetViews>
  <sheetFormatPr defaultRowHeight="15" x14ac:dyDescent="0.25"/>
  <cols>
    <col min="1" max="1" width="9.140625" style="375"/>
    <col min="2" max="2" width="22.85546875" style="375" customWidth="1"/>
    <col min="3" max="3" width="5.28515625" style="375" customWidth="1"/>
    <col min="4" max="4" width="7.140625" style="375" customWidth="1"/>
    <col min="5" max="5" width="18.85546875" style="375" customWidth="1"/>
    <col min="6" max="6" width="15.28515625" style="375" bestFit="1" customWidth="1"/>
    <col min="7" max="7" width="24.28515625" style="375" bestFit="1" customWidth="1"/>
    <col min="8" max="8" width="12.42578125" style="376" bestFit="1" customWidth="1"/>
    <col min="9" max="9" width="12.42578125" style="375" bestFit="1" customWidth="1"/>
    <col min="10" max="10" width="15.85546875" style="375" bestFit="1" customWidth="1"/>
    <col min="11" max="11" width="9.140625" style="375"/>
    <col min="12" max="13" width="12.42578125" style="376" bestFit="1" customWidth="1"/>
    <col min="14" max="14" width="11.85546875" style="375" customWidth="1"/>
    <col min="15" max="16" width="15.42578125" style="377" customWidth="1"/>
    <col min="17" max="17" width="36.5703125" style="375" customWidth="1"/>
    <col min="18" max="20" width="9.140625" style="375"/>
    <col min="21" max="21" width="15.42578125" style="378" bestFit="1" customWidth="1"/>
    <col min="22" max="22" width="12.42578125" style="378" bestFit="1" customWidth="1"/>
    <col min="23" max="23" width="9.28515625" style="378" bestFit="1" customWidth="1"/>
    <col min="24" max="24" width="15.42578125" style="378" bestFit="1" customWidth="1"/>
    <col min="25" max="25" width="12.42578125" style="378" bestFit="1" customWidth="1"/>
    <col min="26" max="26" width="9.28515625" style="378" bestFit="1" customWidth="1"/>
    <col min="27" max="27" width="15.42578125" style="378" bestFit="1" customWidth="1"/>
    <col min="28" max="28" width="12.42578125" style="378" bestFit="1" customWidth="1"/>
    <col min="29" max="29" width="9.28515625" style="378" bestFit="1" customWidth="1"/>
    <col min="30" max="32" width="9.140625" style="378"/>
    <col min="33" max="34" width="11.28515625" style="378" bestFit="1" customWidth="1"/>
    <col min="35" max="35" width="9.140625" style="378"/>
    <col min="36" max="36" width="15.42578125" style="378" bestFit="1" customWidth="1"/>
    <col min="37" max="37" width="11.28515625" style="376" bestFit="1" customWidth="1"/>
    <col min="38" max="38" width="12.85546875" style="375" bestFit="1" customWidth="1"/>
    <col min="39" max="39" width="9.140625" style="375"/>
  </cols>
  <sheetData>
    <row r="1" spans="1:39" ht="15" customHeight="1" x14ac:dyDescent="0.25">
      <c r="A1" s="578" t="s">
        <v>1370</v>
      </c>
      <c r="B1" s="578" t="s">
        <v>1114</v>
      </c>
      <c r="C1" s="578" t="s">
        <v>1</v>
      </c>
      <c r="D1" s="578" t="s">
        <v>4834</v>
      </c>
      <c r="E1" s="578" t="s">
        <v>541</v>
      </c>
      <c r="F1" s="578" t="s">
        <v>9</v>
      </c>
      <c r="G1" s="578" t="s">
        <v>542</v>
      </c>
      <c r="H1" s="581" t="s">
        <v>5</v>
      </c>
      <c r="I1" s="578" t="s">
        <v>543</v>
      </c>
      <c r="J1" s="578" t="s">
        <v>7</v>
      </c>
      <c r="K1" s="578" t="s">
        <v>544</v>
      </c>
      <c r="L1" s="581" t="s">
        <v>8</v>
      </c>
      <c r="M1" s="581"/>
      <c r="N1" s="578" t="s">
        <v>545</v>
      </c>
      <c r="O1" s="580" t="s">
        <v>546</v>
      </c>
      <c r="P1" s="580" t="s">
        <v>547</v>
      </c>
      <c r="Q1" s="578" t="s">
        <v>548</v>
      </c>
      <c r="R1" s="578" t="s">
        <v>549</v>
      </c>
      <c r="S1" s="578" t="s">
        <v>550</v>
      </c>
      <c r="T1" s="578" t="s">
        <v>4835</v>
      </c>
      <c r="U1" s="346" t="s">
        <v>551</v>
      </c>
      <c r="V1" s="346"/>
      <c r="W1" s="346"/>
      <c r="X1" s="346"/>
      <c r="Y1" s="346"/>
      <c r="Z1" s="346"/>
      <c r="AA1" s="346"/>
      <c r="AB1" s="346"/>
      <c r="AC1" s="346"/>
      <c r="AD1" s="579" t="s">
        <v>552</v>
      </c>
      <c r="AE1" s="579"/>
      <c r="AF1" s="579"/>
      <c r="AG1" s="579" t="s">
        <v>553</v>
      </c>
      <c r="AH1" s="579"/>
      <c r="AI1" s="579"/>
      <c r="AJ1" s="579" t="s">
        <v>554</v>
      </c>
      <c r="AK1" s="581" t="s">
        <v>1464</v>
      </c>
      <c r="AL1" s="579" t="s">
        <v>121</v>
      </c>
      <c r="AM1" s="579" t="s">
        <v>2425</v>
      </c>
    </row>
    <row r="2" spans="1:39" ht="15" customHeight="1" x14ac:dyDescent="0.25">
      <c r="A2" s="578"/>
      <c r="B2" s="578"/>
      <c r="C2" s="578"/>
      <c r="D2" s="578"/>
      <c r="E2" s="578"/>
      <c r="F2" s="578"/>
      <c r="G2" s="578"/>
      <c r="H2" s="581"/>
      <c r="I2" s="578"/>
      <c r="J2" s="578"/>
      <c r="K2" s="578"/>
      <c r="L2" s="581"/>
      <c r="M2" s="581"/>
      <c r="N2" s="578"/>
      <c r="O2" s="580"/>
      <c r="P2" s="580"/>
      <c r="Q2" s="578"/>
      <c r="R2" s="578"/>
      <c r="S2" s="578"/>
      <c r="T2" s="578"/>
      <c r="U2" s="346" t="s">
        <v>555</v>
      </c>
      <c r="V2" s="346"/>
      <c r="W2" s="346"/>
      <c r="X2" s="346" t="s">
        <v>556</v>
      </c>
      <c r="Y2" s="346"/>
      <c r="Z2" s="346"/>
      <c r="AA2" s="346"/>
      <c r="AB2" s="346"/>
      <c r="AC2" s="346"/>
      <c r="AD2" s="579"/>
      <c r="AE2" s="579"/>
      <c r="AF2" s="579"/>
      <c r="AG2" s="579"/>
      <c r="AH2" s="579"/>
      <c r="AI2" s="579"/>
      <c r="AJ2" s="579"/>
      <c r="AK2" s="581"/>
      <c r="AL2" s="579"/>
      <c r="AM2" s="579"/>
    </row>
    <row r="3" spans="1:39" ht="15" customHeight="1" x14ac:dyDescent="0.25">
      <c r="A3" s="578"/>
      <c r="B3" s="578"/>
      <c r="C3" s="578"/>
      <c r="D3" s="578"/>
      <c r="E3" s="578"/>
      <c r="F3" s="578"/>
      <c r="G3" s="578"/>
      <c r="H3" s="581"/>
      <c r="I3" s="578"/>
      <c r="J3" s="578"/>
      <c r="K3" s="578"/>
      <c r="L3" s="581"/>
      <c r="M3" s="581"/>
      <c r="N3" s="578"/>
      <c r="O3" s="580"/>
      <c r="P3" s="580"/>
      <c r="Q3" s="578"/>
      <c r="R3" s="578"/>
      <c r="S3" s="578"/>
      <c r="T3" s="578"/>
      <c r="U3" s="346"/>
      <c r="V3" s="346"/>
      <c r="W3" s="346"/>
      <c r="X3" s="346" t="s">
        <v>19</v>
      </c>
      <c r="Y3" s="346"/>
      <c r="Z3" s="346"/>
      <c r="AA3" s="346" t="s">
        <v>18</v>
      </c>
      <c r="AB3" s="346"/>
      <c r="AC3" s="346"/>
      <c r="AD3" s="579"/>
      <c r="AE3" s="579"/>
      <c r="AF3" s="579"/>
      <c r="AG3" s="579"/>
      <c r="AH3" s="579"/>
      <c r="AI3" s="579"/>
      <c r="AJ3" s="579"/>
      <c r="AK3" s="581"/>
      <c r="AL3" s="579"/>
      <c r="AM3" s="579"/>
    </row>
    <row r="4" spans="1:39" ht="15" customHeight="1" x14ac:dyDescent="0.25">
      <c r="A4" s="578"/>
      <c r="B4" s="578"/>
      <c r="C4" s="578"/>
      <c r="D4" s="578"/>
      <c r="E4" s="578"/>
      <c r="F4" s="578"/>
      <c r="G4" s="578"/>
      <c r="H4" s="581"/>
      <c r="I4" s="578"/>
      <c r="J4" s="578"/>
      <c r="K4" s="578"/>
      <c r="L4" s="500" t="s">
        <v>557</v>
      </c>
      <c r="M4" s="500" t="s">
        <v>558</v>
      </c>
      <c r="N4" s="578"/>
      <c r="O4" s="580"/>
      <c r="P4" s="580"/>
      <c r="Q4" s="578"/>
      <c r="R4" s="578"/>
      <c r="S4" s="578"/>
      <c r="T4" s="578"/>
      <c r="U4" s="346" t="s">
        <v>551</v>
      </c>
      <c r="V4" s="346" t="s">
        <v>559</v>
      </c>
      <c r="W4" s="346" t="s">
        <v>560</v>
      </c>
      <c r="X4" s="346" t="s">
        <v>551</v>
      </c>
      <c r="Y4" s="346" t="s">
        <v>559</v>
      </c>
      <c r="Z4" s="346" t="s">
        <v>560</v>
      </c>
      <c r="AA4" s="346" t="s">
        <v>551</v>
      </c>
      <c r="AB4" s="346" t="s">
        <v>559</v>
      </c>
      <c r="AC4" s="346" t="s">
        <v>560</v>
      </c>
      <c r="AD4" s="346" t="s">
        <v>551</v>
      </c>
      <c r="AE4" s="346" t="s">
        <v>559</v>
      </c>
      <c r="AF4" s="346" t="s">
        <v>560</v>
      </c>
      <c r="AG4" s="346" t="s">
        <v>555</v>
      </c>
      <c r="AH4" s="346" t="s">
        <v>19</v>
      </c>
      <c r="AI4" s="346" t="s">
        <v>18</v>
      </c>
      <c r="AJ4" s="579"/>
      <c r="AK4" s="581"/>
      <c r="AL4" s="579"/>
      <c r="AM4" s="579"/>
    </row>
    <row r="5" spans="1:39" x14ac:dyDescent="0.25">
      <c r="A5" s="365"/>
      <c r="B5" s="347"/>
      <c r="C5" s="347"/>
      <c r="D5" s="347"/>
      <c r="E5" s="347"/>
      <c r="F5" s="347"/>
      <c r="G5" s="347"/>
      <c r="H5" s="500"/>
      <c r="I5" s="347"/>
      <c r="J5" s="347"/>
      <c r="K5" s="347"/>
      <c r="L5" s="500"/>
      <c r="M5" s="500"/>
      <c r="N5" s="347"/>
      <c r="O5" s="348"/>
      <c r="P5" s="348"/>
      <c r="Q5" s="347"/>
      <c r="R5" s="347"/>
      <c r="S5" s="347"/>
      <c r="T5" s="347"/>
      <c r="U5" s="346">
        <f>SUBTOTAL(9,U7:U1048576)</f>
        <v>70368473234.369965</v>
      </c>
      <c r="V5" s="499">
        <f t="shared" ref="V5:AJ5" si="0">SUBTOTAL(9,V7:V1048576)</f>
        <v>532913169.16000003</v>
      </c>
      <c r="W5" s="499">
        <f t="shared" si="0"/>
        <v>125.82</v>
      </c>
      <c r="X5" s="499">
        <f t="shared" si="0"/>
        <v>48367091621.730019</v>
      </c>
      <c r="Y5" s="499">
        <f t="shared" si="0"/>
        <v>274256283</v>
      </c>
      <c r="Z5" s="499">
        <f t="shared" si="0"/>
        <v>100</v>
      </c>
      <c r="AA5" s="499">
        <f t="shared" si="0"/>
        <v>22001381612.700008</v>
      </c>
      <c r="AB5" s="499">
        <f t="shared" si="0"/>
        <v>258656886.16</v>
      </c>
      <c r="AC5" s="499">
        <f t="shared" si="0"/>
        <v>200</v>
      </c>
      <c r="AD5" s="499">
        <f t="shared" si="0"/>
        <v>0</v>
      </c>
      <c r="AE5" s="499">
        <f t="shared" si="0"/>
        <v>0</v>
      </c>
      <c r="AF5" s="499">
        <f t="shared" si="0"/>
        <v>0</v>
      </c>
      <c r="AG5" s="499">
        <f t="shared" si="0"/>
        <v>13044709</v>
      </c>
      <c r="AH5" s="499">
        <f t="shared" si="0"/>
        <v>13044709</v>
      </c>
      <c r="AI5" s="499">
        <f t="shared" si="0"/>
        <v>0</v>
      </c>
      <c r="AJ5" s="499">
        <f t="shared" si="0"/>
        <v>47717236637</v>
      </c>
      <c r="AK5" s="366"/>
      <c r="AL5" s="365"/>
      <c r="AM5" s="365"/>
    </row>
    <row r="6" spans="1:39" x14ac:dyDescent="0.25">
      <c r="A6" s="367"/>
      <c r="B6" s="368"/>
      <c r="C6" s="368"/>
      <c r="D6" s="368"/>
      <c r="E6" s="368"/>
      <c r="F6" s="368"/>
      <c r="G6" s="368"/>
      <c r="H6" s="506"/>
      <c r="I6" s="368"/>
      <c r="J6" s="368" t="s">
        <v>367</v>
      </c>
      <c r="K6" s="368"/>
      <c r="L6" s="506"/>
      <c r="M6" s="506"/>
      <c r="N6" s="368"/>
      <c r="O6" s="369"/>
      <c r="P6" s="369" t="s">
        <v>367</v>
      </c>
      <c r="Q6" s="368"/>
      <c r="R6" s="368"/>
      <c r="S6" s="368"/>
      <c r="T6" s="368"/>
      <c r="U6" s="370" t="s">
        <v>367</v>
      </c>
      <c r="V6" s="370"/>
      <c r="W6" s="370"/>
      <c r="X6" s="370"/>
      <c r="Y6" s="370"/>
      <c r="Z6" s="370"/>
      <c r="AA6" s="370"/>
      <c r="AB6" s="370"/>
      <c r="AC6" s="370"/>
      <c r="AD6" s="370"/>
      <c r="AE6" s="370"/>
      <c r="AF6" s="370"/>
      <c r="AG6" s="370"/>
      <c r="AH6" s="370"/>
      <c r="AI6" s="370"/>
      <c r="AJ6" s="370" t="s">
        <v>4836</v>
      </c>
      <c r="AK6" s="371"/>
      <c r="AL6" s="367"/>
      <c r="AM6" s="367"/>
    </row>
    <row r="7" spans="1:39" ht="15" customHeight="1" x14ac:dyDescent="0.25">
      <c r="A7" s="367" t="str">
        <f t="shared" ref="A7:A70" si="1">CONCATENATE(C7,"-",P7,"-",G7)</f>
        <v>60xx-970440003326-2302</v>
      </c>
      <c r="B7" s="367" t="s">
        <v>566</v>
      </c>
      <c r="C7" s="367" t="s">
        <v>363</v>
      </c>
      <c r="D7" s="367" t="s">
        <v>3365</v>
      </c>
      <c r="E7" s="367" t="s">
        <v>577</v>
      </c>
      <c r="F7" s="367" t="s">
        <v>90</v>
      </c>
      <c r="G7" s="367">
        <v>2302</v>
      </c>
      <c r="H7" s="371">
        <v>45636</v>
      </c>
      <c r="I7" s="371">
        <v>46048</v>
      </c>
      <c r="J7" s="367" t="s">
        <v>24</v>
      </c>
      <c r="K7" s="367" t="s">
        <v>563</v>
      </c>
      <c r="L7" s="371">
        <v>43466</v>
      </c>
      <c r="M7" s="371">
        <v>45291</v>
      </c>
      <c r="N7" s="367" t="s">
        <v>28</v>
      </c>
      <c r="O7" s="372">
        <v>600400073886</v>
      </c>
      <c r="P7" s="372">
        <v>970440003326</v>
      </c>
      <c r="Q7" s="367" t="s">
        <v>89</v>
      </c>
      <c r="R7" s="367" t="s">
        <v>954</v>
      </c>
      <c r="S7" s="367" t="s">
        <v>181</v>
      </c>
      <c r="T7" s="367" t="s">
        <v>564</v>
      </c>
      <c r="U7" s="373">
        <v>12929864770.879999</v>
      </c>
      <c r="V7" s="373">
        <v>0</v>
      </c>
      <c r="W7" s="373">
        <v>0</v>
      </c>
      <c r="X7" s="373">
        <v>7834799272</v>
      </c>
      <c r="Y7" s="373">
        <v>0</v>
      </c>
      <c r="Z7" s="373">
        <v>0</v>
      </c>
      <c r="AA7" s="373">
        <v>5095065498.8800001</v>
      </c>
      <c r="AB7" s="373">
        <v>0</v>
      </c>
      <c r="AC7" s="373">
        <v>0</v>
      </c>
      <c r="AD7" s="373">
        <v>0</v>
      </c>
      <c r="AE7" s="373">
        <v>0</v>
      </c>
      <c r="AF7" s="373">
        <v>0</v>
      </c>
      <c r="AG7" s="373">
        <v>0</v>
      </c>
      <c r="AH7" s="373">
        <v>0</v>
      </c>
      <c r="AI7" s="373">
        <v>0</v>
      </c>
      <c r="AJ7" s="373">
        <v>0</v>
      </c>
      <c r="AK7" s="371">
        <v>45601</v>
      </c>
      <c r="AL7" s="367" t="e">
        <v>#N/A</v>
      </c>
      <c r="AM7" s="367" t="e">
        <v>#N/A</v>
      </c>
    </row>
    <row r="8" spans="1:39" ht="15" customHeight="1" x14ac:dyDescent="0.25">
      <c r="A8" s="367" t="str">
        <f t="shared" si="1"/>
        <v>60xx-950540000024-530</v>
      </c>
      <c r="B8" s="367" t="s">
        <v>566</v>
      </c>
      <c r="C8" s="367" t="s">
        <v>363</v>
      </c>
      <c r="D8" s="367" t="s">
        <v>3365</v>
      </c>
      <c r="E8" s="367" t="s">
        <v>577</v>
      </c>
      <c r="F8" s="367" t="s">
        <v>119</v>
      </c>
      <c r="G8" s="367">
        <v>530</v>
      </c>
      <c r="H8" s="371">
        <v>45792</v>
      </c>
      <c r="I8" s="371">
        <v>46078</v>
      </c>
      <c r="J8" s="367" t="s">
        <v>24</v>
      </c>
      <c r="K8" s="367" t="s">
        <v>563</v>
      </c>
      <c r="L8" s="371">
        <v>44197</v>
      </c>
      <c r="M8" s="371">
        <v>45291</v>
      </c>
      <c r="N8" s="367" t="s">
        <v>28</v>
      </c>
      <c r="O8" s="372">
        <v>600900079784</v>
      </c>
      <c r="P8" s="372">
        <v>950540000024</v>
      </c>
      <c r="Q8" s="367" t="s">
        <v>3243</v>
      </c>
      <c r="R8" s="367" t="s">
        <v>3244</v>
      </c>
      <c r="S8" s="367" t="s">
        <v>181</v>
      </c>
      <c r="T8" s="367" t="s">
        <v>4837</v>
      </c>
      <c r="U8" s="373">
        <v>8597130068.1100006</v>
      </c>
      <c r="V8" s="373">
        <v>0</v>
      </c>
      <c r="W8" s="373">
        <v>0</v>
      </c>
      <c r="X8" s="373">
        <v>5651000821</v>
      </c>
      <c r="Y8" s="373">
        <v>0</v>
      </c>
      <c r="Z8" s="373">
        <v>0</v>
      </c>
      <c r="AA8" s="373">
        <v>2946129247.1100001</v>
      </c>
      <c r="AB8" s="373">
        <v>0</v>
      </c>
      <c r="AC8" s="373">
        <v>0</v>
      </c>
      <c r="AD8" s="373">
        <v>0</v>
      </c>
      <c r="AE8" s="373">
        <v>0</v>
      </c>
      <c r="AF8" s="373">
        <v>0</v>
      </c>
      <c r="AG8" s="373">
        <v>0</v>
      </c>
      <c r="AH8" s="373">
        <v>0</v>
      </c>
      <c r="AI8" s="373">
        <v>0</v>
      </c>
      <c r="AJ8" s="373">
        <v>0</v>
      </c>
      <c r="AK8" s="371" t="e">
        <v>#N/A</v>
      </c>
      <c r="AL8" s="367" t="s">
        <v>896</v>
      </c>
      <c r="AM8" s="367" t="e">
        <v>#N/A</v>
      </c>
    </row>
    <row r="9" spans="1:39" ht="15" customHeight="1" x14ac:dyDescent="0.25">
      <c r="A9" s="367" t="str">
        <f t="shared" si="1"/>
        <v>06xx-40340008667-271</v>
      </c>
      <c r="B9" s="367" t="s">
        <v>561</v>
      </c>
      <c r="C9" s="367" t="s">
        <v>348</v>
      </c>
      <c r="D9" s="367" t="s">
        <v>3365</v>
      </c>
      <c r="E9" s="367" t="s">
        <v>914</v>
      </c>
      <c r="F9" s="367" t="s">
        <v>915</v>
      </c>
      <c r="G9" s="367">
        <v>271</v>
      </c>
      <c r="H9" s="371">
        <v>45611</v>
      </c>
      <c r="I9" s="371">
        <v>46028</v>
      </c>
      <c r="J9" s="367" t="s">
        <v>21</v>
      </c>
      <c r="K9" s="367" t="s">
        <v>563</v>
      </c>
      <c r="L9" s="371">
        <v>43466</v>
      </c>
      <c r="M9" s="371">
        <v>45291</v>
      </c>
      <c r="N9" s="367" t="s">
        <v>28</v>
      </c>
      <c r="O9" s="372">
        <v>61800229455</v>
      </c>
      <c r="P9" s="372">
        <v>40340008667</v>
      </c>
      <c r="Q9" s="367" t="s">
        <v>947</v>
      </c>
      <c r="R9" s="367" t="s">
        <v>612</v>
      </c>
      <c r="S9" s="367" t="s">
        <v>181</v>
      </c>
      <c r="T9" s="367" t="s">
        <v>4837</v>
      </c>
      <c r="U9" s="373">
        <v>4737137588.54</v>
      </c>
      <c r="V9" s="373">
        <v>0</v>
      </c>
      <c r="W9" s="373">
        <v>0</v>
      </c>
      <c r="X9" s="373">
        <v>3367375451</v>
      </c>
      <c r="Y9" s="373">
        <v>0</v>
      </c>
      <c r="Z9" s="373">
        <v>0</v>
      </c>
      <c r="AA9" s="373">
        <v>1369762137.54</v>
      </c>
      <c r="AB9" s="373">
        <v>0</v>
      </c>
      <c r="AC9" s="373">
        <v>0</v>
      </c>
      <c r="AD9" s="373">
        <v>0</v>
      </c>
      <c r="AE9" s="373">
        <v>0</v>
      </c>
      <c r="AF9" s="373">
        <v>0</v>
      </c>
      <c r="AG9" s="373">
        <v>0</v>
      </c>
      <c r="AH9" s="373">
        <v>0</v>
      </c>
      <c r="AI9" s="373">
        <v>0</v>
      </c>
      <c r="AJ9" s="373">
        <v>1495113150</v>
      </c>
      <c r="AK9" s="371" t="e">
        <v>#N/A</v>
      </c>
      <c r="AL9" s="367" t="s">
        <v>896</v>
      </c>
      <c r="AM9" s="367" t="e">
        <v>#N/A</v>
      </c>
    </row>
    <row r="10" spans="1:39" ht="15" customHeight="1" x14ac:dyDescent="0.25">
      <c r="A10" s="367" t="str">
        <f t="shared" si="1"/>
        <v>15xx-1240000920-77</v>
      </c>
      <c r="B10" s="367" t="s">
        <v>573</v>
      </c>
      <c r="C10" s="367" t="s">
        <v>290</v>
      </c>
      <c r="D10" s="367" t="s">
        <v>3365</v>
      </c>
      <c r="E10" s="367" t="s">
        <v>599</v>
      </c>
      <c r="F10" s="367" t="s">
        <v>963</v>
      </c>
      <c r="G10" s="367">
        <v>77</v>
      </c>
      <c r="H10" s="371">
        <v>45792</v>
      </c>
      <c r="I10" s="371">
        <v>46049</v>
      </c>
      <c r="J10" s="367" t="s">
        <v>21</v>
      </c>
      <c r="K10" s="367" t="s">
        <v>563</v>
      </c>
      <c r="L10" s="371">
        <v>43831</v>
      </c>
      <c r="M10" s="371">
        <v>45657</v>
      </c>
      <c r="N10" s="367" t="s">
        <v>28</v>
      </c>
      <c r="O10" s="372">
        <v>150100003416</v>
      </c>
      <c r="P10" s="372">
        <v>1240000920</v>
      </c>
      <c r="Q10" s="367" t="s">
        <v>2426</v>
      </c>
      <c r="R10" s="367" t="s">
        <v>600</v>
      </c>
      <c r="S10" s="367" t="s">
        <v>181</v>
      </c>
      <c r="T10" s="367" t="s">
        <v>4837</v>
      </c>
      <c r="U10" s="373">
        <v>4201340162.79</v>
      </c>
      <c r="V10" s="373">
        <v>0</v>
      </c>
      <c r="W10" s="373">
        <v>0</v>
      </c>
      <c r="X10" s="373">
        <v>2717911235</v>
      </c>
      <c r="Y10" s="373">
        <v>0</v>
      </c>
      <c r="Z10" s="373">
        <v>0</v>
      </c>
      <c r="AA10" s="373">
        <v>1483428927.79</v>
      </c>
      <c r="AB10" s="373">
        <v>0</v>
      </c>
      <c r="AC10" s="373">
        <v>0</v>
      </c>
      <c r="AD10" s="373">
        <v>0</v>
      </c>
      <c r="AE10" s="373">
        <v>0</v>
      </c>
      <c r="AF10" s="373">
        <v>0</v>
      </c>
      <c r="AG10" s="373">
        <v>0</v>
      </c>
      <c r="AH10" s="373">
        <v>0</v>
      </c>
      <c r="AI10" s="373">
        <v>0</v>
      </c>
      <c r="AJ10" s="373">
        <v>0</v>
      </c>
      <c r="AK10" s="371" t="e">
        <v>#N/A</v>
      </c>
      <c r="AL10" s="367" t="s">
        <v>896</v>
      </c>
      <c r="AM10" s="367" t="e">
        <v>#N/A</v>
      </c>
    </row>
    <row r="11" spans="1:39" ht="15" customHeight="1" x14ac:dyDescent="0.25">
      <c r="A11" s="367" t="str">
        <f t="shared" si="1"/>
        <v>45xx-61140001916-42</v>
      </c>
      <c r="B11" s="367" t="s">
        <v>591</v>
      </c>
      <c r="C11" s="367" t="s">
        <v>359</v>
      </c>
      <c r="D11" s="367" t="s">
        <v>3365</v>
      </c>
      <c r="E11" s="367" t="s">
        <v>918</v>
      </c>
      <c r="F11" s="367" t="s">
        <v>919</v>
      </c>
      <c r="G11" s="367">
        <v>42</v>
      </c>
      <c r="H11" s="371">
        <v>45747</v>
      </c>
      <c r="I11" s="371">
        <v>46056</v>
      </c>
      <c r="J11" s="367" t="s">
        <v>24</v>
      </c>
      <c r="K11" s="367" t="s">
        <v>563</v>
      </c>
      <c r="L11" s="371">
        <v>43831</v>
      </c>
      <c r="M11" s="371">
        <v>45291</v>
      </c>
      <c r="N11" s="367" t="s">
        <v>28</v>
      </c>
      <c r="O11" s="372">
        <v>451600220104</v>
      </c>
      <c r="P11" s="372">
        <v>61140001916</v>
      </c>
      <c r="Q11" s="367" t="s">
        <v>2427</v>
      </c>
      <c r="R11" s="367" t="s">
        <v>618</v>
      </c>
      <c r="S11" s="367" t="s">
        <v>181</v>
      </c>
      <c r="T11" s="367" t="s">
        <v>4837</v>
      </c>
      <c r="U11" s="373">
        <v>3880089765.3499999</v>
      </c>
      <c r="V11" s="373">
        <v>0</v>
      </c>
      <c r="W11" s="373">
        <v>0</v>
      </c>
      <c r="X11" s="373">
        <v>2524701150</v>
      </c>
      <c r="Y11" s="373">
        <v>0</v>
      </c>
      <c r="Z11" s="373">
        <v>0</v>
      </c>
      <c r="AA11" s="373">
        <v>1355388615.3499999</v>
      </c>
      <c r="AB11" s="373">
        <v>0</v>
      </c>
      <c r="AC11" s="373">
        <v>0</v>
      </c>
      <c r="AD11" s="373">
        <v>0</v>
      </c>
      <c r="AE11" s="373">
        <v>0</v>
      </c>
      <c r="AF11" s="373">
        <v>0</v>
      </c>
      <c r="AG11" s="373">
        <v>0</v>
      </c>
      <c r="AH11" s="373">
        <v>0</v>
      </c>
      <c r="AI11" s="373">
        <v>0</v>
      </c>
      <c r="AJ11" s="373">
        <v>0</v>
      </c>
      <c r="AK11" s="371" t="e">
        <v>#N/A</v>
      </c>
      <c r="AL11" s="367" t="s">
        <v>896</v>
      </c>
      <c r="AM11" s="367" t="e">
        <v>#N/A</v>
      </c>
    </row>
    <row r="12" spans="1:39" ht="15" customHeight="1" x14ac:dyDescent="0.25">
      <c r="A12" s="367" t="str">
        <f t="shared" si="1"/>
        <v>59xx-50940002443-285</v>
      </c>
      <c r="B12" s="367" t="s">
        <v>570</v>
      </c>
      <c r="C12" s="367" t="s">
        <v>337</v>
      </c>
      <c r="D12" s="367" t="s">
        <v>3365</v>
      </c>
      <c r="E12" s="367" t="s">
        <v>590</v>
      </c>
      <c r="F12" s="367" t="s">
        <v>3246</v>
      </c>
      <c r="G12" s="367">
        <v>285</v>
      </c>
      <c r="H12" s="371">
        <v>45601</v>
      </c>
      <c r="I12" s="371">
        <v>46080</v>
      </c>
      <c r="J12" s="367" t="s">
        <v>24</v>
      </c>
      <c r="K12" s="367" t="s">
        <v>563</v>
      </c>
      <c r="L12" s="371">
        <v>44197</v>
      </c>
      <c r="M12" s="371">
        <v>45291</v>
      </c>
      <c r="N12" s="367" t="s">
        <v>28</v>
      </c>
      <c r="O12" s="372">
        <v>581100215260</v>
      </c>
      <c r="P12" s="372">
        <v>50940002443</v>
      </c>
      <c r="Q12" s="367" t="s">
        <v>3247</v>
      </c>
      <c r="R12" s="367" t="s">
        <v>3248</v>
      </c>
      <c r="S12" s="367" t="s">
        <v>181</v>
      </c>
      <c r="T12" s="367" t="s">
        <v>564</v>
      </c>
      <c r="U12" s="373">
        <v>3480030119.5700002</v>
      </c>
      <c r="V12" s="373">
        <v>0</v>
      </c>
      <c r="W12" s="373">
        <v>0</v>
      </c>
      <c r="X12" s="373">
        <v>2244700429</v>
      </c>
      <c r="Y12" s="373">
        <v>0</v>
      </c>
      <c r="Z12" s="373">
        <v>0</v>
      </c>
      <c r="AA12" s="373">
        <v>1235329690.5699999</v>
      </c>
      <c r="AB12" s="373">
        <v>0</v>
      </c>
      <c r="AC12" s="373">
        <v>0</v>
      </c>
      <c r="AD12" s="373">
        <v>0</v>
      </c>
      <c r="AE12" s="373">
        <v>0</v>
      </c>
      <c r="AF12" s="373">
        <v>0</v>
      </c>
      <c r="AG12" s="373">
        <v>0</v>
      </c>
      <c r="AH12" s="373">
        <v>0</v>
      </c>
      <c r="AI12" s="373">
        <v>0</v>
      </c>
      <c r="AJ12" s="373">
        <v>0</v>
      </c>
      <c r="AK12" s="371">
        <v>45593</v>
      </c>
      <c r="AL12" s="367" t="e">
        <v>#N/A</v>
      </c>
      <c r="AM12" s="367" t="e">
        <v>#N/A</v>
      </c>
    </row>
    <row r="13" spans="1:39" ht="15" customHeight="1" x14ac:dyDescent="0.25">
      <c r="A13" s="367" t="str">
        <f t="shared" si="1"/>
        <v>45xx-41240000988-84</v>
      </c>
      <c r="B13" s="367" t="s">
        <v>591</v>
      </c>
      <c r="C13" s="367" t="s">
        <v>359</v>
      </c>
      <c r="D13" s="367" t="s">
        <v>3365</v>
      </c>
      <c r="E13" s="367" t="s">
        <v>918</v>
      </c>
      <c r="F13" s="367" t="s">
        <v>919</v>
      </c>
      <c r="G13" s="367">
        <v>84</v>
      </c>
      <c r="H13" s="371">
        <v>45811</v>
      </c>
      <c r="I13" s="371">
        <v>46111</v>
      </c>
      <c r="J13" s="367" t="s">
        <v>24</v>
      </c>
      <c r="K13" s="367" t="s">
        <v>563</v>
      </c>
      <c r="L13" s="371">
        <v>43831</v>
      </c>
      <c r="M13" s="371">
        <v>45291</v>
      </c>
      <c r="N13" s="367" t="s">
        <v>28</v>
      </c>
      <c r="O13" s="372">
        <v>451500226319</v>
      </c>
      <c r="P13" s="372">
        <v>41240000988</v>
      </c>
      <c r="Q13" s="367" t="s">
        <v>4838</v>
      </c>
      <c r="R13" s="367" t="s">
        <v>4839</v>
      </c>
      <c r="S13" s="367" t="s">
        <v>181</v>
      </c>
      <c r="T13" s="367" t="s">
        <v>4837</v>
      </c>
      <c r="U13" s="373">
        <v>2594991710.4099998</v>
      </c>
      <c r="V13" s="373">
        <v>0</v>
      </c>
      <c r="W13" s="373">
        <v>0</v>
      </c>
      <c r="X13" s="373">
        <v>1607113200</v>
      </c>
      <c r="Y13" s="373">
        <v>0</v>
      </c>
      <c r="Z13" s="373">
        <v>0</v>
      </c>
      <c r="AA13" s="373">
        <v>987878510.40999997</v>
      </c>
      <c r="AB13" s="373">
        <v>0</v>
      </c>
      <c r="AC13" s="373">
        <v>0</v>
      </c>
      <c r="AD13" s="373">
        <v>0</v>
      </c>
      <c r="AE13" s="373">
        <v>0</v>
      </c>
      <c r="AF13" s="373">
        <v>0</v>
      </c>
      <c r="AG13" s="373">
        <v>0</v>
      </c>
      <c r="AH13" s="373">
        <v>0</v>
      </c>
      <c r="AI13" s="373">
        <v>0</v>
      </c>
      <c r="AJ13" s="373">
        <v>0</v>
      </c>
      <c r="AK13" s="371" t="e">
        <v>#N/A</v>
      </c>
      <c r="AL13" s="367" t="s">
        <v>896</v>
      </c>
      <c r="AM13" s="367" t="e">
        <v>#N/A</v>
      </c>
    </row>
    <row r="14" spans="1:39" ht="15" customHeight="1" x14ac:dyDescent="0.25">
      <c r="A14" s="367" t="str">
        <f t="shared" si="1"/>
        <v>30xx-30540002821-300120251209TAC0038</v>
      </c>
      <c r="B14" s="161" t="s">
        <v>595</v>
      </c>
      <c r="C14" s="161" t="s">
        <v>217</v>
      </c>
      <c r="D14" s="367" t="s">
        <v>3363</v>
      </c>
      <c r="E14" s="161" t="s">
        <v>567</v>
      </c>
      <c r="F14" s="161" t="s">
        <v>712</v>
      </c>
      <c r="G14" s="161" t="s">
        <v>1969</v>
      </c>
      <c r="H14" s="198">
        <v>46000</v>
      </c>
      <c r="I14" s="379"/>
      <c r="J14" s="161" t="s">
        <v>487</v>
      </c>
      <c r="K14" s="379"/>
      <c r="L14" s="198">
        <v>44562</v>
      </c>
      <c r="M14" s="198">
        <v>45657</v>
      </c>
      <c r="N14" s="161" t="s">
        <v>28</v>
      </c>
      <c r="O14" s="161" t="s">
        <v>3144</v>
      </c>
      <c r="P14" s="260">
        <v>30540002821</v>
      </c>
      <c r="Q14" s="161" t="s">
        <v>1970</v>
      </c>
      <c r="R14" s="379"/>
      <c r="S14" s="379"/>
      <c r="T14" s="161" t="s">
        <v>564</v>
      </c>
      <c r="U14" s="197">
        <v>2369228862.4499998</v>
      </c>
      <c r="V14" s="373">
        <v>0</v>
      </c>
      <c r="W14" s="373">
        <v>0</v>
      </c>
      <c r="X14" s="197">
        <v>1870456034</v>
      </c>
      <c r="Y14" s="373">
        <v>0</v>
      </c>
      <c r="Z14" s="373">
        <v>0</v>
      </c>
      <c r="AA14" s="197">
        <v>498772828.44999999</v>
      </c>
      <c r="AB14" s="373">
        <v>0</v>
      </c>
      <c r="AC14" s="373">
        <v>0</v>
      </c>
      <c r="AD14" s="373">
        <v>0</v>
      </c>
      <c r="AE14" s="373">
        <v>0</v>
      </c>
      <c r="AF14" s="373">
        <v>0</v>
      </c>
      <c r="AG14" s="373">
        <v>0</v>
      </c>
      <c r="AH14" s="373">
        <v>0</v>
      </c>
      <c r="AI14" s="373">
        <v>0</v>
      </c>
      <c r="AJ14" s="197">
        <v>731968877</v>
      </c>
      <c r="AK14" s="382"/>
      <c r="AL14" s="379"/>
      <c r="AM14" s="379"/>
    </row>
    <row r="15" spans="1:39" ht="15" customHeight="1" x14ac:dyDescent="0.25">
      <c r="A15" s="367" t="str">
        <f t="shared" si="1"/>
        <v>60xx-960740000122-618</v>
      </c>
      <c r="B15" s="367" t="s">
        <v>566</v>
      </c>
      <c r="C15" s="367" t="s">
        <v>363</v>
      </c>
      <c r="D15" s="367" t="s">
        <v>3365</v>
      </c>
      <c r="E15" s="367" t="s">
        <v>577</v>
      </c>
      <c r="F15" s="367" t="s">
        <v>119</v>
      </c>
      <c r="G15" s="367">
        <v>618</v>
      </c>
      <c r="H15" s="371">
        <v>45408</v>
      </c>
      <c r="I15" s="371">
        <v>46107</v>
      </c>
      <c r="J15" s="367" t="s">
        <v>21</v>
      </c>
      <c r="K15" s="367" t="s">
        <v>563</v>
      </c>
      <c r="L15" s="371">
        <v>43466</v>
      </c>
      <c r="M15" s="371">
        <v>44926</v>
      </c>
      <c r="N15" s="367" t="s">
        <v>28</v>
      </c>
      <c r="O15" s="372">
        <v>600200107667</v>
      </c>
      <c r="P15" s="372">
        <v>960740000122</v>
      </c>
      <c r="Q15" s="367" t="s">
        <v>3261</v>
      </c>
      <c r="R15" s="367" t="s">
        <v>575</v>
      </c>
      <c r="S15" s="367" t="s">
        <v>181</v>
      </c>
      <c r="T15" s="367" t="s">
        <v>4837</v>
      </c>
      <c r="U15" s="373">
        <v>2330872629.1799998</v>
      </c>
      <c r="V15" s="373">
        <v>0</v>
      </c>
      <c r="W15" s="373">
        <v>0</v>
      </c>
      <c r="X15" s="373">
        <v>1510902372</v>
      </c>
      <c r="Y15" s="373">
        <v>0</v>
      </c>
      <c r="Z15" s="373">
        <v>0</v>
      </c>
      <c r="AA15" s="373">
        <v>819970257.17999995</v>
      </c>
      <c r="AB15" s="373">
        <v>0</v>
      </c>
      <c r="AC15" s="373">
        <v>0</v>
      </c>
      <c r="AD15" s="373">
        <v>0</v>
      </c>
      <c r="AE15" s="373">
        <v>0</v>
      </c>
      <c r="AF15" s="373">
        <v>0</v>
      </c>
      <c r="AG15" s="373">
        <v>0</v>
      </c>
      <c r="AH15" s="373">
        <v>0</v>
      </c>
      <c r="AI15" s="373">
        <v>0</v>
      </c>
      <c r="AJ15" s="373">
        <v>0</v>
      </c>
      <c r="AK15" s="371" t="e">
        <v>#N/A</v>
      </c>
      <c r="AL15" s="367" t="s">
        <v>896</v>
      </c>
      <c r="AM15" s="367" t="e">
        <v>#N/A</v>
      </c>
    </row>
    <row r="16" spans="1:39" ht="15" customHeight="1" x14ac:dyDescent="0.25">
      <c r="A16" s="367" t="str">
        <f t="shared" si="1"/>
        <v>43xx-71040008357-430120251209TAC0099</v>
      </c>
      <c r="B16" s="161" t="s">
        <v>584</v>
      </c>
      <c r="C16" s="161" t="s">
        <v>328</v>
      </c>
      <c r="D16" s="367" t="s">
        <v>3363</v>
      </c>
      <c r="E16" s="161" t="s">
        <v>562</v>
      </c>
      <c r="F16" s="161" t="s">
        <v>1645</v>
      </c>
      <c r="G16" s="161" t="s">
        <v>1980</v>
      </c>
      <c r="H16" s="198">
        <v>46000</v>
      </c>
      <c r="I16" s="379"/>
      <c r="J16" s="161" t="s">
        <v>487</v>
      </c>
      <c r="K16" s="379"/>
      <c r="L16" s="198">
        <v>44927</v>
      </c>
      <c r="M16" s="198">
        <v>45291</v>
      </c>
      <c r="N16" s="161" t="s">
        <v>28</v>
      </c>
      <c r="O16" s="161" t="s">
        <v>2987</v>
      </c>
      <c r="P16" s="260">
        <v>71040008357</v>
      </c>
      <c r="Q16" s="161" t="s">
        <v>1981</v>
      </c>
      <c r="R16" s="379"/>
      <c r="S16" s="379"/>
      <c r="T16" s="161" t="s">
        <v>564</v>
      </c>
      <c r="U16" s="197">
        <v>2044004609.8800001</v>
      </c>
      <c r="V16" s="373">
        <v>0</v>
      </c>
      <c r="W16" s="373">
        <v>0</v>
      </c>
      <c r="X16" s="197">
        <v>1474229899.8</v>
      </c>
      <c r="Y16" s="373">
        <v>0</v>
      </c>
      <c r="Z16" s="373">
        <v>0</v>
      </c>
      <c r="AA16" s="197">
        <v>569774710.08000004</v>
      </c>
      <c r="AB16" s="373">
        <v>0</v>
      </c>
      <c r="AC16" s="373">
        <v>0</v>
      </c>
      <c r="AD16" s="373">
        <v>0</v>
      </c>
      <c r="AE16" s="373">
        <v>0</v>
      </c>
      <c r="AF16" s="373">
        <v>0</v>
      </c>
      <c r="AG16" s="373">
        <v>0</v>
      </c>
      <c r="AH16" s="373">
        <v>0</v>
      </c>
      <c r="AI16" s="373">
        <v>0</v>
      </c>
      <c r="AJ16" s="197">
        <v>3628850501</v>
      </c>
      <c r="AK16" s="382"/>
      <c r="AL16" s="379"/>
      <c r="AM16" s="379"/>
    </row>
    <row r="17" spans="1:39" ht="15" customHeight="1" x14ac:dyDescent="0.25">
      <c r="A17" s="367" t="str">
        <f t="shared" si="1"/>
        <v>70xx-211240012650-22</v>
      </c>
      <c r="B17" s="367" t="s">
        <v>571</v>
      </c>
      <c r="C17" s="367" t="s">
        <v>354</v>
      </c>
      <c r="D17" s="367" t="s">
        <v>3365</v>
      </c>
      <c r="E17" s="367" t="s">
        <v>562</v>
      </c>
      <c r="F17" s="367" t="s">
        <v>422</v>
      </c>
      <c r="G17" s="367">
        <v>22</v>
      </c>
      <c r="H17" s="371">
        <v>45779</v>
      </c>
      <c r="I17" s="371">
        <v>46071</v>
      </c>
      <c r="J17" s="367" t="s">
        <v>24</v>
      </c>
      <c r="K17" s="367" t="s">
        <v>563</v>
      </c>
      <c r="L17" s="371">
        <v>44562</v>
      </c>
      <c r="M17" s="371">
        <v>45291</v>
      </c>
      <c r="N17" s="367" t="s">
        <v>28</v>
      </c>
      <c r="O17" s="372">
        <v>91900221327</v>
      </c>
      <c r="P17" s="372">
        <v>211240012650</v>
      </c>
      <c r="Q17" s="367" t="s">
        <v>3249</v>
      </c>
      <c r="R17" s="367" t="s">
        <v>3250</v>
      </c>
      <c r="S17" s="367" t="s">
        <v>179</v>
      </c>
      <c r="T17" s="367" t="s">
        <v>564</v>
      </c>
      <c r="U17" s="373">
        <v>1709377274.53</v>
      </c>
      <c r="V17" s="373">
        <v>0</v>
      </c>
      <c r="W17" s="373">
        <v>0</v>
      </c>
      <c r="X17" s="373">
        <v>1265469000</v>
      </c>
      <c r="Y17" s="373">
        <v>0</v>
      </c>
      <c r="Z17" s="373">
        <v>0</v>
      </c>
      <c r="AA17" s="373">
        <v>443908274.52999997</v>
      </c>
      <c r="AB17" s="373">
        <v>0</v>
      </c>
      <c r="AC17" s="373">
        <v>0</v>
      </c>
      <c r="AD17" s="373">
        <v>0</v>
      </c>
      <c r="AE17" s="373">
        <v>0</v>
      </c>
      <c r="AF17" s="373">
        <v>0</v>
      </c>
      <c r="AG17" s="373">
        <v>0</v>
      </c>
      <c r="AH17" s="373">
        <v>0</v>
      </c>
      <c r="AI17" s="373">
        <v>0</v>
      </c>
      <c r="AJ17" s="373">
        <v>0</v>
      </c>
      <c r="AK17" s="371">
        <v>45772</v>
      </c>
      <c r="AL17" s="367" t="e">
        <v>#N/A</v>
      </c>
      <c r="AM17" s="367" t="e">
        <v>#N/A</v>
      </c>
    </row>
    <row r="18" spans="1:39" ht="15" customHeight="1" x14ac:dyDescent="0.25">
      <c r="A18" s="367" t="str">
        <f t="shared" si="1"/>
        <v>60xx-110240013139-405</v>
      </c>
      <c r="B18" s="367" t="s">
        <v>566</v>
      </c>
      <c r="C18" s="367" t="s">
        <v>363</v>
      </c>
      <c r="D18" s="367" t="s">
        <v>3365</v>
      </c>
      <c r="E18" s="367" t="s">
        <v>579</v>
      </c>
      <c r="F18" s="367" t="s">
        <v>103</v>
      </c>
      <c r="G18" s="367">
        <v>405</v>
      </c>
      <c r="H18" s="371">
        <v>45735</v>
      </c>
      <c r="I18" s="371">
        <v>46035</v>
      </c>
      <c r="J18" s="367" t="s">
        <v>24</v>
      </c>
      <c r="K18" s="367" t="s">
        <v>563</v>
      </c>
      <c r="L18" s="371">
        <v>44562</v>
      </c>
      <c r="M18" s="371">
        <v>45291</v>
      </c>
      <c r="N18" s="367" t="s">
        <v>28</v>
      </c>
      <c r="O18" s="372">
        <v>600900640842</v>
      </c>
      <c r="P18" s="372">
        <v>110240013139</v>
      </c>
      <c r="Q18" s="367" t="s">
        <v>124</v>
      </c>
      <c r="R18" s="367" t="s">
        <v>629</v>
      </c>
      <c r="S18" s="367" t="s">
        <v>181</v>
      </c>
      <c r="T18" s="367" t="s">
        <v>564</v>
      </c>
      <c r="U18" s="373">
        <v>1351557074.8499999</v>
      </c>
      <c r="V18" s="373">
        <v>0</v>
      </c>
      <c r="W18" s="373">
        <v>0</v>
      </c>
      <c r="X18" s="373">
        <v>977288139</v>
      </c>
      <c r="Y18" s="373">
        <v>0</v>
      </c>
      <c r="Z18" s="373">
        <v>0</v>
      </c>
      <c r="AA18" s="373">
        <v>374268935.85000002</v>
      </c>
      <c r="AB18" s="373">
        <v>0</v>
      </c>
      <c r="AC18" s="373">
        <v>0</v>
      </c>
      <c r="AD18" s="373">
        <v>0</v>
      </c>
      <c r="AE18" s="373">
        <v>0</v>
      </c>
      <c r="AF18" s="373">
        <v>0</v>
      </c>
      <c r="AG18" s="373">
        <v>0</v>
      </c>
      <c r="AH18" s="373">
        <v>0</v>
      </c>
      <c r="AI18" s="373">
        <v>0</v>
      </c>
      <c r="AJ18" s="373">
        <v>0</v>
      </c>
      <c r="AK18" s="371">
        <v>45652</v>
      </c>
      <c r="AL18" s="367" t="e">
        <v>#N/A</v>
      </c>
      <c r="AM18" s="367" t="e">
        <v>#N/A</v>
      </c>
    </row>
    <row r="19" spans="1:39" ht="15" customHeight="1" x14ac:dyDescent="0.25">
      <c r="A19" s="367" t="str">
        <f t="shared" si="1"/>
        <v>09xx-131040006572-116</v>
      </c>
      <c r="B19" s="367" t="s">
        <v>588</v>
      </c>
      <c r="C19" s="367" t="s">
        <v>356</v>
      </c>
      <c r="D19" s="367" t="s">
        <v>3365</v>
      </c>
      <c r="E19" s="367" t="s">
        <v>567</v>
      </c>
      <c r="F19" s="367" t="s">
        <v>129</v>
      </c>
      <c r="G19" s="367">
        <v>116</v>
      </c>
      <c r="H19" s="371">
        <v>45834</v>
      </c>
      <c r="I19" s="371">
        <v>46041</v>
      </c>
      <c r="J19" s="367" t="s">
        <v>24</v>
      </c>
      <c r="K19" s="367" t="s">
        <v>563</v>
      </c>
      <c r="L19" s="371">
        <v>44562</v>
      </c>
      <c r="M19" s="371">
        <v>45291</v>
      </c>
      <c r="N19" s="367" t="s">
        <v>28</v>
      </c>
      <c r="O19" s="372">
        <v>600400664826</v>
      </c>
      <c r="P19" s="372">
        <v>131040006572</v>
      </c>
      <c r="Q19" s="367" t="s">
        <v>869</v>
      </c>
      <c r="R19" s="367" t="s">
        <v>606</v>
      </c>
      <c r="S19" s="367" t="s">
        <v>179</v>
      </c>
      <c r="T19" s="367" t="s">
        <v>564</v>
      </c>
      <c r="U19" s="373">
        <v>1267554329.3099999</v>
      </c>
      <c r="V19" s="373">
        <v>0</v>
      </c>
      <c r="W19" s="373">
        <v>0</v>
      </c>
      <c r="X19" s="373">
        <v>895770401</v>
      </c>
      <c r="Y19" s="373">
        <v>0</v>
      </c>
      <c r="Z19" s="373">
        <v>0</v>
      </c>
      <c r="AA19" s="373">
        <v>371783928.31</v>
      </c>
      <c r="AB19" s="373">
        <v>0</v>
      </c>
      <c r="AC19" s="373">
        <v>0</v>
      </c>
      <c r="AD19" s="373">
        <v>0</v>
      </c>
      <c r="AE19" s="373">
        <v>0</v>
      </c>
      <c r="AF19" s="373">
        <v>0</v>
      </c>
      <c r="AG19" s="373">
        <v>0</v>
      </c>
      <c r="AH19" s="373">
        <v>0</v>
      </c>
      <c r="AI19" s="373">
        <v>0</v>
      </c>
      <c r="AJ19" s="373">
        <v>0</v>
      </c>
      <c r="AK19" s="371">
        <v>45831</v>
      </c>
      <c r="AL19" s="367" t="e">
        <v>#N/A</v>
      </c>
      <c r="AM19" s="367" t="e">
        <v>#N/A</v>
      </c>
    </row>
    <row r="20" spans="1:39" ht="15" customHeight="1" x14ac:dyDescent="0.25">
      <c r="A20" s="367" t="str">
        <f t="shared" si="1"/>
        <v>60xx-61040000012-600120251113TAC0081</v>
      </c>
      <c r="B20" s="161" t="s">
        <v>566</v>
      </c>
      <c r="C20" s="161" t="s">
        <v>363</v>
      </c>
      <c r="D20" s="367" t="s">
        <v>3363</v>
      </c>
      <c r="E20" s="161" t="s">
        <v>850</v>
      </c>
      <c r="F20" s="161" t="s">
        <v>1544</v>
      </c>
      <c r="G20" s="161" t="s">
        <v>1542</v>
      </c>
      <c r="H20" s="198">
        <v>45974</v>
      </c>
      <c r="I20" s="379"/>
      <c r="J20" s="161" t="s">
        <v>487</v>
      </c>
      <c r="K20" s="379"/>
      <c r="L20" s="198">
        <v>43831</v>
      </c>
      <c r="M20" s="198">
        <v>44926</v>
      </c>
      <c r="N20" s="161" t="s">
        <v>28</v>
      </c>
      <c r="O20" s="161" t="s">
        <v>2512</v>
      </c>
      <c r="P20" s="260">
        <v>61040000012</v>
      </c>
      <c r="Q20" s="161" t="s">
        <v>1543</v>
      </c>
      <c r="R20" s="379"/>
      <c r="S20" s="379"/>
      <c r="T20" s="161" t="s">
        <v>564</v>
      </c>
      <c r="U20" s="197">
        <v>975496108</v>
      </c>
      <c r="V20" s="373">
        <v>0</v>
      </c>
      <c r="W20" s="373">
        <v>0</v>
      </c>
      <c r="X20" s="197">
        <v>562328792</v>
      </c>
      <c r="Y20" s="373">
        <v>0</v>
      </c>
      <c r="Z20" s="373">
        <v>0</v>
      </c>
      <c r="AA20" s="197">
        <v>413167316</v>
      </c>
      <c r="AB20" s="373">
        <v>0</v>
      </c>
      <c r="AC20" s="373">
        <v>0</v>
      </c>
      <c r="AD20" s="373">
        <v>0</v>
      </c>
      <c r="AE20" s="373">
        <v>0</v>
      </c>
      <c r="AF20" s="373">
        <v>0</v>
      </c>
      <c r="AG20" s="373">
        <v>0</v>
      </c>
      <c r="AH20" s="373">
        <v>0</v>
      </c>
      <c r="AI20" s="373">
        <v>0</v>
      </c>
      <c r="AJ20" s="197">
        <v>0</v>
      </c>
      <c r="AK20" s="382"/>
      <c r="AL20" s="379"/>
      <c r="AM20" s="379"/>
    </row>
    <row r="21" spans="1:39" ht="15" customHeight="1" x14ac:dyDescent="0.25">
      <c r="A21" s="367" t="str">
        <f t="shared" si="1"/>
        <v>60xx-31040005137-605</v>
      </c>
      <c r="B21" s="367" t="s">
        <v>566</v>
      </c>
      <c r="C21" s="367" t="s">
        <v>363</v>
      </c>
      <c r="D21" s="367" t="s">
        <v>3365</v>
      </c>
      <c r="E21" s="367" t="s">
        <v>605</v>
      </c>
      <c r="F21" s="367" t="s">
        <v>105</v>
      </c>
      <c r="G21" s="367">
        <v>605</v>
      </c>
      <c r="H21" s="371">
        <v>45799</v>
      </c>
      <c r="I21" s="371">
        <v>46036</v>
      </c>
      <c r="J21" s="367" t="s">
        <v>21</v>
      </c>
      <c r="K21" s="367" t="s">
        <v>563</v>
      </c>
      <c r="L21" s="371">
        <v>44562</v>
      </c>
      <c r="M21" s="371">
        <v>45291</v>
      </c>
      <c r="N21" s="367" t="s">
        <v>131</v>
      </c>
      <c r="O21" s="372">
        <v>600700529903</v>
      </c>
      <c r="P21" s="372">
        <v>31040005137</v>
      </c>
      <c r="Q21" s="367" t="s">
        <v>407</v>
      </c>
      <c r="R21" s="367" t="s">
        <v>626</v>
      </c>
      <c r="S21" s="367" t="s">
        <v>179</v>
      </c>
      <c r="T21" s="367" t="s">
        <v>564</v>
      </c>
      <c r="U21" s="373">
        <v>925034682</v>
      </c>
      <c r="V21" s="373">
        <v>238888028</v>
      </c>
      <c r="W21" s="373">
        <v>25.82</v>
      </c>
      <c r="X21" s="373">
        <v>686146554</v>
      </c>
      <c r="Y21" s="373">
        <v>0</v>
      </c>
      <c r="Z21" s="373">
        <v>0</v>
      </c>
      <c r="AA21" s="373">
        <v>238888128</v>
      </c>
      <c r="AB21" s="373">
        <v>238888028</v>
      </c>
      <c r="AC21" s="373">
        <v>100</v>
      </c>
      <c r="AD21" s="373">
        <v>0</v>
      </c>
      <c r="AE21" s="373">
        <v>0</v>
      </c>
      <c r="AF21" s="373">
        <v>0</v>
      </c>
      <c r="AG21" s="373">
        <v>0</v>
      </c>
      <c r="AH21" s="373">
        <v>0</v>
      </c>
      <c r="AI21" s="373">
        <v>0</v>
      </c>
      <c r="AJ21" s="373">
        <v>0</v>
      </c>
      <c r="AK21" s="371" t="e">
        <v>#N/A</v>
      </c>
      <c r="AL21" s="367" t="e">
        <v>#N/A</v>
      </c>
      <c r="AM21" s="367" t="e">
        <v>#N/A</v>
      </c>
    </row>
    <row r="22" spans="1:39" ht="15" customHeight="1" x14ac:dyDescent="0.25">
      <c r="A22" s="367" t="str">
        <f t="shared" si="1"/>
        <v>60xx-110540018776-618</v>
      </c>
      <c r="B22" s="367" t="s">
        <v>566</v>
      </c>
      <c r="C22" s="367" t="s">
        <v>363</v>
      </c>
      <c r="D22" s="367" t="s">
        <v>3365</v>
      </c>
      <c r="E22" s="367" t="s">
        <v>578</v>
      </c>
      <c r="F22" s="367" t="s">
        <v>3251</v>
      </c>
      <c r="G22" s="367">
        <v>618</v>
      </c>
      <c r="H22" s="371">
        <v>45805</v>
      </c>
      <c r="I22" s="371">
        <v>46076</v>
      </c>
      <c r="J22" s="367" t="s">
        <v>24</v>
      </c>
      <c r="K22" s="367" t="s">
        <v>563</v>
      </c>
      <c r="L22" s="371">
        <v>43831</v>
      </c>
      <c r="M22" s="371">
        <v>45657</v>
      </c>
      <c r="N22" s="367" t="s">
        <v>28</v>
      </c>
      <c r="O22" s="372">
        <v>600900643989</v>
      </c>
      <c r="P22" s="372">
        <v>110540018776</v>
      </c>
      <c r="Q22" s="367" t="s">
        <v>3252</v>
      </c>
      <c r="R22" s="367" t="s">
        <v>3253</v>
      </c>
      <c r="S22" s="367" t="s">
        <v>181</v>
      </c>
      <c r="T22" s="367" t="s">
        <v>564</v>
      </c>
      <c r="U22" s="373">
        <v>839410797.5</v>
      </c>
      <c r="V22" s="373">
        <v>0</v>
      </c>
      <c r="W22" s="373">
        <v>0</v>
      </c>
      <c r="X22" s="373">
        <v>489354389</v>
      </c>
      <c r="Y22" s="373">
        <v>0</v>
      </c>
      <c r="Z22" s="373">
        <v>0</v>
      </c>
      <c r="AA22" s="373">
        <v>350056408.5</v>
      </c>
      <c r="AB22" s="373">
        <v>0</v>
      </c>
      <c r="AC22" s="373">
        <v>0</v>
      </c>
      <c r="AD22" s="373">
        <v>0</v>
      </c>
      <c r="AE22" s="373">
        <v>0</v>
      </c>
      <c r="AF22" s="373">
        <v>0</v>
      </c>
      <c r="AG22" s="373">
        <v>0</v>
      </c>
      <c r="AH22" s="373">
        <v>0</v>
      </c>
      <c r="AI22" s="373">
        <v>0</v>
      </c>
      <c r="AJ22" s="373">
        <v>11926768</v>
      </c>
      <c r="AK22" s="371" t="e">
        <v>#N/A</v>
      </c>
      <c r="AL22" s="367" t="e">
        <v>#N/A</v>
      </c>
      <c r="AM22" s="367" t="e">
        <v>#N/A</v>
      </c>
    </row>
    <row r="23" spans="1:39" ht="15" customHeight="1" x14ac:dyDescent="0.25">
      <c r="A23" s="367" t="str">
        <f t="shared" si="1"/>
        <v>60xx-231040001661-600120250718TAC0005</v>
      </c>
      <c r="B23" s="161" t="s">
        <v>566</v>
      </c>
      <c r="C23" s="161" t="s">
        <v>363</v>
      </c>
      <c r="D23" s="367" t="s">
        <v>3363</v>
      </c>
      <c r="E23" s="161" t="s">
        <v>567</v>
      </c>
      <c r="F23" s="161" t="s">
        <v>672</v>
      </c>
      <c r="G23" s="161" t="s">
        <v>670</v>
      </c>
      <c r="H23" s="198">
        <v>45856</v>
      </c>
      <c r="I23" s="379"/>
      <c r="J23" s="161" t="s">
        <v>487</v>
      </c>
      <c r="K23" s="379"/>
      <c r="L23" s="198">
        <v>45201</v>
      </c>
      <c r="M23" s="198">
        <v>45697</v>
      </c>
      <c r="N23" s="161" t="s">
        <v>258</v>
      </c>
      <c r="O23" s="161" t="s">
        <v>3220</v>
      </c>
      <c r="P23" s="260">
        <v>231040001661</v>
      </c>
      <c r="Q23" s="161" t="s">
        <v>671</v>
      </c>
      <c r="R23" s="379"/>
      <c r="S23" s="379"/>
      <c r="T23" s="161" t="s">
        <v>564</v>
      </c>
      <c r="U23" s="197">
        <v>810506380.71999991</v>
      </c>
      <c r="V23" s="373">
        <v>0</v>
      </c>
      <c r="W23" s="373">
        <v>0</v>
      </c>
      <c r="X23" s="197">
        <v>671161315.79999995</v>
      </c>
      <c r="Y23" s="373">
        <v>0</v>
      </c>
      <c r="Z23" s="373">
        <v>0</v>
      </c>
      <c r="AA23" s="197">
        <v>139345064.91999999</v>
      </c>
      <c r="AB23" s="373">
        <v>0</v>
      </c>
      <c r="AC23" s="373">
        <v>0</v>
      </c>
      <c r="AD23" s="373">
        <v>0</v>
      </c>
      <c r="AE23" s="373">
        <v>0</v>
      </c>
      <c r="AF23" s="373">
        <v>0</v>
      </c>
      <c r="AG23" s="373">
        <v>0</v>
      </c>
      <c r="AH23" s="373">
        <v>0</v>
      </c>
      <c r="AI23" s="373">
        <v>0</v>
      </c>
      <c r="AJ23" s="197">
        <v>0</v>
      </c>
      <c r="AK23" s="382"/>
      <c r="AL23" s="379"/>
      <c r="AM23" s="379"/>
    </row>
    <row r="24" spans="1:39" ht="15" customHeight="1" x14ac:dyDescent="0.25">
      <c r="A24" s="367" t="str">
        <f t="shared" si="1"/>
        <v>45xx-181240001419-450120251120TAC0023</v>
      </c>
      <c r="B24" s="161" t="s">
        <v>591</v>
      </c>
      <c r="C24" s="161" t="s">
        <v>359</v>
      </c>
      <c r="D24" s="367" t="s">
        <v>3363</v>
      </c>
      <c r="E24" s="161" t="s">
        <v>562</v>
      </c>
      <c r="F24" s="161" t="s">
        <v>1401</v>
      </c>
      <c r="G24" s="161" t="s">
        <v>1870</v>
      </c>
      <c r="H24" s="198">
        <v>45981</v>
      </c>
      <c r="I24" s="379"/>
      <c r="J24" s="161" t="s">
        <v>487</v>
      </c>
      <c r="K24" s="379"/>
      <c r="L24" s="198">
        <v>44562</v>
      </c>
      <c r="M24" s="198">
        <v>45291</v>
      </c>
      <c r="N24" s="161" t="s">
        <v>28</v>
      </c>
      <c r="O24" s="161" t="s">
        <v>2459</v>
      </c>
      <c r="P24" s="260">
        <v>181240001419</v>
      </c>
      <c r="Q24" s="161" t="s">
        <v>1993</v>
      </c>
      <c r="R24" s="379"/>
      <c r="S24" s="379"/>
      <c r="T24" s="161" t="s">
        <v>564</v>
      </c>
      <c r="U24" s="197">
        <v>768071644.72000003</v>
      </c>
      <c r="V24" s="373">
        <v>0</v>
      </c>
      <c r="W24" s="373">
        <v>0</v>
      </c>
      <c r="X24" s="197">
        <v>610900798.60000002</v>
      </c>
      <c r="Y24" s="373">
        <v>0</v>
      </c>
      <c r="Z24" s="373">
        <v>0</v>
      </c>
      <c r="AA24" s="197">
        <v>157170846.12</v>
      </c>
      <c r="AB24" s="373">
        <v>0</v>
      </c>
      <c r="AC24" s="373">
        <v>0</v>
      </c>
      <c r="AD24" s="373">
        <v>0</v>
      </c>
      <c r="AE24" s="373">
        <v>0</v>
      </c>
      <c r="AF24" s="373">
        <v>0</v>
      </c>
      <c r="AG24" s="373">
        <v>0</v>
      </c>
      <c r="AH24" s="373">
        <v>0</v>
      </c>
      <c r="AI24" s="373">
        <v>0</v>
      </c>
      <c r="AJ24" s="197">
        <v>1679309077</v>
      </c>
      <c r="AK24" s="382"/>
      <c r="AL24" s="379"/>
      <c r="AM24" s="379"/>
    </row>
    <row r="25" spans="1:39" ht="15" customHeight="1" x14ac:dyDescent="0.25">
      <c r="A25" s="367" t="str">
        <f t="shared" si="1"/>
        <v>06xx-980240000128-060120250825TAC0030</v>
      </c>
      <c r="B25" s="161" t="s">
        <v>661</v>
      </c>
      <c r="C25" s="161" t="s">
        <v>348</v>
      </c>
      <c r="D25" s="367" t="s">
        <v>3363</v>
      </c>
      <c r="E25" s="161" t="s">
        <v>562</v>
      </c>
      <c r="F25" s="161" t="s">
        <v>824</v>
      </c>
      <c r="G25" s="161" t="s">
        <v>822</v>
      </c>
      <c r="H25" s="198">
        <v>45894</v>
      </c>
      <c r="I25" s="379"/>
      <c r="J25" s="161" t="s">
        <v>487</v>
      </c>
      <c r="K25" s="379"/>
      <c r="L25" s="198">
        <v>44562</v>
      </c>
      <c r="M25" s="198">
        <v>45291</v>
      </c>
      <c r="N25" s="161" t="s">
        <v>28</v>
      </c>
      <c r="O25" s="161" t="s">
        <v>2546</v>
      </c>
      <c r="P25" s="260">
        <v>980240000128</v>
      </c>
      <c r="Q25" s="161" t="s">
        <v>823</v>
      </c>
      <c r="R25" s="379"/>
      <c r="S25" s="379"/>
      <c r="T25" s="161" t="s">
        <v>564</v>
      </c>
      <c r="U25" s="197">
        <v>714453316.24000001</v>
      </c>
      <c r="V25" s="373">
        <v>0</v>
      </c>
      <c r="W25" s="373">
        <v>0</v>
      </c>
      <c r="X25" s="197">
        <v>622244110.39999998</v>
      </c>
      <c r="Y25" s="373">
        <v>0</v>
      </c>
      <c r="Z25" s="373">
        <v>0</v>
      </c>
      <c r="AA25" s="197">
        <v>92209205.840000004</v>
      </c>
      <c r="AB25" s="373">
        <v>0</v>
      </c>
      <c r="AC25" s="373">
        <v>0</v>
      </c>
      <c r="AD25" s="373">
        <v>0</v>
      </c>
      <c r="AE25" s="373">
        <v>0</v>
      </c>
      <c r="AF25" s="373">
        <v>0</v>
      </c>
      <c r="AG25" s="373">
        <v>0</v>
      </c>
      <c r="AH25" s="373">
        <v>0</v>
      </c>
      <c r="AI25" s="373">
        <v>0</v>
      </c>
      <c r="AJ25" s="197">
        <v>0</v>
      </c>
      <c r="AK25" s="382"/>
      <c r="AL25" s="379"/>
      <c r="AM25" s="379"/>
    </row>
    <row r="26" spans="1:39" ht="15" customHeight="1" x14ac:dyDescent="0.25">
      <c r="A26" s="367" t="str">
        <f t="shared" si="1"/>
        <v>60xx-90940003479-1823</v>
      </c>
      <c r="B26" s="367" t="s">
        <v>566</v>
      </c>
      <c r="C26" s="367" t="s">
        <v>363</v>
      </c>
      <c r="D26" s="367" t="s">
        <v>3365</v>
      </c>
      <c r="E26" s="367" t="s">
        <v>577</v>
      </c>
      <c r="F26" s="367" t="s">
        <v>113</v>
      </c>
      <c r="G26" s="367">
        <v>1823</v>
      </c>
      <c r="H26" s="371">
        <v>45588</v>
      </c>
      <c r="I26" s="371">
        <v>46037</v>
      </c>
      <c r="J26" s="367" t="s">
        <v>24</v>
      </c>
      <c r="K26" s="367" t="s">
        <v>563</v>
      </c>
      <c r="L26" s="371">
        <v>43466</v>
      </c>
      <c r="M26" s="371">
        <v>45291</v>
      </c>
      <c r="N26" s="367" t="s">
        <v>28</v>
      </c>
      <c r="O26" s="372">
        <v>600900623699</v>
      </c>
      <c r="P26" s="372">
        <v>90940003479</v>
      </c>
      <c r="Q26" s="367" t="s">
        <v>2428</v>
      </c>
      <c r="R26" s="367" t="s">
        <v>2429</v>
      </c>
      <c r="S26" s="367" t="s">
        <v>181</v>
      </c>
      <c r="T26" s="367" t="s">
        <v>4837</v>
      </c>
      <c r="U26" s="373">
        <v>697929047.16999996</v>
      </c>
      <c r="V26" s="373">
        <v>0</v>
      </c>
      <c r="W26" s="373">
        <v>0</v>
      </c>
      <c r="X26" s="373">
        <v>475826742</v>
      </c>
      <c r="Y26" s="373">
        <v>0</v>
      </c>
      <c r="Z26" s="373">
        <v>0</v>
      </c>
      <c r="AA26" s="373">
        <v>222102305.16999999</v>
      </c>
      <c r="AB26" s="373">
        <v>0</v>
      </c>
      <c r="AC26" s="373">
        <v>0</v>
      </c>
      <c r="AD26" s="373">
        <v>0</v>
      </c>
      <c r="AE26" s="373">
        <v>0</v>
      </c>
      <c r="AF26" s="373">
        <v>0</v>
      </c>
      <c r="AG26" s="373">
        <v>0</v>
      </c>
      <c r="AH26" s="373">
        <v>0</v>
      </c>
      <c r="AI26" s="373">
        <v>0</v>
      </c>
      <c r="AJ26" s="373">
        <v>0</v>
      </c>
      <c r="AK26" s="371" t="e">
        <v>#N/A</v>
      </c>
      <c r="AL26" s="367" t="s">
        <v>896</v>
      </c>
      <c r="AM26" s="367" t="e">
        <v>#N/A</v>
      </c>
    </row>
    <row r="27" spans="1:39" ht="15" customHeight="1" x14ac:dyDescent="0.25">
      <c r="A27" s="367" t="str">
        <f t="shared" si="1"/>
        <v>18xx-970640000261-180120251031TAC0132</v>
      </c>
      <c r="B27" s="161" t="s">
        <v>604</v>
      </c>
      <c r="C27" s="161" t="s">
        <v>355</v>
      </c>
      <c r="D27" s="367" t="s">
        <v>3363</v>
      </c>
      <c r="E27" s="161" t="s">
        <v>579</v>
      </c>
      <c r="F27" s="161" t="s">
        <v>508</v>
      </c>
      <c r="G27" s="161" t="s">
        <v>1590</v>
      </c>
      <c r="H27" s="198">
        <v>45961</v>
      </c>
      <c r="I27" s="379"/>
      <c r="J27" s="161" t="s">
        <v>487</v>
      </c>
      <c r="K27" s="379"/>
      <c r="L27" s="198">
        <v>44562</v>
      </c>
      <c r="M27" s="198">
        <v>44926</v>
      </c>
      <c r="N27" s="161" t="s">
        <v>28</v>
      </c>
      <c r="O27" s="161" t="s">
        <v>2825</v>
      </c>
      <c r="P27" s="260">
        <v>970640000261</v>
      </c>
      <c r="Q27" s="161" t="s">
        <v>1591</v>
      </c>
      <c r="R27" s="379"/>
      <c r="S27" s="379"/>
      <c r="T27" s="161" t="s">
        <v>564</v>
      </c>
      <c r="U27" s="197">
        <v>638147642.02999997</v>
      </c>
      <c r="V27" s="373">
        <v>0</v>
      </c>
      <c r="W27" s="373">
        <v>0</v>
      </c>
      <c r="X27" s="197">
        <v>406936980</v>
      </c>
      <c r="Y27" s="373">
        <v>0</v>
      </c>
      <c r="Z27" s="373">
        <v>0</v>
      </c>
      <c r="AA27" s="197">
        <v>231210662.03</v>
      </c>
      <c r="AB27" s="373">
        <v>0</v>
      </c>
      <c r="AC27" s="373">
        <v>0</v>
      </c>
      <c r="AD27" s="373">
        <v>0</v>
      </c>
      <c r="AE27" s="373">
        <v>0</v>
      </c>
      <c r="AF27" s="373">
        <v>0</v>
      </c>
      <c r="AG27" s="373">
        <v>0</v>
      </c>
      <c r="AH27" s="373">
        <v>0</v>
      </c>
      <c r="AI27" s="373">
        <v>0</v>
      </c>
      <c r="AJ27" s="197">
        <v>0</v>
      </c>
      <c r="AK27" s="382"/>
      <c r="AL27" s="379"/>
      <c r="AM27" s="379"/>
    </row>
    <row r="28" spans="1:39" ht="15" customHeight="1" x14ac:dyDescent="0.25">
      <c r="A28" s="367" t="str">
        <f t="shared" si="1"/>
        <v>48xx-931240000240-480120251125TAC0018</v>
      </c>
      <c r="B28" s="161" t="s">
        <v>587</v>
      </c>
      <c r="C28" s="161" t="s">
        <v>352</v>
      </c>
      <c r="D28" s="367" t="s">
        <v>3363</v>
      </c>
      <c r="E28" s="161" t="s">
        <v>579</v>
      </c>
      <c r="F28" s="161" t="s">
        <v>1883</v>
      </c>
      <c r="G28" s="161" t="s">
        <v>2018</v>
      </c>
      <c r="H28" s="198">
        <v>45986</v>
      </c>
      <c r="I28" s="379"/>
      <c r="J28" s="161" t="s">
        <v>487</v>
      </c>
      <c r="K28" s="379"/>
      <c r="L28" s="198">
        <v>44927</v>
      </c>
      <c r="M28" s="198">
        <v>45657</v>
      </c>
      <c r="N28" s="161" t="s">
        <v>28</v>
      </c>
      <c r="O28" s="161" t="s">
        <v>2770</v>
      </c>
      <c r="P28" s="260">
        <v>931240000240</v>
      </c>
      <c r="Q28" s="161" t="s">
        <v>2019</v>
      </c>
      <c r="R28" s="379"/>
      <c r="S28" s="379"/>
      <c r="T28" s="161" t="s">
        <v>564</v>
      </c>
      <c r="U28" s="197">
        <v>616432358.94000006</v>
      </c>
      <c r="V28" s="373">
        <v>0</v>
      </c>
      <c r="W28" s="373">
        <v>0</v>
      </c>
      <c r="X28" s="197">
        <v>521589466.80000001</v>
      </c>
      <c r="Y28" s="373">
        <v>0</v>
      </c>
      <c r="Z28" s="373">
        <v>0</v>
      </c>
      <c r="AA28" s="197">
        <v>94842892.140000001</v>
      </c>
      <c r="AB28" s="373">
        <v>0</v>
      </c>
      <c r="AC28" s="373">
        <v>0</v>
      </c>
      <c r="AD28" s="373">
        <v>0</v>
      </c>
      <c r="AE28" s="373">
        <v>0</v>
      </c>
      <c r="AF28" s="373">
        <v>0</v>
      </c>
      <c r="AG28" s="373">
        <v>0</v>
      </c>
      <c r="AH28" s="373">
        <v>0</v>
      </c>
      <c r="AI28" s="373">
        <v>0</v>
      </c>
      <c r="AJ28" s="197">
        <v>0</v>
      </c>
      <c r="AK28" s="382"/>
      <c r="AL28" s="379"/>
      <c r="AM28" s="379"/>
    </row>
    <row r="29" spans="1:39" ht="15" customHeight="1" x14ac:dyDescent="0.25">
      <c r="A29" s="367" t="str">
        <f t="shared" si="1"/>
        <v>03xx-100740005561-182</v>
      </c>
      <c r="B29" s="367" t="s">
        <v>608</v>
      </c>
      <c r="C29" s="367" t="s">
        <v>365</v>
      </c>
      <c r="D29" s="367" t="s">
        <v>3365</v>
      </c>
      <c r="E29" s="367" t="s">
        <v>569</v>
      </c>
      <c r="F29" s="367" t="s">
        <v>29</v>
      </c>
      <c r="G29" s="367">
        <v>182</v>
      </c>
      <c r="H29" s="371">
        <v>45496</v>
      </c>
      <c r="I29" s="371">
        <v>46042</v>
      </c>
      <c r="J29" s="367" t="s">
        <v>24</v>
      </c>
      <c r="K29" s="367" t="s">
        <v>563</v>
      </c>
      <c r="L29" s="371">
        <v>43831</v>
      </c>
      <c r="M29" s="371">
        <v>45291</v>
      </c>
      <c r="N29" s="367" t="s">
        <v>28</v>
      </c>
      <c r="O29" s="372">
        <v>32600244338</v>
      </c>
      <c r="P29" s="372">
        <v>100740005561</v>
      </c>
      <c r="Q29" s="367" t="s">
        <v>2430</v>
      </c>
      <c r="R29" s="367" t="s">
        <v>973</v>
      </c>
      <c r="S29" s="367" t="s">
        <v>181</v>
      </c>
      <c r="T29" s="367" t="s">
        <v>4837</v>
      </c>
      <c r="U29" s="373">
        <v>561571384.26999998</v>
      </c>
      <c r="V29" s="373">
        <v>0</v>
      </c>
      <c r="W29" s="373">
        <v>0</v>
      </c>
      <c r="X29" s="373">
        <v>462625583</v>
      </c>
      <c r="Y29" s="373">
        <v>0</v>
      </c>
      <c r="Z29" s="373">
        <v>0</v>
      </c>
      <c r="AA29" s="373">
        <v>98945801.269999996</v>
      </c>
      <c r="AB29" s="373">
        <v>0</v>
      </c>
      <c r="AC29" s="373">
        <v>0</v>
      </c>
      <c r="AD29" s="373">
        <v>0</v>
      </c>
      <c r="AE29" s="373">
        <v>0</v>
      </c>
      <c r="AF29" s="373">
        <v>0</v>
      </c>
      <c r="AG29" s="373">
        <v>0</v>
      </c>
      <c r="AH29" s="373">
        <v>0</v>
      </c>
      <c r="AI29" s="373">
        <v>0</v>
      </c>
      <c r="AJ29" s="373">
        <v>0</v>
      </c>
      <c r="AK29" s="371" t="e">
        <v>#N/A</v>
      </c>
      <c r="AL29" s="367" t="s">
        <v>896</v>
      </c>
      <c r="AM29" s="367" t="e">
        <v>#N/A</v>
      </c>
    </row>
    <row r="30" spans="1:39" ht="15" customHeight="1" x14ac:dyDescent="0.25">
      <c r="A30" s="367" t="str">
        <f t="shared" si="1"/>
        <v>06xx-41040001453-060120250806TAC0002</v>
      </c>
      <c r="B30" s="161" t="s">
        <v>661</v>
      </c>
      <c r="C30" s="161" t="s">
        <v>348</v>
      </c>
      <c r="D30" s="367" t="s">
        <v>3363</v>
      </c>
      <c r="E30" s="161" t="s">
        <v>562</v>
      </c>
      <c r="F30" s="161" t="s">
        <v>1380</v>
      </c>
      <c r="G30" s="161" t="s">
        <v>1094</v>
      </c>
      <c r="H30" s="198">
        <v>45875</v>
      </c>
      <c r="I30" s="379"/>
      <c r="J30" s="161" t="s">
        <v>487</v>
      </c>
      <c r="K30" s="379"/>
      <c r="L30" s="198">
        <v>44197</v>
      </c>
      <c r="M30" s="198">
        <v>45657</v>
      </c>
      <c r="N30" s="161" t="s">
        <v>28</v>
      </c>
      <c r="O30" s="161" t="s">
        <v>2944</v>
      </c>
      <c r="P30" s="260">
        <v>41040001453</v>
      </c>
      <c r="Q30" s="161" t="s">
        <v>1095</v>
      </c>
      <c r="R30" s="379"/>
      <c r="S30" s="379"/>
      <c r="T30" s="161" t="s">
        <v>564</v>
      </c>
      <c r="U30" s="197">
        <v>510133622.01999998</v>
      </c>
      <c r="V30" s="373">
        <v>0</v>
      </c>
      <c r="W30" s="373">
        <v>0</v>
      </c>
      <c r="X30" s="197">
        <v>305750687.39999998</v>
      </c>
      <c r="Y30" s="373">
        <v>0</v>
      </c>
      <c r="Z30" s="373">
        <v>0</v>
      </c>
      <c r="AA30" s="197">
        <v>204382934.62</v>
      </c>
      <c r="AB30" s="373">
        <v>0</v>
      </c>
      <c r="AC30" s="373">
        <v>0</v>
      </c>
      <c r="AD30" s="373">
        <v>0</v>
      </c>
      <c r="AE30" s="373">
        <v>0</v>
      </c>
      <c r="AF30" s="373">
        <v>0</v>
      </c>
      <c r="AG30" s="373">
        <v>0</v>
      </c>
      <c r="AH30" s="373">
        <v>0</v>
      </c>
      <c r="AI30" s="373">
        <v>0</v>
      </c>
      <c r="AJ30" s="197">
        <v>50032665</v>
      </c>
      <c r="AK30" s="382"/>
      <c r="AL30" s="379"/>
      <c r="AM30" s="379"/>
    </row>
    <row r="31" spans="1:39" ht="15" customHeight="1" x14ac:dyDescent="0.25">
      <c r="A31" s="367" t="str">
        <f t="shared" si="1"/>
        <v>62xx-60340012936-620120250929TAC0017</v>
      </c>
      <c r="B31" s="161" t="s">
        <v>576</v>
      </c>
      <c r="C31" s="161" t="s">
        <v>361</v>
      </c>
      <c r="D31" s="367" t="s">
        <v>3363</v>
      </c>
      <c r="E31" s="161" t="s">
        <v>594</v>
      </c>
      <c r="F31" s="161" t="s">
        <v>1008</v>
      </c>
      <c r="G31" s="161" t="s">
        <v>1363</v>
      </c>
      <c r="H31" s="198">
        <v>45929</v>
      </c>
      <c r="I31" s="379"/>
      <c r="J31" s="161" t="s">
        <v>487</v>
      </c>
      <c r="K31" s="379"/>
      <c r="L31" s="198">
        <v>44562</v>
      </c>
      <c r="M31" s="198">
        <v>45657</v>
      </c>
      <c r="N31" s="161" t="s">
        <v>28</v>
      </c>
      <c r="O31" s="161" t="s">
        <v>2903</v>
      </c>
      <c r="P31" s="260">
        <v>60340012936</v>
      </c>
      <c r="Q31" s="161" t="s">
        <v>1362</v>
      </c>
      <c r="R31" s="379"/>
      <c r="S31" s="379"/>
      <c r="T31" s="161" t="s">
        <v>564</v>
      </c>
      <c r="U31" s="197">
        <v>479476097.98999995</v>
      </c>
      <c r="V31" s="373">
        <v>0</v>
      </c>
      <c r="W31" s="373">
        <v>0</v>
      </c>
      <c r="X31" s="197">
        <v>332239119.80000001</v>
      </c>
      <c r="Y31" s="373">
        <v>0</v>
      </c>
      <c r="Z31" s="373">
        <v>0</v>
      </c>
      <c r="AA31" s="197">
        <v>147236978.19</v>
      </c>
      <c r="AB31" s="373">
        <v>0</v>
      </c>
      <c r="AC31" s="373">
        <v>0</v>
      </c>
      <c r="AD31" s="373">
        <v>0</v>
      </c>
      <c r="AE31" s="373">
        <v>0</v>
      </c>
      <c r="AF31" s="373">
        <v>0</v>
      </c>
      <c r="AG31" s="373">
        <v>0</v>
      </c>
      <c r="AH31" s="373">
        <v>0</v>
      </c>
      <c r="AI31" s="373">
        <v>0</v>
      </c>
      <c r="AJ31" s="197">
        <v>0</v>
      </c>
      <c r="AK31" s="382"/>
      <c r="AL31" s="379"/>
      <c r="AM31" s="379"/>
    </row>
    <row r="32" spans="1:39" ht="15" customHeight="1" x14ac:dyDescent="0.25">
      <c r="A32" s="367" t="str">
        <f t="shared" si="1"/>
        <v>30xx-60140007328-300120251106TAC0001</v>
      </c>
      <c r="B32" s="161" t="s">
        <v>595</v>
      </c>
      <c r="C32" s="161" t="s">
        <v>217</v>
      </c>
      <c r="D32" s="367" t="s">
        <v>3363</v>
      </c>
      <c r="E32" s="161" t="s">
        <v>567</v>
      </c>
      <c r="F32" s="161" t="s">
        <v>1420</v>
      </c>
      <c r="G32" s="161" t="s">
        <v>1630</v>
      </c>
      <c r="H32" s="198">
        <v>45967</v>
      </c>
      <c r="I32" s="379"/>
      <c r="J32" s="161" t="s">
        <v>487</v>
      </c>
      <c r="K32" s="379"/>
      <c r="L32" s="198">
        <v>44562</v>
      </c>
      <c r="M32" s="198">
        <v>45291</v>
      </c>
      <c r="N32" s="161" t="s">
        <v>28</v>
      </c>
      <c r="O32" s="161" t="s">
        <v>2511</v>
      </c>
      <c r="P32" s="260">
        <v>60140007328</v>
      </c>
      <c r="Q32" s="161" t="s">
        <v>1631</v>
      </c>
      <c r="R32" s="379"/>
      <c r="S32" s="379"/>
      <c r="T32" s="161" t="s">
        <v>564</v>
      </c>
      <c r="U32" s="197">
        <v>478138242.62</v>
      </c>
      <c r="V32" s="373">
        <v>0</v>
      </c>
      <c r="W32" s="373">
        <v>0</v>
      </c>
      <c r="X32" s="197">
        <v>321657223.80000001</v>
      </c>
      <c r="Y32" s="373">
        <v>0</v>
      </c>
      <c r="Z32" s="373">
        <v>0</v>
      </c>
      <c r="AA32" s="197">
        <v>156481018.81999999</v>
      </c>
      <c r="AB32" s="373">
        <v>0</v>
      </c>
      <c r="AC32" s="373">
        <v>0</v>
      </c>
      <c r="AD32" s="373">
        <v>0</v>
      </c>
      <c r="AE32" s="373">
        <v>0</v>
      </c>
      <c r="AF32" s="373">
        <v>0</v>
      </c>
      <c r="AG32" s="373">
        <v>0</v>
      </c>
      <c r="AH32" s="373">
        <v>0</v>
      </c>
      <c r="AI32" s="373">
        <v>0</v>
      </c>
      <c r="AJ32" s="197">
        <v>2992267611</v>
      </c>
      <c r="AK32" s="382"/>
      <c r="AL32" s="379"/>
      <c r="AM32" s="379"/>
    </row>
    <row r="33" spans="1:39" ht="15" customHeight="1" x14ac:dyDescent="0.25">
      <c r="A33" s="367" t="str">
        <f t="shared" si="1"/>
        <v>60xx-120240012361-600120251124TAC0024</v>
      </c>
      <c r="B33" s="161" t="s">
        <v>566</v>
      </c>
      <c r="C33" s="161" t="s">
        <v>363</v>
      </c>
      <c r="D33" s="367" t="s">
        <v>3363</v>
      </c>
      <c r="E33" s="161" t="s">
        <v>579</v>
      </c>
      <c r="F33" s="161" t="s">
        <v>664</v>
      </c>
      <c r="G33" s="161" t="s">
        <v>1946</v>
      </c>
      <c r="H33" s="198">
        <v>45985</v>
      </c>
      <c r="I33" s="379"/>
      <c r="J33" s="161" t="s">
        <v>487</v>
      </c>
      <c r="K33" s="379"/>
      <c r="L33" s="198">
        <v>44562</v>
      </c>
      <c r="M33" s="198">
        <v>45657</v>
      </c>
      <c r="N33" s="161" t="s">
        <v>28</v>
      </c>
      <c r="O33" s="161" t="s">
        <v>2974</v>
      </c>
      <c r="P33" s="260">
        <v>120240012361</v>
      </c>
      <c r="Q33" s="161" t="s">
        <v>1945</v>
      </c>
      <c r="R33" s="379"/>
      <c r="S33" s="379"/>
      <c r="T33" s="161" t="s">
        <v>564</v>
      </c>
      <c r="U33" s="197">
        <v>421922232.63999999</v>
      </c>
      <c r="V33" s="373">
        <v>0</v>
      </c>
      <c r="W33" s="373">
        <v>0</v>
      </c>
      <c r="X33" s="197">
        <v>355681676</v>
      </c>
      <c r="Y33" s="373">
        <v>0</v>
      </c>
      <c r="Z33" s="373">
        <v>0</v>
      </c>
      <c r="AA33" s="197">
        <v>66240556.640000001</v>
      </c>
      <c r="AB33" s="373">
        <v>0</v>
      </c>
      <c r="AC33" s="373">
        <v>0</v>
      </c>
      <c r="AD33" s="373">
        <v>0</v>
      </c>
      <c r="AE33" s="373">
        <v>0</v>
      </c>
      <c r="AF33" s="373">
        <v>0</v>
      </c>
      <c r="AG33" s="373">
        <v>0</v>
      </c>
      <c r="AH33" s="373">
        <v>0</v>
      </c>
      <c r="AI33" s="373">
        <v>0</v>
      </c>
      <c r="AJ33" s="197">
        <v>0</v>
      </c>
      <c r="AK33" s="382"/>
      <c r="AL33" s="379"/>
      <c r="AM33" s="379"/>
    </row>
    <row r="34" spans="1:39" ht="15" customHeight="1" x14ac:dyDescent="0.25">
      <c r="A34" s="367" t="str">
        <f t="shared" si="1"/>
        <v>06xx-180640033373-166</v>
      </c>
      <c r="B34" s="367" t="s">
        <v>561</v>
      </c>
      <c r="C34" s="367" t="s">
        <v>348</v>
      </c>
      <c r="D34" s="367" t="s">
        <v>3365</v>
      </c>
      <c r="E34" s="367" t="s">
        <v>562</v>
      </c>
      <c r="F34" s="367" t="s">
        <v>627</v>
      </c>
      <c r="G34" s="367">
        <v>166</v>
      </c>
      <c r="H34" s="371">
        <v>45833</v>
      </c>
      <c r="I34" s="371">
        <v>46050</v>
      </c>
      <c r="J34" s="367" t="s">
        <v>24</v>
      </c>
      <c r="K34" s="367" t="s">
        <v>563</v>
      </c>
      <c r="L34" s="371">
        <v>44562</v>
      </c>
      <c r="M34" s="371">
        <v>45291</v>
      </c>
      <c r="N34" s="367" t="s">
        <v>28</v>
      </c>
      <c r="O34" s="372">
        <v>61800387575</v>
      </c>
      <c r="P34" s="372">
        <v>180640033373</v>
      </c>
      <c r="Q34" s="367" t="s">
        <v>729</v>
      </c>
      <c r="R34" s="367" t="s">
        <v>628</v>
      </c>
      <c r="S34" s="367" t="s">
        <v>179</v>
      </c>
      <c r="T34" s="367" t="s">
        <v>564</v>
      </c>
      <c r="U34" s="373">
        <v>374475940.88999999</v>
      </c>
      <c r="V34" s="373">
        <v>0</v>
      </c>
      <c r="W34" s="373">
        <v>0</v>
      </c>
      <c r="X34" s="373">
        <v>273005120</v>
      </c>
      <c r="Y34" s="373">
        <v>0</v>
      </c>
      <c r="Z34" s="373">
        <v>0</v>
      </c>
      <c r="AA34" s="373">
        <v>101470820.89</v>
      </c>
      <c r="AB34" s="373">
        <v>0</v>
      </c>
      <c r="AC34" s="373">
        <v>0</v>
      </c>
      <c r="AD34" s="373">
        <v>0</v>
      </c>
      <c r="AE34" s="373">
        <v>0</v>
      </c>
      <c r="AF34" s="373">
        <v>0</v>
      </c>
      <c r="AG34" s="373">
        <v>0</v>
      </c>
      <c r="AH34" s="373">
        <v>0</v>
      </c>
      <c r="AI34" s="373">
        <v>0</v>
      </c>
      <c r="AJ34" s="373">
        <v>358663923</v>
      </c>
      <c r="AK34" s="371">
        <v>45880</v>
      </c>
      <c r="AL34" s="367" t="e">
        <v>#N/A</v>
      </c>
      <c r="AM34" s="367" t="e">
        <v>#N/A</v>
      </c>
    </row>
    <row r="35" spans="1:39" ht="15" customHeight="1" x14ac:dyDescent="0.25">
      <c r="A35" s="367" t="str">
        <f t="shared" si="1"/>
        <v>43xx-120440019970-430120250722TAC0007</v>
      </c>
      <c r="B35" s="161" t="s">
        <v>584</v>
      </c>
      <c r="C35" s="161" t="s">
        <v>328</v>
      </c>
      <c r="D35" s="367" t="s">
        <v>3363</v>
      </c>
      <c r="E35" s="161" t="s">
        <v>572</v>
      </c>
      <c r="F35" s="161" t="s">
        <v>732</v>
      </c>
      <c r="G35" s="161" t="s">
        <v>528</v>
      </c>
      <c r="H35" s="198">
        <v>45860</v>
      </c>
      <c r="I35" s="379"/>
      <c r="J35" s="161" t="s">
        <v>487</v>
      </c>
      <c r="K35" s="379"/>
      <c r="L35" s="198">
        <v>44562</v>
      </c>
      <c r="M35" s="198">
        <v>45657</v>
      </c>
      <c r="N35" s="161" t="s">
        <v>28</v>
      </c>
      <c r="O35" s="161" t="s">
        <v>2452</v>
      </c>
      <c r="P35" s="260">
        <v>120440019970</v>
      </c>
      <c r="Q35" s="161" t="s">
        <v>996</v>
      </c>
      <c r="R35" s="379"/>
      <c r="S35" s="379"/>
      <c r="T35" s="161" t="s">
        <v>564</v>
      </c>
      <c r="U35" s="197">
        <v>355507216.69000006</v>
      </c>
      <c r="V35" s="373">
        <v>0</v>
      </c>
      <c r="W35" s="373">
        <v>0</v>
      </c>
      <c r="X35" s="197">
        <v>299863709.80000001</v>
      </c>
      <c r="Y35" s="373">
        <v>0</v>
      </c>
      <c r="Z35" s="373">
        <v>0</v>
      </c>
      <c r="AA35" s="197">
        <v>55643506.890000001</v>
      </c>
      <c r="AB35" s="373">
        <v>0</v>
      </c>
      <c r="AC35" s="373">
        <v>0</v>
      </c>
      <c r="AD35" s="373">
        <v>0</v>
      </c>
      <c r="AE35" s="373">
        <v>0</v>
      </c>
      <c r="AF35" s="373">
        <v>0</v>
      </c>
      <c r="AG35" s="373">
        <v>0</v>
      </c>
      <c r="AH35" s="373">
        <v>0</v>
      </c>
      <c r="AI35" s="373">
        <v>0</v>
      </c>
      <c r="AJ35" s="197">
        <v>29913019</v>
      </c>
      <c r="AK35" s="382"/>
      <c r="AL35" s="379"/>
      <c r="AM35" s="379"/>
    </row>
    <row r="36" spans="1:39" ht="15" customHeight="1" x14ac:dyDescent="0.25">
      <c r="A36" s="367" t="str">
        <f t="shared" si="1"/>
        <v>30xx-181040031057-300120250807TAC0015</v>
      </c>
      <c r="B36" s="161" t="s">
        <v>595</v>
      </c>
      <c r="C36" s="161" t="s">
        <v>217</v>
      </c>
      <c r="D36" s="367" t="s">
        <v>3363</v>
      </c>
      <c r="E36" s="161" t="s">
        <v>579</v>
      </c>
      <c r="F36" s="161" t="s">
        <v>997</v>
      </c>
      <c r="G36" s="161" t="s">
        <v>1254</v>
      </c>
      <c r="H36" s="198">
        <v>45876</v>
      </c>
      <c r="I36" s="379"/>
      <c r="J36" s="161" t="s">
        <v>487</v>
      </c>
      <c r="K36" s="379"/>
      <c r="L36" s="198">
        <v>44562</v>
      </c>
      <c r="M36" s="198">
        <v>44926</v>
      </c>
      <c r="N36" s="161" t="s">
        <v>28</v>
      </c>
      <c r="O36" s="161" t="s">
        <v>2969</v>
      </c>
      <c r="P36" s="260">
        <v>181040031057</v>
      </c>
      <c r="Q36" s="161" t="s">
        <v>1404</v>
      </c>
      <c r="R36" s="379"/>
      <c r="S36" s="379"/>
      <c r="T36" s="161" t="s">
        <v>564</v>
      </c>
      <c r="U36" s="197">
        <v>352948658.01999998</v>
      </c>
      <c r="V36" s="373">
        <v>0</v>
      </c>
      <c r="W36" s="373">
        <v>0</v>
      </c>
      <c r="X36" s="197">
        <v>224625545.59999999</v>
      </c>
      <c r="Y36" s="373">
        <v>0</v>
      </c>
      <c r="Z36" s="373">
        <v>0</v>
      </c>
      <c r="AA36" s="197">
        <v>128323112.42</v>
      </c>
      <c r="AB36" s="373">
        <v>0</v>
      </c>
      <c r="AC36" s="373">
        <v>0</v>
      </c>
      <c r="AD36" s="373">
        <v>0</v>
      </c>
      <c r="AE36" s="373">
        <v>0</v>
      </c>
      <c r="AF36" s="373">
        <v>0</v>
      </c>
      <c r="AG36" s="373">
        <v>0</v>
      </c>
      <c r="AH36" s="373">
        <v>0</v>
      </c>
      <c r="AI36" s="373">
        <v>0</v>
      </c>
      <c r="AJ36" s="197">
        <v>173621368</v>
      </c>
      <c r="AK36" s="382"/>
      <c r="AL36" s="379"/>
      <c r="AM36" s="379"/>
    </row>
    <row r="37" spans="1:39" ht="15" customHeight="1" x14ac:dyDescent="0.25">
      <c r="A37" s="367" t="str">
        <f t="shared" si="1"/>
        <v>33xx-150240005057-330120251120TAC0001</v>
      </c>
      <c r="B37" s="161" t="s">
        <v>598</v>
      </c>
      <c r="C37" s="161" t="s">
        <v>304</v>
      </c>
      <c r="D37" s="367" t="s">
        <v>3363</v>
      </c>
      <c r="E37" s="161" t="s">
        <v>572</v>
      </c>
      <c r="F37" s="161" t="s">
        <v>1492</v>
      </c>
      <c r="G37" s="161" t="s">
        <v>1845</v>
      </c>
      <c r="H37" s="198">
        <v>45981</v>
      </c>
      <c r="I37" s="379"/>
      <c r="J37" s="161" t="s">
        <v>479</v>
      </c>
      <c r="K37" s="379"/>
      <c r="L37" s="198">
        <v>44197</v>
      </c>
      <c r="M37" s="198">
        <v>45930</v>
      </c>
      <c r="N37" s="161" t="s">
        <v>167</v>
      </c>
      <c r="O37" s="161" t="s">
        <v>2801</v>
      </c>
      <c r="P37" s="260">
        <v>150240005057</v>
      </c>
      <c r="Q37" s="161" t="s">
        <v>384</v>
      </c>
      <c r="R37" s="379"/>
      <c r="S37" s="379"/>
      <c r="T37" s="161" t="s">
        <v>564</v>
      </c>
      <c r="U37" s="197">
        <v>345297583.49000001</v>
      </c>
      <c r="V37" s="373">
        <v>0</v>
      </c>
      <c r="W37" s="373">
        <v>0</v>
      </c>
      <c r="X37" s="197">
        <v>308556441</v>
      </c>
      <c r="Y37" s="373">
        <v>0</v>
      </c>
      <c r="Z37" s="373">
        <v>0</v>
      </c>
      <c r="AA37" s="197">
        <v>36741142.490000002</v>
      </c>
      <c r="AB37" s="373">
        <v>0</v>
      </c>
      <c r="AC37" s="373">
        <v>0</v>
      </c>
      <c r="AD37" s="373">
        <v>0</v>
      </c>
      <c r="AE37" s="373">
        <v>0</v>
      </c>
      <c r="AF37" s="373">
        <v>0</v>
      </c>
      <c r="AG37" s="373">
        <v>0</v>
      </c>
      <c r="AH37" s="373">
        <v>0</v>
      </c>
      <c r="AI37" s="373">
        <v>0</v>
      </c>
      <c r="AJ37" s="197">
        <v>1581784279</v>
      </c>
      <c r="AK37" s="382"/>
      <c r="AL37" s="379"/>
      <c r="AM37" s="379"/>
    </row>
    <row r="38" spans="1:39" ht="15" customHeight="1" x14ac:dyDescent="0.25">
      <c r="A38" s="367" t="str">
        <f t="shared" si="1"/>
        <v>43xx-40740002305-430120250812TAC0005</v>
      </c>
      <c r="B38" s="161" t="s">
        <v>584</v>
      </c>
      <c r="C38" s="161" t="s">
        <v>328</v>
      </c>
      <c r="D38" s="367" t="s">
        <v>3363</v>
      </c>
      <c r="E38" s="161" t="s">
        <v>572</v>
      </c>
      <c r="F38" s="161" t="s">
        <v>1003</v>
      </c>
      <c r="G38" s="161" t="s">
        <v>1001</v>
      </c>
      <c r="H38" s="198">
        <v>45881</v>
      </c>
      <c r="I38" s="379"/>
      <c r="J38" s="161" t="s">
        <v>487</v>
      </c>
      <c r="K38" s="379"/>
      <c r="L38" s="198">
        <v>44562</v>
      </c>
      <c r="M38" s="198">
        <v>45657</v>
      </c>
      <c r="N38" s="161" t="s">
        <v>28</v>
      </c>
      <c r="O38" s="161" t="s">
        <v>3035</v>
      </c>
      <c r="P38" s="260">
        <v>40740002305</v>
      </c>
      <c r="Q38" s="161" t="s">
        <v>1002</v>
      </c>
      <c r="R38" s="379"/>
      <c r="S38" s="379"/>
      <c r="T38" s="161" t="s">
        <v>564</v>
      </c>
      <c r="U38" s="197">
        <v>329422511.72000003</v>
      </c>
      <c r="V38" s="373">
        <v>0</v>
      </c>
      <c r="W38" s="373">
        <v>0</v>
      </c>
      <c r="X38" s="197">
        <v>293838482.60000002</v>
      </c>
      <c r="Y38" s="373">
        <v>0</v>
      </c>
      <c r="Z38" s="373">
        <v>0</v>
      </c>
      <c r="AA38" s="197">
        <v>35584029.119999997</v>
      </c>
      <c r="AB38" s="373">
        <v>0</v>
      </c>
      <c r="AC38" s="373">
        <v>0</v>
      </c>
      <c r="AD38" s="373">
        <v>0</v>
      </c>
      <c r="AE38" s="373">
        <v>0</v>
      </c>
      <c r="AF38" s="373">
        <v>0</v>
      </c>
      <c r="AG38" s="373">
        <v>0</v>
      </c>
      <c r="AH38" s="373">
        <v>0</v>
      </c>
      <c r="AI38" s="373">
        <v>0</v>
      </c>
      <c r="AJ38" s="197">
        <v>8768508744</v>
      </c>
      <c r="AK38" s="382"/>
      <c r="AL38" s="379"/>
      <c r="AM38" s="379"/>
    </row>
    <row r="39" spans="1:39" ht="15" customHeight="1" x14ac:dyDescent="0.25">
      <c r="A39" s="367" t="str">
        <f t="shared" si="1"/>
        <v>39xx-201040026939-390120251030TAC0004</v>
      </c>
      <c r="B39" s="161" t="s">
        <v>593</v>
      </c>
      <c r="C39" s="161" t="s">
        <v>358</v>
      </c>
      <c r="D39" s="367" t="s">
        <v>3363</v>
      </c>
      <c r="E39" s="161" t="s">
        <v>572</v>
      </c>
      <c r="F39" s="161" t="s">
        <v>1474</v>
      </c>
      <c r="G39" s="161" t="s">
        <v>1273</v>
      </c>
      <c r="H39" s="198">
        <v>45960</v>
      </c>
      <c r="I39" s="379"/>
      <c r="J39" s="161" t="s">
        <v>487</v>
      </c>
      <c r="K39" s="379"/>
      <c r="L39" s="198">
        <v>45292</v>
      </c>
      <c r="M39" s="198">
        <v>45657</v>
      </c>
      <c r="N39" s="161" t="s">
        <v>28</v>
      </c>
      <c r="O39" s="161" t="s">
        <v>2497</v>
      </c>
      <c r="P39" s="260">
        <v>201040026939</v>
      </c>
      <c r="Q39" s="161" t="s">
        <v>1272</v>
      </c>
      <c r="R39" s="379"/>
      <c r="S39" s="379"/>
      <c r="T39" s="161" t="s">
        <v>564</v>
      </c>
      <c r="U39" s="197">
        <v>320734925.28999996</v>
      </c>
      <c r="V39" s="373">
        <v>0</v>
      </c>
      <c r="W39" s="373">
        <v>0</v>
      </c>
      <c r="X39" s="197">
        <v>276785714.19999999</v>
      </c>
      <c r="Y39" s="373">
        <v>0</v>
      </c>
      <c r="Z39" s="373">
        <v>0</v>
      </c>
      <c r="AA39" s="197">
        <v>43949211.090000004</v>
      </c>
      <c r="AB39" s="373">
        <v>0</v>
      </c>
      <c r="AC39" s="373">
        <v>0</v>
      </c>
      <c r="AD39" s="373">
        <v>0</v>
      </c>
      <c r="AE39" s="373">
        <v>0</v>
      </c>
      <c r="AF39" s="373">
        <v>0</v>
      </c>
      <c r="AG39" s="373">
        <v>0</v>
      </c>
      <c r="AH39" s="373">
        <v>0</v>
      </c>
      <c r="AI39" s="373">
        <v>0</v>
      </c>
      <c r="AJ39" s="197">
        <v>0</v>
      </c>
      <c r="AK39" s="382"/>
      <c r="AL39" s="379"/>
      <c r="AM39" s="379"/>
    </row>
    <row r="40" spans="1:39" ht="15" customHeight="1" x14ac:dyDescent="0.25">
      <c r="A40" s="367" t="str">
        <f t="shared" si="1"/>
        <v>60xx-90540011693-358</v>
      </c>
      <c r="B40" s="367" t="s">
        <v>566</v>
      </c>
      <c r="C40" s="367" t="s">
        <v>363</v>
      </c>
      <c r="D40" s="367" t="s">
        <v>3365</v>
      </c>
      <c r="E40" s="367" t="s">
        <v>577</v>
      </c>
      <c r="F40" s="367" t="s">
        <v>107</v>
      </c>
      <c r="G40" s="367">
        <v>358</v>
      </c>
      <c r="H40" s="371">
        <v>45736</v>
      </c>
      <c r="I40" s="371">
        <v>46050</v>
      </c>
      <c r="J40" s="367" t="s">
        <v>24</v>
      </c>
      <c r="K40" s="367" t="s">
        <v>563</v>
      </c>
      <c r="L40" s="371">
        <v>43831</v>
      </c>
      <c r="M40" s="371">
        <v>44196</v>
      </c>
      <c r="N40" s="367" t="s">
        <v>28</v>
      </c>
      <c r="O40" s="372">
        <v>600400606844</v>
      </c>
      <c r="P40" s="372">
        <v>90540011693</v>
      </c>
      <c r="Q40" s="367" t="s">
        <v>2431</v>
      </c>
      <c r="R40" s="367" t="s">
        <v>2432</v>
      </c>
      <c r="S40" s="367" t="s">
        <v>181</v>
      </c>
      <c r="T40" s="367" t="s">
        <v>4837</v>
      </c>
      <c r="U40" s="373">
        <v>319884673.31</v>
      </c>
      <c r="V40" s="373">
        <v>0</v>
      </c>
      <c r="W40" s="373">
        <v>0</v>
      </c>
      <c r="X40" s="373">
        <v>188650945</v>
      </c>
      <c r="Y40" s="373">
        <v>0</v>
      </c>
      <c r="Z40" s="373">
        <v>0</v>
      </c>
      <c r="AA40" s="373">
        <v>131233728.31</v>
      </c>
      <c r="AB40" s="373">
        <v>0</v>
      </c>
      <c r="AC40" s="373">
        <v>0</v>
      </c>
      <c r="AD40" s="373">
        <v>0</v>
      </c>
      <c r="AE40" s="373">
        <v>0</v>
      </c>
      <c r="AF40" s="373">
        <v>0</v>
      </c>
      <c r="AG40" s="373">
        <v>0</v>
      </c>
      <c r="AH40" s="373">
        <v>0</v>
      </c>
      <c r="AI40" s="373">
        <v>0</v>
      </c>
      <c r="AJ40" s="373">
        <v>0</v>
      </c>
      <c r="AK40" s="371" t="e">
        <v>#N/A</v>
      </c>
      <c r="AL40" s="367" t="s">
        <v>453</v>
      </c>
      <c r="AM40" s="367" t="e">
        <v>#N/A</v>
      </c>
    </row>
    <row r="41" spans="1:39" ht="15" customHeight="1" x14ac:dyDescent="0.25">
      <c r="A41" s="367" t="str">
        <f t="shared" si="1"/>
        <v>06xx-40540006757-120</v>
      </c>
      <c r="B41" s="367" t="s">
        <v>561</v>
      </c>
      <c r="C41" s="367" t="s">
        <v>348</v>
      </c>
      <c r="D41" s="367" t="s">
        <v>3365</v>
      </c>
      <c r="E41" s="367" t="s">
        <v>562</v>
      </c>
      <c r="F41" s="367" t="s">
        <v>607</v>
      </c>
      <c r="G41" s="367">
        <v>120</v>
      </c>
      <c r="H41" s="371">
        <v>45810</v>
      </c>
      <c r="I41" s="371">
        <v>46048</v>
      </c>
      <c r="J41" s="367" t="s">
        <v>24</v>
      </c>
      <c r="K41" s="367" t="s">
        <v>563</v>
      </c>
      <c r="L41" s="371">
        <v>44562</v>
      </c>
      <c r="M41" s="371">
        <v>45657</v>
      </c>
      <c r="N41" s="367" t="s">
        <v>28</v>
      </c>
      <c r="O41" s="372">
        <v>61800231930</v>
      </c>
      <c r="P41" s="372">
        <v>40540006757</v>
      </c>
      <c r="Q41" s="367" t="s">
        <v>475</v>
      </c>
      <c r="R41" s="367" t="s">
        <v>589</v>
      </c>
      <c r="S41" s="367" t="s">
        <v>179</v>
      </c>
      <c r="T41" s="367" t="s">
        <v>564</v>
      </c>
      <c r="U41" s="373">
        <v>294025141.16000003</v>
      </c>
      <c r="V41" s="373">
        <v>294025141.16000003</v>
      </c>
      <c r="W41" s="373">
        <v>100</v>
      </c>
      <c r="X41" s="373">
        <v>274256283</v>
      </c>
      <c r="Y41" s="373">
        <v>274256283</v>
      </c>
      <c r="Z41" s="373">
        <v>100</v>
      </c>
      <c r="AA41" s="373">
        <v>19768858.16</v>
      </c>
      <c r="AB41" s="373">
        <v>19768858.16</v>
      </c>
      <c r="AC41" s="373">
        <v>100</v>
      </c>
      <c r="AD41" s="373">
        <v>0</v>
      </c>
      <c r="AE41" s="373">
        <v>0</v>
      </c>
      <c r="AF41" s="373">
        <v>0</v>
      </c>
      <c r="AG41" s="373">
        <v>0</v>
      </c>
      <c r="AH41" s="373">
        <v>0</v>
      </c>
      <c r="AI41" s="373">
        <v>0</v>
      </c>
      <c r="AJ41" s="373">
        <v>0</v>
      </c>
      <c r="AK41" s="371">
        <v>45806</v>
      </c>
      <c r="AL41" s="367" t="e">
        <v>#N/A</v>
      </c>
      <c r="AM41" s="367" t="e">
        <v>#N/A</v>
      </c>
    </row>
    <row r="42" spans="1:39" ht="15" customHeight="1" x14ac:dyDescent="0.25">
      <c r="A42" s="367" t="str">
        <f t="shared" si="1"/>
        <v>62xx-50140000262-41</v>
      </c>
      <c r="B42" s="367" t="s">
        <v>576</v>
      </c>
      <c r="C42" s="367" t="s">
        <v>361</v>
      </c>
      <c r="D42" s="367" t="s">
        <v>3365</v>
      </c>
      <c r="E42" s="367" t="s">
        <v>590</v>
      </c>
      <c r="F42" s="367" t="s">
        <v>964</v>
      </c>
      <c r="G42" s="367">
        <v>41</v>
      </c>
      <c r="H42" s="371">
        <v>45706</v>
      </c>
      <c r="I42" s="371">
        <v>46049</v>
      </c>
      <c r="J42" s="367" t="s">
        <v>24</v>
      </c>
      <c r="K42" s="367" t="s">
        <v>563</v>
      </c>
      <c r="L42" s="371">
        <v>44562</v>
      </c>
      <c r="M42" s="371">
        <v>45565</v>
      </c>
      <c r="N42" s="367" t="s">
        <v>28</v>
      </c>
      <c r="O42" s="372">
        <v>620200248884</v>
      </c>
      <c r="P42" s="372">
        <v>50140000262</v>
      </c>
      <c r="Q42" s="367" t="s">
        <v>146</v>
      </c>
      <c r="R42" s="367" t="s">
        <v>589</v>
      </c>
      <c r="S42" s="367" t="s">
        <v>378</v>
      </c>
      <c r="T42" s="367" t="s">
        <v>564</v>
      </c>
      <c r="U42" s="373">
        <v>279545084.19999999</v>
      </c>
      <c r="V42" s="373">
        <v>0</v>
      </c>
      <c r="W42" s="373">
        <v>0</v>
      </c>
      <c r="X42" s="373">
        <v>204943088</v>
      </c>
      <c r="Y42" s="373">
        <v>0</v>
      </c>
      <c r="Z42" s="373">
        <v>0</v>
      </c>
      <c r="AA42" s="373">
        <v>74601996.200000003</v>
      </c>
      <c r="AB42" s="373">
        <v>0</v>
      </c>
      <c r="AC42" s="373">
        <v>0</v>
      </c>
      <c r="AD42" s="373">
        <v>0</v>
      </c>
      <c r="AE42" s="373">
        <v>0</v>
      </c>
      <c r="AF42" s="373">
        <v>0</v>
      </c>
      <c r="AG42" s="373">
        <v>0</v>
      </c>
      <c r="AH42" s="373">
        <v>0</v>
      </c>
      <c r="AI42" s="373">
        <v>0</v>
      </c>
      <c r="AJ42" s="373">
        <v>0</v>
      </c>
      <c r="AK42" s="371">
        <v>45694</v>
      </c>
      <c r="AL42" s="367" t="e">
        <v>#N/A</v>
      </c>
      <c r="AM42" s="367" t="e">
        <v>#N/A</v>
      </c>
    </row>
    <row r="43" spans="1:39" ht="15" customHeight="1" x14ac:dyDescent="0.25">
      <c r="A43" s="367" t="str">
        <f t="shared" si="1"/>
        <v>62xx-31040004852-620120250530TAC0009</v>
      </c>
      <c r="B43" s="161" t="s">
        <v>576</v>
      </c>
      <c r="C43" s="161" t="s">
        <v>361</v>
      </c>
      <c r="D43" s="367" t="s">
        <v>3363</v>
      </c>
      <c r="E43" s="161" t="s">
        <v>578</v>
      </c>
      <c r="F43" s="161" t="s">
        <v>493</v>
      </c>
      <c r="G43" s="161" t="s">
        <v>482</v>
      </c>
      <c r="H43" s="198">
        <v>45807</v>
      </c>
      <c r="I43" s="379"/>
      <c r="J43" s="161" t="s">
        <v>487</v>
      </c>
      <c r="K43" s="379"/>
      <c r="L43" s="198">
        <v>44562</v>
      </c>
      <c r="M43" s="198">
        <v>45657</v>
      </c>
      <c r="N43" s="161" t="s">
        <v>28</v>
      </c>
      <c r="O43" s="161" t="s">
        <v>2499</v>
      </c>
      <c r="P43" s="260">
        <v>31040004852</v>
      </c>
      <c r="Q43" s="161" t="s">
        <v>830</v>
      </c>
      <c r="R43" s="379"/>
      <c r="S43" s="379"/>
      <c r="T43" s="161" t="s">
        <v>564</v>
      </c>
      <c r="U43" s="197">
        <v>255475670</v>
      </c>
      <c r="V43" s="373">
        <v>0</v>
      </c>
      <c r="W43" s="373">
        <v>0</v>
      </c>
      <c r="X43" s="197">
        <v>243934839</v>
      </c>
      <c r="Y43" s="373">
        <v>0</v>
      </c>
      <c r="Z43" s="373">
        <v>0</v>
      </c>
      <c r="AA43" s="197">
        <v>11540831</v>
      </c>
      <c r="AB43" s="373">
        <v>0</v>
      </c>
      <c r="AC43" s="373">
        <v>0</v>
      </c>
      <c r="AD43" s="373">
        <v>0</v>
      </c>
      <c r="AE43" s="373">
        <v>0</v>
      </c>
      <c r="AF43" s="373">
        <v>0</v>
      </c>
      <c r="AG43" s="373">
        <v>0</v>
      </c>
      <c r="AH43" s="373">
        <v>0</v>
      </c>
      <c r="AI43" s="373">
        <v>0</v>
      </c>
      <c r="AJ43" s="197">
        <v>0</v>
      </c>
      <c r="AK43" s="382"/>
      <c r="AL43" s="379"/>
      <c r="AM43" s="379"/>
    </row>
    <row r="44" spans="1:39" ht="15" customHeight="1" x14ac:dyDescent="0.25">
      <c r="A44" s="367" t="str">
        <f t="shared" si="1"/>
        <v>62xx-61040009998-620120250530TAC0010</v>
      </c>
      <c r="B44" s="161" t="s">
        <v>576</v>
      </c>
      <c r="C44" s="161" t="s">
        <v>361</v>
      </c>
      <c r="D44" s="367" t="s">
        <v>3363</v>
      </c>
      <c r="E44" s="161" t="s">
        <v>578</v>
      </c>
      <c r="F44" s="161" t="s">
        <v>488</v>
      </c>
      <c r="G44" s="161" t="s">
        <v>1358</v>
      </c>
      <c r="H44" s="198">
        <v>45807</v>
      </c>
      <c r="I44" s="379"/>
      <c r="J44" s="161" t="s">
        <v>487</v>
      </c>
      <c r="K44" s="379"/>
      <c r="L44" s="198">
        <v>44197</v>
      </c>
      <c r="M44" s="198">
        <v>45657</v>
      </c>
      <c r="N44" s="161" t="s">
        <v>28</v>
      </c>
      <c r="O44" s="161" t="s">
        <v>2513</v>
      </c>
      <c r="P44" s="260">
        <v>61040009998</v>
      </c>
      <c r="Q44" s="161" t="s">
        <v>1357</v>
      </c>
      <c r="R44" s="379"/>
      <c r="S44" s="379"/>
      <c r="T44" s="161" t="s">
        <v>564</v>
      </c>
      <c r="U44" s="197">
        <v>246543089.68000001</v>
      </c>
      <c r="V44" s="373">
        <v>0</v>
      </c>
      <c r="W44" s="373">
        <v>0</v>
      </c>
      <c r="X44" s="197">
        <v>214501624.59999999</v>
      </c>
      <c r="Y44" s="373">
        <v>0</v>
      </c>
      <c r="Z44" s="373">
        <v>0</v>
      </c>
      <c r="AA44" s="197">
        <v>32041465.079999998</v>
      </c>
      <c r="AB44" s="373">
        <v>0</v>
      </c>
      <c r="AC44" s="373">
        <v>0</v>
      </c>
      <c r="AD44" s="373">
        <v>0</v>
      </c>
      <c r="AE44" s="373">
        <v>0</v>
      </c>
      <c r="AF44" s="373">
        <v>0</v>
      </c>
      <c r="AG44" s="373">
        <v>0</v>
      </c>
      <c r="AH44" s="373">
        <v>0</v>
      </c>
      <c r="AI44" s="373">
        <v>0</v>
      </c>
      <c r="AJ44" s="197">
        <v>0</v>
      </c>
      <c r="AK44" s="382"/>
      <c r="AL44" s="379"/>
      <c r="AM44" s="379"/>
    </row>
    <row r="45" spans="1:39" ht="15" customHeight="1" x14ac:dyDescent="0.25">
      <c r="A45" s="367" t="str">
        <f t="shared" si="1"/>
        <v>43xx-130440009491-430120250801TAC0005</v>
      </c>
      <c r="B45" s="161" t="s">
        <v>584</v>
      </c>
      <c r="C45" s="161" t="s">
        <v>328</v>
      </c>
      <c r="D45" s="367" t="s">
        <v>3363</v>
      </c>
      <c r="E45" s="161" t="s">
        <v>562</v>
      </c>
      <c r="F45" s="161" t="s">
        <v>1645</v>
      </c>
      <c r="G45" s="161" t="s">
        <v>1069</v>
      </c>
      <c r="H45" s="198">
        <v>45870</v>
      </c>
      <c r="I45" s="379"/>
      <c r="J45" s="161" t="s">
        <v>487</v>
      </c>
      <c r="K45" s="379"/>
      <c r="L45" s="198">
        <v>44562</v>
      </c>
      <c r="M45" s="198">
        <v>45657</v>
      </c>
      <c r="N45" s="161" t="s">
        <v>28</v>
      </c>
      <c r="O45" s="161" t="s">
        <v>2986</v>
      </c>
      <c r="P45" s="260">
        <v>130440009491</v>
      </c>
      <c r="Q45" s="161" t="s">
        <v>1068</v>
      </c>
      <c r="R45" s="379"/>
      <c r="S45" s="379"/>
      <c r="T45" s="161" t="s">
        <v>564</v>
      </c>
      <c r="U45" s="197">
        <v>233775019.37</v>
      </c>
      <c r="V45" s="373">
        <v>0</v>
      </c>
      <c r="W45" s="373">
        <v>0</v>
      </c>
      <c r="X45" s="197">
        <v>203644043.80000001</v>
      </c>
      <c r="Y45" s="373">
        <v>0</v>
      </c>
      <c r="Z45" s="373">
        <v>0</v>
      </c>
      <c r="AA45" s="197">
        <v>30130975.57</v>
      </c>
      <c r="AB45" s="373">
        <v>0</v>
      </c>
      <c r="AC45" s="373">
        <v>0</v>
      </c>
      <c r="AD45" s="373">
        <v>0</v>
      </c>
      <c r="AE45" s="373">
        <v>0</v>
      </c>
      <c r="AF45" s="373">
        <v>0</v>
      </c>
      <c r="AG45" s="373">
        <v>0</v>
      </c>
      <c r="AH45" s="373">
        <v>0</v>
      </c>
      <c r="AI45" s="373">
        <v>0</v>
      </c>
      <c r="AJ45" s="197">
        <v>69588895</v>
      </c>
      <c r="AK45" s="382"/>
      <c r="AL45" s="379"/>
      <c r="AM45" s="379"/>
    </row>
    <row r="46" spans="1:39" ht="15" customHeight="1" x14ac:dyDescent="0.25">
      <c r="A46" s="367" t="str">
        <f t="shared" si="1"/>
        <v>06xx-31040005996-060120250813TAC0002</v>
      </c>
      <c r="B46" s="161" t="s">
        <v>661</v>
      </c>
      <c r="C46" s="161" t="s">
        <v>348</v>
      </c>
      <c r="D46" s="367" t="s">
        <v>3363</v>
      </c>
      <c r="E46" s="161" t="s">
        <v>562</v>
      </c>
      <c r="F46" s="161" t="s">
        <v>813</v>
      </c>
      <c r="G46" s="161" t="s">
        <v>814</v>
      </c>
      <c r="H46" s="198">
        <v>45882</v>
      </c>
      <c r="I46" s="379"/>
      <c r="J46" s="161" t="s">
        <v>487</v>
      </c>
      <c r="K46" s="379"/>
      <c r="L46" s="198">
        <v>44835</v>
      </c>
      <c r="M46" s="198">
        <v>45199</v>
      </c>
      <c r="N46" s="161" t="s">
        <v>28</v>
      </c>
      <c r="O46" s="161" t="s">
        <v>2500</v>
      </c>
      <c r="P46" s="260">
        <v>31040005996</v>
      </c>
      <c r="Q46" s="161" t="s">
        <v>812</v>
      </c>
      <c r="R46" s="379"/>
      <c r="S46" s="379"/>
      <c r="T46" s="161" t="s">
        <v>564</v>
      </c>
      <c r="U46" s="197">
        <v>223817148</v>
      </c>
      <c r="V46" s="373">
        <v>0</v>
      </c>
      <c r="W46" s="373">
        <v>0</v>
      </c>
      <c r="X46" s="197">
        <v>146510138</v>
      </c>
      <c r="Y46" s="373">
        <v>0</v>
      </c>
      <c r="Z46" s="373">
        <v>0</v>
      </c>
      <c r="AA46" s="197">
        <v>77307010</v>
      </c>
      <c r="AB46" s="373">
        <v>0</v>
      </c>
      <c r="AC46" s="373">
        <v>0</v>
      </c>
      <c r="AD46" s="373">
        <v>0</v>
      </c>
      <c r="AE46" s="373">
        <v>0</v>
      </c>
      <c r="AF46" s="373">
        <v>0</v>
      </c>
      <c r="AG46" s="373">
        <v>0</v>
      </c>
      <c r="AH46" s="373">
        <v>0</v>
      </c>
      <c r="AI46" s="373">
        <v>0</v>
      </c>
      <c r="AJ46" s="197">
        <v>0</v>
      </c>
      <c r="AK46" s="382"/>
      <c r="AL46" s="379"/>
      <c r="AM46" s="379"/>
    </row>
    <row r="47" spans="1:39" ht="15" customHeight="1" x14ac:dyDescent="0.25">
      <c r="A47" s="367" t="str">
        <f t="shared" si="1"/>
        <v>60xx-190840023570-600120250904TAC0003</v>
      </c>
      <c r="B47" s="161" t="s">
        <v>566</v>
      </c>
      <c r="C47" s="161" t="s">
        <v>363</v>
      </c>
      <c r="D47" s="367" t="s">
        <v>3363</v>
      </c>
      <c r="E47" s="161" t="s">
        <v>579</v>
      </c>
      <c r="F47" s="161" t="s">
        <v>777</v>
      </c>
      <c r="G47" s="161" t="s">
        <v>1322</v>
      </c>
      <c r="H47" s="198">
        <v>45904</v>
      </c>
      <c r="I47" s="379"/>
      <c r="J47" s="161" t="s">
        <v>487</v>
      </c>
      <c r="K47" s="379"/>
      <c r="L47" s="198">
        <v>44927</v>
      </c>
      <c r="M47" s="198">
        <v>45657</v>
      </c>
      <c r="N47" s="161" t="s">
        <v>28</v>
      </c>
      <c r="O47" s="161" t="s">
        <v>2468</v>
      </c>
      <c r="P47" s="260">
        <v>190840023570</v>
      </c>
      <c r="Q47" s="161" t="s">
        <v>1321</v>
      </c>
      <c r="R47" s="379"/>
      <c r="S47" s="379"/>
      <c r="T47" s="161" t="s">
        <v>564</v>
      </c>
      <c r="U47" s="197">
        <v>221545673.42000002</v>
      </c>
      <c r="V47" s="373">
        <v>0</v>
      </c>
      <c r="W47" s="373">
        <v>0</v>
      </c>
      <c r="X47" s="197">
        <v>193976552.19999999</v>
      </c>
      <c r="Y47" s="373">
        <v>0</v>
      </c>
      <c r="Z47" s="373">
        <v>0</v>
      </c>
      <c r="AA47" s="197">
        <v>27569121.219999999</v>
      </c>
      <c r="AB47" s="373">
        <v>0</v>
      </c>
      <c r="AC47" s="373">
        <v>0</v>
      </c>
      <c r="AD47" s="373">
        <v>0</v>
      </c>
      <c r="AE47" s="373">
        <v>0</v>
      </c>
      <c r="AF47" s="373">
        <v>0</v>
      </c>
      <c r="AG47" s="373">
        <v>0</v>
      </c>
      <c r="AH47" s="373">
        <v>0</v>
      </c>
      <c r="AI47" s="373">
        <v>0</v>
      </c>
      <c r="AJ47" s="197">
        <v>0</v>
      </c>
      <c r="AK47" s="382"/>
      <c r="AL47" s="379"/>
      <c r="AM47" s="379"/>
    </row>
    <row r="48" spans="1:39" ht="15" customHeight="1" x14ac:dyDescent="0.25">
      <c r="A48" s="367" t="str">
        <f t="shared" si="1"/>
        <v>62xx-130440029256-620120251209TAC0083</v>
      </c>
      <c r="B48" s="161" t="s">
        <v>576</v>
      </c>
      <c r="C48" s="161" t="s">
        <v>361</v>
      </c>
      <c r="D48" s="367" t="s">
        <v>3363</v>
      </c>
      <c r="E48" s="161" t="s">
        <v>578</v>
      </c>
      <c r="F48" s="161" t="s">
        <v>485</v>
      </c>
      <c r="G48" s="161" t="s">
        <v>2244</v>
      </c>
      <c r="H48" s="198">
        <v>46000</v>
      </c>
      <c r="I48" s="379"/>
      <c r="J48" s="161" t="s">
        <v>487</v>
      </c>
      <c r="K48" s="379"/>
      <c r="L48" s="198">
        <v>44562</v>
      </c>
      <c r="M48" s="198">
        <v>45657</v>
      </c>
      <c r="N48" s="161" t="s">
        <v>28</v>
      </c>
      <c r="O48" s="161" t="s">
        <v>2877</v>
      </c>
      <c r="P48" s="260">
        <v>130440029256</v>
      </c>
      <c r="Q48" s="161" t="s">
        <v>2243</v>
      </c>
      <c r="R48" s="379"/>
      <c r="S48" s="379"/>
      <c r="T48" s="161" t="s">
        <v>564</v>
      </c>
      <c r="U48" s="197">
        <v>207856415.44999999</v>
      </c>
      <c r="V48" s="373">
        <v>0</v>
      </c>
      <c r="W48" s="373">
        <v>0</v>
      </c>
      <c r="X48" s="197">
        <v>172142299.40000001</v>
      </c>
      <c r="Y48" s="373">
        <v>0</v>
      </c>
      <c r="Z48" s="373">
        <v>0</v>
      </c>
      <c r="AA48" s="197">
        <v>35714116.049999997</v>
      </c>
      <c r="AB48" s="373">
        <v>0</v>
      </c>
      <c r="AC48" s="373">
        <v>0</v>
      </c>
      <c r="AD48" s="373">
        <v>0</v>
      </c>
      <c r="AE48" s="373">
        <v>0</v>
      </c>
      <c r="AF48" s="373">
        <v>0</v>
      </c>
      <c r="AG48" s="373">
        <v>0</v>
      </c>
      <c r="AH48" s="373">
        <v>0</v>
      </c>
      <c r="AI48" s="373">
        <v>0</v>
      </c>
      <c r="AJ48" s="197">
        <v>4455132972</v>
      </c>
      <c r="AK48" s="382"/>
      <c r="AL48" s="379"/>
      <c r="AM48" s="379"/>
    </row>
    <row r="49" spans="1:39" ht="15" customHeight="1" x14ac:dyDescent="0.25">
      <c r="A49" s="367" t="str">
        <f t="shared" si="1"/>
        <v>45xx-120440014385-5</v>
      </c>
      <c r="B49" s="367" t="s">
        <v>591</v>
      </c>
      <c r="C49" s="367" t="s">
        <v>359</v>
      </c>
      <c r="D49" s="367" t="s">
        <v>3365</v>
      </c>
      <c r="E49" s="367" t="s">
        <v>569</v>
      </c>
      <c r="F49" s="367" t="s">
        <v>261</v>
      </c>
      <c r="G49" s="367">
        <v>5</v>
      </c>
      <c r="H49" s="371">
        <v>45663</v>
      </c>
      <c r="I49" s="371">
        <v>46027</v>
      </c>
      <c r="J49" s="367" t="s">
        <v>24</v>
      </c>
      <c r="K49" s="367" t="s">
        <v>574</v>
      </c>
      <c r="L49" s="371">
        <v>44197</v>
      </c>
      <c r="M49" s="371">
        <v>45291</v>
      </c>
      <c r="N49" s="367" t="s">
        <v>28</v>
      </c>
      <c r="O49" s="372">
        <v>451500277390</v>
      </c>
      <c r="P49" s="372">
        <v>120440014385</v>
      </c>
      <c r="Q49" s="367" t="s">
        <v>2433</v>
      </c>
      <c r="R49" s="367" t="s">
        <v>935</v>
      </c>
      <c r="S49" s="367" t="s">
        <v>179</v>
      </c>
      <c r="T49" s="367" t="s">
        <v>564</v>
      </c>
      <c r="U49" s="373">
        <v>205148426.81</v>
      </c>
      <c r="V49" s="373">
        <v>0</v>
      </c>
      <c r="W49" s="373">
        <v>0</v>
      </c>
      <c r="X49" s="373">
        <v>122408747</v>
      </c>
      <c r="Y49" s="373">
        <v>0</v>
      </c>
      <c r="Z49" s="373">
        <v>0</v>
      </c>
      <c r="AA49" s="373">
        <v>82739679.810000002</v>
      </c>
      <c r="AB49" s="373">
        <v>0</v>
      </c>
      <c r="AC49" s="373">
        <v>0</v>
      </c>
      <c r="AD49" s="373">
        <v>0</v>
      </c>
      <c r="AE49" s="373">
        <v>0</v>
      </c>
      <c r="AF49" s="373">
        <v>0</v>
      </c>
      <c r="AG49" s="373">
        <v>0</v>
      </c>
      <c r="AH49" s="373">
        <v>0</v>
      </c>
      <c r="AI49" s="373">
        <v>0</v>
      </c>
      <c r="AJ49" s="373">
        <v>13151769004</v>
      </c>
      <c r="AK49" s="371">
        <v>45653</v>
      </c>
      <c r="AL49" s="367" t="e">
        <v>#N/A</v>
      </c>
      <c r="AM49" s="367" t="e">
        <v>#N/A</v>
      </c>
    </row>
    <row r="50" spans="1:39" ht="15" customHeight="1" x14ac:dyDescent="0.25">
      <c r="A50" s="367" t="str">
        <f t="shared" si="1"/>
        <v>06xx-180640033373-060120250813TAC0003</v>
      </c>
      <c r="B50" s="161" t="s">
        <v>661</v>
      </c>
      <c r="C50" s="161" t="s">
        <v>348</v>
      </c>
      <c r="D50" s="367" t="s">
        <v>3363</v>
      </c>
      <c r="E50" s="161" t="s">
        <v>562</v>
      </c>
      <c r="F50" s="161" t="s">
        <v>730</v>
      </c>
      <c r="G50" s="161" t="s">
        <v>728</v>
      </c>
      <c r="H50" s="198">
        <v>45882</v>
      </c>
      <c r="I50" s="379"/>
      <c r="J50" s="161" t="s">
        <v>487</v>
      </c>
      <c r="K50" s="379"/>
      <c r="L50" s="198">
        <v>44743</v>
      </c>
      <c r="M50" s="198">
        <v>45291</v>
      </c>
      <c r="N50" s="161" t="s">
        <v>28</v>
      </c>
      <c r="O50" s="161" t="s">
        <v>2458</v>
      </c>
      <c r="P50" s="260">
        <v>180640033373</v>
      </c>
      <c r="Q50" s="161" t="s">
        <v>729</v>
      </c>
      <c r="R50" s="379"/>
      <c r="S50" s="379"/>
      <c r="T50" s="161" t="s">
        <v>564</v>
      </c>
      <c r="U50" s="197">
        <v>203279032.47999999</v>
      </c>
      <c r="V50" s="373">
        <v>0</v>
      </c>
      <c r="W50" s="373">
        <v>0</v>
      </c>
      <c r="X50" s="197">
        <v>188326108</v>
      </c>
      <c r="Y50" s="373">
        <v>0</v>
      </c>
      <c r="Z50" s="373">
        <v>0</v>
      </c>
      <c r="AA50" s="197">
        <v>14952924.48</v>
      </c>
      <c r="AB50" s="373">
        <v>0</v>
      </c>
      <c r="AC50" s="373">
        <v>0</v>
      </c>
      <c r="AD50" s="373">
        <v>0</v>
      </c>
      <c r="AE50" s="373">
        <v>0</v>
      </c>
      <c r="AF50" s="373">
        <v>0</v>
      </c>
      <c r="AG50" s="373">
        <v>0</v>
      </c>
      <c r="AH50" s="373">
        <v>0</v>
      </c>
      <c r="AI50" s="373">
        <v>0</v>
      </c>
      <c r="AJ50" s="197">
        <v>0</v>
      </c>
      <c r="AK50" s="382"/>
      <c r="AL50" s="379"/>
      <c r="AM50" s="379"/>
    </row>
    <row r="51" spans="1:39" ht="15" customHeight="1" x14ac:dyDescent="0.25">
      <c r="A51" s="367" t="str">
        <f t="shared" si="1"/>
        <v>62xx-171140039580-620120251016TAC0359</v>
      </c>
      <c r="B51" s="161" t="s">
        <v>576</v>
      </c>
      <c r="C51" s="161" t="s">
        <v>361</v>
      </c>
      <c r="D51" s="367" t="s">
        <v>3363</v>
      </c>
      <c r="E51" s="161" t="s">
        <v>579</v>
      </c>
      <c r="F51" s="161" t="s">
        <v>1368</v>
      </c>
      <c r="G51" s="161" t="s">
        <v>1367</v>
      </c>
      <c r="H51" s="198">
        <v>45946</v>
      </c>
      <c r="I51" s="379"/>
      <c r="J51" s="161" t="s">
        <v>487</v>
      </c>
      <c r="K51" s="379"/>
      <c r="L51" s="198">
        <v>44562</v>
      </c>
      <c r="M51" s="198">
        <v>45657</v>
      </c>
      <c r="N51" s="161" t="s">
        <v>28</v>
      </c>
      <c r="O51" s="161" t="s">
        <v>2996</v>
      </c>
      <c r="P51" s="260">
        <v>171140039580</v>
      </c>
      <c r="Q51" s="161" t="s">
        <v>1366</v>
      </c>
      <c r="R51" s="379"/>
      <c r="S51" s="379"/>
      <c r="T51" s="161" t="s">
        <v>564</v>
      </c>
      <c r="U51" s="197">
        <v>193885067.45000002</v>
      </c>
      <c r="V51" s="373">
        <v>0</v>
      </c>
      <c r="W51" s="373">
        <v>0</v>
      </c>
      <c r="X51" s="197">
        <v>140200548.80000001</v>
      </c>
      <c r="Y51" s="373">
        <v>0</v>
      </c>
      <c r="Z51" s="373">
        <v>0</v>
      </c>
      <c r="AA51" s="197">
        <v>53684518.649999999</v>
      </c>
      <c r="AB51" s="373">
        <v>0</v>
      </c>
      <c r="AC51" s="373">
        <v>0</v>
      </c>
      <c r="AD51" s="373">
        <v>0</v>
      </c>
      <c r="AE51" s="373">
        <v>0</v>
      </c>
      <c r="AF51" s="373">
        <v>0</v>
      </c>
      <c r="AG51" s="373">
        <v>0</v>
      </c>
      <c r="AH51" s="373">
        <v>0</v>
      </c>
      <c r="AI51" s="373">
        <v>0</v>
      </c>
      <c r="AJ51" s="197">
        <v>0</v>
      </c>
      <c r="AK51" s="382"/>
      <c r="AL51" s="379"/>
      <c r="AM51" s="379"/>
    </row>
    <row r="52" spans="1:39" ht="15" customHeight="1" x14ac:dyDescent="0.25">
      <c r="A52" s="367" t="str">
        <f t="shared" si="1"/>
        <v>59xx-210540030240-121</v>
      </c>
      <c r="B52" s="367" t="s">
        <v>570</v>
      </c>
      <c r="C52" s="367" t="s">
        <v>337</v>
      </c>
      <c r="D52" s="367" t="s">
        <v>3365</v>
      </c>
      <c r="E52" s="367" t="s">
        <v>590</v>
      </c>
      <c r="F52" s="367" t="s">
        <v>3246</v>
      </c>
      <c r="G52" s="367">
        <v>121</v>
      </c>
      <c r="H52" s="371">
        <v>45763</v>
      </c>
      <c r="I52" s="371">
        <v>46112</v>
      </c>
      <c r="J52" s="367" t="s">
        <v>24</v>
      </c>
      <c r="K52" s="367" t="s">
        <v>563</v>
      </c>
      <c r="L52" s="371">
        <v>44562</v>
      </c>
      <c r="M52" s="371">
        <v>45291</v>
      </c>
      <c r="N52" s="367" t="s">
        <v>28</v>
      </c>
      <c r="O52" s="372">
        <v>590300017601</v>
      </c>
      <c r="P52" s="372">
        <v>210540030240</v>
      </c>
      <c r="Q52" s="367" t="s">
        <v>3977</v>
      </c>
      <c r="R52" s="367" t="s">
        <v>589</v>
      </c>
      <c r="S52" s="367" t="s">
        <v>179</v>
      </c>
      <c r="T52" s="367" t="s">
        <v>564</v>
      </c>
      <c r="U52" s="373">
        <v>190811498.31999999</v>
      </c>
      <c r="V52" s="373">
        <v>0</v>
      </c>
      <c r="W52" s="373">
        <v>0</v>
      </c>
      <c r="X52" s="373">
        <v>136499647</v>
      </c>
      <c r="Y52" s="373">
        <v>0</v>
      </c>
      <c r="Z52" s="373">
        <v>0</v>
      </c>
      <c r="AA52" s="373">
        <v>54311851.32</v>
      </c>
      <c r="AB52" s="373">
        <v>0</v>
      </c>
      <c r="AC52" s="373">
        <v>0</v>
      </c>
      <c r="AD52" s="373">
        <v>0</v>
      </c>
      <c r="AE52" s="373">
        <v>0</v>
      </c>
      <c r="AF52" s="373">
        <v>0</v>
      </c>
      <c r="AG52" s="373">
        <v>0</v>
      </c>
      <c r="AH52" s="373">
        <v>0</v>
      </c>
      <c r="AI52" s="373">
        <v>0</v>
      </c>
      <c r="AJ52" s="373">
        <v>174763986</v>
      </c>
      <c r="AK52" s="371">
        <v>45762</v>
      </c>
      <c r="AL52" s="367" t="e">
        <v>#N/A</v>
      </c>
      <c r="AM52" s="367" t="e">
        <v>#N/A</v>
      </c>
    </row>
    <row r="53" spans="1:39" ht="15" customHeight="1" x14ac:dyDescent="0.25">
      <c r="A53" s="367" t="str">
        <f t="shared" si="1"/>
        <v>30xx-190840008556-90</v>
      </c>
      <c r="B53" s="367" t="s">
        <v>595</v>
      </c>
      <c r="C53" s="367" t="s">
        <v>217</v>
      </c>
      <c r="D53" s="367" t="s">
        <v>3365</v>
      </c>
      <c r="E53" s="367" t="s">
        <v>916</v>
      </c>
      <c r="F53" s="367" t="s">
        <v>917</v>
      </c>
      <c r="G53" s="367">
        <v>90</v>
      </c>
      <c r="H53" s="371">
        <v>45755</v>
      </c>
      <c r="I53" s="371">
        <v>46036</v>
      </c>
      <c r="J53" s="367" t="s">
        <v>21</v>
      </c>
      <c r="K53" s="367" t="s">
        <v>563</v>
      </c>
      <c r="L53" s="371">
        <v>43831</v>
      </c>
      <c r="M53" s="371">
        <v>45657</v>
      </c>
      <c r="N53" s="367" t="s">
        <v>131</v>
      </c>
      <c r="O53" s="372">
        <v>391700319134</v>
      </c>
      <c r="P53" s="372">
        <v>190840008556</v>
      </c>
      <c r="Q53" s="367" t="s">
        <v>2434</v>
      </c>
      <c r="R53" s="367" t="s">
        <v>943</v>
      </c>
      <c r="S53" s="367" t="s">
        <v>181</v>
      </c>
      <c r="T53" s="367" t="s">
        <v>4837</v>
      </c>
      <c r="U53" s="373">
        <v>183502113.91999999</v>
      </c>
      <c r="V53" s="373">
        <v>0</v>
      </c>
      <c r="W53" s="373">
        <v>0</v>
      </c>
      <c r="X53" s="373">
        <v>138901633</v>
      </c>
      <c r="Y53" s="373">
        <v>0</v>
      </c>
      <c r="Z53" s="373">
        <v>0</v>
      </c>
      <c r="AA53" s="373">
        <v>44600480.920000002</v>
      </c>
      <c r="AB53" s="373">
        <v>0</v>
      </c>
      <c r="AC53" s="373">
        <v>0</v>
      </c>
      <c r="AD53" s="373">
        <v>0</v>
      </c>
      <c r="AE53" s="373">
        <v>0</v>
      </c>
      <c r="AF53" s="373">
        <v>0</v>
      </c>
      <c r="AG53" s="373">
        <v>0</v>
      </c>
      <c r="AH53" s="373">
        <v>0</v>
      </c>
      <c r="AI53" s="373">
        <v>0</v>
      </c>
      <c r="AJ53" s="373">
        <v>0</v>
      </c>
      <c r="AK53" s="371" t="e">
        <v>#N/A</v>
      </c>
      <c r="AL53" s="367" t="s">
        <v>452</v>
      </c>
      <c r="AM53" s="367" t="e">
        <v>#N/A</v>
      </c>
    </row>
    <row r="54" spans="1:39" ht="15" customHeight="1" x14ac:dyDescent="0.25">
      <c r="A54" s="367" t="str">
        <f t="shared" si="1"/>
        <v>30xx-110440020754-300120250911TAC0002</v>
      </c>
      <c r="B54" s="161" t="s">
        <v>595</v>
      </c>
      <c r="C54" s="161" t="s">
        <v>217</v>
      </c>
      <c r="D54" s="367" t="s">
        <v>3363</v>
      </c>
      <c r="E54" s="161" t="s">
        <v>579</v>
      </c>
      <c r="F54" s="161" t="s">
        <v>721</v>
      </c>
      <c r="G54" s="161" t="s">
        <v>1251</v>
      </c>
      <c r="H54" s="198">
        <v>45911</v>
      </c>
      <c r="I54" s="379"/>
      <c r="J54" s="161" t="s">
        <v>487</v>
      </c>
      <c r="K54" s="379"/>
      <c r="L54" s="198">
        <v>44562</v>
      </c>
      <c r="M54" s="198">
        <v>45657</v>
      </c>
      <c r="N54" s="161" t="s">
        <v>28</v>
      </c>
      <c r="O54" s="161" t="s">
        <v>2451</v>
      </c>
      <c r="P54" s="260">
        <v>110440020754</v>
      </c>
      <c r="Q54" s="161" t="s">
        <v>970</v>
      </c>
      <c r="R54" s="379"/>
      <c r="S54" s="379"/>
      <c r="T54" s="161" t="s">
        <v>564</v>
      </c>
      <c r="U54" s="197">
        <v>174316652.69999999</v>
      </c>
      <c r="V54" s="373">
        <v>0</v>
      </c>
      <c r="W54" s="373">
        <v>0</v>
      </c>
      <c r="X54" s="197">
        <v>152495915.80000001</v>
      </c>
      <c r="Y54" s="373">
        <v>0</v>
      </c>
      <c r="Z54" s="373">
        <v>0</v>
      </c>
      <c r="AA54" s="197">
        <v>21820736.899999999</v>
      </c>
      <c r="AB54" s="373">
        <v>0</v>
      </c>
      <c r="AC54" s="373">
        <v>0</v>
      </c>
      <c r="AD54" s="373">
        <v>0</v>
      </c>
      <c r="AE54" s="373">
        <v>0</v>
      </c>
      <c r="AF54" s="373">
        <v>0</v>
      </c>
      <c r="AG54" s="373">
        <v>0</v>
      </c>
      <c r="AH54" s="373">
        <v>0</v>
      </c>
      <c r="AI54" s="373">
        <v>0</v>
      </c>
      <c r="AJ54" s="197">
        <v>0</v>
      </c>
      <c r="AK54" s="382"/>
      <c r="AL54" s="379"/>
      <c r="AM54" s="379"/>
    </row>
    <row r="55" spans="1:39" ht="15" customHeight="1" x14ac:dyDescent="0.25">
      <c r="A55" s="367" t="str">
        <f t="shared" si="1"/>
        <v>60xx-150340019152-600120250722TAC0085</v>
      </c>
      <c r="B55" s="161" t="s">
        <v>566</v>
      </c>
      <c r="C55" s="161" t="s">
        <v>363</v>
      </c>
      <c r="D55" s="367" t="s">
        <v>3363</v>
      </c>
      <c r="E55" s="161" t="s">
        <v>594</v>
      </c>
      <c r="F55" s="161" t="s">
        <v>683</v>
      </c>
      <c r="G55" s="161" t="s">
        <v>791</v>
      </c>
      <c r="H55" s="198">
        <v>45860</v>
      </c>
      <c r="I55" s="379"/>
      <c r="J55" s="161" t="s">
        <v>487</v>
      </c>
      <c r="K55" s="379"/>
      <c r="L55" s="198">
        <v>44197</v>
      </c>
      <c r="M55" s="198">
        <v>45657</v>
      </c>
      <c r="N55" s="161" t="s">
        <v>28</v>
      </c>
      <c r="O55" s="161" t="s">
        <v>2865</v>
      </c>
      <c r="P55" s="260">
        <v>150340019152</v>
      </c>
      <c r="Q55" s="161" t="s">
        <v>792</v>
      </c>
      <c r="R55" s="379"/>
      <c r="S55" s="379"/>
      <c r="T55" s="161" t="s">
        <v>564</v>
      </c>
      <c r="U55" s="197">
        <v>174179391.80000001</v>
      </c>
      <c r="V55" s="373">
        <v>0</v>
      </c>
      <c r="W55" s="373">
        <v>0</v>
      </c>
      <c r="X55" s="197">
        <v>146923378.80000001</v>
      </c>
      <c r="Y55" s="373">
        <v>0</v>
      </c>
      <c r="Z55" s="373">
        <v>0</v>
      </c>
      <c r="AA55" s="197">
        <v>27256013</v>
      </c>
      <c r="AB55" s="373">
        <v>0</v>
      </c>
      <c r="AC55" s="373">
        <v>0</v>
      </c>
      <c r="AD55" s="373">
        <v>0</v>
      </c>
      <c r="AE55" s="373">
        <v>0</v>
      </c>
      <c r="AF55" s="373">
        <v>0</v>
      </c>
      <c r="AG55" s="373">
        <v>0</v>
      </c>
      <c r="AH55" s="373">
        <v>0</v>
      </c>
      <c r="AI55" s="373">
        <v>0</v>
      </c>
      <c r="AJ55" s="197">
        <v>24962865</v>
      </c>
      <c r="AK55" s="382"/>
      <c r="AL55" s="379"/>
      <c r="AM55" s="379"/>
    </row>
    <row r="56" spans="1:39" ht="15" customHeight="1" x14ac:dyDescent="0.25">
      <c r="A56" s="367" t="str">
        <f t="shared" si="1"/>
        <v>09xx-50540004574-88</v>
      </c>
      <c r="B56" s="367" t="s">
        <v>588</v>
      </c>
      <c r="C56" s="367" t="s">
        <v>356</v>
      </c>
      <c r="D56" s="367" t="s">
        <v>3365</v>
      </c>
      <c r="E56" s="367" t="s">
        <v>579</v>
      </c>
      <c r="F56" s="367" t="s">
        <v>4840</v>
      </c>
      <c r="G56" s="367">
        <v>88</v>
      </c>
      <c r="H56" s="371">
        <v>45824</v>
      </c>
      <c r="I56" s="371">
        <v>46098</v>
      </c>
      <c r="J56" s="367" t="s">
        <v>24</v>
      </c>
      <c r="K56" s="367" t="s">
        <v>563</v>
      </c>
      <c r="L56" s="371">
        <v>44927</v>
      </c>
      <c r="M56" s="371">
        <v>45657</v>
      </c>
      <c r="N56" s="367" t="s">
        <v>28</v>
      </c>
      <c r="O56" s="372">
        <v>600300531273</v>
      </c>
      <c r="P56" s="372">
        <v>50540004574</v>
      </c>
      <c r="Q56" s="367" t="s">
        <v>412</v>
      </c>
      <c r="R56" s="367" t="s">
        <v>4841</v>
      </c>
      <c r="S56" s="367" t="s">
        <v>179</v>
      </c>
      <c r="T56" s="367" t="s">
        <v>564</v>
      </c>
      <c r="U56" s="373">
        <v>168071000</v>
      </c>
      <c r="V56" s="373">
        <v>0</v>
      </c>
      <c r="W56" s="373">
        <v>0</v>
      </c>
      <c r="X56" s="373">
        <v>129552340</v>
      </c>
      <c r="Y56" s="373">
        <v>0</v>
      </c>
      <c r="Z56" s="373">
        <v>0</v>
      </c>
      <c r="AA56" s="373">
        <v>38518660</v>
      </c>
      <c r="AB56" s="373">
        <v>0</v>
      </c>
      <c r="AC56" s="373">
        <v>0</v>
      </c>
      <c r="AD56" s="373">
        <v>0</v>
      </c>
      <c r="AE56" s="373">
        <v>0</v>
      </c>
      <c r="AF56" s="373">
        <v>0</v>
      </c>
      <c r="AG56" s="373">
        <v>0</v>
      </c>
      <c r="AH56" s="373">
        <v>0</v>
      </c>
      <c r="AI56" s="373">
        <v>0</v>
      </c>
      <c r="AJ56" s="373">
        <v>0</v>
      </c>
      <c r="AK56" s="371">
        <v>45821</v>
      </c>
      <c r="AL56" s="367" t="e">
        <v>#N/A</v>
      </c>
      <c r="AM56" s="367">
        <v>50540004574</v>
      </c>
    </row>
    <row r="57" spans="1:39" ht="15" customHeight="1" x14ac:dyDescent="0.25">
      <c r="A57" s="367" t="str">
        <f t="shared" si="1"/>
        <v>72xx-140240021423-720120251113TAC0002</v>
      </c>
      <c r="B57" s="161" t="s">
        <v>601</v>
      </c>
      <c r="C57" s="161" t="s">
        <v>289</v>
      </c>
      <c r="D57" s="367" t="s">
        <v>3363</v>
      </c>
      <c r="E57" s="161" t="s">
        <v>562</v>
      </c>
      <c r="F57" s="161" t="s">
        <v>828</v>
      </c>
      <c r="G57" s="161" t="s">
        <v>1581</v>
      </c>
      <c r="H57" s="198">
        <v>45974</v>
      </c>
      <c r="I57" s="379"/>
      <c r="J57" s="161" t="s">
        <v>487</v>
      </c>
      <c r="K57" s="379"/>
      <c r="L57" s="198">
        <v>44562</v>
      </c>
      <c r="M57" s="198">
        <v>45657</v>
      </c>
      <c r="N57" s="161" t="s">
        <v>171</v>
      </c>
      <c r="O57" s="161" t="s">
        <v>2929</v>
      </c>
      <c r="P57" s="260">
        <v>140240021423</v>
      </c>
      <c r="Q57" s="161" t="s">
        <v>1582</v>
      </c>
      <c r="R57" s="379"/>
      <c r="S57" s="379"/>
      <c r="T57" s="161" t="s">
        <v>564</v>
      </c>
      <c r="U57" s="197">
        <v>158855713.11000001</v>
      </c>
      <c r="V57" s="373">
        <v>0</v>
      </c>
      <c r="W57" s="373">
        <v>0</v>
      </c>
      <c r="X57" s="197">
        <v>118975762</v>
      </c>
      <c r="Y57" s="373">
        <v>0</v>
      </c>
      <c r="Z57" s="373">
        <v>0</v>
      </c>
      <c r="AA57" s="197">
        <v>39879951.109999999</v>
      </c>
      <c r="AB57" s="373">
        <v>0</v>
      </c>
      <c r="AC57" s="373">
        <v>0</v>
      </c>
      <c r="AD57" s="373">
        <v>0</v>
      </c>
      <c r="AE57" s="373">
        <v>0</v>
      </c>
      <c r="AF57" s="373">
        <v>0</v>
      </c>
      <c r="AG57" s="373">
        <v>0</v>
      </c>
      <c r="AH57" s="373">
        <v>0</v>
      </c>
      <c r="AI57" s="373">
        <v>0</v>
      </c>
      <c r="AJ57" s="197">
        <v>0</v>
      </c>
      <c r="AK57" s="382"/>
      <c r="AL57" s="379"/>
      <c r="AM57" s="379"/>
    </row>
    <row r="58" spans="1:39" ht="15" customHeight="1" x14ac:dyDescent="0.25">
      <c r="A58" s="367" t="str">
        <f t="shared" si="1"/>
        <v>06xx-150840022168-060120251030TAC0155</v>
      </c>
      <c r="B58" s="161" t="s">
        <v>661</v>
      </c>
      <c r="C58" s="161" t="s">
        <v>348</v>
      </c>
      <c r="D58" s="367" t="s">
        <v>3363</v>
      </c>
      <c r="E58" s="161" t="s">
        <v>562</v>
      </c>
      <c r="F58" s="161" t="s">
        <v>1383</v>
      </c>
      <c r="G58" s="161" t="s">
        <v>1560</v>
      </c>
      <c r="H58" s="198">
        <v>45960</v>
      </c>
      <c r="I58" s="379"/>
      <c r="J58" s="161" t="s">
        <v>487</v>
      </c>
      <c r="K58" s="379"/>
      <c r="L58" s="198">
        <v>44927</v>
      </c>
      <c r="M58" s="198">
        <v>45291</v>
      </c>
      <c r="N58" s="161" t="s">
        <v>28</v>
      </c>
      <c r="O58" s="161" t="s">
        <v>2985</v>
      </c>
      <c r="P58" s="260">
        <v>150840022168</v>
      </c>
      <c r="Q58" s="161" t="s">
        <v>1561</v>
      </c>
      <c r="R58" s="379"/>
      <c r="S58" s="379"/>
      <c r="T58" s="161" t="s">
        <v>564</v>
      </c>
      <c r="U58" s="197">
        <v>152545940.50999999</v>
      </c>
      <c r="V58" s="373">
        <v>0</v>
      </c>
      <c r="W58" s="373">
        <v>0</v>
      </c>
      <c r="X58" s="197">
        <v>110375775.2</v>
      </c>
      <c r="Y58" s="373">
        <v>0</v>
      </c>
      <c r="Z58" s="373">
        <v>0</v>
      </c>
      <c r="AA58" s="197">
        <v>42170165.310000002</v>
      </c>
      <c r="AB58" s="373">
        <v>0</v>
      </c>
      <c r="AC58" s="373">
        <v>0</v>
      </c>
      <c r="AD58" s="373">
        <v>0</v>
      </c>
      <c r="AE58" s="373">
        <v>0</v>
      </c>
      <c r="AF58" s="373">
        <v>0</v>
      </c>
      <c r="AG58" s="373">
        <v>0</v>
      </c>
      <c r="AH58" s="373">
        <v>0</v>
      </c>
      <c r="AI58" s="373">
        <v>0</v>
      </c>
      <c r="AJ58" s="197">
        <v>0</v>
      </c>
      <c r="AK58" s="382"/>
      <c r="AL58" s="379"/>
      <c r="AM58" s="379"/>
    </row>
    <row r="59" spans="1:39" ht="15" customHeight="1" x14ac:dyDescent="0.25">
      <c r="A59" s="367" t="str">
        <f t="shared" si="1"/>
        <v>58xx-10340004024-580120250902TAC0001</v>
      </c>
      <c r="B59" s="161" t="s">
        <v>565</v>
      </c>
      <c r="C59" s="161" t="s">
        <v>282</v>
      </c>
      <c r="D59" s="367" t="s">
        <v>3363</v>
      </c>
      <c r="E59" s="161" t="s">
        <v>562</v>
      </c>
      <c r="F59" s="161" t="s">
        <v>1043</v>
      </c>
      <c r="G59" s="161" t="s">
        <v>1041</v>
      </c>
      <c r="H59" s="198">
        <v>45902</v>
      </c>
      <c r="I59" s="379"/>
      <c r="J59" s="161" t="s">
        <v>487</v>
      </c>
      <c r="K59" s="379"/>
      <c r="L59" s="198">
        <v>44562</v>
      </c>
      <c r="M59" s="198">
        <v>44926</v>
      </c>
      <c r="N59" s="161" t="s">
        <v>28</v>
      </c>
      <c r="O59" s="161" t="s">
        <v>2845</v>
      </c>
      <c r="P59" s="260">
        <v>10340004024</v>
      </c>
      <c r="Q59" s="161" t="s">
        <v>1042</v>
      </c>
      <c r="R59" s="379"/>
      <c r="S59" s="379"/>
      <c r="T59" s="161" t="s">
        <v>564</v>
      </c>
      <c r="U59" s="197">
        <v>149509099.16</v>
      </c>
      <c r="V59" s="373">
        <v>0</v>
      </c>
      <c r="W59" s="373">
        <v>0</v>
      </c>
      <c r="X59" s="197">
        <v>148066699.40000001</v>
      </c>
      <c r="Y59" s="373">
        <v>0</v>
      </c>
      <c r="Z59" s="373">
        <v>0</v>
      </c>
      <c r="AA59" s="197">
        <v>1442399.76</v>
      </c>
      <c r="AB59" s="373">
        <v>0</v>
      </c>
      <c r="AC59" s="373">
        <v>0</v>
      </c>
      <c r="AD59" s="373">
        <v>0</v>
      </c>
      <c r="AE59" s="373">
        <v>0</v>
      </c>
      <c r="AF59" s="373">
        <v>0</v>
      </c>
      <c r="AG59" s="373">
        <v>0</v>
      </c>
      <c r="AH59" s="373">
        <v>0</v>
      </c>
      <c r="AI59" s="373">
        <v>0</v>
      </c>
      <c r="AJ59" s="197">
        <v>950433907</v>
      </c>
      <c r="AK59" s="382"/>
      <c r="AL59" s="379"/>
      <c r="AM59" s="379"/>
    </row>
    <row r="60" spans="1:39" ht="15" customHeight="1" x14ac:dyDescent="0.25">
      <c r="A60" s="367" t="str">
        <f t="shared" si="1"/>
        <v>62xx-150440000797-480</v>
      </c>
      <c r="B60" s="367" t="s">
        <v>576</v>
      </c>
      <c r="C60" s="367" t="s">
        <v>361</v>
      </c>
      <c r="D60" s="367" t="s">
        <v>3365</v>
      </c>
      <c r="E60" s="367" t="s">
        <v>3254</v>
      </c>
      <c r="F60" s="367" t="s">
        <v>141</v>
      </c>
      <c r="G60" s="367">
        <v>480</v>
      </c>
      <c r="H60" s="371">
        <v>45813</v>
      </c>
      <c r="I60" s="371">
        <v>46080</v>
      </c>
      <c r="J60" s="367" t="s">
        <v>24</v>
      </c>
      <c r="K60" s="367" t="s">
        <v>563</v>
      </c>
      <c r="L60" s="371">
        <v>44927</v>
      </c>
      <c r="M60" s="371">
        <v>45291</v>
      </c>
      <c r="N60" s="367" t="s">
        <v>28</v>
      </c>
      <c r="O60" s="372">
        <v>620200480121</v>
      </c>
      <c r="P60" s="372">
        <v>150440000797</v>
      </c>
      <c r="Q60" s="367" t="s">
        <v>877</v>
      </c>
      <c r="R60" s="367" t="s">
        <v>589</v>
      </c>
      <c r="S60" s="367" t="s">
        <v>179</v>
      </c>
      <c r="T60" s="367" t="s">
        <v>564</v>
      </c>
      <c r="U60" s="373">
        <v>140836037.49000001</v>
      </c>
      <c r="V60" s="373">
        <v>0</v>
      </c>
      <c r="W60" s="373">
        <v>0</v>
      </c>
      <c r="X60" s="373">
        <v>102512340</v>
      </c>
      <c r="Y60" s="373">
        <v>0</v>
      </c>
      <c r="Z60" s="373">
        <v>0</v>
      </c>
      <c r="AA60" s="373">
        <v>38323697.490000002</v>
      </c>
      <c r="AB60" s="373">
        <v>0</v>
      </c>
      <c r="AC60" s="373">
        <v>0</v>
      </c>
      <c r="AD60" s="373">
        <v>0</v>
      </c>
      <c r="AE60" s="373">
        <v>0</v>
      </c>
      <c r="AF60" s="373">
        <v>0</v>
      </c>
      <c r="AG60" s="373">
        <v>0</v>
      </c>
      <c r="AH60" s="373">
        <v>0</v>
      </c>
      <c r="AI60" s="373">
        <v>0</v>
      </c>
      <c r="AJ60" s="373">
        <v>0</v>
      </c>
      <c r="AK60" s="371">
        <v>45806</v>
      </c>
      <c r="AL60" s="367" t="e">
        <v>#N/A</v>
      </c>
      <c r="AM60" s="367" t="e">
        <v>#N/A</v>
      </c>
    </row>
    <row r="61" spans="1:39" ht="15" customHeight="1" x14ac:dyDescent="0.25">
      <c r="A61" s="367" t="str">
        <f t="shared" si="1"/>
        <v>62xx-201240028902-620120250911TAC0026</v>
      </c>
      <c r="B61" s="161" t="s">
        <v>576</v>
      </c>
      <c r="C61" s="161" t="s">
        <v>361</v>
      </c>
      <c r="D61" s="367" t="s">
        <v>3363</v>
      </c>
      <c r="E61" s="161" t="s">
        <v>567</v>
      </c>
      <c r="F61" s="161" t="s">
        <v>686</v>
      </c>
      <c r="G61" s="161" t="s">
        <v>1369</v>
      </c>
      <c r="H61" s="198">
        <v>45911</v>
      </c>
      <c r="I61" s="379"/>
      <c r="J61" s="161" t="s">
        <v>487</v>
      </c>
      <c r="K61" s="379"/>
      <c r="L61" s="198">
        <v>44562</v>
      </c>
      <c r="M61" s="198">
        <v>45657</v>
      </c>
      <c r="N61" s="161" t="s">
        <v>28</v>
      </c>
      <c r="O61" s="161" t="s">
        <v>2498</v>
      </c>
      <c r="P61" s="260">
        <v>201240028902</v>
      </c>
      <c r="Q61" s="161" t="s">
        <v>956</v>
      </c>
      <c r="R61" s="379"/>
      <c r="S61" s="379"/>
      <c r="T61" s="161" t="s">
        <v>564</v>
      </c>
      <c r="U61" s="197">
        <v>114459987.69</v>
      </c>
      <c r="V61" s="373">
        <v>0</v>
      </c>
      <c r="W61" s="373">
        <v>0</v>
      </c>
      <c r="X61" s="197">
        <v>96039361.599999994</v>
      </c>
      <c r="Y61" s="373">
        <v>0</v>
      </c>
      <c r="Z61" s="373">
        <v>0</v>
      </c>
      <c r="AA61" s="197">
        <v>18420626.09</v>
      </c>
      <c r="AB61" s="373">
        <v>0</v>
      </c>
      <c r="AC61" s="373">
        <v>0</v>
      </c>
      <c r="AD61" s="373">
        <v>0</v>
      </c>
      <c r="AE61" s="373">
        <v>0</v>
      </c>
      <c r="AF61" s="373">
        <v>0</v>
      </c>
      <c r="AG61" s="373">
        <v>0</v>
      </c>
      <c r="AH61" s="373">
        <v>0</v>
      </c>
      <c r="AI61" s="373">
        <v>0</v>
      </c>
      <c r="AJ61" s="197">
        <v>0</v>
      </c>
      <c r="AK61" s="382"/>
      <c r="AL61" s="379"/>
      <c r="AM61" s="379"/>
    </row>
    <row r="62" spans="1:39" ht="15" customHeight="1" x14ac:dyDescent="0.25">
      <c r="A62" s="367" t="str">
        <f t="shared" si="1"/>
        <v>06xx-20714551508-060120251222TAC0002</v>
      </c>
      <c r="B62" s="161" t="s">
        <v>661</v>
      </c>
      <c r="C62" s="161" t="s">
        <v>348</v>
      </c>
      <c r="D62" s="367" t="s">
        <v>3363</v>
      </c>
      <c r="E62" s="161" t="s">
        <v>562</v>
      </c>
      <c r="F62" s="161" t="s">
        <v>998</v>
      </c>
      <c r="G62" s="161" t="s">
        <v>2556</v>
      </c>
      <c r="H62" s="198">
        <v>46013</v>
      </c>
      <c r="I62" s="379"/>
      <c r="J62" s="161" t="s">
        <v>487</v>
      </c>
      <c r="K62" s="379"/>
      <c r="L62" s="198">
        <v>44927</v>
      </c>
      <c r="M62" s="198">
        <v>45657</v>
      </c>
      <c r="N62" s="161" t="s">
        <v>28</v>
      </c>
      <c r="O62" s="161" t="s">
        <v>3195</v>
      </c>
      <c r="P62" s="260">
        <v>20714551508</v>
      </c>
      <c r="Q62" s="161" t="s">
        <v>2555</v>
      </c>
      <c r="R62" s="379"/>
      <c r="S62" s="379"/>
      <c r="T62" s="161" t="s">
        <v>564</v>
      </c>
      <c r="U62" s="197">
        <v>110999919.73</v>
      </c>
      <c r="V62" s="373">
        <v>0</v>
      </c>
      <c r="W62" s="373">
        <v>0</v>
      </c>
      <c r="X62" s="197">
        <v>90482231.599999994</v>
      </c>
      <c r="Y62" s="373">
        <v>0</v>
      </c>
      <c r="Z62" s="373">
        <v>0</v>
      </c>
      <c r="AA62" s="197">
        <v>20517688.129999999</v>
      </c>
      <c r="AB62" s="373">
        <v>0</v>
      </c>
      <c r="AC62" s="373">
        <v>0</v>
      </c>
      <c r="AD62" s="373">
        <v>0</v>
      </c>
      <c r="AE62" s="373">
        <v>0</v>
      </c>
      <c r="AF62" s="373">
        <v>0</v>
      </c>
      <c r="AG62" s="373">
        <v>0</v>
      </c>
      <c r="AH62" s="373">
        <v>0</v>
      </c>
      <c r="AI62" s="373">
        <v>0</v>
      </c>
      <c r="AJ62" s="197">
        <v>0</v>
      </c>
      <c r="AK62" s="382"/>
      <c r="AL62" s="379"/>
      <c r="AM62" s="379"/>
    </row>
    <row r="63" spans="1:39" ht="15" customHeight="1" x14ac:dyDescent="0.25">
      <c r="A63" s="367" t="str">
        <f t="shared" si="1"/>
        <v>59xx-40140004756-590120250908TAC0006</v>
      </c>
      <c r="B63" s="161" t="s">
        <v>570</v>
      </c>
      <c r="C63" s="161" t="s">
        <v>337</v>
      </c>
      <c r="D63" s="367" t="s">
        <v>3363</v>
      </c>
      <c r="E63" s="161" t="s">
        <v>572</v>
      </c>
      <c r="F63" s="161" t="s">
        <v>755</v>
      </c>
      <c r="G63" s="161" t="s">
        <v>1028</v>
      </c>
      <c r="H63" s="198">
        <v>45908</v>
      </c>
      <c r="J63" s="161" t="s">
        <v>479</v>
      </c>
      <c r="L63" s="198">
        <v>44562</v>
      </c>
      <c r="M63" s="198">
        <v>45838</v>
      </c>
      <c r="N63" s="161" t="s">
        <v>131</v>
      </c>
      <c r="O63" s="161" t="s">
        <v>2507</v>
      </c>
      <c r="P63" s="260">
        <v>40140004756</v>
      </c>
      <c r="Q63" s="161" t="s">
        <v>4853</v>
      </c>
      <c r="T63" s="161" t="s">
        <v>564</v>
      </c>
      <c r="U63" s="197">
        <v>110168579.74000001</v>
      </c>
      <c r="V63" s="373">
        <v>0</v>
      </c>
      <c r="W63" s="373">
        <v>0</v>
      </c>
      <c r="X63" s="197">
        <v>109145461</v>
      </c>
      <c r="Y63" s="373">
        <v>0</v>
      </c>
      <c r="Z63" s="373">
        <v>0</v>
      </c>
      <c r="AA63" s="197">
        <v>1023118.74</v>
      </c>
      <c r="AB63" s="373">
        <v>0</v>
      </c>
      <c r="AC63" s="373">
        <v>0</v>
      </c>
      <c r="AD63" s="373">
        <v>0</v>
      </c>
      <c r="AE63" s="373">
        <v>0</v>
      </c>
      <c r="AF63" s="373">
        <v>0</v>
      </c>
      <c r="AG63" s="373">
        <v>0</v>
      </c>
      <c r="AH63" s="373">
        <v>0</v>
      </c>
      <c r="AI63" s="373">
        <v>0</v>
      </c>
      <c r="AJ63" s="197">
        <v>0</v>
      </c>
    </row>
    <row r="64" spans="1:39" ht="15" customHeight="1" x14ac:dyDescent="0.25">
      <c r="A64" s="367" t="str">
        <f t="shared" si="1"/>
        <v>62xx-170840012500-620120250725TAC0002</v>
      </c>
      <c r="B64" s="161" t="s">
        <v>576</v>
      </c>
      <c r="C64" s="161" t="s">
        <v>361</v>
      </c>
      <c r="D64" s="367" t="s">
        <v>3363</v>
      </c>
      <c r="E64" s="161" t="s">
        <v>579</v>
      </c>
      <c r="F64" s="161" t="s">
        <v>492</v>
      </c>
      <c r="G64" s="161" t="s">
        <v>1084</v>
      </c>
      <c r="H64" s="198">
        <v>45863</v>
      </c>
      <c r="J64" s="161" t="s">
        <v>487</v>
      </c>
      <c r="L64" s="198">
        <v>44562</v>
      </c>
      <c r="M64" s="198">
        <v>45657</v>
      </c>
      <c r="N64" s="161" t="s">
        <v>28</v>
      </c>
      <c r="O64" s="161" t="s">
        <v>3012</v>
      </c>
      <c r="P64" s="260">
        <v>170840012500</v>
      </c>
      <c r="Q64" s="161" t="s">
        <v>929</v>
      </c>
      <c r="T64" s="161" t="s">
        <v>564</v>
      </c>
      <c r="U64" s="197">
        <v>109970768.02000001</v>
      </c>
      <c r="V64" s="373">
        <v>0</v>
      </c>
      <c r="W64" s="373">
        <v>0</v>
      </c>
      <c r="X64" s="197">
        <v>83781910.799999997</v>
      </c>
      <c r="Y64" s="373">
        <v>0</v>
      </c>
      <c r="Z64" s="373">
        <v>0</v>
      </c>
      <c r="AA64" s="197">
        <v>26188857.219999999</v>
      </c>
      <c r="AB64" s="373">
        <v>0</v>
      </c>
      <c r="AC64" s="373">
        <v>0</v>
      </c>
      <c r="AD64" s="373">
        <v>0</v>
      </c>
      <c r="AE64" s="373">
        <v>0</v>
      </c>
      <c r="AF64" s="373">
        <v>0</v>
      </c>
      <c r="AG64" s="373">
        <v>0</v>
      </c>
      <c r="AH64" s="373">
        <v>0</v>
      </c>
      <c r="AI64" s="373">
        <v>0</v>
      </c>
      <c r="AJ64" s="197">
        <v>0</v>
      </c>
    </row>
    <row r="65" spans="1:39" ht="15" customHeight="1" x14ac:dyDescent="0.25">
      <c r="A65" s="367" t="str">
        <f t="shared" si="1"/>
        <v>58xx-30340003832-580120251225TAC0001</v>
      </c>
      <c r="B65" s="161" t="s">
        <v>565</v>
      </c>
      <c r="C65" s="161" t="s">
        <v>282</v>
      </c>
      <c r="D65" s="367" t="s">
        <v>3363</v>
      </c>
      <c r="E65" s="161" t="s">
        <v>614</v>
      </c>
      <c r="F65" s="161" t="s">
        <v>1547</v>
      </c>
      <c r="G65" s="161" t="s">
        <v>2730</v>
      </c>
      <c r="H65" s="198">
        <v>46016</v>
      </c>
      <c r="J65" s="161" t="s">
        <v>487</v>
      </c>
      <c r="L65" s="198">
        <v>44562</v>
      </c>
      <c r="M65" s="198">
        <v>45657</v>
      </c>
      <c r="N65" s="161" t="s">
        <v>28</v>
      </c>
      <c r="O65" s="161" t="s">
        <v>2885</v>
      </c>
      <c r="P65" s="260">
        <v>30340003832</v>
      </c>
      <c r="Q65" s="161" t="s">
        <v>2729</v>
      </c>
      <c r="T65" s="161" t="s">
        <v>564</v>
      </c>
      <c r="U65" s="197">
        <v>105257628.93000001</v>
      </c>
      <c r="V65" s="373">
        <v>0</v>
      </c>
      <c r="W65" s="373">
        <v>0</v>
      </c>
      <c r="X65" s="197">
        <v>91628950</v>
      </c>
      <c r="Y65" s="373">
        <v>0</v>
      </c>
      <c r="Z65" s="373">
        <v>0</v>
      </c>
      <c r="AA65" s="197">
        <v>13628678.93</v>
      </c>
      <c r="AB65" s="373">
        <v>0</v>
      </c>
      <c r="AC65" s="373">
        <v>0</v>
      </c>
      <c r="AD65" s="373">
        <v>0</v>
      </c>
      <c r="AE65" s="373">
        <v>0</v>
      </c>
      <c r="AF65" s="373">
        <v>0</v>
      </c>
      <c r="AG65" s="373">
        <v>0</v>
      </c>
      <c r="AH65" s="373">
        <v>0</v>
      </c>
      <c r="AI65" s="373">
        <v>0</v>
      </c>
      <c r="AJ65" s="197">
        <v>0</v>
      </c>
    </row>
    <row r="66" spans="1:39" ht="15" customHeight="1" x14ac:dyDescent="0.25">
      <c r="A66" s="367" t="str">
        <f t="shared" si="1"/>
        <v>71xx-200440006976-710120251205TAC0001</v>
      </c>
      <c r="B66" s="161" t="s">
        <v>580</v>
      </c>
      <c r="C66" s="161" t="s">
        <v>256</v>
      </c>
      <c r="D66" s="367" t="s">
        <v>3363</v>
      </c>
      <c r="E66" s="161" t="s">
        <v>572</v>
      </c>
      <c r="F66" s="161" t="s">
        <v>718</v>
      </c>
      <c r="G66" s="161" t="s">
        <v>1902</v>
      </c>
      <c r="H66" s="198">
        <v>45996</v>
      </c>
      <c r="J66" s="161" t="s">
        <v>487</v>
      </c>
      <c r="L66" s="198">
        <v>44562</v>
      </c>
      <c r="M66" s="198">
        <v>45657</v>
      </c>
      <c r="N66" s="161" t="s">
        <v>28</v>
      </c>
      <c r="O66" s="161" t="s">
        <v>3011</v>
      </c>
      <c r="P66" s="260">
        <v>200440006976</v>
      </c>
      <c r="Q66" s="161" t="s">
        <v>1997</v>
      </c>
      <c r="T66" s="161" t="s">
        <v>564</v>
      </c>
      <c r="U66" s="197">
        <v>103731822.96000001</v>
      </c>
      <c r="V66" s="373">
        <v>0</v>
      </c>
      <c r="W66" s="373">
        <v>0</v>
      </c>
      <c r="X66" s="197">
        <v>85500075.200000003</v>
      </c>
      <c r="Y66" s="373">
        <v>0</v>
      </c>
      <c r="Z66" s="373">
        <v>0</v>
      </c>
      <c r="AA66" s="197">
        <v>18231747.760000002</v>
      </c>
      <c r="AB66" s="373">
        <v>0</v>
      </c>
      <c r="AC66" s="373">
        <v>0</v>
      </c>
      <c r="AD66" s="373">
        <v>0</v>
      </c>
      <c r="AE66" s="373">
        <v>0</v>
      </c>
      <c r="AF66" s="373">
        <v>0</v>
      </c>
      <c r="AG66" s="373">
        <v>0</v>
      </c>
      <c r="AH66" s="373">
        <v>0</v>
      </c>
      <c r="AI66" s="373">
        <v>0</v>
      </c>
      <c r="AJ66" s="197">
        <v>0</v>
      </c>
    </row>
    <row r="67" spans="1:39" ht="15" customHeight="1" x14ac:dyDescent="0.25">
      <c r="A67" s="367" t="str">
        <f t="shared" si="1"/>
        <v>48xx-950440000566-480120250728TAC0015</v>
      </c>
      <c r="B67" s="161" t="s">
        <v>587</v>
      </c>
      <c r="C67" s="161" t="s">
        <v>352</v>
      </c>
      <c r="D67" s="367" t="s">
        <v>3363</v>
      </c>
      <c r="E67" s="161" t="s">
        <v>567</v>
      </c>
      <c r="F67" s="161" t="s">
        <v>737</v>
      </c>
      <c r="G67" s="161" t="s">
        <v>735</v>
      </c>
      <c r="H67" s="198">
        <v>45866</v>
      </c>
      <c r="J67" s="161" t="s">
        <v>487</v>
      </c>
      <c r="L67" s="198">
        <v>44562</v>
      </c>
      <c r="M67" s="198">
        <v>45657</v>
      </c>
      <c r="N67" s="161" t="s">
        <v>28</v>
      </c>
      <c r="O67" s="161" t="s">
        <v>2543</v>
      </c>
      <c r="P67" s="260">
        <v>950440000566</v>
      </c>
      <c r="Q67" s="161" t="s">
        <v>736</v>
      </c>
      <c r="T67" s="161" t="s">
        <v>564</v>
      </c>
      <c r="U67" s="197">
        <v>101806854.13000001</v>
      </c>
      <c r="V67" s="373">
        <v>0</v>
      </c>
      <c r="W67" s="373">
        <v>0</v>
      </c>
      <c r="X67" s="197">
        <v>86819804.400000006</v>
      </c>
      <c r="Y67" s="373">
        <v>0</v>
      </c>
      <c r="Z67" s="373">
        <v>0</v>
      </c>
      <c r="AA67" s="197">
        <v>14987049.73</v>
      </c>
      <c r="AB67" s="373">
        <v>0</v>
      </c>
      <c r="AC67" s="373">
        <v>0</v>
      </c>
      <c r="AD67" s="373">
        <v>0</v>
      </c>
      <c r="AE67" s="373">
        <v>0</v>
      </c>
      <c r="AF67" s="373">
        <v>0</v>
      </c>
      <c r="AG67" s="373">
        <v>0</v>
      </c>
      <c r="AH67" s="373">
        <v>0</v>
      </c>
      <c r="AI67" s="373">
        <v>0</v>
      </c>
      <c r="AJ67" s="197">
        <v>0</v>
      </c>
    </row>
    <row r="68" spans="1:39" ht="15" customHeight="1" x14ac:dyDescent="0.25">
      <c r="A68" s="367" t="str">
        <f t="shared" si="1"/>
        <v>30xx-100240010867-300120250930TAC0001</v>
      </c>
      <c r="B68" s="161" t="s">
        <v>595</v>
      </c>
      <c r="C68" s="161" t="s">
        <v>217</v>
      </c>
      <c r="D68" s="367" t="s">
        <v>3363</v>
      </c>
      <c r="E68" s="161" t="s">
        <v>567</v>
      </c>
      <c r="F68" s="161" t="s">
        <v>1420</v>
      </c>
      <c r="G68" s="161" t="s">
        <v>1227</v>
      </c>
      <c r="H68" s="198">
        <v>45930</v>
      </c>
      <c r="J68" s="161" t="s">
        <v>487</v>
      </c>
      <c r="L68" s="198">
        <v>44927</v>
      </c>
      <c r="M68" s="198">
        <v>45291</v>
      </c>
      <c r="N68" s="161" t="s">
        <v>28</v>
      </c>
      <c r="O68" s="161" t="s">
        <v>3029</v>
      </c>
      <c r="P68" s="260">
        <v>100240010867</v>
      </c>
      <c r="Q68" s="161" t="s">
        <v>1226</v>
      </c>
      <c r="T68" s="161" t="s">
        <v>564</v>
      </c>
      <c r="U68" s="197">
        <v>96081766.030000001</v>
      </c>
      <c r="V68" s="373">
        <v>0</v>
      </c>
      <c r="W68" s="373">
        <v>0</v>
      </c>
      <c r="X68" s="197">
        <v>69732625</v>
      </c>
      <c r="Y68" s="373">
        <v>0</v>
      </c>
      <c r="Z68" s="373">
        <v>0</v>
      </c>
      <c r="AA68" s="197">
        <v>26349141.030000001</v>
      </c>
      <c r="AB68" s="373">
        <v>0</v>
      </c>
      <c r="AC68" s="373">
        <v>0</v>
      </c>
      <c r="AD68" s="373">
        <v>0</v>
      </c>
      <c r="AE68" s="373">
        <v>0</v>
      </c>
      <c r="AF68" s="373">
        <v>0</v>
      </c>
      <c r="AG68" s="373">
        <v>0</v>
      </c>
      <c r="AH68" s="373">
        <v>0</v>
      </c>
      <c r="AI68" s="373">
        <v>0</v>
      </c>
      <c r="AJ68" s="197">
        <v>0</v>
      </c>
    </row>
    <row r="69" spans="1:39" ht="15" customHeight="1" x14ac:dyDescent="0.25">
      <c r="A69" s="367" t="str">
        <f t="shared" si="1"/>
        <v>59xx-41240002240-590120251225TAC0121</v>
      </c>
      <c r="B69" s="161" t="s">
        <v>570</v>
      </c>
      <c r="C69" s="161" t="s">
        <v>337</v>
      </c>
      <c r="D69" s="367" t="s">
        <v>3363</v>
      </c>
      <c r="E69" s="161" t="s">
        <v>572</v>
      </c>
      <c r="F69" s="161" t="s">
        <v>740</v>
      </c>
      <c r="G69" s="161" t="s">
        <v>2284</v>
      </c>
      <c r="H69" s="198">
        <v>46016</v>
      </c>
      <c r="J69" s="161" t="s">
        <v>487</v>
      </c>
      <c r="L69" s="198">
        <v>44927</v>
      </c>
      <c r="M69" s="198">
        <v>45291</v>
      </c>
      <c r="N69" s="161" t="s">
        <v>28</v>
      </c>
      <c r="O69" s="161" t="s">
        <v>2875</v>
      </c>
      <c r="P69" s="260">
        <v>41240002240</v>
      </c>
      <c r="Q69" s="161" t="s">
        <v>882</v>
      </c>
      <c r="T69" s="161" t="s">
        <v>564</v>
      </c>
      <c r="U69" s="197">
        <v>78702234.420000002</v>
      </c>
      <c r="V69" s="373">
        <v>0</v>
      </c>
      <c r="W69" s="373">
        <v>0</v>
      </c>
      <c r="X69" s="197">
        <v>57271866.799999997</v>
      </c>
      <c r="Y69" s="373">
        <v>0</v>
      </c>
      <c r="Z69" s="373">
        <v>0</v>
      </c>
      <c r="AA69" s="197">
        <v>21430367.620000001</v>
      </c>
      <c r="AB69" s="373">
        <v>0</v>
      </c>
      <c r="AC69" s="373">
        <v>0</v>
      </c>
      <c r="AD69" s="373">
        <v>0</v>
      </c>
      <c r="AE69" s="373">
        <v>0</v>
      </c>
      <c r="AF69" s="373">
        <v>0</v>
      </c>
      <c r="AG69" s="373">
        <v>0</v>
      </c>
      <c r="AH69" s="373">
        <v>0</v>
      </c>
      <c r="AI69" s="373">
        <v>0</v>
      </c>
      <c r="AJ69" s="197">
        <v>0</v>
      </c>
    </row>
    <row r="70" spans="1:39" ht="15" customHeight="1" x14ac:dyDescent="0.25">
      <c r="A70" s="367" t="str">
        <f t="shared" si="1"/>
        <v>70xx-81040013830-28</v>
      </c>
      <c r="B70" s="367" t="s">
        <v>571</v>
      </c>
      <c r="C70" s="367" t="s">
        <v>354</v>
      </c>
      <c r="D70" s="367" t="s">
        <v>3365</v>
      </c>
      <c r="E70" s="367" t="s">
        <v>572</v>
      </c>
      <c r="F70" s="367" t="s">
        <v>449</v>
      </c>
      <c r="G70" s="367">
        <v>28</v>
      </c>
      <c r="H70" s="371">
        <v>45807</v>
      </c>
      <c r="I70" s="380">
        <v>46111</v>
      </c>
      <c r="J70" s="367" t="s">
        <v>24</v>
      </c>
      <c r="K70" s="381" t="s">
        <v>563</v>
      </c>
      <c r="L70" s="371">
        <v>44562</v>
      </c>
      <c r="M70" s="371">
        <v>45657</v>
      </c>
      <c r="N70" s="367" t="s">
        <v>131</v>
      </c>
      <c r="O70" s="372">
        <v>91500212906</v>
      </c>
      <c r="P70" s="372">
        <v>81040013830</v>
      </c>
      <c r="Q70" s="367" t="s">
        <v>3975</v>
      </c>
      <c r="R70" s="381" t="s">
        <v>583</v>
      </c>
      <c r="S70" s="381" t="s">
        <v>378</v>
      </c>
      <c r="T70" s="367" t="s">
        <v>564</v>
      </c>
      <c r="U70" s="373">
        <v>78554482.689999998</v>
      </c>
      <c r="V70" s="373">
        <v>0</v>
      </c>
      <c r="W70" s="373">
        <v>0</v>
      </c>
      <c r="X70" s="373">
        <v>53590950</v>
      </c>
      <c r="Y70" s="373">
        <v>0</v>
      </c>
      <c r="Z70" s="373">
        <v>0</v>
      </c>
      <c r="AA70" s="373">
        <v>24963532.690000001</v>
      </c>
      <c r="AB70" s="373">
        <v>0</v>
      </c>
      <c r="AC70" s="373">
        <v>0</v>
      </c>
      <c r="AD70" s="373">
        <v>0</v>
      </c>
      <c r="AE70" s="373">
        <v>0</v>
      </c>
      <c r="AF70" s="373">
        <v>0</v>
      </c>
      <c r="AG70" s="373">
        <v>0</v>
      </c>
      <c r="AH70" s="373">
        <v>0</v>
      </c>
      <c r="AI70" s="373">
        <v>0</v>
      </c>
      <c r="AJ70" s="373">
        <v>0</v>
      </c>
      <c r="AK70" s="380" t="e">
        <v>#N/A</v>
      </c>
      <c r="AL70" s="381" t="e">
        <v>#N/A</v>
      </c>
      <c r="AM70" s="381" t="e">
        <v>#N/A</v>
      </c>
    </row>
    <row r="71" spans="1:39" ht="15" customHeight="1" x14ac:dyDescent="0.25">
      <c r="A71" s="367" t="str">
        <f t="shared" ref="A71:A134" si="2">CONCATENATE(C71,"-",P71,"-",G71)</f>
        <v>59xx-190540011466-590120250730TAC0012</v>
      </c>
      <c r="B71" s="161" t="s">
        <v>570</v>
      </c>
      <c r="C71" s="161" t="s">
        <v>337</v>
      </c>
      <c r="D71" s="367" t="s">
        <v>3363</v>
      </c>
      <c r="E71" s="161" t="s">
        <v>579</v>
      </c>
      <c r="F71" s="161" t="s">
        <v>741</v>
      </c>
      <c r="G71" s="161" t="s">
        <v>738</v>
      </c>
      <c r="H71" s="198">
        <v>45868</v>
      </c>
      <c r="J71" s="161" t="s">
        <v>487</v>
      </c>
      <c r="L71" s="198">
        <v>44197</v>
      </c>
      <c r="M71" s="198">
        <v>45657</v>
      </c>
      <c r="N71" s="161" t="s">
        <v>28</v>
      </c>
      <c r="O71" s="161" t="s">
        <v>2799</v>
      </c>
      <c r="P71" s="260">
        <v>190540011466</v>
      </c>
      <c r="Q71" s="161" t="s">
        <v>739</v>
      </c>
      <c r="T71" s="161" t="s">
        <v>564</v>
      </c>
      <c r="U71" s="197">
        <v>77439392.650000006</v>
      </c>
      <c r="V71" s="373">
        <v>0</v>
      </c>
      <c r="W71" s="373">
        <v>0</v>
      </c>
      <c r="X71" s="197">
        <v>66565314.799999997</v>
      </c>
      <c r="Y71" s="373">
        <v>0</v>
      </c>
      <c r="Z71" s="373">
        <v>0</v>
      </c>
      <c r="AA71" s="197">
        <v>10874077.85</v>
      </c>
      <c r="AB71" s="373">
        <v>0</v>
      </c>
      <c r="AC71" s="373">
        <v>0</v>
      </c>
      <c r="AD71" s="373">
        <v>0</v>
      </c>
      <c r="AE71" s="373">
        <v>0</v>
      </c>
      <c r="AF71" s="373">
        <v>0</v>
      </c>
      <c r="AG71" s="373">
        <v>0</v>
      </c>
      <c r="AH71" s="373">
        <v>0</v>
      </c>
      <c r="AI71" s="373">
        <v>0</v>
      </c>
      <c r="AJ71" s="197">
        <v>4630197169</v>
      </c>
    </row>
    <row r="72" spans="1:39" ht="15" customHeight="1" x14ac:dyDescent="0.25">
      <c r="A72" s="367" t="str">
        <f t="shared" si="2"/>
        <v>45xx-230540009830-450120251219TAC0001</v>
      </c>
      <c r="B72" s="161" t="s">
        <v>591</v>
      </c>
      <c r="C72" s="161" t="s">
        <v>359</v>
      </c>
      <c r="D72" s="367" t="s">
        <v>3363</v>
      </c>
      <c r="E72" s="161" t="s">
        <v>562</v>
      </c>
      <c r="F72" s="161" t="s">
        <v>1400</v>
      </c>
      <c r="G72" s="161" t="s">
        <v>2177</v>
      </c>
      <c r="H72" s="198">
        <v>46010</v>
      </c>
      <c r="J72" s="161" t="s">
        <v>487</v>
      </c>
      <c r="L72" s="198">
        <v>45056</v>
      </c>
      <c r="M72" s="198">
        <v>45291</v>
      </c>
      <c r="N72" s="161" t="s">
        <v>922</v>
      </c>
      <c r="O72" s="161" t="s">
        <v>3218</v>
      </c>
      <c r="P72" s="260">
        <v>230540009830</v>
      </c>
      <c r="Q72" s="161" t="s">
        <v>977</v>
      </c>
      <c r="T72" s="161" t="s">
        <v>564</v>
      </c>
      <c r="U72" s="197">
        <v>76734914.019999996</v>
      </c>
      <c r="V72" s="373">
        <v>0</v>
      </c>
      <c r="W72" s="373">
        <v>0</v>
      </c>
      <c r="X72" s="197">
        <v>55051029.799999997</v>
      </c>
      <c r="Y72" s="373">
        <v>0</v>
      </c>
      <c r="Z72" s="373">
        <v>0</v>
      </c>
      <c r="AA72" s="197">
        <v>21683884.219999999</v>
      </c>
      <c r="AB72" s="373">
        <v>0</v>
      </c>
      <c r="AC72" s="373">
        <v>0</v>
      </c>
      <c r="AD72" s="373">
        <v>0</v>
      </c>
      <c r="AE72" s="373">
        <v>0</v>
      </c>
      <c r="AF72" s="373">
        <v>0</v>
      </c>
      <c r="AG72" s="373">
        <v>0</v>
      </c>
      <c r="AH72" s="373">
        <v>0</v>
      </c>
      <c r="AI72" s="373">
        <v>0</v>
      </c>
      <c r="AJ72" s="197">
        <v>0</v>
      </c>
    </row>
    <row r="73" spans="1:39" ht="15" customHeight="1" x14ac:dyDescent="0.25">
      <c r="A73" s="367" t="str">
        <f t="shared" si="2"/>
        <v>60xx-50440011682-600120250804TAC0037</v>
      </c>
      <c r="B73" s="161" t="s">
        <v>566</v>
      </c>
      <c r="C73" s="161" t="s">
        <v>363</v>
      </c>
      <c r="D73" s="367" t="s">
        <v>3363</v>
      </c>
      <c r="E73" s="161" t="s">
        <v>578</v>
      </c>
      <c r="F73" s="161" t="s">
        <v>749</v>
      </c>
      <c r="G73" s="161" t="s">
        <v>761</v>
      </c>
      <c r="H73" s="198">
        <v>45873</v>
      </c>
      <c r="J73" s="161" t="s">
        <v>487</v>
      </c>
      <c r="L73" s="198">
        <v>44562</v>
      </c>
      <c r="M73" s="198">
        <v>45657</v>
      </c>
      <c r="N73" s="161" t="s">
        <v>28</v>
      </c>
      <c r="O73" s="161" t="s">
        <v>2994</v>
      </c>
      <c r="P73" s="260">
        <v>50440011682</v>
      </c>
      <c r="Q73" s="161" t="s">
        <v>762</v>
      </c>
      <c r="T73" s="161" t="s">
        <v>564</v>
      </c>
      <c r="U73" s="197">
        <v>73448608.420000002</v>
      </c>
      <c r="V73" s="373">
        <v>0</v>
      </c>
      <c r="W73" s="373">
        <v>0</v>
      </c>
      <c r="X73" s="197">
        <v>58991338.399999999</v>
      </c>
      <c r="Y73" s="373">
        <v>0</v>
      </c>
      <c r="Z73" s="373">
        <v>0</v>
      </c>
      <c r="AA73" s="197">
        <v>14457270.02</v>
      </c>
      <c r="AB73" s="373">
        <v>0</v>
      </c>
      <c r="AC73" s="373">
        <v>0</v>
      </c>
      <c r="AD73" s="373">
        <v>0</v>
      </c>
      <c r="AE73" s="373">
        <v>0</v>
      </c>
      <c r="AF73" s="373">
        <v>0</v>
      </c>
      <c r="AG73" s="373">
        <v>0</v>
      </c>
      <c r="AH73" s="373">
        <v>0</v>
      </c>
      <c r="AI73" s="373">
        <v>0</v>
      </c>
      <c r="AJ73" s="197">
        <v>107813934</v>
      </c>
    </row>
    <row r="74" spans="1:39" ht="15" customHeight="1" x14ac:dyDescent="0.25">
      <c r="A74" s="367" t="str">
        <f t="shared" si="2"/>
        <v>62xx-120240019894-451</v>
      </c>
      <c r="B74" s="367" t="s">
        <v>576</v>
      </c>
      <c r="C74" s="367" t="s">
        <v>361</v>
      </c>
      <c r="D74" s="367" t="s">
        <v>3365</v>
      </c>
      <c r="E74" s="367" t="s">
        <v>3254</v>
      </c>
      <c r="F74" s="367" t="s">
        <v>141</v>
      </c>
      <c r="G74" s="367">
        <v>451</v>
      </c>
      <c r="H74" s="371">
        <v>45793</v>
      </c>
      <c r="I74" s="380">
        <v>46076</v>
      </c>
      <c r="J74" s="367" t="s">
        <v>24</v>
      </c>
      <c r="K74" s="381" t="s">
        <v>574</v>
      </c>
      <c r="L74" s="371">
        <v>44562</v>
      </c>
      <c r="M74" s="371">
        <v>45291</v>
      </c>
      <c r="N74" s="367" t="s">
        <v>28</v>
      </c>
      <c r="O74" s="372">
        <v>582200048150</v>
      </c>
      <c r="P74" s="372">
        <v>120240019894</v>
      </c>
      <c r="Q74" s="367" t="s">
        <v>401</v>
      </c>
      <c r="R74" s="381" t="s">
        <v>3255</v>
      </c>
      <c r="S74" s="381" t="s">
        <v>378</v>
      </c>
      <c r="T74" s="367" t="s">
        <v>564</v>
      </c>
      <c r="U74" s="373">
        <v>68423237.829999998</v>
      </c>
      <c r="V74" s="373">
        <v>0</v>
      </c>
      <c r="W74" s="373">
        <v>0</v>
      </c>
      <c r="X74" s="373">
        <v>47086468</v>
      </c>
      <c r="Y74" s="373">
        <v>0</v>
      </c>
      <c r="Z74" s="373">
        <v>0</v>
      </c>
      <c r="AA74" s="373">
        <v>21336769.829999998</v>
      </c>
      <c r="AB74" s="373">
        <v>0</v>
      </c>
      <c r="AC74" s="373">
        <v>0</v>
      </c>
      <c r="AD74" s="373">
        <v>0</v>
      </c>
      <c r="AE74" s="373">
        <v>0</v>
      </c>
      <c r="AF74" s="373">
        <v>0</v>
      </c>
      <c r="AG74" s="373">
        <v>0</v>
      </c>
      <c r="AH74" s="373">
        <v>0</v>
      </c>
      <c r="AI74" s="373">
        <v>0</v>
      </c>
      <c r="AJ74" s="373">
        <v>0</v>
      </c>
      <c r="AK74" s="380">
        <v>45782</v>
      </c>
      <c r="AL74" s="381" t="e">
        <v>#N/A</v>
      </c>
      <c r="AM74" s="381" t="e">
        <v>#N/A</v>
      </c>
    </row>
    <row r="75" spans="1:39" ht="15" customHeight="1" x14ac:dyDescent="0.25">
      <c r="A75" s="367" t="str">
        <f t="shared" si="2"/>
        <v>18xx-80240004717-180120250822TAC0011</v>
      </c>
      <c r="B75" s="161" t="s">
        <v>604</v>
      </c>
      <c r="C75" s="161" t="s">
        <v>355</v>
      </c>
      <c r="D75" s="367" t="s">
        <v>3363</v>
      </c>
      <c r="E75" s="161" t="s">
        <v>567</v>
      </c>
      <c r="F75" s="161" t="s">
        <v>827</v>
      </c>
      <c r="G75" s="161" t="s">
        <v>825</v>
      </c>
      <c r="H75" s="198">
        <v>45891</v>
      </c>
      <c r="J75" s="161" t="s">
        <v>487</v>
      </c>
      <c r="L75" s="198">
        <v>44562</v>
      </c>
      <c r="M75" s="198">
        <v>45657</v>
      </c>
      <c r="N75" s="161" t="s">
        <v>28</v>
      </c>
      <c r="O75" s="161" t="s">
        <v>2529</v>
      </c>
      <c r="P75" s="260">
        <v>80240004717</v>
      </c>
      <c r="Q75" s="161" t="s">
        <v>826</v>
      </c>
      <c r="T75" s="161" t="s">
        <v>564</v>
      </c>
      <c r="U75" s="197">
        <v>65413506.380000003</v>
      </c>
      <c r="V75" s="373">
        <v>0</v>
      </c>
      <c r="W75" s="373">
        <v>0</v>
      </c>
      <c r="X75" s="197">
        <v>50008744.399999999</v>
      </c>
      <c r="Y75" s="373">
        <v>0</v>
      </c>
      <c r="Z75" s="373">
        <v>0</v>
      </c>
      <c r="AA75" s="197">
        <v>15404761.98</v>
      </c>
      <c r="AB75" s="373">
        <v>0</v>
      </c>
      <c r="AC75" s="373">
        <v>0</v>
      </c>
      <c r="AD75" s="373">
        <v>0</v>
      </c>
      <c r="AE75" s="373">
        <v>0</v>
      </c>
      <c r="AF75" s="373">
        <v>0</v>
      </c>
      <c r="AG75" s="373">
        <v>0</v>
      </c>
      <c r="AH75" s="373">
        <v>0</v>
      </c>
      <c r="AI75" s="373">
        <v>0</v>
      </c>
      <c r="AJ75" s="197">
        <v>0</v>
      </c>
    </row>
    <row r="76" spans="1:39" ht="15" customHeight="1" x14ac:dyDescent="0.25">
      <c r="A76" s="367" t="str">
        <f t="shared" si="2"/>
        <v>58xx-240640010295-580120251110TAC0002</v>
      </c>
      <c r="B76" s="161" t="s">
        <v>565</v>
      </c>
      <c r="C76" s="161" t="s">
        <v>282</v>
      </c>
      <c r="D76" s="367" t="s">
        <v>3363</v>
      </c>
      <c r="E76" s="161" t="s">
        <v>562</v>
      </c>
      <c r="F76" s="161" t="s">
        <v>1040</v>
      </c>
      <c r="G76" s="161" t="s">
        <v>1608</v>
      </c>
      <c r="H76" s="198">
        <v>45971</v>
      </c>
      <c r="J76" s="161" t="s">
        <v>487</v>
      </c>
      <c r="L76" s="198">
        <v>45292</v>
      </c>
      <c r="M76" s="198">
        <v>45657</v>
      </c>
      <c r="N76" s="161" t="s">
        <v>28</v>
      </c>
      <c r="O76" s="161" t="s">
        <v>3102</v>
      </c>
      <c r="P76" s="260">
        <v>240640010295</v>
      </c>
      <c r="Q76" s="161" t="s">
        <v>980</v>
      </c>
      <c r="T76" s="161" t="s">
        <v>564</v>
      </c>
      <c r="U76" s="197">
        <v>64976759.930000007</v>
      </c>
      <c r="V76" s="373">
        <v>0</v>
      </c>
      <c r="W76" s="373">
        <v>0</v>
      </c>
      <c r="X76" s="197">
        <v>54087871.200000003</v>
      </c>
      <c r="Y76" s="373">
        <v>0</v>
      </c>
      <c r="Z76" s="373">
        <v>0</v>
      </c>
      <c r="AA76" s="197">
        <v>10888888.73</v>
      </c>
      <c r="AB76" s="373">
        <v>0</v>
      </c>
      <c r="AC76" s="373">
        <v>0</v>
      </c>
      <c r="AD76" s="373">
        <v>0</v>
      </c>
      <c r="AE76" s="373">
        <v>0</v>
      </c>
      <c r="AF76" s="373">
        <v>0</v>
      </c>
      <c r="AG76" s="373">
        <v>0</v>
      </c>
      <c r="AH76" s="373">
        <v>0</v>
      </c>
      <c r="AI76" s="373">
        <v>0</v>
      </c>
      <c r="AJ76" s="197">
        <v>2189701</v>
      </c>
    </row>
    <row r="77" spans="1:39" ht="15" customHeight="1" x14ac:dyDescent="0.25">
      <c r="A77" s="367" t="str">
        <f t="shared" si="2"/>
        <v>30xx-70540008481-163</v>
      </c>
      <c r="B77" s="367" t="s">
        <v>595</v>
      </c>
      <c r="C77" s="367" t="s">
        <v>217</v>
      </c>
      <c r="D77" s="367" t="s">
        <v>3365</v>
      </c>
      <c r="E77" s="367" t="s">
        <v>596</v>
      </c>
      <c r="F77" s="367" t="s">
        <v>227</v>
      </c>
      <c r="G77" s="367">
        <v>163</v>
      </c>
      <c r="H77" s="371">
        <v>45800</v>
      </c>
      <c r="I77" s="380">
        <v>46087</v>
      </c>
      <c r="J77" s="367" t="s">
        <v>24</v>
      </c>
      <c r="K77" s="381" t="s">
        <v>563</v>
      </c>
      <c r="L77" s="371">
        <v>44197</v>
      </c>
      <c r="M77" s="371">
        <v>45657</v>
      </c>
      <c r="N77" s="367" t="s">
        <v>28</v>
      </c>
      <c r="O77" s="372">
        <v>302600220195</v>
      </c>
      <c r="P77" s="372">
        <v>70540008481</v>
      </c>
      <c r="Q77" s="367" t="s">
        <v>2034</v>
      </c>
      <c r="R77" s="381" t="s">
        <v>4842</v>
      </c>
      <c r="S77" s="381" t="s">
        <v>178</v>
      </c>
      <c r="T77" s="367" t="s">
        <v>564</v>
      </c>
      <c r="U77" s="373">
        <v>64025364.770000003</v>
      </c>
      <c r="V77" s="373">
        <v>0</v>
      </c>
      <c r="W77" s="373">
        <v>0</v>
      </c>
      <c r="X77" s="373">
        <v>42876793</v>
      </c>
      <c r="Y77" s="373">
        <v>0</v>
      </c>
      <c r="Z77" s="373">
        <v>0</v>
      </c>
      <c r="AA77" s="373">
        <v>21148571.77</v>
      </c>
      <c r="AB77" s="373">
        <v>0</v>
      </c>
      <c r="AC77" s="373">
        <v>0</v>
      </c>
      <c r="AD77" s="373">
        <v>0</v>
      </c>
      <c r="AE77" s="373">
        <v>0</v>
      </c>
      <c r="AF77" s="373">
        <v>0</v>
      </c>
      <c r="AG77" s="373">
        <v>0</v>
      </c>
      <c r="AH77" s="373">
        <v>0</v>
      </c>
      <c r="AI77" s="373">
        <v>0</v>
      </c>
      <c r="AJ77" s="373">
        <v>11972925</v>
      </c>
      <c r="AK77" s="380">
        <v>45797</v>
      </c>
      <c r="AL77" s="381" t="e">
        <v>#N/A</v>
      </c>
      <c r="AM77" s="381" t="e">
        <v>#N/A</v>
      </c>
    </row>
    <row r="78" spans="1:39" ht="15" customHeight="1" x14ac:dyDescent="0.25">
      <c r="A78" s="367" t="str">
        <f t="shared" si="2"/>
        <v>60xx-60640012075-600120250808TAC0051</v>
      </c>
      <c r="B78" s="161" t="s">
        <v>566</v>
      </c>
      <c r="C78" s="161" t="s">
        <v>363</v>
      </c>
      <c r="D78" s="367" t="s">
        <v>3363</v>
      </c>
      <c r="E78" s="161" t="s">
        <v>594</v>
      </c>
      <c r="F78" s="161" t="s">
        <v>787</v>
      </c>
      <c r="G78" s="161" t="s">
        <v>809</v>
      </c>
      <c r="H78" s="198">
        <v>45877</v>
      </c>
      <c r="J78" s="161" t="s">
        <v>487</v>
      </c>
      <c r="L78" s="198">
        <v>44562</v>
      </c>
      <c r="M78" s="198">
        <v>45657</v>
      </c>
      <c r="N78" s="161" t="s">
        <v>28</v>
      </c>
      <c r="O78" s="161" t="s">
        <v>2947</v>
      </c>
      <c r="P78" s="260">
        <v>60640012075</v>
      </c>
      <c r="Q78" s="161" t="s">
        <v>810</v>
      </c>
      <c r="T78" s="161" t="s">
        <v>564</v>
      </c>
      <c r="U78" s="197">
        <v>61717421.75</v>
      </c>
      <c r="V78" s="373">
        <v>0</v>
      </c>
      <c r="W78" s="373">
        <v>0</v>
      </c>
      <c r="X78" s="197">
        <v>41860324.200000003</v>
      </c>
      <c r="Y78" s="373">
        <v>0</v>
      </c>
      <c r="Z78" s="373">
        <v>0</v>
      </c>
      <c r="AA78" s="197">
        <v>19857097.550000001</v>
      </c>
      <c r="AB78" s="373">
        <v>0</v>
      </c>
      <c r="AC78" s="373">
        <v>0</v>
      </c>
      <c r="AD78" s="373">
        <v>0</v>
      </c>
      <c r="AE78" s="373">
        <v>0</v>
      </c>
      <c r="AF78" s="373">
        <v>0</v>
      </c>
      <c r="AG78" s="373">
        <v>0</v>
      </c>
      <c r="AH78" s="373">
        <v>0</v>
      </c>
      <c r="AI78" s="373">
        <v>0</v>
      </c>
      <c r="AJ78" s="197">
        <v>59190000</v>
      </c>
    </row>
    <row r="79" spans="1:39" ht="15" customHeight="1" x14ac:dyDescent="0.25">
      <c r="A79" s="367" t="str">
        <f t="shared" si="2"/>
        <v>70xx-170341017003-27</v>
      </c>
      <c r="B79" s="367" t="s">
        <v>571</v>
      </c>
      <c r="C79" s="367" t="s">
        <v>354</v>
      </c>
      <c r="D79" s="367" t="s">
        <v>3365</v>
      </c>
      <c r="E79" s="367" t="s">
        <v>562</v>
      </c>
      <c r="F79" s="367" t="s">
        <v>422</v>
      </c>
      <c r="G79" s="367">
        <v>27</v>
      </c>
      <c r="H79" s="371">
        <v>45800</v>
      </c>
      <c r="I79" s="380">
        <v>46092</v>
      </c>
      <c r="J79" s="367" t="s">
        <v>24</v>
      </c>
      <c r="K79" s="381" t="s">
        <v>563</v>
      </c>
      <c r="L79" s="371">
        <v>44197</v>
      </c>
      <c r="M79" s="371">
        <v>45657</v>
      </c>
      <c r="N79" s="367" t="s">
        <v>131</v>
      </c>
      <c r="O79" s="372">
        <v>92200250570</v>
      </c>
      <c r="P79" s="372">
        <v>170341017003</v>
      </c>
      <c r="Q79" s="367" t="s">
        <v>879</v>
      </c>
      <c r="R79" s="381" t="s">
        <v>4843</v>
      </c>
      <c r="S79" s="381" t="s">
        <v>179</v>
      </c>
      <c r="T79" s="367" t="s">
        <v>564</v>
      </c>
      <c r="U79" s="373">
        <v>61547215.479999997</v>
      </c>
      <c r="V79" s="373">
        <v>0</v>
      </c>
      <c r="W79" s="373">
        <v>0</v>
      </c>
      <c r="X79" s="373">
        <v>45696987</v>
      </c>
      <c r="Y79" s="373">
        <v>0</v>
      </c>
      <c r="Z79" s="373">
        <v>0</v>
      </c>
      <c r="AA79" s="373">
        <v>15850228.48</v>
      </c>
      <c r="AB79" s="373">
        <v>0</v>
      </c>
      <c r="AC79" s="373">
        <v>0</v>
      </c>
      <c r="AD79" s="373">
        <v>0</v>
      </c>
      <c r="AE79" s="373">
        <v>0</v>
      </c>
      <c r="AF79" s="373">
        <v>0</v>
      </c>
      <c r="AG79" s="373">
        <v>0</v>
      </c>
      <c r="AH79" s="373">
        <v>0</v>
      </c>
      <c r="AI79" s="373">
        <v>0</v>
      </c>
      <c r="AJ79" s="373">
        <v>0</v>
      </c>
      <c r="AK79" s="380" t="e">
        <v>#N/A</v>
      </c>
      <c r="AL79" s="381" t="e">
        <v>#N/A</v>
      </c>
      <c r="AM79" s="381" t="e">
        <v>#N/A</v>
      </c>
    </row>
    <row r="80" spans="1:39" ht="15" customHeight="1" x14ac:dyDescent="0.25">
      <c r="A80" s="367" t="str">
        <f t="shared" si="2"/>
        <v>59xx-340005962-590120251223TAC0332</v>
      </c>
      <c r="B80" s="161" t="s">
        <v>570</v>
      </c>
      <c r="C80" s="161" t="s">
        <v>337</v>
      </c>
      <c r="D80" s="367" t="s">
        <v>3363</v>
      </c>
      <c r="E80" s="161" t="s">
        <v>572</v>
      </c>
      <c r="F80" s="161" t="s">
        <v>1440</v>
      </c>
      <c r="G80" s="161" t="s">
        <v>2300</v>
      </c>
      <c r="H80" s="198">
        <v>46014</v>
      </c>
      <c r="J80" s="161" t="s">
        <v>487</v>
      </c>
      <c r="L80" s="198">
        <v>44927</v>
      </c>
      <c r="M80" s="198">
        <v>45657</v>
      </c>
      <c r="N80" s="161" t="s">
        <v>131</v>
      </c>
      <c r="O80" s="161" t="s">
        <v>2874</v>
      </c>
      <c r="P80" s="260">
        <v>340005962</v>
      </c>
      <c r="Q80" s="161" t="s">
        <v>2299</v>
      </c>
      <c r="T80" s="161" t="s">
        <v>564</v>
      </c>
      <c r="U80" s="197">
        <v>60115348.460000001</v>
      </c>
      <c r="V80" s="373">
        <v>0</v>
      </c>
      <c r="W80" s="373">
        <v>0</v>
      </c>
      <c r="X80" s="197">
        <v>58948598</v>
      </c>
      <c r="Y80" s="373">
        <v>0</v>
      </c>
      <c r="Z80" s="373">
        <v>0</v>
      </c>
      <c r="AA80" s="197">
        <v>1166750.46</v>
      </c>
      <c r="AB80" s="373">
        <v>0</v>
      </c>
      <c r="AC80" s="373">
        <v>0</v>
      </c>
      <c r="AD80" s="373">
        <v>0</v>
      </c>
      <c r="AE80" s="373">
        <v>0</v>
      </c>
      <c r="AF80" s="373">
        <v>0</v>
      </c>
      <c r="AG80" s="373">
        <v>0</v>
      </c>
      <c r="AH80" s="373">
        <v>0</v>
      </c>
      <c r="AI80" s="373">
        <v>0</v>
      </c>
      <c r="AJ80" s="197">
        <v>0</v>
      </c>
    </row>
    <row r="81" spans="1:39" ht="15" customHeight="1" x14ac:dyDescent="0.25">
      <c r="A81" s="367" t="str">
        <f t="shared" si="2"/>
        <v>58xx-30240001624-580120260113TAC0005</v>
      </c>
      <c r="B81" s="161" t="s">
        <v>565</v>
      </c>
      <c r="C81" s="161" t="s">
        <v>282</v>
      </c>
      <c r="D81" s="367" t="s">
        <v>3363</v>
      </c>
      <c r="E81" s="161" t="s">
        <v>562</v>
      </c>
      <c r="F81" s="161" t="s">
        <v>1548</v>
      </c>
      <c r="G81" s="161" t="s">
        <v>2739</v>
      </c>
      <c r="H81" s="198">
        <v>46035</v>
      </c>
      <c r="J81" s="161" t="s">
        <v>487</v>
      </c>
      <c r="L81" s="198">
        <v>44927</v>
      </c>
      <c r="M81" s="198">
        <v>45657</v>
      </c>
      <c r="N81" s="161" t="s">
        <v>28</v>
      </c>
      <c r="O81" s="161" t="s">
        <v>2922</v>
      </c>
      <c r="P81" s="260">
        <v>30240001624</v>
      </c>
      <c r="Q81" s="161" t="s">
        <v>2738</v>
      </c>
      <c r="T81" s="161" t="s">
        <v>564</v>
      </c>
      <c r="U81" s="197">
        <v>57491351.280000001</v>
      </c>
      <c r="V81" s="373">
        <v>0</v>
      </c>
      <c r="W81" s="373">
        <v>0</v>
      </c>
      <c r="X81" s="197">
        <v>49513000</v>
      </c>
      <c r="Y81" s="373">
        <v>0</v>
      </c>
      <c r="Z81" s="373">
        <v>0</v>
      </c>
      <c r="AA81" s="197">
        <v>7978351.2799999993</v>
      </c>
      <c r="AB81" s="373">
        <v>0</v>
      </c>
      <c r="AC81" s="373">
        <v>0</v>
      </c>
      <c r="AD81" s="373">
        <v>0</v>
      </c>
      <c r="AE81" s="373">
        <v>0</v>
      </c>
      <c r="AF81" s="373">
        <v>0</v>
      </c>
      <c r="AG81" s="373">
        <v>0</v>
      </c>
      <c r="AH81" s="373">
        <v>0</v>
      </c>
      <c r="AI81" s="373">
        <v>0</v>
      </c>
      <c r="AJ81" s="197">
        <v>0</v>
      </c>
    </row>
    <row r="82" spans="1:39" ht="15" customHeight="1" x14ac:dyDescent="0.25">
      <c r="A82" s="367" t="str">
        <f t="shared" si="2"/>
        <v>39xx-10740002706-390120251209TAC0007</v>
      </c>
      <c r="B82" s="161" t="s">
        <v>593</v>
      </c>
      <c r="C82" s="161" t="s">
        <v>358</v>
      </c>
      <c r="D82" s="367" t="s">
        <v>3363</v>
      </c>
      <c r="E82" s="161" t="s">
        <v>572</v>
      </c>
      <c r="F82" s="161" t="s">
        <v>726</v>
      </c>
      <c r="G82" s="161" t="s">
        <v>1840</v>
      </c>
      <c r="H82" s="198">
        <v>46000</v>
      </c>
      <c r="J82" s="161" t="s">
        <v>487</v>
      </c>
      <c r="L82" s="198">
        <v>44562</v>
      </c>
      <c r="M82" s="198">
        <v>45657</v>
      </c>
      <c r="N82" s="161" t="s">
        <v>28</v>
      </c>
      <c r="O82" s="161" t="s">
        <v>2450</v>
      </c>
      <c r="P82" s="260">
        <v>10740002706</v>
      </c>
      <c r="Q82" s="161" t="s">
        <v>1839</v>
      </c>
      <c r="T82" s="161" t="s">
        <v>564</v>
      </c>
      <c r="U82" s="197">
        <v>56152349.689999998</v>
      </c>
      <c r="V82" s="373">
        <v>0</v>
      </c>
      <c r="W82" s="373">
        <v>0</v>
      </c>
      <c r="X82" s="197">
        <v>48603956</v>
      </c>
      <c r="Y82" s="373">
        <v>0</v>
      </c>
      <c r="Z82" s="373">
        <v>0</v>
      </c>
      <c r="AA82" s="197">
        <v>7548393.6899999995</v>
      </c>
      <c r="AB82" s="373">
        <v>0</v>
      </c>
      <c r="AC82" s="373">
        <v>0</v>
      </c>
      <c r="AD82" s="373">
        <v>0</v>
      </c>
      <c r="AE82" s="373">
        <v>0</v>
      </c>
      <c r="AF82" s="373">
        <v>0</v>
      </c>
      <c r="AG82" s="373">
        <v>0</v>
      </c>
      <c r="AH82" s="373">
        <v>0</v>
      </c>
      <c r="AI82" s="373">
        <v>0</v>
      </c>
      <c r="AJ82" s="197">
        <v>0</v>
      </c>
    </row>
    <row r="83" spans="1:39" ht="15" customHeight="1" x14ac:dyDescent="0.25">
      <c r="A83" s="367" t="str">
        <f t="shared" si="2"/>
        <v>09xx-220740029058-090120251016TAC0011</v>
      </c>
      <c r="B83" s="161" t="s">
        <v>677</v>
      </c>
      <c r="C83" s="161" t="s">
        <v>356</v>
      </c>
      <c r="D83" s="367" t="s">
        <v>3363</v>
      </c>
      <c r="E83" s="161" t="s">
        <v>578</v>
      </c>
      <c r="F83" s="161" t="s">
        <v>863</v>
      </c>
      <c r="G83" s="161" t="s">
        <v>1200</v>
      </c>
      <c r="H83" s="198">
        <v>45946</v>
      </c>
      <c r="J83" s="161" t="s">
        <v>487</v>
      </c>
      <c r="L83" s="198">
        <v>44562</v>
      </c>
      <c r="M83" s="198">
        <v>45657</v>
      </c>
      <c r="N83" s="161" t="s">
        <v>28</v>
      </c>
      <c r="O83" s="161" t="s">
        <v>2852</v>
      </c>
      <c r="P83" s="260">
        <v>220740029058</v>
      </c>
      <c r="Q83" s="161" t="s">
        <v>1199</v>
      </c>
      <c r="T83" s="161" t="s">
        <v>564</v>
      </c>
      <c r="U83" s="197">
        <v>54736410.210000001</v>
      </c>
      <c r="V83" s="373">
        <v>0</v>
      </c>
      <c r="W83" s="373">
        <v>0</v>
      </c>
      <c r="X83" s="197">
        <v>36886070.799999997</v>
      </c>
      <c r="Y83" s="373">
        <v>0</v>
      </c>
      <c r="Z83" s="373">
        <v>0</v>
      </c>
      <c r="AA83" s="197">
        <v>17850339.41</v>
      </c>
      <c r="AB83" s="373">
        <v>0</v>
      </c>
      <c r="AC83" s="373">
        <v>0</v>
      </c>
      <c r="AD83" s="373">
        <v>0</v>
      </c>
      <c r="AE83" s="373">
        <v>0</v>
      </c>
      <c r="AF83" s="373">
        <v>0</v>
      </c>
      <c r="AG83" s="373">
        <v>0</v>
      </c>
      <c r="AH83" s="373">
        <v>0</v>
      </c>
      <c r="AI83" s="373">
        <v>0</v>
      </c>
      <c r="AJ83" s="197">
        <v>0</v>
      </c>
    </row>
    <row r="84" spans="1:39" ht="15" customHeight="1" x14ac:dyDescent="0.25">
      <c r="A84" s="367" t="str">
        <f t="shared" si="2"/>
        <v>59xx-970640006196-590120250728TAC0001</v>
      </c>
      <c r="B84" s="161" t="s">
        <v>570</v>
      </c>
      <c r="C84" s="161" t="s">
        <v>337</v>
      </c>
      <c r="D84" s="367" t="s">
        <v>3363</v>
      </c>
      <c r="E84" s="161" t="s">
        <v>572</v>
      </c>
      <c r="F84" s="161" t="s">
        <v>740</v>
      </c>
      <c r="G84" s="161" t="s">
        <v>745</v>
      </c>
      <c r="H84" s="198">
        <v>45866</v>
      </c>
      <c r="J84" s="161" t="s">
        <v>487</v>
      </c>
      <c r="L84" s="198">
        <v>44562</v>
      </c>
      <c r="M84" s="198">
        <v>45657</v>
      </c>
      <c r="N84" s="161" t="s">
        <v>28</v>
      </c>
      <c r="O84" s="161" t="s">
        <v>2779</v>
      </c>
      <c r="P84" s="260">
        <v>970640006196</v>
      </c>
      <c r="Q84" s="161" t="s">
        <v>746</v>
      </c>
      <c r="T84" s="161" t="s">
        <v>564</v>
      </c>
      <c r="U84" s="197">
        <v>44546979.200000003</v>
      </c>
      <c r="V84" s="373">
        <v>0</v>
      </c>
      <c r="W84" s="373">
        <v>0</v>
      </c>
      <c r="X84" s="197">
        <v>33674637.200000003</v>
      </c>
      <c r="Y84" s="373">
        <v>0</v>
      </c>
      <c r="Z84" s="373">
        <v>0</v>
      </c>
      <c r="AA84" s="197">
        <v>10872342</v>
      </c>
      <c r="AB84" s="373">
        <v>0</v>
      </c>
      <c r="AC84" s="373">
        <v>0</v>
      </c>
      <c r="AD84" s="373">
        <v>0</v>
      </c>
      <c r="AE84" s="373">
        <v>0</v>
      </c>
      <c r="AF84" s="373">
        <v>0</v>
      </c>
      <c r="AG84" s="373">
        <v>0</v>
      </c>
      <c r="AH84" s="373">
        <v>0</v>
      </c>
      <c r="AI84" s="373">
        <v>0</v>
      </c>
      <c r="AJ84" s="197">
        <v>0</v>
      </c>
    </row>
    <row r="85" spans="1:39" ht="15" customHeight="1" x14ac:dyDescent="0.25">
      <c r="A85" s="367" t="str">
        <f t="shared" si="2"/>
        <v>21xx-41140004937-210120250811TAC0001</v>
      </c>
      <c r="B85" s="161" t="s">
        <v>582</v>
      </c>
      <c r="C85" s="161" t="s">
        <v>351</v>
      </c>
      <c r="D85" s="367" t="s">
        <v>3363</v>
      </c>
      <c r="E85" s="161" t="s">
        <v>562</v>
      </c>
      <c r="F85" s="161" t="s">
        <v>1457</v>
      </c>
      <c r="G85" s="161" t="s">
        <v>1093</v>
      </c>
      <c r="H85" s="198">
        <v>45880</v>
      </c>
      <c r="J85" s="161" t="s">
        <v>487</v>
      </c>
      <c r="L85" s="198">
        <v>44562</v>
      </c>
      <c r="M85" s="198">
        <v>45657</v>
      </c>
      <c r="N85" s="161" t="s">
        <v>28</v>
      </c>
      <c r="O85" s="161" t="s">
        <v>2802</v>
      </c>
      <c r="P85" s="260">
        <v>41140004937</v>
      </c>
      <c r="Q85" s="161" t="s">
        <v>184</v>
      </c>
      <c r="T85" s="161" t="s">
        <v>564</v>
      </c>
      <c r="U85" s="197">
        <v>34642039.100000001</v>
      </c>
      <c r="V85" s="373">
        <v>0</v>
      </c>
      <c r="W85" s="373">
        <v>0</v>
      </c>
      <c r="X85" s="197">
        <v>31799450.800000001</v>
      </c>
      <c r="Y85" s="373">
        <v>0</v>
      </c>
      <c r="Z85" s="373">
        <v>0</v>
      </c>
      <c r="AA85" s="197">
        <v>2842588.3</v>
      </c>
      <c r="AB85" s="373">
        <v>0</v>
      </c>
      <c r="AC85" s="373">
        <v>0</v>
      </c>
      <c r="AD85" s="373">
        <v>0</v>
      </c>
      <c r="AE85" s="373">
        <v>0</v>
      </c>
      <c r="AF85" s="373">
        <v>0</v>
      </c>
      <c r="AG85" s="373">
        <v>0</v>
      </c>
      <c r="AH85" s="373">
        <v>0</v>
      </c>
      <c r="AI85" s="373">
        <v>0</v>
      </c>
      <c r="AJ85" s="197">
        <v>0</v>
      </c>
    </row>
    <row r="86" spans="1:39" ht="15" customHeight="1" x14ac:dyDescent="0.25">
      <c r="A86" s="367" t="str">
        <f t="shared" si="2"/>
        <v>60xx-130740008383-600120251016TAC0081</v>
      </c>
      <c r="B86" s="161" t="s">
        <v>566</v>
      </c>
      <c r="C86" s="161" t="s">
        <v>363</v>
      </c>
      <c r="D86" s="367" t="s">
        <v>3363</v>
      </c>
      <c r="E86" s="161" t="s">
        <v>594</v>
      </c>
      <c r="F86" s="161" t="s">
        <v>789</v>
      </c>
      <c r="G86" s="161" t="s">
        <v>1418</v>
      </c>
      <c r="H86" s="198">
        <v>45946</v>
      </c>
      <c r="J86" s="161" t="s">
        <v>487</v>
      </c>
      <c r="L86" s="198">
        <v>44562</v>
      </c>
      <c r="M86" s="198">
        <v>45657</v>
      </c>
      <c r="N86" s="161" t="s">
        <v>28</v>
      </c>
      <c r="O86" s="161" t="s">
        <v>2453</v>
      </c>
      <c r="P86" s="260">
        <v>130740008383</v>
      </c>
      <c r="Q86" s="161" t="s">
        <v>1419</v>
      </c>
      <c r="T86" s="161" t="s">
        <v>564</v>
      </c>
      <c r="U86" s="197">
        <v>33654850</v>
      </c>
      <c r="V86" s="373">
        <v>0</v>
      </c>
      <c r="W86" s="373">
        <v>0</v>
      </c>
      <c r="X86" s="197">
        <v>28960000</v>
      </c>
      <c r="Y86" s="373">
        <v>0</v>
      </c>
      <c r="Z86" s="373">
        <v>0</v>
      </c>
      <c r="AA86" s="197">
        <v>4694850</v>
      </c>
      <c r="AB86" s="373">
        <v>0</v>
      </c>
      <c r="AC86" s="373">
        <v>0</v>
      </c>
      <c r="AD86" s="373">
        <v>0</v>
      </c>
      <c r="AE86" s="373">
        <v>0</v>
      </c>
      <c r="AF86" s="373">
        <v>0</v>
      </c>
      <c r="AG86" s="373">
        <v>0</v>
      </c>
      <c r="AH86" s="373">
        <v>0</v>
      </c>
      <c r="AI86" s="373">
        <v>0</v>
      </c>
      <c r="AJ86" s="197">
        <v>0</v>
      </c>
    </row>
    <row r="87" spans="1:39" ht="15" customHeight="1" x14ac:dyDescent="0.25">
      <c r="A87" s="367" t="str">
        <f t="shared" si="2"/>
        <v>39xx-151040020928-209</v>
      </c>
      <c r="B87" s="367" t="s">
        <v>593</v>
      </c>
      <c r="C87" s="367" t="s">
        <v>358</v>
      </c>
      <c r="D87" s="367" t="s">
        <v>3365</v>
      </c>
      <c r="E87" s="367" t="s">
        <v>569</v>
      </c>
      <c r="F87" s="367" t="s">
        <v>246</v>
      </c>
      <c r="G87" s="367">
        <v>209</v>
      </c>
      <c r="H87" s="371">
        <v>45749</v>
      </c>
      <c r="I87" s="380">
        <v>46112</v>
      </c>
      <c r="J87" s="367" t="s">
        <v>24</v>
      </c>
      <c r="K87" s="381" t="s">
        <v>574</v>
      </c>
      <c r="L87" s="371">
        <v>44562</v>
      </c>
      <c r="M87" s="371">
        <v>45291</v>
      </c>
      <c r="N87" s="367" t="s">
        <v>28</v>
      </c>
      <c r="O87" s="372">
        <v>391700291026</v>
      </c>
      <c r="P87" s="372">
        <v>151040020928</v>
      </c>
      <c r="Q87" s="367" t="s">
        <v>441</v>
      </c>
      <c r="R87" s="381" t="s">
        <v>4844</v>
      </c>
      <c r="S87" s="381" t="s">
        <v>179</v>
      </c>
      <c r="T87" s="367" t="s">
        <v>564</v>
      </c>
      <c r="U87" s="373">
        <v>32930438.649999999</v>
      </c>
      <c r="V87" s="373">
        <v>0</v>
      </c>
      <c r="W87" s="373">
        <v>0</v>
      </c>
      <c r="X87" s="373">
        <v>24586164</v>
      </c>
      <c r="Y87" s="373">
        <v>0</v>
      </c>
      <c r="Z87" s="373">
        <v>0</v>
      </c>
      <c r="AA87" s="373">
        <v>8344274.6500000004</v>
      </c>
      <c r="AB87" s="373">
        <v>0</v>
      </c>
      <c r="AC87" s="373">
        <v>0</v>
      </c>
      <c r="AD87" s="373">
        <v>0</v>
      </c>
      <c r="AE87" s="373">
        <v>0</v>
      </c>
      <c r="AF87" s="373">
        <v>0</v>
      </c>
      <c r="AG87" s="373">
        <v>0</v>
      </c>
      <c r="AH87" s="373">
        <v>0</v>
      </c>
      <c r="AI87" s="373">
        <v>0</v>
      </c>
      <c r="AJ87" s="373">
        <v>0</v>
      </c>
      <c r="AK87" s="380">
        <v>45747</v>
      </c>
      <c r="AL87" s="381" t="e">
        <v>#N/A</v>
      </c>
      <c r="AM87" s="381" t="e">
        <v>#N/A</v>
      </c>
    </row>
    <row r="88" spans="1:39" ht="15" customHeight="1" x14ac:dyDescent="0.25">
      <c r="A88" s="367" t="str">
        <f t="shared" si="2"/>
        <v>15xx-80340015499-150120251225TAC0002</v>
      </c>
      <c r="B88" s="161" t="s">
        <v>573</v>
      </c>
      <c r="C88" s="161" t="s">
        <v>290</v>
      </c>
      <c r="D88" s="367" t="s">
        <v>3363</v>
      </c>
      <c r="E88" s="161" t="s">
        <v>579</v>
      </c>
      <c r="F88" s="161" t="s">
        <v>690</v>
      </c>
      <c r="G88" s="161" t="s">
        <v>2564</v>
      </c>
      <c r="H88" s="198">
        <v>46016</v>
      </c>
      <c r="J88" s="161" t="s">
        <v>487</v>
      </c>
      <c r="L88" s="198">
        <v>44562</v>
      </c>
      <c r="M88" s="198">
        <v>45657</v>
      </c>
      <c r="N88" s="161" t="s">
        <v>28</v>
      </c>
      <c r="O88" s="161" t="s">
        <v>2918</v>
      </c>
      <c r="P88" s="260">
        <v>80340015499</v>
      </c>
      <c r="Q88" s="161" t="s">
        <v>2264</v>
      </c>
      <c r="T88" s="161" t="s">
        <v>564</v>
      </c>
      <c r="U88" s="197">
        <v>32709947.119999997</v>
      </c>
      <c r="V88" s="373">
        <v>0</v>
      </c>
      <c r="W88" s="373">
        <v>0</v>
      </c>
      <c r="X88" s="197">
        <v>29220967.199999999</v>
      </c>
      <c r="Y88" s="373">
        <v>0</v>
      </c>
      <c r="Z88" s="373">
        <v>0</v>
      </c>
      <c r="AA88" s="197">
        <v>3488979.92</v>
      </c>
      <c r="AB88" s="373">
        <v>0</v>
      </c>
      <c r="AC88" s="373">
        <v>0</v>
      </c>
      <c r="AD88" s="373">
        <v>0</v>
      </c>
      <c r="AE88" s="373">
        <v>0</v>
      </c>
      <c r="AF88" s="373">
        <v>0</v>
      </c>
      <c r="AG88" s="373">
        <v>0</v>
      </c>
      <c r="AH88" s="373">
        <v>0</v>
      </c>
      <c r="AI88" s="373">
        <v>0</v>
      </c>
      <c r="AJ88" s="197">
        <v>0</v>
      </c>
    </row>
    <row r="89" spans="1:39" ht="15" customHeight="1" x14ac:dyDescent="0.25">
      <c r="A89" s="367" t="str">
        <f t="shared" si="2"/>
        <v>62xx-960202450119-620120251201TAC0030</v>
      </c>
      <c r="B89" s="161" t="s">
        <v>576</v>
      </c>
      <c r="C89" s="161" t="s">
        <v>361</v>
      </c>
      <c r="D89" s="367" t="s">
        <v>3363</v>
      </c>
      <c r="E89" s="161" t="s">
        <v>579</v>
      </c>
      <c r="F89" s="161" t="s">
        <v>492</v>
      </c>
      <c r="G89" s="161" t="s">
        <v>2637</v>
      </c>
      <c r="H89" s="198">
        <v>45992</v>
      </c>
      <c r="J89" s="161" t="s">
        <v>487</v>
      </c>
      <c r="L89" s="198">
        <v>44562</v>
      </c>
      <c r="M89" s="198">
        <v>45657</v>
      </c>
      <c r="N89" s="161" t="s">
        <v>28</v>
      </c>
      <c r="O89" s="161" t="s">
        <v>3066</v>
      </c>
      <c r="P89" s="260">
        <v>960202450119</v>
      </c>
      <c r="Q89" s="161" t="s">
        <v>2636</v>
      </c>
      <c r="T89" s="161" t="s">
        <v>564</v>
      </c>
      <c r="U89" s="197">
        <v>32674666.490000002</v>
      </c>
      <c r="V89" s="373">
        <v>0</v>
      </c>
      <c r="W89" s="373">
        <v>0</v>
      </c>
      <c r="X89" s="197">
        <v>25785639</v>
      </c>
      <c r="Y89" s="373">
        <v>0</v>
      </c>
      <c r="Z89" s="373">
        <v>0</v>
      </c>
      <c r="AA89" s="197">
        <v>6889027.4900000002</v>
      </c>
      <c r="AB89" s="373">
        <v>0</v>
      </c>
      <c r="AC89" s="373">
        <v>0</v>
      </c>
      <c r="AD89" s="373">
        <v>0</v>
      </c>
      <c r="AE89" s="373">
        <v>0</v>
      </c>
      <c r="AF89" s="373">
        <v>0</v>
      </c>
      <c r="AG89" s="373">
        <v>0</v>
      </c>
      <c r="AH89" s="373">
        <v>0</v>
      </c>
      <c r="AI89" s="373">
        <v>0</v>
      </c>
      <c r="AJ89" s="197">
        <v>0</v>
      </c>
    </row>
    <row r="90" spans="1:39" ht="15" customHeight="1" x14ac:dyDescent="0.25">
      <c r="A90" s="367" t="str">
        <f t="shared" si="2"/>
        <v>58xx-11040005321-580120251205TAC0001</v>
      </c>
      <c r="B90" s="161" t="s">
        <v>565</v>
      </c>
      <c r="C90" s="161" t="s">
        <v>282</v>
      </c>
      <c r="D90" s="367" t="s">
        <v>3363</v>
      </c>
      <c r="E90" s="161" t="s">
        <v>562</v>
      </c>
      <c r="F90" s="161" t="s">
        <v>1717</v>
      </c>
      <c r="G90" s="161" t="s">
        <v>2114</v>
      </c>
      <c r="H90" s="198">
        <v>45996</v>
      </c>
      <c r="J90" s="161" t="s">
        <v>487</v>
      </c>
      <c r="L90" s="198">
        <v>44562</v>
      </c>
      <c r="M90" s="198">
        <v>45657</v>
      </c>
      <c r="N90" s="161" t="s">
        <v>28</v>
      </c>
      <c r="O90" s="161" t="s">
        <v>2871</v>
      </c>
      <c r="P90" s="260">
        <v>11040005321</v>
      </c>
      <c r="Q90" s="161" t="s">
        <v>2113</v>
      </c>
      <c r="T90" s="161" t="s">
        <v>564</v>
      </c>
      <c r="U90" s="197">
        <v>31138177.25</v>
      </c>
      <c r="V90" s="373">
        <v>0</v>
      </c>
      <c r="W90" s="373">
        <v>0</v>
      </c>
      <c r="X90" s="197">
        <v>26400179.199999999</v>
      </c>
      <c r="Y90" s="373">
        <v>0</v>
      </c>
      <c r="Z90" s="373">
        <v>0</v>
      </c>
      <c r="AA90" s="197">
        <v>4737998.05</v>
      </c>
      <c r="AB90" s="373">
        <v>0</v>
      </c>
      <c r="AC90" s="373">
        <v>0</v>
      </c>
      <c r="AD90" s="373">
        <v>0</v>
      </c>
      <c r="AE90" s="373">
        <v>0</v>
      </c>
      <c r="AF90" s="373">
        <v>0</v>
      </c>
      <c r="AG90" s="373">
        <v>0</v>
      </c>
      <c r="AH90" s="373">
        <v>0</v>
      </c>
      <c r="AI90" s="373">
        <v>0</v>
      </c>
      <c r="AJ90" s="197">
        <v>0</v>
      </c>
    </row>
    <row r="91" spans="1:39" ht="15" customHeight="1" x14ac:dyDescent="0.25">
      <c r="A91" s="367" t="str">
        <f t="shared" si="2"/>
        <v>60xx-40340009487-600120250728TAC0037</v>
      </c>
      <c r="B91" s="161" t="s">
        <v>566</v>
      </c>
      <c r="C91" s="161" t="s">
        <v>363</v>
      </c>
      <c r="D91" s="367" t="s">
        <v>3363</v>
      </c>
      <c r="E91" s="161" t="s">
        <v>759</v>
      </c>
      <c r="F91" s="161" t="s">
        <v>760</v>
      </c>
      <c r="G91" s="161" t="s">
        <v>756</v>
      </c>
      <c r="H91" s="198">
        <v>45866</v>
      </c>
      <c r="J91" s="161" t="s">
        <v>487</v>
      </c>
      <c r="L91" s="198">
        <v>44562</v>
      </c>
      <c r="M91" s="198">
        <v>45657</v>
      </c>
      <c r="N91" s="161" t="s">
        <v>28</v>
      </c>
      <c r="O91" s="161" t="s">
        <v>2930</v>
      </c>
      <c r="P91" s="260">
        <v>40340009487</v>
      </c>
      <c r="Q91" s="161" t="s">
        <v>757</v>
      </c>
      <c r="T91" s="161" t="s">
        <v>564</v>
      </c>
      <c r="U91" s="197">
        <v>30747986.270000003</v>
      </c>
      <c r="V91" s="373">
        <v>0</v>
      </c>
      <c r="W91" s="373">
        <v>0</v>
      </c>
      <c r="X91" s="197">
        <v>26381918.600000001</v>
      </c>
      <c r="Y91" s="373">
        <v>0</v>
      </c>
      <c r="Z91" s="373">
        <v>0</v>
      </c>
      <c r="AA91" s="197">
        <v>4366067.67</v>
      </c>
      <c r="AB91" s="373">
        <v>0</v>
      </c>
      <c r="AC91" s="373">
        <v>0</v>
      </c>
      <c r="AD91" s="373">
        <v>0</v>
      </c>
      <c r="AE91" s="373">
        <v>0</v>
      </c>
      <c r="AF91" s="373">
        <v>0</v>
      </c>
      <c r="AG91" s="373">
        <v>0</v>
      </c>
      <c r="AH91" s="373">
        <v>0</v>
      </c>
      <c r="AI91" s="373">
        <v>0</v>
      </c>
      <c r="AJ91" s="197">
        <v>0</v>
      </c>
    </row>
    <row r="92" spans="1:39" ht="15" customHeight="1" x14ac:dyDescent="0.25">
      <c r="A92" s="367" t="str">
        <f t="shared" si="2"/>
        <v>60xx-71240002008-600120250717TAC0004</v>
      </c>
      <c r="B92" s="161" t="s">
        <v>566</v>
      </c>
      <c r="C92" s="161" t="s">
        <v>363</v>
      </c>
      <c r="D92" s="367" t="s">
        <v>3363</v>
      </c>
      <c r="E92" s="161" t="s">
        <v>594</v>
      </c>
      <c r="F92" s="161" t="s">
        <v>789</v>
      </c>
      <c r="G92" s="161" t="s">
        <v>1342</v>
      </c>
      <c r="H92" s="198">
        <v>45855</v>
      </c>
      <c r="J92" s="161" t="s">
        <v>487</v>
      </c>
      <c r="L92" s="198">
        <v>43831</v>
      </c>
      <c r="M92" s="198">
        <v>45657</v>
      </c>
      <c r="N92" s="161" t="s">
        <v>28</v>
      </c>
      <c r="O92" s="161" t="s">
        <v>2803</v>
      </c>
      <c r="P92" s="260">
        <v>71240002008</v>
      </c>
      <c r="Q92" s="161" t="s">
        <v>1341</v>
      </c>
      <c r="T92" s="161" t="s">
        <v>564</v>
      </c>
      <c r="U92" s="197">
        <v>30591058.390000001</v>
      </c>
      <c r="V92" s="373">
        <v>0</v>
      </c>
      <c r="W92" s="373">
        <v>0</v>
      </c>
      <c r="X92" s="197">
        <v>25539925.800000001</v>
      </c>
      <c r="Y92" s="373">
        <v>0</v>
      </c>
      <c r="Z92" s="373">
        <v>0</v>
      </c>
      <c r="AA92" s="197">
        <v>5051132.59</v>
      </c>
      <c r="AB92" s="373">
        <v>0</v>
      </c>
      <c r="AC92" s="373">
        <v>0</v>
      </c>
      <c r="AD92" s="373">
        <v>0</v>
      </c>
      <c r="AE92" s="373">
        <v>0</v>
      </c>
      <c r="AF92" s="373">
        <v>0</v>
      </c>
      <c r="AG92" s="373">
        <v>0</v>
      </c>
      <c r="AH92" s="373">
        <v>0</v>
      </c>
      <c r="AI92" s="373">
        <v>0</v>
      </c>
      <c r="AJ92" s="197">
        <v>0</v>
      </c>
    </row>
    <row r="93" spans="1:39" ht="15" customHeight="1" x14ac:dyDescent="0.25">
      <c r="A93" s="367" t="str">
        <f t="shared" si="2"/>
        <v>60xx-40140004944-600120250811TAC0003</v>
      </c>
      <c r="B93" s="161" t="s">
        <v>566</v>
      </c>
      <c r="C93" s="161" t="s">
        <v>363</v>
      </c>
      <c r="D93" s="367" t="s">
        <v>3363</v>
      </c>
      <c r="E93" s="161" t="s">
        <v>578</v>
      </c>
      <c r="F93" s="161" t="s">
        <v>808</v>
      </c>
      <c r="G93" s="161" t="s">
        <v>806</v>
      </c>
      <c r="H93" s="198">
        <v>45880</v>
      </c>
      <c r="J93" s="161" t="s">
        <v>487</v>
      </c>
      <c r="L93" s="198">
        <v>44562</v>
      </c>
      <c r="M93" s="198">
        <v>45657</v>
      </c>
      <c r="N93" s="161" t="s">
        <v>28</v>
      </c>
      <c r="O93" s="161" t="s">
        <v>2946</v>
      </c>
      <c r="P93" s="260">
        <v>40140004944</v>
      </c>
      <c r="Q93" s="161" t="s">
        <v>807</v>
      </c>
      <c r="T93" s="161" t="s">
        <v>564</v>
      </c>
      <c r="U93" s="197">
        <v>29135639.650000002</v>
      </c>
      <c r="V93" s="373">
        <v>0</v>
      </c>
      <c r="W93" s="373">
        <v>0</v>
      </c>
      <c r="X93" s="197">
        <v>23256983</v>
      </c>
      <c r="Y93" s="373">
        <v>0</v>
      </c>
      <c r="Z93" s="373">
        <v>0</v>
      </c>
      <c r="AA93" s="197">
        <v>5878656.6500000004</v>
      </c>
      <c r="AB93" s="373">
        <v>0</v>
      </c>
      <c r="AC93" s="373">
        <v>0</v>
      </c>
      <c r="AD93" s="373">
        <v>0</v>
      </c>
      <c r="AE93" s="373">
        <v>0</v>
      </c>
      <c r="AF93" s="373">
        <v>0</v>
      </c>
      <c r="AG93" s="373">
        <v>0</v>
      </c>
      <c r="AH93" s="373">
        <v>0</v>
      </c>
      <c r="AI93" s="373">
        <v>0</v>
      </c>
      <c r="AJ93" s="197">
        <v>0</v>
      </c>
    </row>
    <row r="94" spans="1:39" ht="15" customHeight="1" x14ac:dyDescent="0.25">
      <c r="A94" s="367" t="str">
        <f t="shared" si="2"/>
        <v>58xx-220140006939-580120251126TAC0001</v>
      </c>
      <c r="B94" s="161" t="s">
        <v>565</v>
      </c>
      <c r="C94" s="161" t="s">
        <v>282</v>
      </c>
      <c r="D94" s="367" t="s">
        <v>3363</v>
      </c>
      <c r="E94" s="161" t="s">
        <v>562</v>
      </c>
      <c r="F94" s="161" t="s">
        <v>1040</v>
      </c>
      <c r="G94" s="161" t="s">
        <v>1886</v>
      </c>
      <c r="H94" s="198">
        <v>45987</v>
      </c>
      <c r="J94" s="161" t="s">
        <v>487</v>
      </c>
      <c r="L94" s="198">
        <v>44575</v>
      </c>
      <c r="M94" s="198">
        <v>45657</v>
      </c>
      <c r="N94" s="161" t="s">
        <v>28</v>
      </c>
      <c r="O94" s="161" t="s">
        <v>2793</v>
      </c>
      <c r="P94" s="260">
        <v>220140006939</v>
      </c>
      <c r="Q94" s="161" t="s">
        <v>1885</v>
      </c>
      <c r="T94" s="161" t="s">
        <v>564</v>
      </c>
      <c r="U94" s="197">
        <v>27414006.34</v>
      </c>
      <c r="V94" s="373">
        <v>0</v>
      </c>
      <c r="W94" s="373">
        <v>0</v>
      </c>
      <c r="X94" s="197">
        <v>21238365</v>
      </c>
      <c r="Y94" s="373">
        <v>0</v>
      </c>
      <c r="Z94" s="373">
        <v>0</v>
      </c>
      <c r="AA94" s="197">
        <v>6175641.3399999999</v>
      </c>
      <c r="AB94" s="373">
        <v>0</v>
      </c>
      <c r="AC94" s="373">
        <v>0</v>
      </c>
      <c r="AD94" s="373">
        <v>0</v>
      </c>
      <c r="AE94" s="373">
        <v>0</v>
      </c>
      <c r="AF94" s="373">
        <v>0</v>
      </c>
      <c r="AG94" s="373">
        <v>0</v>
      </c>
      <c r="AH94" s="373">
        <v>0</v>
      </c>
      <c r="AI94" s="373">
        <v>0</v>
      </c>
      <c r="AJ94" s="197">
        <v>0</v>
      </c>
    </row>
    <row r="95" spans="1:39" ht="15" customHeight="1" x14ac:dyDescent="0.25">
      <c r="A95" s="367" t="str">
        <f t="shared" si="2"/>
        <v>39xx-40840003426-366</v>
      </c>
      <c r="B95" s="367" t="s">
        <v>593</v>
      </c>
      <c r="C95" s="367" t="s">
        <v>358</v>
      </c>
      <c r="D95" s="367" t="s">
        <v>3365</v>
      </c>
      <c r="E95" s="367" t="s">
        <v>569</v>
      </c>
      <c r="F95" s="367" t="s">
        <v>253</v>
      </c>
      <c r="G95" s="367">
        <v>366</v>
      </c>
      <c r="H95" s="371">
        <v>45789</v>
      </c>
      <c r="I95" s="380">
        <v>46112</v>
      </c>
      <c r="J95" s="367" t="s">
        <v>24</v>
      </c>
      <c r="K95" s="381" t="s">
        <v>563</v>
      </c>
      <c r="L95" s="371">
        <v>44562</v>
      </c>
      <c r="M95" s="371">
        <v>45657</v>
      </c>
      <c r="N95" s="367" t="s">
        <v>28</v>
      </c>
      <c r="O95" s="372">
        <v>391700056443</v>
      </c>
      <c r="P95" s="372">
        <v>40840003426</v>
      </c>
      <c r="Q95" s="367" t="s">
        <v>389</v>
      </c>
      <c r="R95" s="381" t="s">
        <v>4843</v>
      </c>
      <c r="S95" s="381" t="s">
        <v>181</v>
      </c>
      <c r="T95" s="367" t="s">
        <v>564</v>
      </c>
      <c r="U95" s="373">
        <v>27005951.48</v>
      </c>
      <c r="V95" s="373">
        <v>0</v>
      </c>
      <c r="W95" s="373">
        <v>0</v>
      </c>
      <c r="X95" s="373">
        <v>23632690</v>
      </c>
      <c r="Y95" s="373">
        <v>0</v>
      </c>
      <c r="Z95" s="373">
        <v>0</v>
      </c>
      <c r="AA95" s="373">
        <v>3373261.48</v>
      </c>
      <c r="AB95" s="373">
        <v>0</v>
      </c>
      <c r="AC95" s="373">
        <v>0</v>
      </c>
      <c r="AD95" s="373">
        <v>0</v>
      </c>
      <c r="AE95" s="373">
        <v>0</v>
      </c>
      <c r="AF95" s="373">
        <v>0</v>
      </c>
      <c r="AG95" s="373">
        <v>0</v>
      </c>
      <c r="AH95" s="373">
        <v>0</v>
      </c>
      <c r="AI95" s="373">
        <v>0</v>
      </c>
      <c r="AJ95" s="373">
        <v>0</v>
      </c>
      <c r="AK95" s="380">
        <v>45785</v>
      </c>
      <c r="AL95" s="381" t="e">
        <v>#N/A</v>
      </c>
      <c r="AM95" s="381" t="e">
        <v>#N/A</v>
      </c>
    </row>
    <row r="96" spans="1:39" ht="15" customHeight="1" x14ac:dyDescent="0.25">
      <c r="A96" s="367" t="str">
        <f t="shared" si="2"/>
        <v>15xx-151040003452-150120260123TAC0191</v>
      </c>
      <c r="B96" s="161" t="s">
        <v>573</v>
      </c>
      <c r="C96" s="161" t="s">
        <v>290</v>
      </c>
      <c r="D96" s="367" t="s">
        <v>3363</v>
      </c>
      <c r="E96" s="161" t="s">
        <v>579</v>
      </c>
      <c r="F96" s="161" t="s">
        <v>1027</v>
      </c>
      <c r="G96" s="161" t="s">
        <v>3692</v>
      </c>
      <c r="H96" s="198">
        <v>46045</v>
      </c>
      <c r="J96" s="161" t="s">
        <v>479</v>
      </c>
      <c r="L96" s="198">
        <v>44197</v>
      </c>
      <c r="M96" s="198">
        <v>46017</v>
      </c>
      <c r="N96" s="161" t="s">
        <v>132</v>
      </c>
      <c r="O96" s="161" t="s">
        <v>3932</v>
      </c>
      <c r="P96" s="260">
        <v>151040003452</v>
      </c>
      <c r="Q96" s="161" t="s">
        <v>3691</v>
      </c>
      <c r="T96" s="161" t="s">
        <v>564</v>
      </c>
      <c r="U96" s="197">
        <v>26393400.41</v>
      </c>
      <c r="V96" s="373">
        <v>0</v>
      </c>
      <c r="W96" s="373">
        <v>0</v>
      </c>
      <c r="X96" s="197">
        <v>25080751</v>
      </c>
      <c r="Y96" s="373">
        <v>0</v>
      </c>
      <c r="Z96" s="373">
        <v>0</v>
      </c>
      <c r="AA96" s="197">
        <v>1312649.4099999999</v>
      </c>
      <c r="AB96" s="373">
        <v>0</v>
      </c>
      <c r="AC96" s="373">
        <v>0</v>
      </c>
      <c r="AD96" s="373">
        <v>0</v>
      </c>
      <c r="AE96" s="373">
        <v>0</v>
      </c>
      <c r="AF96" s="373">
        <v>0</v>
      </c>
      <c r="AG96" s="373">
        <v>0</v>
      </c>
      <c r="AH96" s="373">
        <v>0</v>
      </c>
      <c r="AI96" s="373">
        <v>0</v>
      </c>
      <c r="AJ96" s="197">
        <v>0</v>
      </c>
    </row>
    <row r="97" spans="1:39" ht="15" customHeight="1" x14ac:dyDescent="0.25">
      <c r="A97" s="367" t="str">
        <f t="shared" si="2"/>
        <v>59xx-40340001878-79</v>
      </c>
      <c r="B97" s="367" t="s">
        <v>570</v>
      </c>
      <c r="C97" s="367" t="s">
        <v>337</v>
      </c>
      <c r="D97" s="367" t="s">
        <v>3365</v>
      </c>
      <c r="E97" s="367" t="s">
        <v>3254</v>
      </c>
      <c r="F97" s="367" t="s">
        <v>4845</v>
      </c>
      <c r="G97" s="367">
        <v>79</v>
      </c>
      <c r="H97" s="371">
        <v>45748</v>
      </c>
      <c r="I97" s="380">
        <v>46111</v>
      </c>
      <c r="J97" s="367" t="s">
        <v>24</v>
      </c>
      <c r="K97" s="381" t="s">
        <v>563</v>
      </c>
      <c r="L97" s="371">
        <v>44562</v>
      </c>
      <c r="M97" s="371">
        <v>45657</v>
      </c>
      <c r="N97" s="367" t="s">
        <v>131</v>
      </c>
      <c r="O97" s="372">
        <v>270100222156</v>
      </c>
      <c r="P97" s="372">
        <v>40340001878</v>
      </c>
      <c r="Q97" s="367" t="s">
        <v>3978</v>
      </c>
      <c r="R97" s="381" t="s">
        <v>4843</v>
      </c>
      <c r="S97" s="381" t="s">
        <v>179</v>
      </c>
      <c r="T97" s="367" t="s">
        <v>564</v>
      </c>
      <c r="U97" s="373">
        <v>25418152.710000001</v>
      </c>
      <c r="V97" s="373">
        <v>0</v>
      </c>
      <c r="W97" s="373">
        <v>0</v>
      </c>
      <c r="X97" s="373">
        <v>19287987</v>
      </c>
      <c r="Y97" s="373">
        <v>0</v>
      </c>
      <c r="Z97" s="373">
        <v>0</v>
      </c>
      <c r="AA97" s="373">
        <v>6130165.71</v>
      </c>
      <c r="AB97" s="373">
        <v>0</v>
      </c>
      <c r="AC97" s="373">
        <v>0</v>
      </c>
      <c r="AD97" s="373">
        <v>0</v>
      </c>
      <c r="AE97" s="373">
        <v>0</v>
      </c>
      <c r="AF97" s="373">
        <v>0</v>
      </c>
      <c r="AG97" s="373">
        <v>0</v>
      </c>
      <c r="AH97" s="373">
        <v>0</v>
      </c>
      <c r="AI97" s="373">
        <v>0</v>
      </c>
      <c r="AJ97" s="373">
        <v>0</v>
      </c>
      <c r="AK97" s="380" t="e">
        <v>#N/A</v>
      </c>
      <c r="AL97" s="381" t="e">
        <v>#N/A</v>
      </c>
      <c r="AM97" s="381" t="e">
        <v>#N/A</v>
      </c>
    </row>
    <row r="98" spans="1:39" ht="15" customHeight="1" x14ac:dyDescent="0.25">
      <c r="A98" s="367" t="str">
        <f t="shared" si="2"/>
        <v>30xx-161040021938-184</v>
      </c>
      <c r="B98" s="367" t="s">
        <v>595</v>
      </c>
      <c r="C98" s="367" t="s">
        <v>217</v>
      </c>
      <c r="D98" s="367" t="s">
        <v>3365</v>
      </c>
      <c r="E98" s="367" t="s">
        <v>596</v>
      </c>
      <c r="F98" s="367" t="s">
        <v>229</v>
      </c>
      <c r="G98" s="367">
        <v>184</v>
      </c>
      <c r="H98" s="371">
        <v>45818</v>
      </c>
      <c r="I98" s="380">
        <v>46027</v>
      </c>
      <c r="J98" s="367" t="s">
        <v>24</v>
      </c>
      <c r="K98" s="381" t="s">
        <v>563</v>
      </c>
      <c r="L98" s="371">
        <v>44562</v>
      </c>
      <c r="M98" s="371">
        <v>45291</v>
      </c>
      <c r="N98" s="367" t="s">
        <v>28</v>
      </c>
      <c r="O98" s="372">
        <v>301200237929</v>
      </c>
      <c r="P98" s="372">
        <v>161040021938</v>
      </c>
      <c r="Q98" s="367" t="s">
        <v>1458</v>
      </c>
      <c r="R98" s="381" t="s">
        <v>606</v>
      </c>
      <c r="S98" s="381" t="s">
        <v>179</v>
      </c>
      <c r="T98" s="367" t="s">
        <v>564</v>
      </c>
      <c r="U98" s="373">
        <v>23876472.190000001</v>
      </c>
      <c r="V98" s="373">
        <v>0</v>
      </c>
      <c r="W98" s="373">
        <v>0</v>
      </c>
      <c r="X98" s="373">
        <v>16693047</v>
      </c>
      <c r="Y98" s="373">
        <v>0</v>
      </c>
      <c r="Z98" s="373">
        <v>0</v>
      </c>
      <c r="AA98" s="373">
        <v>7183425.1900000004</v>
      </c>
      <c r="AB98" s="373">
        <v>0</v>
      </c>
      <c r="AC98" s="373">
        <v>0</v>
      </c>
      <c r="AD98" s="373">
        <v>0</v>
      </c>
      <c r="AE98" s="373">
        <v>0</v>
      </c>
      <c r="AF98" s="373">
        <v>0</v>
      </c>
      <c r="AG98" s="373">
        <v>0</v>
      </c>
      <c r="AH98" s="373">
        <v>0</v>
      </c>
      <c r="AI98" s="373">
        <v>0</v>
      </c>
      <c r="AJ98" s="373">
        <v>0</v>
      </c>
      <c r="AK98" s="380">
        <v>45812</v>
      </c>
      <c r="AL98" s="381" t="e">
        <v>#N/A</v>
      </c>
      <c r="AM98" s="381" t="e">
        <v>#N/A</v>
      </c>
    </row>
    <row r="99" spans="1:39" ht="15" customHeight="1" x14ac:dyDescent="0.25">
      <c r="A99" s="367" t="str">
        <f t="shared" si="2"/>
        <v>60xx-40440007058-600120251030TAC0345</v>
      </c>
      <c r="B99" s="161" t="s">
        <v>566</v>
      </c>
      <c r="C99" s="161" t="s">
        <v>363</v>
      </c>
      <c r="D99" s="367" t="s">
        <v>3363</v>
      </c>
      <c r="E99" s="161" t="s">
        <v>567</v>
      </c>
      <c r="F99" s="161" t="s">
        <v>1031</v>
      </c>
      <c r="G99" s="161" t="s">
        <v>1512</v>
      </c>
      <c r="H99" s="198">
        <v>45960</v>
      </c>
      <c r="J99" s="161" t="s">
        <v>487</v>
      </c>
      <c r="L99" s="198">
        <v>44927</v>
      </c>
      <c r="M99" s="198">
        <v>45657</v>
      </c>
      <c r="N99" s="161" t="s">
        <v>442</v>
      </c>
      <c r="O99" s="161" t="s">
        <v>2829</v>
      </c>
      <c r="P99" s="260">
        <v>40440007058</v>
      </c>
      <c r="Q99" s="161" t="s">
        <v>1513</v>
      </c>
      <c r="T99" s="161" t="s">
        <v>564</v>
      </c>
      <c r="U99" s="197">
        <v>23563852</v>
      </c>
      <c r="V99" s="373">
        <v>0</v>
      </c>
      <c r="W99" s="373">
        <v>0</v>
      </c>
      <c r="X99" s="197">
        <v>19714285</v>
      </c>
      <c r="Y99" s="373">
        <v>0</v>
      </c>
      <c r="Z99" s="373">
        <v>0</v>
      </c>
      <c r="AA99" s="197">
        <v>3849567</v>
      </c>
      <c r="AB99" s="373">
        <v>0</v>
      </c>
      <c r="AC99" s="373">
        <v>0</v>
      </c>
      <c r="AD99" s="373">
        <v>0</v>
      </c>
      <c r="AE99" s="373">
        <v>0</v>
      </c>
      <c r="AF99" s="373">
        <v>0</v>
      </c>
      <c r="AG99" s="373">
        <v>0</v>
      </c>
      <c r="AH99" s="373">
        <v>0</v>
      </c>
      <c r="AI99" s="373">
        <v>0</v>
      </c>
      <c r="AJ99" s="197">
        <v>0</v>
      </c>
    </row>
    <row r="100" spans="1:39" ht="15" customHeight="1" x14ac:dyDescent="0.25">
      <c r="A100" s="367" t="str">
        <f t="shared" si="2"/>
        <v>62xx-970612450080-620120250819TAC0015</v>
      </c>
      <c r="B100" s="161" t="s">
        <v>576</v>
      </c>
      <c r="C100" s="161" t="s">
        <v>361</v>
      </c>
      <c r="D100" s="367" t="s">
        <v>3363</v>
      </c>
      <c r="E100" s="161" t="s">
        <v>567</v>
      </c>
      <c r="F100" s="161" t="s">
        <v>686</v>
      </c>
      <c r="G100" s="161" t="s">
        <v>713</v>
      </c>
      <c r="H100" s="198">
        <v>45888</v>
      </c>
      <c r="J100" s="161" t="s">
        <v>479</v>
      </c>
      <c r="L100" s="198">
        <v>44562</v>
      </c>
      <c r="M100" s="198">
        <v>45867</v>
      </c>
      <c r="N100" s="161" t="s">
        <v>132</v>
      </c>
      <c r="O100" s="161" t="s">
        <v>3022</v>
      </c>
      <c r="P100" s="260">
        <v>970612450080</v>
      </c>
      <c r="Q100" s="161" t="s">
        <v>714</v>
      </c>
      <c r="T100" s="161" t="s">
        <v>564</v>
      </c>
      <c r="U100" s="197">
        <v>20899516.199999999</v>
      </c>
      <c r="V100" s="373">
        <v>0</v>
      </c>
      <c r="W100" s="373">
        <v>0</v>
      </c>
      <c r="X100" s="197">
        <v>18282544.199999999</v>
      </c>
      <c r="Y100" s="373">
        <v>0</v>
      </c>
      <c r="Z100" s="373">
        <v>0</v>
      </c>
      <c r="AA100" s="197">
        <v>2616972</v>
      </c>
      <c r="AB100" s="373">
        <v>0</v>
      </c>
      <c r="AC100" s="373">
        <v>0</v>
      </c>
      <c r="AD100" s="373">
        <v>0</v>
      </c>
      <c r="AE100" s="373">
        <v>0</v>
      </c>
      <c r="AF100" s="373">
        <v>0</v>
      </c>
      <c r="AG100" s="373">
        <v>0</v>
      </c>
      <c r="AH100" s="373">
        <v>0</v>
      </c>
      <c r="AI100" s="373">
        <v>0</v>
      </c>
      <c r="AJ100" s="197">
        <v>0</v>
      </c>
    </row>
    <row r="101" spans="1:39" ht="15" customHeight="1" x14ac:dyDescent="0.25">
      <c r="A101" s="367" t="str">
        <f t="shared" si="2"/>
        <v>06xx-821104301949-060120251125TAC0005</v>
      </c>
      <c r="B101" s="161" t="s">
        <v>661</v>
      </c>
      <c r="C101" s="161" t="s">
        <v>348</v>
      </c>
      <c r="D101" s="367" t="s">
        <v>3363</v>
      </c>
      <c r="E101" s="161" t="s">
        <v>562</v>
      </c>
      <c r="F101" s="161" t="s">
        <v>998</v>
      </c>
      <c r="G101" s="161" t="s">
        <v>1761</v>
      </c>
      <c r="H101" s="198">
        <v>45986</v>
      </c>
      <c r="J101" s="161" t="s">
        <v>479</v>
      </c>
      <c r="L101" s="198">
        <v>45244</v>
      </c>
      <c r="M101" s="198">
        <v>45985</v>
      </c>
      <c r="N101" s="161" t="s">
        <v>132</v>
      </c>
      <c r="O101" s="161" t="s">
        <v>3064</v>
      </c>
      <c r="P101" s="260">
        <v>821104301949</v>
      </c>
      <c r="Q101" s="161" t="s">
        <v>1760</v>
      </c>
      <c r="T101" s="161" t="s">
        <v>564</v>
      </c>
      <c r="U101" s="197">
        <v>18673640.300000001</v>
      </c>
      <c r="V101" s="373">
        <v>0</v>
      </c>
      <c r="W101" s="373">
        <v>0</v>
      </c>
      <c r="X101" s="197">
        <v>18673640.300000001</v>
      </c>
      <c r="Y101" s="373">
        <v>0</v>
      </c>
      <c r="Z101" s="373">
        <v>0</v>
      </c>
      <c r="AA101" s="197">
        <v>0</v>
      </c>
      <c r="AB101" s="373">
        <v>0</v>
      </c>
      <c r="AC101" s="373">
        <v>0</v>
      </c>
      <c r="AD101" s="373">
        <v>0</v>
      </c>
      <c r="AE101" s="373">
        <v>0</v>
      </c>
      <c r="AF101" s="373">
        <v>0</v>
      </c>
      <c r="AG101" s="373">
        <v>0</v>
      </c>
      <c r="AH101" s="373">
        <v>0</v>
      </c>
      <c r="AI101" s="373">
        <v>0</v>
      </c>
      <c r="AJ101" s="197">
        <v>0</v>
      </c>
    </row>
    <row r="102" spans="1:39" ht="15" customHeight="1" x14ac:dyDescent="0.25">
      <c r="A102" s="367" t="str">
        <f t="shared" si="2"/>
        <v>33xx-120840007199-330120251017TAC0001</v>
      </c>
      <c r="B102" s="161" t="s">
        <v>598</v>
      </c>
      <c r="C102" s="161" t="s">
        <v>304</v>
      </c>
      <c r="D102" s="367" t="s">
        <v>3363</v>
      </c>
      <c r="E102" s="161" t="s">
        <v>572</v>
      </c>
      <c r="F102" s="161" t="s">
        <v>1564</v>
      </c>
      <c r="G102" s="161" t="s">
        <v>1562</v>
      </c>
      <c r="H102" s="198">
        <v>45947</v>
      </c>
      <c r="J102" s="161" t="s">
        <v>487</v>
      </c>
      <c r="L102" s="198">
        <v>44562</v>
      </c>
      <c r="M102" s="198">
        <v>45657</v>
      </c>
      <c r="N102" s="161" t="s">
        <v>28</v>
      </c>
      <c r="O102" s="161" t="s">
        <v>2988</v>
      </c>
      <c r="P102" s="260">
        <v>120840007199</v>
      </c>
      <c r="Q102" s="161" t="s">
        <v>1563</v>
      </c>
      <c r="T102" s="161" t="s">
        <v>564</v>
      </c>
      <c r="U102" s="197">
        <v>18404350.829999998</v>
      </c>
      <c r="V102" s="373">
        <v>0</v>
      </c>
      <c r="W102" s="373">
        <v>0</v>
      </c>
      <c r="X102" s="197">
        <v>14224638.199999999</v>
      </c>
      <c r="Y102" s="373">
        <v>0</v>
      </c>
      <c r="Z102" s="373">
        <v>0</v>
      </c>
      <c r="AA102" s="197">
        <v>4179712.63</v>
      </c>
      <c r="AB102" s="373">
        <v>0</v>
      </c>
      <c r="AC102" s="373">
        <v>0</v>
      </c>
      <c r="AD102" s="373">
        <v>0</v>
      </c>
      <c r="AE102" s="373">
        <v>0</v>
      </c>
      <c r="AF102" s="373">
        <v>0</v>
      </c>
      <c r="AG102" s="373">
        <v>0</v>
      </c>
      <c r="AH102" s="373">
        <v>0</v>
      </c>
      <c r="AI102" s="373">
        <v>0</v>
      </c>
      <c r="AJ102" s="197">
        <v>0</v>
      </c>
    </row>
    <row r="103" spans="1:39" ht="15" customHeight="1" x14ac:dyDescent="0.25">
      <c r="A103" s="367" t="str">
        <f t="shared" si="2"/>
        <v>60xx-10640006190-600120250807TAC0004</v>
      </c>
      <c r="B103" s="161" t="s">
        <v>566</v>
      </c>
      <c r="C103" s="161" t="s">
        <v>363</v>
      </c>
      <c r="D103" s="367" t="s">
        <v>3363</v>
      </c>
      <c r="E103" s="161" t="s">
        <v>579</v>
      </c>
      <c r="F103" s="161" t="s">
        <v>777</v>
      </c>
      <c r="G103" s="161" t="s">
        <v>775</v>
      </c>
      <c r="H103" s="198">
        <v>45876</v>
      </c>
      <c r="J103" s="161" t="s">
        <v>487</v>
      </c>
      <c r="L103" s="198">
        <v>44197</v>
      </c>
      <c r="M103" s="198">
        <v>45657</v>
      </c>
      <c r="N103" s="161" t="s">
        <v>28</v>
      </c>
      <c r="O103" s="161" t="s">
        <v>2928</v>
      </c>
      <c r="P103" s="260">
        <v>10640006190</v>
      </c>
      <c r="Q103" s="161" t="s">
        <v>776</v>
      </c>
      <c r="T103" s="161" t="s">
        <v>564</v>
      </c>
      <c r="U103" s="197">
        <v>18004815.34</v>
      </c>
      <c r="V103" s="373">
        <v>0</v>
      </c>
      <c r="W103" s="373">
        <v>0</v>
      </c>
      <c r="X103" s="197">
        <v>13374096.6</v>
      </c>
      <c r="Y103" s="373">
        <v>0</v>
      </c>
      <c r="Z103" s="373">
        <v>0</v>
      </c>
      <c r="AA103" s="197">
        <v>4630718.74</v>
      </c>
      <c r="AB103" s="373">
        <v>0</v>
      </c>
      <c r="AC103" s="373">
        <v>0</v>
      </c>
      <c r="AD103" s="373">
        <v>0</v>
      </c>
      <c r="AE103" s="373">
        <v>0</v>
      </c>
      <c r="AF103" s="373">
        <v>0</v>
      </c>
      <c r="AG103" s="373">
        <v>0</v>
      </c>
      <c r="AH103" s="373">
        <v>0</v>
      </c>
      <c r="AI103" s="373">
        <v>0</v>
      </c>
      <c r="AJ103" s="197">
        <v>0</v>
      </c>
    </row>
    <row r="104" spans="1:39" ht="15" customHeight="1" x14ac:dyDescent="0.25">
      <c r="A104" s="367" t="str">
        <f t="shared" si="2"/>
        <v>45xx-171240020463-450120251209TAC0005</v>
      </c>
      <c r="B104" s="161" t="s">
        <v>591</v>
      </c>
      <c r="C104" s="161" t="s">
        <v>359</v>
      </c>
      <c r="D104" s="367" t="s">
        <v>3363</v>
      </c>
      <c r="E104" s="161" t="s">
        <v>562</v>
      </c>
      <c r="F104" s="161" t="s">
        <v>1047</v>
      </c>
      <c r="G104" s="161" t="s">
        <v>1878</v>
      </c>
      <c r="H104" s="198">
        <v>46000</v>
      </c>
      <c r="J104" s="161" t="s">
        <v>487</v>
      </c>
      <c r="L104" s="198">
        <v>44562</v>
      </c>
      <c r="M104" s="198">
        <v>45657</v>
      </c>
      <c r="N104" s="161" t="s">
        <v>922</v>
      </c>
      <c r="O104" s="161" t="s">
        <v>3005</v>
      </c>
      <c r="P104" s="260">
        <v>171240020463</v>
      </c>
      <c r="Q104" s="161" t="s">
        <v>1990</v>
      </c>
      <c r="T104" s="161" t="s">
        <v>564</v>
      </c>
      <c r="U104" s="197">
        <v>17732915</v>
      </c>
      <c r="V104" s="373">
        <v>0</v>
      </c>
      <c r="W104" s="373">
        <v>0</v>
      </c>
      <c r="X104" s="197">
        <v>14403200</v>
      </c>
      <c r="Y104" s="373">
        <v>0</v>
      </c>
      <c r="Z104" s="373">
        <v>0</v>
      </c>
      <c r="AA104" s="197">
        <v>3329715</v>
      </c>
      <c r="AB104" s="373">
        <v>0</v>
      </c>
      <c r="AC104" s="373">
        <v>0</v>
      </c>
      <c r="AD104" s="373">
        <v>0</v>
      </c>
      <c r="AE104" s="373">
        <v>0</v>
      </c>
      <c r="AF104" s="373">
        <v>0</v>
      </c>
      <c r="AG104" s="373">
        <v>0</v>
      </c>
      <c r="AH104" s="373">
        <v>0</v>
      </c>
      <c r="AI104" s="373">
        <v>0</v>
      </c>
      <c r="AJ104" s="197">
        <v>28887768</v>
      </c>
    </row>
    <row r="105" spans="1:39" ht="15" customHeight="1" x14ac:dyDescent="0.25">
      <c r="A105" s="367" t="str">
        <f t="shared" si="2"/>
        <v>59xx-700327302922-50</v>
      </c>
      <c r="B105" s="367" t="s">
        <v>570</v>
      </c>
      <c r="C105" s="367" t="s">
        <v>337</v>
      </c>
      <c r="D105" s="367" t="s">
        <v>3365</v>
      </c>
      <c r="E105" s="367" t="s">
        <v>926</v>
      </c>
      <c r="F105" s="367" t="s">
        <v>936</v>
      </c>
      <c r="G105" s="367">
        <v>50</v>
      </c>
      <c r="H105" s="371">
        <v>45729</v>
      </c>
      <c r="I105" s="380">
        <v>46051</v>
      </c>
      <c r="J105" s="367" t="s">
        <v>24</v>
      </c>
      <c r="K105" s="381"/>
      <c r="L105" s="371">
        <v>44927</v>
      </c>
      <c r="M105" s="371">
        <v>45291</v>
      </c>
      <c r="N105" s="367" t="s">
        <v>922</v>
      </c>
      <c r="O105" s="372">
        <v>580320386160</v>
      </c>
      <c r="P105" s="372">
        <v>700327302922</v>
      </c>
      <c r="Q105" s="367" t="s">
        <v>2435</v>
      </c>
      <c r="R105" s="381" t="s">
        <v>568</v>
      </c>
      <c r="S105" s="381"/>
      <c r="T105" s="367" t="s">
        <v>1372</v>
      </c>
      <c r="U105" s="373">
        <v>17002508.34</v>
      </c>
      <c r="V105" s="373">
        <v>0</v>
      </c>
      <c r="W105" s="373">
        <v>0</v>
      </c>
      <c r="X105" s="373">
        <v>12530400</v>
      </c>
      <c r="Y105" s="373">
        <v>0</v>
      </c>
      <c r="Z105" s="373">
        <v>0</v>
      </c>
      <c r="AA105" s="373">
        <v>4472108.34</v>
      </c>
      <c r="AB105" s="373">
        <v>0</v>
      </c>
      <c r="AC105" s="373">
        <v>0</v>
      </c>
      <c r="AD105" s="373">
        <v>0</v>
      </c>
      <c r="AE105" s="373">
        <v>0</v>
      </c>
      <c r="AF105" s="373">
        <v>0</v>
      </c>
      <c r="AG105" s="373">
        <v>0</v>
      </c>
      <c r="AH105" s="373">
        <v>0</v>
      </c>
      <c r="AI105" s="373">
        <v>0</v>
      </c>
      <c r="AJ105" s="373">
        <v>0</v>
      </c>
      <c r="AK105" s="380" t="e">
        <v>#N/A</v>
      </c>
      <c r="AL105" s="381" t="e">
        <v>#N/A</v>
      </c>
      <c r="AM105" s="381" t="e">
        <v>#N/A</v>
      </c>
    </row>
    <row r="106" spans="1:39" ht="15" customHeight="1" x14ac:dyDescent="0.25">
      <c r="A106" s="367" t="str">
        <f t="shared" si="2"/>
        <v>59xx-130540007040-590120251231TAC0032</v>
      </c>
      <c r="B106" s="161" t="s">
        <v>570</v>
      </c>
      <c r="C106" s="161" t="s">
        <v>337</v>
      </c>
      <c r="D106" s="367" t="s">
        <v>3363</v>
      </c>
      <c r="E106" s="161" t="s">
        <v>572</v>
      </c>
      <c r="F106" s="161" t="s">
        <v>1416</v>
      </c>
      <c r="G106" s="161" t="s">
        <v>2242</v>
      </c>
      <c r="H106" s="198">
        <v>46022</v>
      </c>
      <c r="J106" s="161" t="s">
        <v>487</v>
      </c>
      <c r="L106" s="198">
        <v>44927</v>
      </c>
      <c r="M106" s="198">
        <v>45930</v>
      </c>
      <c r="N106" s="161" t="s">
        <v>28</v>
      </c>
      <c r="O106" s="161" t="s">
        <v>2842</v>
      </c>
      <c r="P106" s="260">
        <v>130540007040</v>
      </c>
      <c r="Q106" s="161" t="s">
        <v>2241</v>
      </c>
      <c r="T106" s="161" t="s">
        <v>564</v>
      </c>
      <c r="U106" s="197">
        <v>16895002.950000003</v>
      </c>
      <c r="V106" s="373">
        <v>0</v>
      </c>
      <c r="W106" s="373">
        <v>0</v>
      </c>
      <c r="X106" s="197">
        <v>14330856.800000001</v>
      </c>
      <c r="Y106" s="373">
        <v>0</v>
      </c>
      <c r="Z106" s="373">
        <v>0</v>
      </c>
      <c r="AA106" s="197">
        <v>2564146.15</v>
      </c>
      <c r="AB106" s="373">
        <v>0</v>
      </c>
      <c r="AC106" s="373">
        <v>0</v>
      </c>
      <c r="AD106" s="373">
        <v>0</v>
      </c>
      <c r="AE106" s="373">
        <v>0</v>
      </c>
      <c r="AF106" s="373">
        <v>0</v>
      </c>
      <c r="AG106" s="373">
        <v>0</v>
      </c>
      <c r="AH106" s="373">
        <v>0</v>
      </c>
      <c r="AI106" s="373">
        <v>0</v>
      </c>
      <c r="AJ106" s="197">
        <v>0</v>
      </c>
    </row>
    <row r="107" spans="1:39" ht="15" customHeight="1" x14ac:dyDescent="0.25">
      <c r="A107" s="367" t="str">
        <f t="shared" si="2"/>
        <v>58xx-1040000061-580120251016TAC0001</v>
      </c>
      <c r="B107" s="161" t="s">
        <v>565</v>
      </c>
      <c r="C107" s="161" t="s">
        <v>282</v>
      </c>
      <c r="D107" s="367" t="s">
        <v>3363</v>
      </c>
      <c r="E107" s="161" t="s">
        <v>562</v>
      </c>
      <c r="F107" s="161" t="s">
        <v>1487</v>
      </c>
      <c r="G107" s="161" t="s">
        <v>1485</v>
      </c>
      <c r="H107" s="198">
        <v>45946</v>
      </c>
      <c r="J107" s="161" t="s">
        <v>487</v>
      </c>
      <c r="L107" s="198">
        <v>44562</v>
      </c>
      <c r="M107" s="198">
        <v>45657</v>
      </c>
      <c r="N107" s="161" t="s">
        <v>131</v>
      </c>
      <c r="O107" s="161" t="s">
        <v>2449</v>
      </c>
      <c r="P107" s="260">
        <v>1040000061</v>
      </c>
      <c r="Q107" s="161" t="s">
        <v>1486</v>
      </c>
      <c r="T107" s="161" t="s">
        <v>564</v>
      </c>
      <c r="U107" s="197">
        <v>16017867.1</v>
      </c>
      <c r="V107" s="373">
        <v>0</v>
      </c>
      <c r="W107" s="373">
        <v>0</v>
      </c>
      <c r="X107" s="197">
        <v>12419638.6</v>
      </c>
      <c r="Y107" s="373">
        <v>0</v>
      </c>
      <c r="Z107" s="373">
        <v>0</v>
      </c>
      <c r="AA107" s="197">
        <v>3598228.5</v>
      </c>
      <c r="AB107" s="373">
        <v>0</v>
      </c>
      <c r="AC107" s="373">
        <v>0</v>
      </c>
      <c r="AD107" s="373">
        <v>0</v>
      </c>
      <c r="AE107" s="373">
        <v>0</v>
      </c>
      <c r="AF107" s="373">
        <v>0</v>
      </c>
      <c r="AG107" s="373">
        <v>0</v>
      </c>
      <c r="AH107" s="373">
        <v>0</v>
      </c>
      <c r="AI107" s="373">
        <v>0</v>
      </c>
      <c r="AJ107" s="197">
        <v>0</v>
      </c>
    </row>
    <row r="108" spans="1:39" ht="15" customHeight="1" x14ac:dyDescent="0.25">
      <c r="A108" s="367" t="str">
        <f t="shared" si="2"/>
        <v>62xx-70740009556-620120251017TAC0276</v>
      </c>
      <c r="B108" s="161" t="s">
        <v>576</v>
      </c>
      <c r="C108" s="161" t="s">
        <v>361</v>
      </c>
      <c r="D108" s="367" t="s">
        <v>3363</v>
      </c>
      <c r="E108" s="161" t="s">
        <v>567</v>
      </c>
      <c r="F108" s="161" t="s">
        <v>490</v>
      </c>
      <c r="G108" s="161" t="s">
        <v>1764</v>
      </c>
      <c r="H108" s="198">
        <v>45947</v>
      </c>
      <c r="J108" s="161" t="s">
        <v>487</v>
      </c>
      <c r="L108" s="198">
        <v>44562</v>
      </c>
      <c r="M108" s="198">
        <v>45657</v>
      </c>
      <c r="N108" s="161" t="s">
        <v>28</v>
      </c>
      <c r="O108" s="161" t="s">
        <v>2972</v>
      </c>
      <c r="P108" s="260">
        <v>70740009556</v>
      </c>
      <c r="Q108" s="161" t="s">
        <v>1763</v>
      </c>
      <c r="T108" s="161" t="s">
        <v>564</v>
      </c>
      <c r="U108" s="197">
        <v>15256148.940000001</v>
      </c>
      <c r="V108" s="373">
        <v>0</v>
      </c>
      <c r="W108" s="373">
        <v>0</v>
      </c>
      <c r="X108" s="197">
        <v>12366696.800000001</v>
      </c>
      <c r="Y108" s="373">
        <v>0</v>
      </c>
      <c r="Z108" s="373">
        <v>0</v>
      </c>
      <c r="AA108" s="197">
        <v>2889452.14</v>
      </c>
      <c r="AB108" s="373">
        <v>0</v>
      </c>
      <c r="AC108" s="373">
        <v>0</v>
      </c>
      <c r="AD108" s="373">
        <v>0</v>
      </c>
      <c r="AE108" s="373">
        <v>0</v>
      </c>
      <c r="AF108" s="373">
        <v>0</v>
      </c>
      <c r="AG108" s="373">
        <v>0</v>
      </c>
      <c r="AH108" s="373">
        <v>0</v>
      </c>
      <c r="AI108" s="373">
        <v>0</v>
      </c>
      <c r="AJ108" s="197">
        <v>0</v>
      </c>
    </row>
    <row r="109" spans="1:39" ht="15" customHeight="1" x14ac:dyDescent="0.25">
      <c r="A109" s="367" t="str">
        <f t="shared" si="2"/>
        <v>58xx-90540001646-580120251104TAC0001</v>
      </c>
      <c r="B109" s="161" t="s">
        <v>565</v>
      </c>
      <c r="C109" s="161" t="s">
        <v>282</v>
      </c>
      <c r="D109" s="367" t="s">
        <v>3363</v>
      </c>
      <c r="E109" s="161" t="s">
        <v>614</v>
      </c>
      <c r="F109" s="161" t="s">
        <v>1548</v>
      </c>
      <c r="G109" s="161" t="s">
        <v>1545</v>
      </c>
      <c r="H109" s="198">
        <v>45965</v>
      </c>
      <c r="J109" s="161" t="s">
        <v>487</v>
      </c>
      <c r="L109" s="198">
        <v>44562</v>
      </c>
      <c r="M109" s="198">
        <v>45657</v>
      </c>
      <c r="N109" s="161" t="s">
        <v>131</v>
      </c>
      <c r="O109" s="161" t="s">
        <v>2804</v>
      </c>
      <c r="P109" s="260">
        <v>90540001646</v>
      </c>
      <c r="Q109" s="161" t="s">
        <v>1546</v>
      </c>
      <c r="T109" s="161" t="s">
        <v>564</v>
      </c>
      <c r="U109" s="197">
        <v>15244290.510000002</v>
      </c>
      <c r="V109" s="373">
        <v>0</v>
      </c>
      <c r="W109" s="373">
        <v>0</v>
      </c>
      <c r="X109" s="197">
        <v>11350821.800000001</v>
      </c>
      <c r="Y109" s="373">
        <v>0</v>
      </c>
      <c r="Z109" s="373">
        <v>0</v>
      </c>
      <c r="AA109" s="197">
        <v>3893468.71</v>
      </c>
      <c r="AB109" s="373">
        <v>0</v>
      </c>
      <c r="AC109" s="373">
        <v>0</v>
      </c>
      <c r="AD109" s="373">
        <v>0</v>
      </c>
      <c r="AE109" s="373">
        <v>0</v>
      </c>
      <c r="AF109" s="373">
        <v>0</v>
      </c>
      <c r="AG109" s="373">
        <v>0</v>
      </c>
      <c r="AH109" s="373">
        <v>0</v>
      </c>
      <c r="AI109" s="373">
        <v>0</v>
      </c>
      <c r="AJ109" s="197">
        <v>0</v>
      </c>
    </row>
    <row r="110" spans="1:39" ht="15" customHeight="1" x14ac:dyDescent="0.25">
      <c r="A110" s="367" t="str">
        <f t="shared" si="2"/>
        <v>59xx-201240020937-202</v>
      </c>
      <c r="B110" s="367" t="s">
        <v>570</v>
      </c>
      <c r="C110" s="367" t="s">
        <v>337</v>
      </c>
      <c r="D110" s="367" t="s">
        <v>3365</v>
      </c>
      <c r="E110" s="367" t="s">
        <v>569</v>
      </c>
      <c r="F110" s="367" t="s">
        <v>4846</v>
      </c>
      <c r="G110" s="367">
        <v>202</v>
      </c>
      <c r="H110" s="371">
        <v>45836</v>
      </c>
      <c r="I110" s="380">
        <v>46112</v>
      </c>
      <c r="J110" s="367" t="s">
        <v>24</v>
      </c>
      <c r="K110" s="381" t="s">
        <v>563</v>
      </c>
      <c r="L110" s="371">
        <v>44562</v>
      </c>
      <c r="M110" s="371">
        <v>45657</v>
      </c>
      <c r="N110" s="367" t="s">
        <v>28</v>
      </c>
      <c r="O110" s="372">
        <v>151000127650</v>
      </c>
      <c r="P110" s="372">
        <v>201240020937</v>
      </c>
      <c r="Q110" s="367" t="s">
        <v>874</v>
      </c>
      <c r="R110" s="381" t="s">
        <v>583</v>
      </c>
      <c r="S110" s="381" t="s">
        <v>178</v>
      </c>
      <c r="T110" s="367" t="s">
        <v>564</v>
      </c>
      <c r="U110" s="373">
        <v>15138589.74</v>
      </c>
      <c r="V110" s="373">
        <v>0</v>
      </c>
      <c r="W110" s="373">
        <v>0</v>
      </c>
      <c r="X110" s="373">
        <v>11851345</v>
      </c>
      <c r="Y110" s="373">
        <v>0</v>
      </c>
      <c r="Z110" s="373">
        <v>0</v>
      </c>
      <c r="AA110" s="373">
        <v>3287244.74</v>
      </c>
      <c r="AB110" s="373">
        <v>0</v>
      </c>
      <c r="AC110" s="373">
        <v>0</v>
      </c>
      <c r="AD110" s="373">
        <v>0</v>
      </c>
      <c r="AE110" s="373">
        <v>0</v>
      </c>
      <c r="AF110" s="373">
        <v>0</v>
      </c>
      <c r="AG110" s="373">
        <v>0</v>
      </c>
      <c r="AH110" s="373">
        <v>0</v>
      </c>
      <c r="AI110" s="373">
        <v>0</v>
      </c>
      <c r="AJ110" s="373">
        <v>0</v>
      </c>
      <c r="AK110" s="380">
        <v>45831</v>
      </c>
      <c r="AL110" s="381" t="e">
        <v>#N/A</v>
      </c>
      <c r="AM110" s="381" t="e">
        <v>#N/A</v>
      </c>
    </row>
    <row r="111" spans="1:39" ht="15" customHeight="1" x14ac:dyDescent="0.25">
      <c r="A111" s="367" t="str">
        <f t="shared" si="2"/>
        <v>60xx-71040019898-600120251002TAC0088</v>
      </c>
      <c r="B111" s="161" t="s">
        <v>566</v>
      </c>
      <c r="C111" s="161" t="s">
        <v>363</v>
      </c>
      <c r="D111" s="367" t="s">
        <v>3363</v>
      </c>
      <c r="E111" s="161" t="s">
        <v>759</v>
      </c>
      <c r="F111" s="161" t="s">
        <v>760</v>
      </c>
      <c r="G111" s="161" t="s">
        <v>1344</v>
      </c>
      <c r="H111" s="198">
        <v>45932</v>
      </c>
      <c r="J111" s="161" t="s">
        <v>479</v>
      </c>
      <c r="L111" s="198">
        <v>44562</v>
      </c>
      <c r="M111" s="198">
        <v>45926</v>
      </c>
      <c r="N111" s="161" t="s">
        <v>132</v>
      </c>
      <c r="O111" s="161" t="s">
        <v>2521</v>
      </c>
      <c r="P111" s="260">
        <v>71040019898</v>
      </c>
      <c r="Q111" s="161" t="s">
        <v>1343</v>
      </c>
      <c r="T111" s="161" t="s">
        <v>564</v>
      </c>
      <c r="U111" s="197">
        <v>14241236.41</v>
      </c>
      <c r="V111" s="373">
        <v>0</v>
      </c>
      <c r="W111" s="373">
        <v>0</v>
      </c>
      <c r="X111" s="197">
        <v>12054668.6</v>
      </c>
      <c r="Y111" s="373">
        <v>0</v>
      </c>
      <c r="Z111" s="373">
        <v>0</v>
      </c>
      <c r="AA111" s="197">
        <v>2186567.81</v>
      </c>
      <c r="AB111" s="373">
        <v>0</v>
      </c>
      <c r="AC111" s="373">
        <v>0</v>
      </c>
      <c r="AD111" s="373">
        <v>0</v>
      </c>
      <c r="AE111" s="373">
        <v>0</v>
      </c>
      <c r="AF111" s="373">
        <v>0</v>
      </c>
      <c r="AG111" s="373">
        <v>0</v>
      </c>
      <c r="AH111" s="373">
        <v>0</v>
      </c>
      <c r="AI111" s="373">
        <v>0</v>
      </c>
      <c r="AJ111" s="197">
        <v>0</v>
      </c>
    </row>
    <row r="112" spans="1:39" ht="15" customHeight="1" x14ac:dyDescent="0.25">
      <c r="A112" s="367" t="str">
        <f t="shared" si="2"/>
        <v>30xx-230840000947-300120251112TAC0050</v>
      </c>
      <c r="B112" s="161" t="s">
        <v>595</v>
      </c>
      <c r="C112" s="161" t="s">
        <v>217</v>
      </c>
      <c r="D112" s="367" t="s">
        <v>3363</v>
      </c>
      <c r="E112" s="161" t="s">
        <v>567</v>
      </c>
      <c r="F112" s="161" t="s">
        <v>995</v>
      </c>
      <c r="G112" s="161" t="s">
        <v>2312</v>
      </c>
      <c r="H112" s="198">
        <v>45973</v>
      </c>
      <c r="J112" s="161" t="s">
        <v>487</v>
      </c>
      <c r="L112" s="198">
        <v>45139</v>
      </c>
      <c r="M112" s="198">
        <v>45291</v>
      </c>
      <c r="N112" s="161" t="s">
        <v>28</v>
      </c>
      <c r="O112" s="161" t="s">
        <v>3107</v>
      </c>
      <c r="P112" s="260">
        <v>230840000947</v>
      </c>
      <c r="Q112" s="161" t="s">
        <v>2313</v>
      </c>
      <c r="T112" s="161" t="s">
        <v>564</v>
      </c>
      <c r="U112" s="197">
        <v>13453630.800000001</v>
      </c>
      <c r="V112" s="373">
        <v>0</v>
      </c>
      <c r="W112" s="373">
        <v>0</v>
      </c>
      <c r="X112" s="197">
        <v>13453630.800000001</v>
      </c>
      <c r="Y112" s="373">
        <v>0</v>
      </c>
      <c r="Z112" s="373">
        <v>0</v>
      </c>
      <c r="AA112" s="197">
        <v>0</v>
      </c>
      <c r="AB112" s="373">
        <v>0</v>
      </c>
      <c r="AC112" s="373">
        <v>0</v>
      </c>
      <c r="AD112" s="373">
        <v>0</v>
      </c>
      <c r="AE112" s="373">
        <v>0</v>
      </c>
      <c r="AF112" s="373">
        <v>0</v>
      </c>
      <c r="AG112" s="373">
        <v>0</v>
      </c>
      <c r="AH112" s="373">
        <v>0</v>
      </c>
      <c r="AI112" s="373">
        <v>0</v>
      </c>
      <c r="AJ112" s="197">
        <v>329846</v>
      </c>
    </row>
    <row r="113" spans="1:39" ht="15" customHeight="1" x14ac:dyDescent="0.25">
      <c r="A113" s="367" t="str">
        <f t="shared" si="2"/>
        <v>09xx-211240008147-090120251230TAC0002</v>
      </c>
      <c r="B113" s="161" t="s">
        <v>677</v>
      </c>
      <c r="C113" s="161" t="s">
        <v>356</v>
      </c>
      <c r="D113" s="367" t="s">
        <v>3363</v>
      </c>
      <c r="E113" s="161" t="s">
        <v>578</v>
      </c>
      <c r="F113" s="161" t="s">
        <v>685</v>
      </c>
      <c r="G113" s="161" t="s">
        <v>2747</v>
      </c>
      <c r="H113" s="198">
        <v>46021</v>
      </c>
      <c r="J113" s="161" t="s">
        <v>487</v>
      </c>
      <c r="L113" s="198">
        <v>44562</v>
      </c>
      <c r="M113" s="198">
        <v>45657</v>
      </c>
      <c r="N113" s="161" t="s">
        <v>28</v>
      </c>
      <c r="O113" s="161" t="s">
        <v>2920</v>
      </c>
      <c r="P113" s="260">
        <v>211240008147</v>
      </c>
      <c r="Q113" s="161" t="s">
        <v>2746</v>
      </c>
      <c r="T113" s="161" t="s">
        <v>564</v>
      </c>
      <c r="U113" s="197">
        <v>13202480.359999999</v>
      </c>
      <c r="V113" s="373">
        <v>0</v>
      </c>
      <c r="W113" s="373">
        <v>0</v>
      </c>
      <c r="X113" s="197">
        <v>10246815.800000001</v>
      </c>
      <c r="Y113" s="373">
        <v>0</v>
      </c>
      <c r="Z113" s="373">
        <v>0</v>
      </c>
      <c r="AA113" s="197">
        <v>2955664.56</v>
      </c>
      <c r="AB113" s="373">
        <v>0</v>
      </c>
      <c r="AC113" s="373">
        <v>0</v>
      </c>
      <c r="AD113" s="373">
        <v>0</v>
      </c>
      <c r="AE113" s="373">
        <v>0</v>
      </c>
      <c r="AF113" s="373">
        <v>0</v>
      </c>
      <c r="AG113" s="373">
        <v>0</v>
      </c>
      <c r="AH113" s="373">
        <v>0</v>
      </c>
      <c r="AI113" s="373">
        <v>0</v>
      </c>
      <c r="AJ113" s="197">
        <v>0</v>
      </c>
    </row>
    <row r="114" spans="1:39" ht="15" customHeight="1" x14ac:dyDescent="0.25">
      <c r="A114" s="367" t="str">
        <f t="shared" si="2"/>
        <v>43xx-130140006206-39</v>
      </c>
      <c r="B114" s="367" t="s">
        <v>584</v>
      </c>
      <c r="C114" s="367" t="s">
        <v>328</v>
      </c>
      <c r="D114" s="367" t="s">
        <v>3365</v>
      </c>
      <c r="E114" s="367" t="s">
        <v>572</v>
      </c>
      <c r="F114" s="367" t="s">
        <v>585</v>
      </c>
      <c r="G114" s="367">
        <v>39</v>
      </c>
      <c r="H114" s="371">
        <v>45720</v>
      </c>
      <c r="I114" s="380">
        <v>46083</v>
      </c>
      <c r="J114" s="367" t="s">
        <v>24</v>
      </c>
      <c r="K114" s="381" t="s">
        <v>563</v>
      </c>
      <c r="L114" s="371">
        <v>44562</v>
      </c>
      <c r="M114" s="371">
        <v>45291</v>
      </c>
      <c r="N114" s="367" t="s">
        <v>28</v>
      </c>
      <c r="O114" s="372">
        <v>430600003622</v>
      </c>
      <c r="P114" s="372">
        <v>130140006206</v>
      </c>
      <c r="Q114" s="367" t="s">
        <v>3979</v>
      </c>
      <c r="R114" s="381" t="s">
        <v>3519</v>
      </c>
      <c r="S114" s="381" t="s">
        <v>179</v>
      </c>
      <c r="T114" s="367" t="s">
        <v>564</v>
      </c>
      <c r="U114" s="373">
        <v>13057864.66</v>
      </c>
      <c r="V114" s="373">
        <v>0</v>
      </c>
      <c r="W114" s="373">
        <v>0</v>
      </c>
      <c r="X114" s="373">
        <v>11157746</v>
      </c>
      <c r="Y114" s="373">
        <v>0</v>
      </c>
      <c r="Z114" s="373">
        <v>0</v>
      </c>
      <c r="AA114" s="373">
        <v>1900118.66</v>
      </c>
      <c r="AB114" s="373">
        <v>0</v>
      </c>
      <c r="AC114" s="373">
        <v>0</v>
      </c>
      <c r="AD114" s="373">
        <v>0</v>
      </c>
      <c r="AE114" s="373">
        <v>0</v>
      </c>
      <c r="AF114" s="373">
        <v>0</v>
      </c>
      <c r="AG114" s="373">
        <v>0</v>
      </c>
      <c r="AH114" s="373">
        <v>0</v>
      </c>
      <c r="AI114" s="373">
        <v>0</v>
      </c>
      <c r="AJ114" s="373">
        <v>365473738</v>
      </c>
      <c r="AK114" s="380">
        <v>45709</v>
      </c>
      <c r="AL114" s="381" t="e">
        <v>#N/A</v>
      </c>
      <c r="AM114" s="381" t="e">
        <v>#N/A</v>
      </c>
    </row>
    <row r="115" spans="1:39" ht="15" customHeight="1" x14ac:dyDescent="0.25">
      <c r="A115" s="367" t="str">
        <f t="shared" si="2"/>
        <v>58xx-51240003351-580120251222TAC0008</v>
      </c>
      <c r="B115" s="161" t="s">
        <v>565</v>
      </c>
      <c r="C115" s="161" t="s">
        <v>282</v>
      </c>
      <c r="D115" s="367" t="s">
        <v>3363</v>
      </c>
      <c r="E115" s="161" t="s">
        <v>562</v>
      </c>
      <c r="F115" s="161" t="s">
        <v>1043</v>
      </c>
      <c r="G115" s="161" t="s">
        <v>2737</v>
      </c>
      <c r="H115" s="198">
        <v>46013</v>
      </c>
      <c r="J115" s="161" t="s">
        <v>487</v>
      </c>
      <c r="L115" s="198">
        <v>44562</v>
      </c>
      <c r="M115" s="198">
        <v>46022</v>
      </c>
      <c r="N115" s="161" t="s">
        <v>28</v>
      </c>
      <c r="O115" s="161" t="s">
        <v>2837</v>
      </c>
      <c r="P115" s="260">
        <v>51240003351</v>
      </c>
      <c r="Q115" s="161" t="s">
        <v>1390</v>
      </c>
      <c r="T115" s="161" t="s">
        <v>564</v>
      </c>
      <c r="U115" s="197">
        <v>12967543.669999998</v>
      </c>
      <c r="V115" s="373">
        <v>0</v>
      </c>
      <c r="W115" s="373">
        <v>0</v>
      </c>
      <c r="X115" s="197">
        <v>7866442.7999999998</v>
      </c>
      <c r="Y115" s="373">
        <v>0</v>
      </c>
      <c r="Z115" s="373">
        <v>0</v>
      </c>
      <c r="AA115" s="197">
        <v>5101100.87</v>
      </c>
      <c r="AB115" s="373">
        <v>0</v>
      </c>
      <c r="AC115" s="373">
        <v>0</v>
      </c>
      <c r="AD115" s="373">
        <v>0</v>
      </c>
      <c r="AE115" s="373">
        <v>0</v>
      </c>
      <c r="AF115" s="373">
        <v>0</v>
      </c>
      <c r="AG115" s="373">
        <v>0</v>
      </c>
      <c r="AH115" s="373">
        <v>0</v>
      </c>
      <c r="AI115" s="373">
        <v>0</v>
      </c>
      <c r="AJ115" s="197">
        <v>121465274</v>
      </c>
    </row>
    <row r="116" spans="1:39" ht="15" customHeight="1" x14ac:dyDescent="0.25">
      <c r="A116" s="367" t="str">
        <f t="shared" si="2"/>
        <v>62xx-220340003476-620120251204TAC0017</v>
      </c>
      <c r="B116" s="161" t="s">
        <v>576</v>
      </c>
      <c r="C116" s="161" t="s">
        <v>361</v>
      </c>
      <c r="D116" s="367" t="s">
        <v>3363</v>
      </c>
      <c r="E116" s="161" t="s">
        <v>578</v>
      </c>
      <c r="F116" s="161" t="s">
        <v>493</v>
      </c>
      <c r="G116" s="161" t="s">
        <v>2643</v>
      </c>
      <c r="H116" s="198">
        <v>45995</v>
      </c>
      <c r="J116" s="161" t="s">
        <v>479</v>
      </c>
      <c r="L116" s="198">
        <v>44622</v>
      </c>
      <c r="M116" s="198">
        <v>45979</v>
      </c>
      <c r="N116" s="161" t="s">
        <v>132</v>
      </c>
      <c r="O116" s="161" t="s">
        <v>3964</v>
      </c>
      <c r="P116" s="260">
        <v>220340003476</v>
      </c>
      <c r="Q116" s="161" t="s">
        <v>960</v>
      </c>
      <c r="T116" s="161" t="s">
        <v>564</v>
      </c>
      <c r="U116" s="197">
        <v>12682357.93</v>
      </c>
      <c r="V116" s="373">
        <v>0</v>
      </c>
      <c r="W116" s="373">
        <v>0</v>
      </c>
      <c r="X116" s="197">
        <v>12605469.199999999</v>
      </c>
      <c r="Y116" s="373">
        <v>0</v>
      </c>
      <c r="Z116" s="373">
        <v>0</v>
      </c>
      <c r="AA116" s="197">
        <v>76888.73</v>
      </c>
      <c r="AB116" s="373">
        <v>0</v>
      </c>
      <c r="AC116" s="373">
        <v>0</v>
      </c>
      <c r="AD116" s="373">
        <v>0</v>
      </c>
      <c r="AE116" s="373">
        <v>0</v>
      </c>
      <c r="AF116" s="373">
        <v>0</v>
      </c>
      <c r="AG116" s="373">
        <v>0</v>
      </c>
      <c r="AH116" s="373">
        <v>0</v>
      </c>
      <c r="AI116" s="373">
        <v>0</v>
      </c>
      <c r="AJ116" s="197">
        <v>0</v>
      </c>
    </row>
    <row r="117" spans="1:39" ht="15" customHeight="1" x14ac:dyDescent="0.25">
      <c r="A117" s="367" t="str">
        <f t="shared" si="2"/>
        <v>15xx-160140012325-150120260122TAC0252</v>
      </c>
      <c r="B117" s="161" t="s">
        <v>573</v>
      </c>
      <c r="C117" s="161" t="s">
        <v>290</v>
      </c>
      <c r="D117" s="367" t="s">
        <v>3363</v>
      </c>
      <c r="E117" s="161" t="s">
        <v>579</v>
      </c>
      <c r="F117" s="161" t="s">
        <v>1054</v>
      </c>
      <c r="G117" s="161" t="s">
        <v>3687</v>
      </c>
      <c r="H117" s="198">
        <v>46044</v>
      </c>
      <c r="J117" s="161" t="s">
        <v>479</v>
      </c>
      <c r="L117" s="198">
        <v>44927</v>
      </c>
      <c r="M117" s="198">
        <v>46013</v>
      </c>
      <c r="N117" s="161" t="s">
        <v>132</v>
      </c>
      <c r="O117" s="161" t="s">
        <v>3933</v>
      </c>
      <c r="P117" s="260">
        <v>160140012325</v>
      </c>
      <c r="Q117" s="161" t="s">
        <v>3686</v>
      </c>
      <c r="T117" s="161" t="s">
        <v>564</v>
      </c>
      <c r="U117" s="197">
        <v>12493972</v>
      </c>
      <c r="V117" s="373">
        <v>0</v>
      </c>
      <c r="W117" s="373">
        <v>0</v>
      </c>
      <c r="X117" s="197">
        <v>12493972</v>
      </c>
      <c r="Y117" s="373">
        <v>0</v>
      </c>
      <c r="Z117" s="373">
        <v>0</v>
      </c>
      <c r="AA117" s="197">
        <v>0</v>
      </c>
      <c r="AB117" s="373">
        <v>0</v>
      </c>
      <c r="AC117" s="373">
        <v>0</v>
      </c>
      <c r="AD117" s="373">
        <v>0</v>
      </c>
      <c r="AE117" s="373">
        <v>0</v>
      </c>
      <c r="AF117" s="373">
        <v>0</v>
      </c>
      <c r="AG117" s="373">
        <v>0</v>
      </c>
      <c r="AH117" s="373">
        <v>0</v>
      </c>
      <c r="AI117" s="373">
        <v>0</v>
      </c>
      <c r="AJ117" s="197">
        <v>0</v>
      </c>
    </row>
    <row r="118" spans="1:39" ht="15" customHeight="1" x14ac:dyDescent="0.25">
      <c r="A118" s="367" t="str">
        <f t="shared" si="2"/>
        <v>33xx-50640005516-330120251023TAC0004</v>
      </c>
      <c r="B118" s="161" t="s">
        <v>598</v>
      </c>
      <c r="C118" s="161" t="s">
        <v>304</v>
      </c>
      <c r="D118" s="367" t="s">
        <v>3363</v>
      </c>
      <c r="E118" s="161" t="s">
        <v>572</v>
      </c>
      <c r="F118" s="161" t="s">
        <v>725</v>
      </c>
      <c r="G118" s="161" t="s">
        <v>1269</v>
      </c>
      <c r="H118" s="198">
        <v>45953</v>
      </c>
      <c r="J118" s="161" t="s">
        <v>479</v>
      </c>
      <c r="L118" s="198">
        <v>44562</v>
      </c>
      <c r="M118" s="198">
        <v>45657</v>
      </c>
      <c r="N118" s="161" t="s">
        <v>131</v>
      </c>
      <c r="O118" s="161" t="s">
        <v>2510</v>
      </c>
      <c r="P118" s="260">
        <v>50640005516</v>
      </c>
      <c r="Q118" s="161" t="s">
        <v>1268</v>
      </c>
      <c r="T118" s="161" t="s">
        <v>564</v>
      </c>
      <c r="U118" s="197">
        <v>11994915.199999999</v>
      </c>
      <c r="V118" s="373">
        <v>0</v>
      </c>
      <c r="W118" s="373">
        <v>0</v>
      </c>
      <c r="X118" s="197">
        <v>11994915.199999999</v>
      </c>
      <c r="Y118" s="373">
        <v>0</v>
      </c>
      <c r="Z118" s="373">
        <v>0</v>
      </c>
      <c r="AA118" s="197">
        <v>0</v>
      </c>
      <c r="AB118" s="373">
        <v>0</v>
      </c>
      <c r="AC118" s="373">
        <v>0</v>
      </c>
      <c r="AD118" s="373">
        <v>0</v>
      </c>
      <c r="AE118" s="373">
        <v>0</v>
      </c>
      <c r="AF118" s="373">
        <v>0</v>
      </c>
      <c r="AG118" s="373">
        <v>0</v>
      </c>
      <c r="AH118" s="373">
        <v>0</v>
      </c>
      <c r="AI118" s="373">
        <v>0</v>
      </c>
      <c r="AJ118" s="197">
        <v>0</v>
      </c>
    </row>
    <row r="119" spans="1:39" ht="15" customHeight="1" x14ac:dyDescent="0.25">
      <c r="A119" s="367" t="str">
        <f t="shared" si="2"/>
        <v>30xx-220240016563-300120251117TAC0062</v>
      </c>
      <c r="B119" s="161" t="s">
        <v>595</v>
      </c>
      <c r="C119" s="161" t="s">
        <v>217</v>
      </c>
      <c r="D119" s="367" t="s">
        <v>3363</v>
      </c>
      <c r="E119" s="161" t="s">
        <v>567</v>
      </c>
      <c r="F119" s="161" t="s">
        <v>1100</v>
      </c>
      <c r="G119" s="161" t="s">
        <v>1829</v>
      </c>
      <c r="H119" s="198">
        <v>45978</v>
      </c>
      <c r="J119" s="161" t="s">
        <v>487</v>
      </c>
      <c r="L119" s="198">
        <v>44602</v>
      </c>
      <c r="M119" s="198">
        <v>45291</v>
      </c>
      <c r="N119" s="161" t="s">
        <v>28</v>
      </c>
      <c r="O119" s="161" t="s">
        <v>3036</v>
      </c>
      <c r="P119" s="260">
        <v>220240016563</v>
      </c>
      <c r="Q119" s="161" t="s">
        <v>1828</v>
      </c>
      <c r="T119" s="161" t="s">
        <v>564</v>
      </c>
      <c r="U119" s="197">
        <v>11872365.029999999</v>
      </c>
      <c r="V119" s="373">
        <v>0</v>
      </c>
      <c r="W119" s="373">
        <v>0</v>
      </c>
      <c r="X119" s="197">
        <v>9344445.4000000004</v>
      </c>
      <c r="Y119" s="373">
        <v>0</v>
      </c>
      <c r="Z119" s="373">
        <v>0</v>
      </c>
      <c r="AA119" s="197">
        <v>2527919.63</v>
      </c>
      <c r="AB119" s="373">
        <v>0</v>
      </c>
      <c r="AC119" s="373">
        <v>0</v>
      </c>
      <c r="AD119" s="373">
        <v>0</v>
      </c>
      <c r="AE119" s="373">
        <v>0</v>
      </c>
      <c r="AF119" s="373">
        <v>0</v>
      </c>
      <c r="AG119" s="373">
        <v>0</v>
      </c>
      <c r="AH119" s="373">
        <v>0</v>
      </c>
      <c r="AI119" s="373">
        <v>0</v>
      </c>
      <c r="AJ119" s="197">
        <v>0</v>
      </c>
    </row>
    <row r="120" spans="1:39" ht="15" customHeight="1" x14ac:dyDescent="0.25">
      <c r="A120" s="367" t="str">
        <f t="shared" si="2"/>
        <v>33xx-121140019675-330120251218TAC0004</v>
      </c>
      <c r="B120" s="161" t="s">
        <v>598</v>
      </c>
      <c r="C120" s="161" t="s">
        <v>304</v>
      </c>
      <c r="D120" s="367" t="s">
        <v>3363</v>
      </c>
      <c r="E120" s="161" t="s">
        <v>572</v>
      </c>
      <c r="F120" s="161" t="s">
        <v>1637</v>
      </c>
      <c r="G120" s="161" t="s">
        <v>2247</v>
      </c>
      <c r="H120" s="198">
        <v>46009</v>
      </c>
      <c r="J120" s="161" t="s">
        <v>487</v>
      </c>
      <c r="L120" s="198">
        <v>44562</v>
      </c>
      <c r="M120" s="198">
        <v>45657</v>
      </c>
      <c r="N120" s="161" t="s">
        <v>28</v>
      </c>
      <c r="O120" s="161" t="s">
        <v>2900</v>
      </c>
      <c r="P120" s="260">
        <v>121140019675</v>
      </c>
      <c r="Q120" s="161" t="s">
        <v>2246</v>
      </c>
      <c r="T120" s="161" t="s">
        <v>564</v>
      </c>
      <c r="U120" s="197">
        <v>9857212.5700000003</v>
      </c>
      <c r="V120" s="373">
        <v>0</v>
      </c>
      <c r="W120" s="373">
        <v>0</v>
      </c>
      <c r="X120" s="197">
        <v>7685761.2000000002</v>
      </c>
      <c r="Y120" s="373">
        <v>0</v>
      </c>
      <c r="Z120" s="373">
        <v>0</v>
      </c>
      <c r="AA120" s="197">
        <v>2171451.37</v>
      </c>
      <c r="AB120" s="373">
        <v>0</v>
      </c>
      <c r="AC120" s="373">
        <v>0</v>
      </c>
      <c r="AD120" s="373">
        <v>0</v>
      </c>
      <c r="AE120" s="373">
        <v>0</v>
      </c>
      <c r="AF120" s="373">
        <v>0</v>
      </c>
      <c r="AG120" s="373">
        <v>0</v>
      </c>
      <c r="AH120" s="373">
        <v>0</v>
      </c>
      <c r="AI120" s="373">
        <v>0</v>
      </c>
      <c r="AJ120" s="197">
        <v>0</v>
      </c>
    </row>
    <row r="121" spans="1:39" ht="15" customHeight="1" x14ac:dyDescent="0.25">
      <c r="A121" s="367" t="str">
        <f t="shared" si="2"/>
        <v>60xx-61040006160-600120251215TAC0052</v>
      </c>
      <c r="B121" s="161" t="s">
        <v>566</v>
      </c>
      <c r="C121" s="161" t="s">
        <v>363</v>
      </c>
      <c r="D121" s="367" t="s">
        <v>3363</v>
      </c>
      <c r="E121" s="161" t="s">
        <v>578</v>
      </c>
      <c r="F121" s="161" t="s">
        <v>786</v>
      </c>
      <c r="G121" s="161" t="s">
        <v>2268</v>
      </c>
      <c r="H121" s="198">
        <v>46006</v>
      </c>
      <c r="J121" s="161" t="s">
        <v>487</v>
      </c>
      <c r="L121" s="198">
        <v>44562</v>
      </c>
      <c r="M121" s="198">
        <v>45657</v>
      </c>
      <c r="N121" s="161" t="s">
        <v>28</v>
      </c>
      <c r="O121" s="161" t="s">
        <v>2840</v>
      </c>
      <c r="P121" s="260">
        <v>61040006160</v>
      </c>
      <c r="Q121" s="161" t="s">
        <v>2267</v>
      </c>
      <c r="T121" s="161" t="s">
        <v>564</v>
      </c>
      <c r="U121" s="197">
        <v>9038685</v>
      </c>
      <c r="V121" s="373">
        <v>0</v>
      </c>
      <c r="W121" s="373">
        <v>0</v>
      </c>
      <c r="X121" s="197">
        <v>6986537</v>
      </c>
      <c r="Y121" s="373">
        <v>0</v>
      </c>
      <c r="Z121" s="373">
        <v>0</v>
      </c>
      <c r="AA121" s="197">
        <v>2052148</v>
      </c>
      <c r="AB121" s="373">
        <v>0</v>
      </c>
      <c r="AC121" s="373">
        <v>0</v>
      </c>
      <c r="AD121" s="373">
        <v>0</v>
      </c>
      <c r="AE121" s="373">
        <v>0</v>
      </c>
      <c r="AF121" s="373">
        <v>0</v>
      </c>
      <c r="AG121" s="373">
        <v>0</v>
      </c>
      <c r="AH121" s="373">
        <v>0</v>
      </c>
      <c r="AI121" s="373">
        <v>0</v>
      </c>
      <c r="AJ121" s="197">
        <v>0</v>
      </c>
    </row>
    <row r="122" spans="1:39" ht="15" customHeight="1" x14ac:dyDescent="0.25">
      <c r="A122" s="367" t="str">
        <f t="shared" si="2"/>
        <v>27xx-980840004271-156</v>
      </c>
      <c r="B122" s="367" t="s">
        <v>602</v>
      </c>
      <c r="C122" s="367" t="s">
        <v>193</v>
      </c>
      <c r="D122" s="367" t="s">
        <v>3365</v>
      </c>
      <c r="E122" s="367" t="s">
        <v>569</v>
      </c>
      <c r="F122" s="367" t="s">
        <v>195</v>
      </c>
      <c r="G122" s="367">
        <v>156</v>
      </c>
      <c r="H122" s="371">
        <v>45835</v>
      </c>
      <c r="I122" s="380">
        <v>46079</v>
      </c>
      <c r="J122" s="367" t="s">
        <v>24</v>
      </c>
      <c r="K122" s="381" t="s">
        <v>563</v>
      </c>
      <c r="L122" s="371">
        <v>44562</v>
      </c>
      <c r="M122" s="371">
        <v>45291</v>
      </c>
      <c r="N122" s="367" t="s">
        <v>28</v>
      </c>
      <c r="O122" s="372">
        <v>271400001451</v>
      </c>
      <c r="P122" s="372">
        <v>980840004271</v>
      </c>
      <c r="Q122" s="367" t="s">
        <v>450</v>
      </c>
      <c r="R122" s="381" t="s">
        <v>589</v>
      </c>
      <c r="S122" s="381" t="s">
        <v>179</v>
      </c>
      <c r="T122" s="367" t="s">
        <v>564</v>
      </c>
      <c r="U122" s="373">
        <v>8893601.1199999992</v>
      </c>
      <c r="V122" s="373">
        <v>0</v>
      </c>
      <c r="W122" s="373">
        <v>0</v>
      </c>
      <c r="X122" s="373">
        <v>7207466</v>
      </c>
      <c r="Y122" s="373">
        <v>0</v>
      </c>
      <c r="Z122" s="373">
        <v>0</v>
      </c>
      <c r="AA122" s="373">
        <v>1686135.12</v>
      </c>
      <c r="AB122" s="373">
        <v>0</v>
      </c>
      <c r="AC122" s="373">
        <v>0</v>
      </c>
      <c r="AD122" s="373">
        <v>0</v>
      </c>
      <c r="AE122" s="373">
        <v>0</v>
      </c>
      <c r="AF122" s="373">
        <v>0</v>
      </c>
      <c r="AG122" s="373">
        <v>0</v>
      </c>
      <c r="AH122" s="373">
        <v>0</v>
      </c>
      <c r="AI122" s="373">
        <v>0</v>
      </c>
      <c r="AJ122" s="373">
        <v>0</v>
      </c>
      <c r="AK122" s="380">
        <v>45834</v>
      </c>
      <c r="AL122" s="381" t="e">
        <v>#N/A</v>
      </c>
      <c r="AM122" s="381" t="e">
        <v>#N/A</v>
      </c>
    </row>
    <row r="123" spans="1:39" ht="15" customHeight="1" x14ac:dyDescent="0.25">
      <c r="A123" s="367" t="str">
        <f t="shared" si="2"/>
        <v>30xx-40320551004-300120251117TAC0057</v>
      </c>
      <c r="B123" s="161" t="s">
        <v>595</v>
      </c>
      <c r="C123" s="161" t="s">
        <v>217</v>
      </c>
      <c r="D123" s="367" t="s">
        <v>3363</v>
      </c>
      <c r="E123" s="161" t="s">
        <v>567</v>
      </c>
      <c r="F123" s="161" t="s">
        <v>712</v>
      </c>
      <c r="G123" s="161" t="s">
        <v>1664</v>
      </c>
      <c r="H123" s="198">
        <v>45978</v>
      </c>
      <c r="J123" s="161" t="s">
        <v>487</v>
      </c>
      <c r="L123" s="198">
        <v>44927</v>
      </c>
      <c r="M123" s="198">
        <v>45291</v>
      </c>
      <c r="N123" s="161" t="s">
        <v>28</v>
      </c>
      <c r="O123" s="161" t="s">
        <v>3111</v>
      </c>
      <c r="P123" s="260">
        <v>40320551004</v>
      </c>
      <c r="Q123" s="161" t="s">
        <v>1665</v>
      </c>
      <c r="T123" s="161" t="s">
        <v>564</v>
      </c>
      <c r="U123" s="197">
        <v>8671132.7100000009</v>
      </c>
      <c r="V123" s="373">
        <v>0</v>
      </c>
      <c r="W123" s="373">
        <v>0</v>
      </c>
      <c r="X123" s="197">
        <v>6330006</v>
      </c>
      <c r="Y123" s="373">
        <v>0</v>
      </c>
      <c r="Z123" s="373">
        <v>0</v>
      </c>
      <c r="AA123" s="197">
        <v>2341126.71</v>
      </c>
      <c r="AB123" s="373">
        <v>0</v>
      </c>
      <c r="AC123" s="373">
        <v>0</v>
      </c>
      <c r="AD123" s="373">
        <v>0</v>
      </c>
      <c r="AE123" s="373">
        <v>0</v>
      </c>
      <c r="AF123" s="373">
        <v>0</v>
      </c>
      <c r="AG123" s="373">
        <v>0</v>
      </c>
      <c r="AH123" s="373">
        <v>0</v>
      </c>
      <c r="AI123" s="373">
        <v>0</v>
      </c>
      <c r="AJ123" s="197">
        <v>49940</v>
      </c>
    </row>
    <row r="124" spans="1:39" ht="15" customHeight="1" x14ac:dyDescent="0.25">
      <c r="A124" s="367" t="str">
        <f t="shared" si="2"/>
        <v>62xx-840313450465-620120251208TAC0008</v>
      </c>
      <c r="B124" s="161" t="s">
        <v>576</v>
      </c>
      <c r="C124" s="161" t="s">
        <v>361</v>
      </c>
      <c r="D124" s="367" t="s">
        <v>3363</v>
      </c>
      <c r="E124" s="161" t="s">
        <v>594</v>
      </c>
      <c r="F124" s="161" t="s">
        <v>843</v>
      </c>
      <c r="G124" s="161" t="s">
        <v>2131</v>
      </c>
      <c r="H124" s="198">
        <v>45999</v>
      </c>
      <c r="J124" s="161" t="s">
        <v>479</v>
      </c>
      <c r="L124" s="198">
        <v>44562</v>
      </c>
      <c r="M124" s="198">
        <v>45979</v>
      </c>
      <c r="N124" s="161" t="s">
        <v>132</v>
      </c>
      <c r="O124" s="161" t="s">
        <v>3103</v>
      </c>
      <c r="P124" s="260">
        <v>840313450465</v>
      </c>
      <c r="Q124" s="161" t="s">
        <v>2130</v>
      </c>
      <c r="T124" s="161" t="s">
        <v>564</v>
      </c>
      <c r="U124" s="197">
        <v>8358991.4700000007</v>
      </c>
      <c r="V124" s="373">
        <v>0</v>
      </c>
      <c r="W124" s="373">
        <v>0</v>
      </c>
      <c r="X124" s="197">
        <v>7801694.5800000001</v>
      </c>
      <c r="Y124" s="373">
        <v>0</v>
      </c>
      <c r="Z124" s="373">
        <v>0</v>
      </c>
      <c r="AA124" s="197">
        <v>557296.89</v>
      </c>
      <c r="AB124" s="373">
        <v>0</v>
      </c>
      <c r="AC124" s="373">
        <v>0</v>
      </c>
      <c r="AD124" s="373">
        <v>0</v>
      </c>
      <c r="AE124" s="373">
        <v>0</v>
      </c>
      <c r="AF124" s="373">
        <v>0</v>
      </c>
      <c r="AG124" s="373">
        <v>0</v>
      </c>
      <c r="AH124" s="373">
        <v>0</v>
      </c>
      <c r="AI124" s="373">
        <v>0</v>
      </c>
      <c r="AJ124" s="197">
        <v>0</v>
      </c>
    </row>
    <row r="125" spans="1:39" ht="15" customHeight="1" x14ac:dyDescent="0.25">
      <c r="A125" s="367" t="str">
        <f t="shared" si="2"/>
        <v>33xx-650117300952-330120251224TAC0001</v>
      </c>
      <c r="B125" s="161" t="s">
        <v>598</v>
      </c>
      <c r="C125" s="161" t="s">
        <v>304</v>
      </c>
      <c r="D125" s="367" t="s">
        <v>3363</v>
      </c>
      <c r="E125" s="161" t="s">
        <v>572</v>
      </c>
      <c r="F125" s="161" t="s">
        <v>1402</v>
      </c>
      <c r="G125" s="161" t="s">
        <v>2150</v>
      </c>
      <c r="H125" s="198">
        <v>46015</v>
      </c>
      <c r="J125" s="161" t="s">
        <v>479</v>
      </c>
      <c r="L125" s="198">
        <v>44562</v>
      </c>
      <c r="M125" s="198">
        <v>46014</v>
      </c>
      <c r="N125" s="161" t="s">
        <v>132</v>
      </c>
      <c r="O125" s="161" t="s">
        <v>3007</v>
      </c>
      <c r="P125" s="260">
        <v>650117300952</v>
      </c>
      <c r="Q125" s="161" t="s">
        <v>2149</v>
      </c>
      <c r="T125" s="161" t="s">
        <v>564</v>
      </c>
      <c r="U125" s="197">
        <v>7634773.5899999999</v>
      </c>
      <c r="V125" s="373">
        <v>0</v>
      </c>
      <c r="W125" s="373">
        <v>0</v>
      </c>
      <c r="X125" s="197">
        <v>7552976.5199999996</v>
      </c>
      <c r="Y125" s="373">
        <v>0</v>
      </c>
      <c r="Z125" s="373">
        <v>0</v>
      </c>
      <c r="AA125" s="197">
        <v>81797.070000000007</v>
      </c>
      <c r="AB125" s="373">
        <v>0</v>
      </c>
      <c r="AC125" s="373">
        <v>0</v>
      </c>
      <c r="AD125" s="373">
        <v>0</v>
      </c>
      <c r="AE125" s="373">
        <v>0</v>
      </c>
      <c r="AF125" s="373">
        <v>0</v>
      </c>
      <c r="AG125" s="373">
        <v>0</v>
      </c>
      <c r="AH125" s="373">
        <v>0</v>
      </c>
      <c r="AI125" s="373">
        <v>0</v>
      </c>
      <c r="AJ125" s="197">
        <v>1999181</v>
      </c>
    </row>
    <row r="126" spans="1:39" ht="15" customHeight="1" x14ac:dyDescent="0.25">
      <c r="A126" s="367" t="str">
        <f t="shared" si="2"/>
        <v>33xx-211064033240-330120251120TAC0008</v>
      </c>
      <c r="B126" s="161" t="s">
        <v>598</v>
      </c>
      <c r="C126" s="161" t="s">
        <v>304</v>
      </c>
      <c r="D126" s="367" t="s">
        <v>3363</v>
      </c>
      <c r="E126" s="161" t="s">
        <v>572</v>
      </c>
      <c r="F126" s="161" t="s">
        <v>1014</v>
      </c>
      <c r="G126" s="161" t="s">
        <v>1853</v>
      </c>
      <c r="H126" s="198">
        <v>45981</v>
      </c>
      <c r="J126" s="161" t="s">
        <v>479</v>
      </c>
      <c r="L126" s="198">
        <v>45292</v>
      </c>
      <c r="M126" s="198">
        <v>45930</v>
      </c>
      <c r="N126" s="161" t="s">
        <v>167</v>
      </c>
      <c r="O126" s="161" t="s">
        <v>3065</v>
      </c>
      <c r="P126" s="260">
        <v>211064033240</v>
      </c>
      <c r="Q126" s="161" t="s">
        <v>2000</v>
      </c>
      <c r="T126" s="161" t="s">
        <v>564</v>
      </c>
      <c r="U126" s="197">
        <v>7425559.1899999995</v>
      </c>
      <c r="V126" s="373">
        <v>0</v>
      </c>
      <c r="W126" s="373">
        <v>0</v>
      </c>
      <c r="X126" s="197">
        <v>6951358.5999999996</v>
      </c>
      <c r="Y126" s="373">
        <v>0</v>
      </c>
      <c r="Z126" s="373">
        <v>0</v>
      </c>
      <c r="AA126" s="197">
        <v>474200.59</v>
      </c>
      <c r="AB126" s="373">
        <v>0</v>
      </c>
      <c r="AC126" s="373">
        <v>0</v>
      </c>
      <c r="AD126" s="373">
        <v>0</v>
      </c>
      <c r="AE126" s="373">
        <v>0</v>
      </c>
      <c r="AF126" s="373">
        <v>0</v>
      </c>
      <c r="AG126" s="373">
        <v>0</v>
      </c>
      <c r="AH126" s="373">
        <v>0</v>
      </c>
      <c r="AI126" s="373">
        <v>0</v>
      </c>
      <c r="AJ126" s="197">
        <v>0</v>
      </c>
    </row>
    <row r="127" spans="1:39" ht="15" customHeight="1" x14ac:dyDescent="0.25">
      <c r="A127" s="367" t="str">
        <f t="shared" si="2"/>
        <v>62xx-220540008137-620120251203TAC0002</v>
      </c>
      <c r="B127" s="161" t="s">
        <v>576</v>
      </c>
      <c r="C127" s="161" t="s">
        <v>361</v>
      </c>
      <c r="D127" s="367" t="s">
        <v>3363</v>
      </c>
      <c r="E127" s="161" t="s">
        <v>579</v>
      </c>
      <c r="F127" s="161" t="s">
        <v>483</v>
      </c>
      <c r="G127" s="161" t="s">
        <v>2193</v>
      </c>
      <c r="H127" s="198">
        <v>45994</v>
      </c>
      <c r="J127" s="161" t="s">
        <v>479</v>
      </c>
      <c r="L127" s="198">
        <v>44687</v>
      </c>
      <c r="M127" s="198">
        <v>45992</v>
      </c>
      <c r="N127" s="161" t="s">
        <v>132</v>
      </c>
      <c r="O127" s="161" t="s">
        <v>3154</v>
      </c>
      <c r="P127" s="260">
        <v>220540008137</v>
      </c>
      <c r="Q127" s="161" t="s">
        <v>2192</v>
      </c>
      <c r="T127" s="161" t="s">
        <v>564</v>
      </c>
      <c r="U127" s="197">
        <v>6247628.0099999998</v>
      </c>
      <c r="V127" s="373">
        <v>0</v>
      </c>
      <c r="W127" s="373">
        <v>0</v>
      </c>
      <c r="X127" s="197">
        <v>4322622.4000000004</v>
      </c>
      <c r="Y127" s="373">
        <v>0</v>
      </c>
      <c r="Z127" s="373">
        <v>0</v>
      </c>
      <c r="AA127" s="197">
        <v>1925005.6099999999</v>
      </c>
      <c r="AB127" s="373">
        <v>0</v>
      </c>
      <c r="AC127" s="373">
        <v>0</v>
      </c>
      <c r="AD127" s="373">
        <v>0</v>
      </c>
      <c r="AE127" s="373">
        <v>0</v>
      </c>
      <c r="AF127" s="373">
        <v>0</v>
      </c>
      <c r="AG127" s="373">
        <v>0</v>
      </c>
      <c r="AH127" s="373">
        <v>0</v>
      </c>
      <c r="AI127" s="373">
        <v>0</v>
      </c>
      <c r="AJ127" s="197">
        <v>0</v>
      </c>
    </row>
    <row r="128" spans="1:39" ht="15" customHeight="1" x14ac:dyDescent="0.25">
      <c r="A128" s="367" t="str">
        <f t="shared" si="2"/>
        <v>60xx-150740006410-422</v>
      </c>
      <c r="B128" s="367" t="s">
        <v>566</v>
      </c>
      <c r="C128" s="367" t="s">
        <v>363</v>
      </c>
      <c r="D128" s="367" t="s">
        <v>3365</v>
      </c>
      <c r="E128" s="367" t="s">
        <v>577</v>
      </c>
      <c r="F128" s="367" t="s">
        <v>90</v>
      </c>
      <c r="G128" s="367">
        <v>422</v>
      </c>
      <c r="H128" s="371">
        <v>45748</v>
      </c>
      <c r="I128" s="380">
        <v>46084</v>
      </c>
      <c r="J128" s="367" t="s">
        <v>24</v>
      </c>
      <c r="K128" s="381" t="s">
        <v>563</v>
      </c>
      <c r="L128" s="371">
        <v>44197</v>
      </c>
      <c r="M128" s="371">
        <v>45291</v>
      </c>
      <c r="N128" s="367" t="s">
        <v>28</v>
      </c>
      <c r="O128" s="372">
        <v>600400697727</v>
      </c>
      <c r="P128" s="372">
        <v>150740006410</v>
      </c>
      <c r="Q128" s="367" t="s">
        <v>110</v>
      </c>
      <c r="R128" s="381" t="s">
        <v>4847</v>
      </c>
      <c r="S128" s="381" t="s">
        <v>181</v>
      </c>
      <c r="T128" s="367" t="s">
        <v>564</v>
      </c>
      <c r="U128" s="373">
        <v>6167565.1900000004</v>
      </c>
      <c r="V128" s="373">
        <v>0</v>
      </c>
      <c r="W128" s="373">
        <v>0</v>
      </c>
      <c r="X128" s="373">
        <v>6110692</v>
      </c>
      <c r="Y128" s="373">
        <v>0</v>
      </c>
      <c r="Z128" s="373">
        <v>0</v>
      </c>
      <c r="AA128" s="373">
        <v>56873.19</v>
      </c>
      <c r="AB128" s="373">
        <v>0</v>
      </c>
      <c r="AC128" s="373">
        <v>0</v>
      </c>
      <c r="AD128" s="373">
        <v>0</v>
      </c>
      <c r="AE128" s="373">
        <v>0</v>
      </c>
      <c r="AF128" s="373">
        <v>0</v>
      </c>
      <c r="AG128" s="373">
        <v>0</v>
      </c>
      <c r="AH128" s="373">
        <v>0</v>
      </c>
      <c r="AI128" s="373">
        <v>0</v>
      </c>
      <c r="AJ128" s="373">
        <v>0</v>
      </c>
      <c r="AK128" s="380">
        <v>45601</v>
      </c>
      <c r="AL128" s="381" t="e">
        <v>#N/A</v>
      </c>
      <c r="AM128" s="381" t="e">
        <v>#N/A</v>
      </c>
    </row>
    <row r="129" spans="1:36" ht="15" customHeight="1" x14ac:dyDescent="0.25">
      <c r="A129" s="367" t="str">
        <f t="shared" si="2"/>
        <v>58xx-250440010389-580120260127TAC0001</v>
      </c>
      <c r="B129" s="161" t="s">
        <v>565</v>
      </c>
      <c r="C129" s="161" t="s">
        <v>282</v>
      </c>
      <c r="D129" s="367" t="s">
        <v>3363</v>
      </c>
      <c r="E129" s="161" t="s">
        <v>562</v>
      </c>
      <c r="F129" s="161" t="s">
        <v>1043</v>
      </c>
      <c r="G129" s="161" t="s">
        <v>3231</v>
      </c>
      <c r="H129" s="198">
        <v>46049</v>
      </c>
      <c r="J129" s="161" t="s">
        <v>479</v>
      </c>
      <c r="L129" s="198">
        <v>44197</v>
      </c>
      <c r="M129" s="198">
        <v>45657</v>
      </c>
      <c r="N129" s="161" t="s">
        <v>131</v>
      </c>
      <c r="O129" s="161" t="s">
        <v>3232</v>
      </c>
      <c r="P129" s="260">
        <v>250440010389</v>
      </c>
      <c r="Q129" s="161" t="s">
        <v>3233</v>
      </c>
      <c r="T129" s="161" t="s">
        <v>564</v>
      </c>
      <c r="U129" s="197">
        <v>6068017.9199999999</v>
      </c>
      <c r="V129" s="373">
        <v>0</v>
      </c>
      <c r="W129" s="373">
        <v>0</v>
      </c>
      <c r="X129" s="197">
        <v>5020480</v>
      </c>
      <c r="Y129" s="373">
        <v>0</v>
      </c>
      <c r="Z129" s="373">
        <v>0</v>
      </c>
      <c r="AA129" s="197">
        <v>1047537.92</v>
      </c>
      <c r="AB129" s="373">
        <v>0</v>
      </c>
      <c r="AC129" s="373">
        <v>0</v>
      </c>
      <c r="AD129" s="373">
        <v>0</v>
      </c>
      <c r="AE129" s="373">
        <v>0</v>
      </c>
      <c r="AF129" s="373">
        <v>0</v>
      </c>
      <c r="AG129" s="373">
        <v>0</v>
      </c>
      <c r="AH129" s="373">
        <v>0</v>
      </c>
      <c r="AI129" s="373">
        <v>0</v>
      </c>
      <c r="AJ129" s="197">
        <v>0</v>
      </c>
    </row>
    <row r="130" spans="1:36" ht="15" customHeight="1" x14ac:dyDescent="0.25">
      <c r="A130" s="367" t="str">
        <f t="shared" si="2"/>
        <v>60xx-220840009265-600120260130TAC0052</v>
      </c>
      <c r="B130" s="161" t="s">
        <v>566</v>
      </c>
      <c r="C130" s="161" t="s">
        <v>363</v>
      </c>
      <c r="D130" s="367" t="s">
        <v>3363</v>
      </c>
      <c r="E130" s="161" t="s">
        <v>579</v>
      </c>
      <c r="F130" s="161" t="s">
        <v>664</v>
      </c>
      <c r="G130" s="161" t="s">
        <v>3920</v>
      </c>
      <c r="H130" s="198">
        <v>46052</v>
      </c>
      <c r="J130" s="161" t="s">
        <v>479</v>
      </c>
      <c r="L130" s="198">
        <v>44927</v>
      </c>
      <c r="M130" s="198">
        <v>46045</v>
      </c>
      <c r="N130" s="161" t="s">
        <v>132</v>
      </c>
      <c r="O130" s="161" t="s">
        <v>3921</v>
      </c>
      <c r="P130" s="260">
        <v>220840009265</v>
      </c>
      <c r="Q130" s="161" t="s">
        <v>3783</v>
      </c>
      <c r="T130" s="161" t="s">
        <v>564</v>
      </c>
      <c r="U130" s="197">
        <v>5993795</v>
      </c>
      <c r="V130" s="373">
        <v>0</v>
      </c>
      <c r="W130" s="373">
        <v>0</v>
      </c>
      <c r="X130" s="197">
        <v>5993795</v>
      </c>
      <c r="Y130" s="373">
        <v>0</v>
      </c>
      <c r="Z130" s="373">
        <v>0</v>
      </c>
      <c r="AA130" s="197">
        <v>0</v>
      </c>
      <c r="AB130" s="373">
        <v>0</v>
      </c>
      <c r="AC130" s="373">
        <v>0</v>
      </c>
      <c r="AD130" s="373">
        <v>0</v>
      </c>
      <c r="AE130" s="373">
        <v>0</v>
      </c>
      <c r="AF130" s="373">
        <v>0</v>
      </c>
      <c r="AG130" s="373">
        <v>0</v>
      </c>
      <c r="AH130" s="373">
        <v>0</v>
      </c>
      <c r="AI130" s="373">
        <v>0</v>
      </c>
      <c r="AJ130" s="197">
        <v>0</v>
      </c>
    </row>
    <row r="131" spans="1:36" ht="15" customHeight="1" x14ac:dyDescent="0.25">
      <c r="A131" s="367" t="str">
        <f t="shared" si="2"/>
        <v>15xx-151240015186-150120260123TAC0192</v>
      </c>
      <c r="B131" s="161" t="s">
        <v>573</v>
      </c>
      <c r="C131" s="161" t="s">
        <v>290</v>
      </c>
      <c r="D131" s="367" t="s">
        <v>3363</v>
      </c>
      <c r="E131" s="161" t="s">
        <v>579</v>
      </c>
      <c r="F131" s="161" t="s">
        <v>1026</v>
      </c>
      <c r="G131" s="161" t="s">
        <v>3690</v>
      </c>
      <c r="H131" s="198">
        <v>46045</v>
      </c>
      <c r="J131" s="161" t="s">
        <v>479</v>
      </c>
      <c r="L131" s="198">
        <v>44927</v>
      </c>
      <c r="M131" s="198">
        <v>46015</v>
      </c>
      <c r="N131" s="161" t="s">
        <v>132</v>
      </c>
      <c r="O131" s="161" t="s">
        <v>3931</v>
      </c>
      <c r="P131" s="260">
        <v>151240015186</v>
      </c>
      <c r="Q131" s="161" t="s">
        <v>3689</v>
      </c>
      <c r="T131" s="161" t="s">
        <v>564</v>
      </c>
      <c r="U131" s="197">
        <v>5757596</v>
      </c>
      <c r="V131" s="373">
        <v>0</v>
      </c>
      <c r="W131" s="373">
        <v>0</v>
      </c>
      <c r="X131" s="197">
        <v>5757596</v>
      </c>
      <c r="Y131" s="373">
        <v>0</v>
      </c>
      <c r="Z131" s="373">
        <v>0</v>
      </c>
      <c r="AA131" s="197">
        <v>0</v>
      </c>
      <c r="AB131" s="373">
        <v>0</v>
      </c>
      <c r="AC131" s="373">
        <v>0</v>
      </c>
      <c r="AD131" s="373">
        <v>0</v>
      </c>
      <c r="AE131" s="373">
        <v>0</v>
      </c>
      <c r="AF131" s="373">
        <v>0</v>
      </c>
      <c r="AG131" s="373">
        <v>0</v>
      </c>
      <c r="AH131" s="373">
        <v>0</v>
      </c>
      <c r="AI131" s="373">
        <v>0</v>
      </c>
      <c r="AJ131" s="197">
        <v>0</v>
      </c>
    </row>
    <row r="132" spans="1:36" ht="15" customHeight="1" x14ac:dyDescent="0.25">
      <c r="A132" s="367" t="str">
        <f t="shared" si="2"/>
        <v>60xx-130740007117-600120251229TAC0110</v>
      </c>
      <c r="B132" s="161" t="s">
        <v>566</v>
      </c>
      <c r="C132" s="161" t="s">
        <v>363</v>
      </c>
      <c r="D132" s="367" t="s">
        <v>3363</v>
      </c>
      <c r="E132" s="161" t="s">
        <v>594</v>
      </c>
      <c r="F132" s="161" t="s">
        <v>789</v>
      </c>
      <c r="G132" s="161" t="s">
        <v>2705</v>
      </c>
      <c r="H132" s="198">
        <v>46020</v>
      </c>
      <c r="J132" s="161" t="s">
        <v>487</v>
      </c>
      <c r="L132" s="198">
        <v>44562</v>
      </c>
      <c r="M132" s="198">
        <v>45657</v>
      </c>
      <c r="N132" s="161" t="s">
        <v>28</v>
      </c>
      <c r="O132" s="161" t="s">
        <v>2921</v>
      </c>
      <c r="P132" s="260">
        <v>130740007117</v>
      </c>
      <c r="Q132" s="161" t="s">
        <v>2704</v>
      </c>
      <c r="T132" s="161" t="s">
        <v>564</v>
      </c>
      <c r="U132" s="197">
        <v>5358691.47</v>
      </c>
      <c r="V132" s="373">
        <v>0</v>
      </c>
      <c r="W132" s="373">
        <v>0</v>
      </c>
      <c r="X132" s="197">
        <v>5235973</v>
      </c>
      <c r="Y132" s="373">
        <v>0</v>
      </c>
      <c r="Z132" s="373">
        <v>0</v>
      </c>
      <c r="AA132" s="197">
        <v>122718.47</v>
      </c>
      <c r="AB132" s="373">
        <v>0</v>
      </c>
      <c r="AC132" s="373">
        <v>0</v>
      </c>
      <c r="AD132" s="373">
        <v>0</v>
      </c>
      <c r="AE132" s="373">
        <v>0</v>
      </c>
      <c r="AF132" s="373">
        <v>0</v>
      </c>
      <c r="AG132" s="373">
        <v>0</v>
      </c>
      <c r="AH132" s="373">
        <v>0</v>
      </c>
      <c r="AI132" s="373">
        <v>0</v>
      </c>
      <c r="AJ132" s="197">
        <v>0</v>
      </c>
    </row>
    <row r="133" spans="1:36" ht="15" customHeight="1" x14ac:dyDescent="0.25">
      <c r="A133" s="367" t="str">
        <f t="shared" si="2"/>
        <v>09xx-231240024370-090120251113TAC0004</v>
      </c>
      <c r="B133" s="161" t="s">
        <v>677</v>
      </c>
      <c r="C133" s="161" t="s">
        <v>356</v>
      </c>
      <c r="D133" s="367" t="s">
        <v>3363</v>
      </c>
      <c r="E133" s="161" t="s">
        <v>578</v>
      </c>
      <c r="F133" s="161" t="s">
        <v>684</v>
      </c>
      <c r="G133" s="161" t="s">
        <v>2008</v>
      </c>
      <c r="H133" s="198">
        <v>45974</v>
      </c>
      <c r="J133" s="161" t="s">
        <v>487</v>
      </c>
      <c r="L133" s="198">
        <v>45292</v>
      </c>
      <c r="M133" s="198">
        <v>45747</v>
      </c>
      <c r="N133" s="161" t="s">
        <v>28</v>
      </c>
      <c r="O133" s="161" t="s">
        <v>3030</v>
      </c>
      <c r="P133" s="260">
        <v>231240024370</v>
      </c>
      <c r="Q133" s="161" t="s">
        <v>2009</v>
      </c>
      <c r="T133" s="161" t="s">
        <v>564</v>
      </c>
      <c r="U133" s="197">
        <v>5352123.01</v>
      </c>
      <c r="V133" s="373">
        <v>0</v>
      </c>
      <c r="W133" s="373">
        <v>0</v>
      </c>
      <c r="X133" s="197">
        <v>4681440</v>
      </c>
      <c r="Y133" s="373">
        <v>0</v>
      </c>
      <c r="Z133" s="373">
        <v>0</v>
      </c>
      <c r="AA133" s="197">
        <v>670683.01</v>
      </c>
      <c r="AB133" s="373">
        <v>0</v>
      </c>
      <c r="AC133" s="373">
        <v>0</v>
      </c>
      <c r="AD133" s="373">
        <v>0</v>
      </c>
      <c r="AE133" s="373">
        <v>0</v>
      </c>
      <c r="AF133" s="373">
        <v>0</v>
      </c>
      <c r="AG133" s="373">
        <v>0</v>
      </c>
      <c r="AH133" s="373">
        <v>0</v>
      </c>
      <c r="AI133" s="373">
        <v>0</v>
      </c>
      <c r="AJ133" s="197">
        <v>269461657</v>
      </c>
    </row>
    <row r="134" spans="1:36" ht="15" customHeight="1" x14ac:dyDescent="0.25">
      <c r="A134" s="367" t="str">
        <f t="shared" si="2"/>
        <v>21xx-150440018790-210120251023TAC0003</v>
      </c>
      <c r="B134" s="161" t="s">
        <v>582</v>
      </c>
      <c r="C134" s="161" t="s">
        <v>351</v>
      </c>
      <c r="D134" s="367" t="s">
        <v>3363</v>
      </c>
      <c r="E134" s="161" t="s">
        <v>562</v>
      </c>
      <c r="F134" s="161" t="s">
        <v>1424</v>
      </c>
      <c r="G134" s="161" t="s">
        <v>1422</v>
      </c>
      <c r="H134" s="198">
        <v>45953</v>
      </c>
      <c r="J134" s="161" t="s">
        <v>487</v>
      </c>
      <c r="L134" s="198">
        <v>44562</v>
      </c>
      <c r="M134" s="198">
        <v>44926</v>
      </c>
      <c r="N134" s="161" t="s">
        <v>28</v>
      </c>
      <c r="O134" s="161" t="s">
        <v>3058</v>
      </c>
      <c r="P134" s="260">
        <v>150440018790</v>
      </c>
      <c r="Q134" s="161" t="s">
        <v>1423</v>
      </c>
      <c r="T134" s="161" t="s">
        <v>564</v>
      </c>
      <c r="U134" s="197">
        <v>5202512.34</v>
      </c>
      <c r="V134" s="373">
        <v>0</v>
      </c>
      <c r="W134" s="373">
        <v>0</v>
      </c>
      <c r="X134" s="197">
        <v>3609556</v>
      </c>
      <c r="Y134" s="373">
        <v>0</v>
      </c>
      <c r="Z134" s="373">
        <v>0</v>
      </c>
      <c r="AA134" s="197">
        <v>1592956.34</v>
      </c>
      <c r="AB134" s="373">
        <v>0</v>
      </c>
      <c r="AC134" s="373">
        <v>0</v>
      </c>
      <c r="AD134" s="373">
        <v>0</v>
      </c>
      <c r="AE134" s="373">
        <v>0</v>
      </c>
      <c r="AF134" s="373">
        <v>0</v>
      </c>
      <c r="AG134" s="373">
        <v>0</v>
      </c>
      <c r="AH134" s="373">
        <v>0</v>
      </c>
      <c r="AI134" s="373">
        <v>0</v>
      </c>
      <c r="AJ134" s="197">
        <v>0</v>
      </c>
    </row>
    <row r="135" spans="1:36" ht="15" customHeight="1" x14ac:dyDescent="0.25">
      <c r="A135" s="367" t="str">
        <f t="shared" ref="A135:A198" si="3">CONCATENATE(C135,"-",P135,"-",G135)</f>
        <v>70xx-170140007003-700120251124TAC0001</v>
      </c>
      <c r="B135" s="161" t="s">
        <v>571</v>
      </c>
      <c r="C135" s="161" t="s">
        <v>354</v>
      </c>
      <c r="D135" s="367" t="s">
        <v>3363</v>
      </c>
      <c r="E135" s="161" t="s">
        <v>572</v>
      </c>
      <c r="F135" s="161" t="s">
        <v>1989</v>
      </c>
      <c r="G135" s="161" t="s">
        <v>1812</v>
      </c>
      <c r="H135" s="198">
        <v>45985</v>
      </c>
      <c r="J135" s="161" t="s">
        <v>487</v>
      </c>
      <c r="L135" s="198">
        <v>44562</v>
      </c>
      <c r="M135" s="198">
        <v>45657</v>
      </c>
      <c r="N135" s="161" t="s">
        <v>131</v>
      </c>
      <c r="O135" s="161" t="s">
        <v>2908</v>
      </c>
      <c r="P135" s="260">
        <v>170140007003</v>
      </c>
      <c r="Q135" s="161" t="s">
        <v>1811</v>
      </c>
      <c r="T135" s="161" t="s">
        <v>564</v>
      </c>
      <c r="U135" s="197">
        <v>5196970.2</v>
      </c>
      <c r="V135" s="373">
        <v>0</v>
      </c>
      <c r="W135" s="373">
        <v>0</v>
      </c>
      <c r="X135" s="197">
        <v>4493902.2</v>
      </c>
      <c r="Y135" s="373">
        <v>0</v>
      </c>
      <c r="Z135" s="373">
        <v>0</v>
      </c>
      <c r="AA135" s="197">
        <v>703068</v>
      </c>
      <c r="AB135" s="373">
        <v>0</v>
      </c>
      <c r="AC135" s="373">
        <v>0</v>
      </c>
      <c r="AD135" s="373">
        <v>0</v>
      </c>
      <c r="AE135" s="373">
        <v>0</v>
      </c>
      <c r="AF135" s="373">
        <v>0</v>
      </c>
      <c r="AG135" s="373">
        <v>0</v>
      </c>
      <c r="AH135" s="373">
        <v>0</v>
      </c>
      <c r="AI135" s="373">
        <v>0</v>
      </c>
      <c r="AJ135" s="197">
        <v>0</v>
      </c>
    </row>
    <row r="136" spans="1:36" ht="15" customHeight="1" x14ac:dyDescent="0.25">
      <c r="A136" s="367" t="str">
        <f t="shared" si="3"/>
        <v>30xx-220740000654-300120251112TAC0054</v>
      </c>
      <c r="B136" s="161" t="s">
        <v>595</v>
      </c>
      <c r="C136" s="161" t="s">
        <v>217</v>
      </c>
      <c r="D136" s="367" t="s">
        <v>3363</v>
      </c>
      <c r="E136" s="161" t="s">
        <v>579</v>
      </c>
      <c r="F136" s="161" t="s">
        <v>719</v>
      </c>
      <c r="G136" s="161" t="s">
        <v>1654</v>
      </c>
      <c r="H136" s="198">
        <v>45973</v>
      </c>
      <c r="J136" s="161" t="s">
        <v>487</v>
      </c>
      <c r="L136" s="198">
        <v>44562</v>
      </c>
      <c r="M136" s="198">
        <v>45657</v>
      </c>
      <c r="N136" s="161" t="s">
        <v>28</v>
      </c>
      <c r="O136" s="161" t="s">
        <v>3076</v>
      </c>
      <c r="P136" s="260">
        <v>220740000654</v>
      </c>
      <c r="Q136" s="161" t="s">
        <v>1655</v>
      </c>
      <c r="T136" s="161" t="s">
        <v>564</v>
      </c>
      <c r="U136" s="197">
        <v>5189560.209999999</v>
      </c>
      <c r="V136" s="373">
        <v>0</v>
      </c>
      <c r="W136" s="373">
        <v>0</v>
      </c>
      <c r="X136" s="197">
        <v>4165432.8</v>
      </c>
      <c r="Y136" s="373">
        <v>0</v>
      </c>
      <c r="Z136" s="373">
        <v>0</v>
      </c>
      <c r="AA136" s="197">
        <v>1024127.41</v>
      </c>
      <c r="AB136" s="373">
        <v>0</v>
      </c>
      <c r="AC136" s="373">
        <v>0</v>
      </c>
      <c r="AD136" s="373">
        <v>0</v>
      </c>
      <c r="AE136" s="373">
        <v>0</v>
      </c>
      <c r="AF136" s="373">
        <v>0</v>
      </c>
      <c r="AG136" s="373">
        <v>0</v>
      </c>
      <c r="AH136" s="373">
        <v>0</v>
      </c>
      <c r="AI136" s="373">
        <v>0</v>
      </c>
      <c r="AJ136" s="197">
        <v>6115786</v>
      </c>
    </row>
    <row r="137" spans="1:36" ht="15" customHeight="1" x14ac:dyDescent="0.25">
      <c r="A137" s="367" t="str">
        <f t="shared" si="3"/>
        <v>43xx-70540019833-430120250714TAC0003</v>
      </c>
      <c r="B137" s="161" t="s">
        <v>584</v>
      </c>
      <c r="C137" s="161" t="s">
        <v>328</v>
      </c>
      <c r="D137" s="367" t="s">
        <v>3363</v>
      </c>
      <c r="E137" s="161" t="s">
        <v>572</v>
      </c>
      <c r="F137" s="161" t="s">
        <v>1012</v>
      </c>
      <c r="G137" s="161" t="s">
        <v>1088</v>
      </c>
      <c r="H137" s="198">
        <v>45852</v>
      </c>
      <c r="J137" s="161" t="s">
        <v>487</v>
      </c>
      <c r="L137" s="198">
        <v>44927</v>
      </c>
      <c r="M137" s="198">
        <v>45291</v>
      </c>
      <c r="N137" s="161" t="s">
        <v>28</v>
      </c>
      <c r="O137" s="161" t="s">
        <v>3039</v>
      </c>
      <c r="P137" s="260">
        <v>70540019833</v>
      </c>
      <c r="Q137" s="161" t="s">
        <v>1087</v>
      </c>
      <c r="T137" s="161" t="s">
        <v>564</v>
      </c>
      <c r="U137" s="197">
        <v>4260620.79</v>
      </c>
      <c r="V137" s="373">
        <v>0</v>
      </c>
      <c r="W137" s="373">
        <v>0</v>
      </c>
      <c r="X137" s="197">
        <v>3072955.2</v>
      </c>
      <c r="Y137" s="373">
        <v>0</v>
      </c>
      <c r="Z137" s="373">
        <v>0</v>
      </c>
      <c r="AA137" s="197">
        <v>1187665.5900000001</v>
      </c>
      <c r="AB137" s="373">
        <v>0</v>
      </c>
      <c r="AC137" s="373">
        <v>0</v>
      </c>
      <c r="AD137" s="373">
        <v>0</v>
      </c>
      <c r="AE137" s="373">
        <v>0</v>
      </c>
      <c r="AF137" s="373">
        <v>0</v>
      </c>
      <c r="AG137" s="373">
        <v>0</v>
      </c>
      <c r="AH137" s="373">
        <v>0</v>
      </c>
      <c r="AI137" s="373">
        <v>0</v>
      </c>
      <c r="AJ137" s="197">
        <v>278093528</v>
      </c>
    </row>
    <row r="138" spans="1:36" ht="15" customHeight="1" x14ac:dyDescent="0.25">
      <c r="A138" s="367" t="str">
        <f t="shared" si="3"/>
        <v>70xx-60140001587-700120251125TAC0001</v>
      </c>
      <c r="B138" s="161" t="s">
        <v>571</v>
      </c>
      <c r="C138" s="161" t="s">
        <v>354</v>
      </c>
      <c r="D138" s="367" t="s">
        <v>3363</v>
      </c>
      <c r="E138" s="161" t="s">
        <v>572</v>
      </c>
      <c r="F138" s="161" t="s">
        <v>1500</v>
      </c>
      <c r="G138" s="161" t="s">
        <v>1978</v>
      </c>
      <c r="H138" s="198">
        <v>45986</v>
      </c>
      <c r="J138" s="161" t="s">
        <v>487</v>
      </c>
      <c r="L138" s="198">
        <v>44197</v>
      </c>
      <c r="M138" s="198">
        <v>44926</v>
      </c>
      <c r="N138" s="161" t="s">
        <v>131</v>
      </c>
      <c r="O138" s="161" t="s">
        <v>2931</v>
      </c>
      <c r="P138" s="260">
        <v>60140001587</v>
      </c>
      <c r="Q138" s="161" t="s">
        <v>1979</v>
      </c>
      <c r="T138" s="161" t="s">
        <v>564</v>
      </c>
      <c r="U138" s="197">
        <v>4097568.77</v>
      </c>
      <c r="V138" s="373">
        <v>0</v>
      </c>
      <c r="W138" s="373">
        <v>0</v>
      </c>
      <c r="X138" s="197">
        <v>2675290</v>
      </c>
      <c r="Y138" s="373">
        <v>0</v>
      </c>
      <c r="Z138" s="373">
        <v>0</v>
      </c>
      <c r="AA138" s="197">
        <v>1422278.77</v>
      </c>
      <c r="AB138" s="373">
        <v>0</v>
      </c>
      <c r="AC138" s="373">
        <v>0</v>
      </c>
      <c r="AD138" s="373">
        <v>0</v>
      </c>
      <c r="AE138" s="373">
        <v>0</v>
      </c>
      <c r="AF138" s="373">
        <v>0</v>
      </c>
      <c r="AG138" s="373">
        <v>0</v>
      </c>
      <c r="AH138" s="373">
        <v>0</v>
      </c>
      <c r="AI138" s="373">
        <v>0</v>
      </c>
      <c r="AJ138" s="197">
        <v>0</v>
      </c>
    </row>
    <row r="139" spans="1:36" ht="15" customHeight="1" x14ac:dyDescent="0.25">
      <c r="A139" s="367" t="str">
        <f t="shared" si="3"/>
        <v>62xx-140740028314-620120251111TAC0081</v>
      </c>
      <c r="B139" s="161" t="s">
        <v>576</v>
      </c>
      <c r="C139" s="161" t="s">
        <v>361</v>
      </c>
      <c r="D139" s="367" t="s">
        <v>3363</v>
      </c>
      <c r="E139" s="161" t="s">
        <v>567</v>
      </c>
      <c r="F139" s="161" t="s">
        <v>1580</v>
      </c>
      <c r="G139" s="161" t="s">
        <v>1578</v>
      </c>
      <c r="H139" s="198">
        <v>45972</v>
      </c>
      <c r="J139" s="161" t="s">
        <v>479</v>
      </c>
      <c r="L139" s="198">
        <v>44562</v>
      </c>
      <c r="M139" s="198">
        <v>45958</v>
      </c>
      <c r="N139" s="161" t="s">
        <v>132</v>
      </c>
      <c r="O139" s="161" t="s">
        <v>2832</v>
      </c>
      <c r="P139" s="260">
        <v>140740028314</v>
      </c>
      <c r="Q139" s="161" t="s">
        <v>1579</v>
      </c>
      <c r="T139" s="161" t="s">
        <v>564</v>
      </c>
      <c r="U139" s="197">
        <v>3790618</v>
      </c>
      <c r="V139" s="373">
        <v>0</v>
      </c>
      <c r="W139" s="373">
        <v>0</v>
      </c>
      <c r="X139" s="197">
        <v>2899025</v>
      </c>
      <c r="Y139" s="373">
        <v>0</v>
      </c>
      <c r="Z139" s="373">
        <v>0</v>
      </c>
      <c r="AA139" s="197">
        <v>891593</v>
      </c>
      <c r="AB139" s="373">
        <v>0</v>
      </c>
      <c r="AC139" s="373">
        <v>0</v>
      </c>
      <c r="AD139" s="373">
        <v>0</v>
      </c>
      <c r="AE139" s="373">
        <v>0</v>
      </c>
      <c r="AF139" s="373">
        <v>0</v>
      </c>
      <c r="AG139" s="373">
        <v>0</v>
      </c>
      <c r="AH139" s="373">
        <v>0</v>
      </c>
      <c r="AI139" s="373">
        <v>0</v>
      </c>
      <c r="AJ139" s="197">
        <v>0</v>
      </c>
    </row>
    <row r="140" spans="1:36" ht="15" customHeight="1" x14ac:dyDescent="0.25">
      <c r="A140" s="367" t="str">
        <f t="shared" si="3"/>
        <v>39xx-220440049100-390120250730TAC0006</v>
      </c>
      <c r="B140" s="161" t="s">
        <v>593</v>
      </c>
      <c r="C140" s="161" t="s">
        <v>358</v>
      </c>
      <c r="D140" s="367" t="s">
        <v>3363</v>
      </c>
      <c r="E140" s="161" t="s">
        <v>572</v>
      </c>
      <c r="F140" s="161" t="s">
        <v>1387</v>
      </c>
      <c r="G140" s="161" t="s">
        <v>522</v>
      </c>
      <c r="H140" s="198">
        <v>45868</v>
      </c>
      <c r="J140" s="161" t="s">
        <v>479</v>
      </c>
      <c r="L140" s="198">
        <v>44678</v>
      </c>
      <c r="M140" s="198">
        <v>45863</v>
      </c>
      <c r="N140" s="161" t="s">
        <v>132</v>
      </c>
      <c r="O140" s="161" t="s">
        <v>2484</v>
      </c>
      <c r="P140" s="260">
        <v>220440049100</v>
      </c>
      <c r="Q140" s="161" t="s">
        <v>521</v>
      </c>
      <c r="T140" s="161" t="s">
        <v>564</v>
      </c>
      <c r="U140" s="197">
        <v>3440063.87</v>
      </c>
      <c r="V140" s="373">
        <v>0</v>
      </c>
      <c r="W140" s="373">
        <v>0</v>
      </c>
      <c r="X140" s="197">
        <v>3437031</v>
      </c>
      <c r="Y140" s="373">
        <v>0</v>
      </c>
      <c r="Z140" s="373">
        <v>0</v>
      </c>
      <c r="AA140" s="197">
        <v>3032.87</v>
      </c>
      <c r="AB140" s="373">
        <v>0</v>
      </c>
      <c r="AC140" s="373">
        <v>0</v>
      </c>
      <c r="AD140" s="373">
        <v>0</v>
      </c>
      <c r="AE140" s="373">
        <v>0</v>
      </c>
      <c r="AF140" s="373">
        <v>0</v>
      </c>
      <c r="AG140" s="373">
        <v>0</v>
      </c>
      <c r="AH140" s="373">
        <v>0</v>
      </c>
      <c r="AI140" s="373">
        <v>0</v>
      </c>
      <c r="AJ140" s="197">
        <v>0</v>
      </c>
    </row>
    <row r="141" spans="1:36" ht="15" customHeight="1" x14ac:dyDescent="0.25">
      <c r="A141" s="367" t="str">
        <f t="shared" si="3"/>
        <v>15xx-120940019196-150120250903TAC0002</v>
      </c>
      <c r="B141" s="161" t="s">
        <v>573</v>
      </c>
      <c r="C141" s="161" t="s">
        <v>290</v>
      </c>
      <c r="D141" s="367" t="s">
        <v>3363</v>
      </c>
      <c r="E141" s="161" t="s">
        <v>579</v>
      </c>
      <c r="F141" s="161" t="s">
        <v>690</v>
      </c>
      <c r="G141" s="161" t="s">
        <v>1052</v>
      </c>
      <c r="H141" s="198">
        <v>45903</v>
      </c>
      <c r="J141" s="161" t="s">
        <v>487</v>
      </c>
      <c r="L141" s="198">
        <v>44562</v>
      </c>
      <c r="M141" s="198">
        <v>45657</v>
      </c>
      <c r="N141" s="161" t="s">
        <v>28</v>
      </c>
      <c r="O141" s="161" t="s">
        <v>2957</v>
      </c>
      <c r="P141" s="260">
        <v>120940019196</v>
      </c>
      <c r="Q141" s="161" t="s">
        <v>1053</v>
      </c>
      <c r="T141" s="161" t="s">
        <v>564</v>
      </c>
      <c r="U141" s="197">
        <v>3255326.43</v>
      </c>
      <c r="V141" s="373">
        <v>0</v>
      </c>
      <c r="W141" s="373">
        <v>0</v>
      </c>
      <c r="X141" s="197">
        <v>2678948</v>
      </c>
      <c r="Y141" s="373">
        <v>0</v>
      </c>
      <c r="Z141" s="373">
        <v>0</v>
      </c>
      <c r="AA141" s="197">
        <v>576378.43000000005</v>
      </c>
      <c r="AB141" s="373">
        <v>0</v>
      </c>
      <c r="AC141" s="373">
        <v>0</v>
      </c>
      <c r="AD141" s="373">
        <v>0</v>
      </c>
      <c r="AE141" s="373">
        <v>0</v>
      </c>
      <c r="AF141" s="373">
        <v>0</v>
      </c>
      <c r="AG141" s="373">
        <v>0</v>
      </c>
      <c r="AH141" s="373">
        <v>0</v>
      </c>
      <c r="AI141" s="373">
        <v>0</v>
      </c>
      <c r="AJ141" s="197">
        <v>97841467</v>
      </c>
    </row>
    <row r="142" spans="1:36" ht="15" customHeight="1" x14ac:dyDescent="0.25">
      <c r="A142" s="367" t="str">
        <f t="shared" si="3"/>
        <v>60xx-10940001319-600120251117TAC0017</v>
      </c>
      <c r="B142" s="161" t="s">
        <v>566</v>
      </c>
      <c r="C142" s="161" t="s">
        <v>363</v>
      </c>
      <c r="D142" s="367" t="s">
        <v>3363</v>
      </c>
      <c r="E142" s="161" t="s">
        <v>578</v>
      </c>
      <c r="F142" s="161" t="s">
        <v>3767</v>
      </c>
      <c r="G142" s="161" t="s">
        <v>2296</v>
      </c>
      <c r="H142" s="198">
        <v>45978</v>
      </c>
      <c r="J142" s="161" t="s">
        <v>479</v>
      </c>
      <c r="L142" s="198">
        <v>44562</v>
      </c>
      <c r="M142" s="198">
        <v>45953</v>
      </c>
      <c r="N142" s="161" t="s">
        <v>132</v>
      </c>
      <c r="O142" s="161" t="s">
        <v>3145</v>
      </c>
      <c r="P142" s="260">
        <v>10940001319</v>
      </c>
      <c r="Q142" s="161" t="s">
        <v>2295</v>
      </c>
      <c r="T142" s="161" t="s">
        <v>564</v>
      </c>
      <c r="U142" s="197">
        <v>3064132</v>
      </c>
      <c r="V142" s="373">
        <v>0</v>
      </c>
      <c r="W142" s="373">
        <v>0</v>
      </c>
      <c r="X142" s="197">
        <v>3064132</v>
      </c>
      <c r="Y142" s="373">
        <v>0</v>
      </c>
      <c r="Z142" s="373">
        <v>0</v>
      </c>
      <c r="AA142" s="197">
        <v>0</v>
      </c>
      <c r="AB142" s="373">
        <v>0</v>
      </c>
      <c r="AC142" s="373">
        <v>0</v>
      </c>
      <c r="AD142" s="373">
        <v>0</v>
      </c>
      <c r="AE142" s="373">
        <v>0</v>
      </c>
      <c r="AF142" s="373">
        <v>0</v>
      </c>
      <c r="AG142" s="373">
        <v>0</v>
      </c>
      <c r="AH142" s="373">
        <v>0</v>
      </c>
      <c r="AI142" s="373">
        <v>0</v>
      </c>
      <c r="AJ142" s="197">
        <v>0</v>
      </c>
    </row>
    <row r="143" spans="1:36" ht="15" customHeight="1" x14ac:dyDescent="0.25">
      <c r="A143" s="367" t="str">
        <f t="shared" si="3"/>
        <v>59xx-651207401354-590120260217TAC0050</v>
      </c>
      <c r="B143" s="161" t="s">
        <v>570</v>
      </c>
      <c r="C143" s="161" t="s">
        <v>337</v>
      </c>
      <c r="D143" s="367" t="s">
        <v>3363</v>
      </c>
      <c r="E143" s="161" t="s">
        <v>572</v>
      </c>
      <c r="F143" s="161" t="s">
        <v>3311</v>
      </c>
      <c r="G143" s="161" t="s">
        <v>3659</v>
      </c>
      <c r="H143" s="198">
        <v>46070</v>
      </c>
      <c r="J143" s="161" t="s">
        <v>479</v>
      </c>
      <c r="L143" s="198">
        <v>45057</v>
      </c>
      <c r="M143" s="198">
        <v>46055</v>
      </c>
      <c r="N143" s="161" t="s">
        <v>132</v>
      </c>
      <c r="O143" s="161" t="s">
        <v>3880</v>
      </c>
      <c r="P143" s="260">
        <v>651207401354</v>
      </c>
      <c r="Q143" s="161" t="s">
        <v>3658</v>
      </c>
      <c r="T143" s="161" t="s">
        <v>564</v>
      </c>
      <c r="U143" s="197">
        <v>2849146.49</v>
      </c>
      <c r="V143" s="373">
        <v>0</v>
      </c>
      <c r="W143" s="373">
        <v>0</v>
      </c>
      <c r="X143" s="197">
        <v>2358211.2999999998</v>
      </c>
      <c r="Y143" s="373">
        <v>0</v>
      </c>
      <c r="Z143" s="373">
        <v>0</v>
      </c>
      <c r="AA143" s="197">
        <v>490935.19</v>
      </c>
      <c r="AB143" s="373">
        <v>0</v>
      </c>
      <c r="AC143" s="373">
        <v>0</v>
      </c>
      <c r="AD143" s="373">
        <v>0</v>
      </c>
      <c r="AE143" s="373">
        <v>0</v>
      </c>
      <c r="AF143" s="373">
        <v>0</v>
      </c>
      <c r="AG143" s="373">
        <v>0</v>
      </c>
      <c r="AH143" s="373">
        <v>0</v>
      </c>
      <c r="AI143" s="373">
        <v>0</v>
      </c>
      <c r="AJ143" s="197">
        <v>0</v>
      </c>
    </row>
    <row r="144" spans="1:36" ht="15" customHeight="1" x14ac:dyDescent="0.25">
      <c r="A144" s="367" t="str">
        <f t="shared" si="3"/>
        <v>43xx-651012302455-430120251211TAC0002</v>
      </c>
      <c r="B144" s="161" t="s">
        <v>584</v>
      </c>
      <c r="C144" s="161" t="s">
        <v>328</v>
      </c>
      <c r="D144" s="367" t="s">
        <v>3363</v>
      </c>
      <c r="E144" s="161" t="s">
        <v>562</v>
      </c>
      <c r="F144" s="161" t="s">
        <v>1099</v>
      </c>
      <c r="G144" s="161" t="s">
        <v>2628</v>
      </c>
      <c r="H144" s="198">
        <v>46002</v>
      </c>
      <c r="J144" s="161" t="s">
        <v>487</v>
      </c>
      <c r="L144" s="198">
        <v>44927</v>
      </c>
      <c r="M144" s="198">
        <v>45657</v>
      </c>
      <c r="N144" s="161" t="s">
        <v>28</v>
      </c>
      <c r="O144" s="161" t="s">
        <v>3129</v>
      </c>
      <c r="P144" s="260">
        <v>651012302455</v>
      </c>
      <c r="Q144" s="161" t="s">
        <v>2627</v>
      </c>
      <c r="T144" s="161" t="s">
        <v>564</v>
      </c>
      <c r="U144" s="197">
        <v>2757676.99</v>
      </c>
      <c r="V144" s="373">
        <v>0</v>
      </c>
      <c r="W144" s="373">
        <v>0</v>
      </c>
      <c r="X144" s="197">
        <v>2315000</v>
      </c>
      <c r="Y144" s="373">
        <v>0</v>
      </c>
      <c r="Z144" s="373">
        <v>0</v>
      </c>
      <c r="AA144" s="197">
        <v>442676.99</v>
      </c>
      <c r="AB144" s="373">
        <v>0</v>
      </c>
      <c r="AC144" s="373">
        <v>0</v>
      </c>
      <c r="AD144" s="373">
        <v>0</v>
      </c>
      <c r="AE144" s="373">
        <v>0</v>
      </c>
      <c r="AF144" s="373">
        <v>0</v>
      </c>
      <c r="AG144" s="373">
        <v>0</v>
      </c>
      <c r="AH144" s="373">
        <v>0</v>
      </c>
      <c r="AI144" s="373">
        <v>0</v>
      </c>
      <c r="AJ144" s="197">
        <v>0</v>
      </c>
    </row>
    <row r="145" spans="1:36" ht="15" customHeight="1" x14ac:dyDescent="0.25">
      <c r="A145" s="367" t="str">
        <f t="shared" si="3"/>
        <v>58xx-30440005009-580120251222TAC0006</v>
      </c>
      <c r="B145" s="161" t="s">
        <v>565</v>
      </c>
      <c r="C145" s="161" t="s">
        <v>282</v>
      </c>
      <c r="D145" s="367" t="s">
        <v>3363</v>
      </c>
      <c r="E145" s="161" t="s">
        <v>562</v>
      </c>
      <c r="F145" s="161" t="s">
        <v>1548</v>
      </c>
      <c r="G145" s="161" t="s">
        <v>2731</v>
      </c>
      <c r="H145" s="198">
        <v>46013</v>
      </c>
      <c r="J145" s="161" t="s">
        <v>487</v>
      </c>
      <c r="L145" s="198">
        <v>44562</v>
      </c>
      <c r="M145" s="198">
        <v>45657</v>
      </c>
      <c r="N145" s="161" t="s">
        <v>28</v>
      </c>
      <c r="O145" s="161" t="s">
        <v>2936</v>
      </c>
      <c r="P145" s="260">
        <v>30440005009</v>
      </c>
      <c r="Q145" s="161" t="s">
        <v>979</v>
      </c>
      <c r="T145" s="161" t="s">
        <v>564</v>
      </c>
      <c r="U145" s="197">
        <v>2622582.5700000003</v>
      </c>
      <c r="V145" s="373">
        <v>0</v>
      </c>
      <c r="W145" s="373">
        <v>0</v>
      </c>
      <c r="X145" s="197">
        <v>2111131.7999999998</v>
      </c>
      <c r="Y145" s="373">
        <v>0</v>
      </c>
      <c r="Z145" s="373">
        <v>0</v>
      </c>
      <c r="AA145" s="197">
        <v>511450.77</v>
      </c>
      <c r="AB145" s="373">
        <v>0</v>
      </c>
      <c r="AC145" s="373">
        <v>0</v>
      </c>
      <c r="AD145" s="373">
        <v>0</v>
      </c>
      <c r="AE145" s="373">
        <v>0</v>
      </c>
      <c r="AF145" s="373">
        <v>0</v>
      </c>
      <c r="AG145" s="373">
        <v>0</v>
      </c>
      <c r="AH145" s="373">
        <v>0</v>
      </c>
      <c r="AI145" s="373">
        <v>0</v>
      </c>
      <c r="AJ145" s="197">
        <v>0</v>
      </c>
    </row>
    <row r="146" spans="1:36" ht="15" customHeight="1" x14ac:dyDescent="0.25">
      <c r="A146" s="367" t="str">
        <f t="shared" si="3"/>
        <v>06xx-206550861-060120251203TAC0001</v>
      </c>
      <c r="B146" s="161" t="s">
        <v>661</v>
      </c>
      <c r="C146" s="161" t="s">
        <v>348</v>
      </c>
      <c r="D146" s="367" t="s">
        <v>3363</v>
      </c>
      <c r="E146" s="161" t="s">
        <v>562</v>
      </c>
      <c r="F146" s="161" t="s">
        <v>1381</v>
      </c>
      <c r="G146" s="161" t="s">
        <v>1965</v>
      </c>
      <c r="H146" s="198">
        <v>45994</v>
      </c>
      <c r="J146" s="161" t="s">
        <v>479</v>
      </c>
      <c r="L146" s="198">
        <v>44809</v>
      </c>
      <c r="M146" s="198">
        <v>45986</v>
      </c>
      <c r="N146" s="161" t="s">
        <v>132</v>
      </c>
      <c r="O146" s="161" t="s">
        <v>3123</v>
      </c>
      <c r="P146" s="260">
        <v>206550861</v>
      </c>
      <c r="Q146" s="161" t="s">
        <v>1966</v>
      </c>
      <c r="T146" s="161" t="s">
        <v>564</v>
      </c>
      <c r="U146" s="197">
        <v>2530559.5</v>
      </c>
      <c r="V146" s="373">
        <v>0</v>
      </c>
      <c r="W146" s="373">
        <v>0</v>
      </c>
      <c r="X146" s="197">
        <v>2284144.2999999998</v>
      </c>
      <c r="Y146" s="373">
        <v>0</v>
      </c>
      <c r="Z146" s="373">
        <v>0</v>
      </c>
      <c r="AA146" s="197">
        <v>246415.2</v>
      </c>
      <c r="AB146" s="373">
        <v>0</v>
      </c>
      <c r="AC146" s="373">
        <v>0</v>
      </c>
      <c r="AD146" s="373">
        <v>0</v>
      </c>
      <c r="AE146" s="373">
        <v>0</v>
      </c>
      <c r="AF146" s="373">
        <v>0</v>
      </c>
      <c r="AG146" s="373">
        <v>0</v>
      </c>
      <c r="AH146" s="373">
        <v>0</v>
      </c>
      <c r="AI146" s="373">
        <v>0</v>
      </c>
      <c r="AJ146" s="197">
        <v>0</v>
      </c>
    </row>
    <row r="147" spans="1:36" ht="15" customHeight="1" x14ac:dyDescent="0.25">
      <c r="A147" s="367" t="str">
        <f t="shared" si="3"/>
        <v>58xx-990140005078-580120251203TAC0001</v>
      </c>
      <c r="B147" s="161" t="s">
        <v>565</v>
      </c>
      <c r="C147" s="161" t="s">
        <v>282</v>
      </c>
      <c r="D147" s="367" t="s">
        <v>3363</v>
      </c>
      <c r="E147" s="161" t="s">
        <v>562</v>
      </c>
      <c r="F147" s="161" t="s">
        <v>1043</v>
      </c>
      <c r="G147" s="161" t="s">
        <v>2097</v>
      </c>
      <c r="H147" s="198">
        <v>45994</v>
      </c>
      <c r="J147" s="161" t="s">
        <v>479</v>
      </c>
      <c r="L147" s="198">
        <v>44927</v>
      </c>
      <c r="M147" s="198">
        <v>45838</v>
      </c>
      <c r="N147" s="161" t="s">
        <v>96</v>
      </c>
      <c r="O147" s="161" t="s">
        <v>2886</v>
      </c>
      <c r="P147" s="260">
        <v>990140005078</v>
      </c>
      <c r="Q147" s="161" t="s">
        <v>2096</v>
      </c>
      <c r="T147" s="161" t="s">
        <v>564</v>
      </c>
      <c r="U147" s="197">
        <v>2474385.27</v>
      </c>
      <c r="V147" s="373">
        <v>0</v>
      </c>
      <c r="W147" s="373">
        <v>0</v>
      </c>
      <c r="X147" s="197">
        <v>1901001</v>
      </c>
      <c r="Y147" s="373">
        <v>0</v>
      </c>
      <c r="Z147" s="373">
        <v>0</v>
      </c>
      <c r="AA147" s="197">
        <v>573384.27</v>
      </c>
      <c r="AB147" s="373">
        <v>0</v>
      </c>
      <c r="AC147" s="373">
        <v>0</v>
      </c>
      <c r="AD147" s="373">
        <v>0</v>
      </c>
      <c r="AE147" s="373">
        <v>0</v>
      </c>
      <c r="AF147" s="373">
        <v>0</v>
      </c>
      <c r="AG147" s="373">
        <v>0</v>
      </c>
      <c r="AH147" s="373">
        <v>0</v>
      </c>
      <c r="AI147" s="373">
        <v>0</v>
      </c>
      <c r="AJ147" s="197">
        <v>58825590</v>
      </c>
    </row>
    <row r="148" spans="1:36" ht="15" customHeight="1" x14ac:dyDescent="0.25">
      <c r="A148" s="367" t="str">
        <f t="shared" si="3"/>
        <v>62xx-230740008894-620120251105TAC0620</v>
      </c>
      <c r="B148" s="161" t="s">
        <v>576</v>
      </c>
      <c r="C148" s="161" t="s">
        <v>361</v>
      </c>
      <c r="D148" s="367" t="s">
        <v>3363</v>
      </c>
      <c r="E148" s="161" t="s">
        <v>567</v>
      </c>
      <c r="F148" s="161" t="s">
        <v>1769</v>
      </c>
      <c r="G148" s="161" t="s">
        <v>1767</v>
      </c>
      <c r="H148" s="198">
        <v>45966</v>
      </c>
      <c r="J148" s="161" t="s">
        <v>479</v>
      </c>
      <c r="L148" s="198">
        <v>45117</v>
      </c>
      <c r="M148" s="198">
        <v>45952</v>
      </c>
      <c r="N148" s="161" t="s">
        <v>132</v>
      </c>
      <c r="O148" s="161" t="s">
        <v>3152</v>
      </c>
      <c r="P148" s="260">
        <v>230740008894</v>
      </c>
      <c r="Q148" s="161" t="s">
        <v>1766</v>
      </c>
      <c r="T148" s="161" t="s">
        <v>564</v>
      </c>
      <c r="U148" s="197">
        <v>2284601.3600000003</v>
      </c>
      <c r="V148" s="373">
        <v>0</v>
      </c>
      <c r="W148" s="373">
        <v>0</v>
      </c>
      <c r="X148" s="197">
        <v>1866666.8</v>
      </c>
      <c r="Y148" s="373">
        <v>0</v>
      </c>
      <c r="Z148" s="373">
        <v>0</v>
      </c>
      <c r="AA148" s="197">
        <v>417934.56</v>
      </c>
      <c r="AB148" s="373">
        <v>0</v>
      </c>
      <c r="AC148" s="373">
        <v>0</v>
      </c>
      <c r="AD148" s="373">
        <v>0</v>
      </c>
      <c r="AE148" s="373">
        <v>0</v>
      </c>
      <c r="AF148" s="373">
        <v>0</v>
      </c>
      <c r="AG148" s="373">
        <v>0</v>
      </c>
      <c r="AH148" s="373">
        <v>0</v>
      </c>
      <c r="AI148" s="373">
        <v>0</v>
      </c>
      <c r="AJ148" s="197">
        <v>85791</v>
      </c>
    </row>
    <row r="149" spans="1:36" ht="15" customHeight="1" x14ac:dyDescent="0.25">
      <c r="A149" s="367" t="str">
        <f t="shared" si="3"/>
        <v>30xx-70640013769-300120251224TAC0010</v>
      </c>
      <c r="B149" s="161" t="s">
        <v>595</v>
      </c>
      <c r="C149" s="161" t="s">
        <v>217</v>
      </c>
      <c r="D149" s="367" t="s">
        <v>3363</v>
      </c>
      <c r="E149" s="161" t="s">
        <v>579</v>
      </c>
      <c r="F149" s="161" t="s">
        <v>721</v>
      </c>
      <c r="G149" s="161" t="s">
        <v>2583</v>
      </c>
      <c r="H149" s="198">
        <v>46015</v>
      </c>
      <c r="J149" s="161" t="s">
        <v>479</v>
      </c>
      <c r="L149" s="198">
        <v>44743</v>
      </c>
      <c r="M149" s="198">
        <v>45930</v>
      </c>
      <c r="N149" s="161" t="s">
        <v>131</v>
      </c>
      <c r="O149" s="161" t="s">
        <v>3199</v>
      </c>
      <c r="P149" s="260">
        <v>70640013769</v>
      </c>
      <c r="Q149" s="161" t="s">
        <v>2582</v>
      </c>
      <c r="T149" s="161" t="s">
        <v>564</v>
      </c>
      <c r="U149" s="197">
        <v>2169286</v>
      </c>
      <c r="V149" s="373">
        <v>0</v>
      </c>
      <c r="W149" s="373">
        <v>0</v>
      </c>
      <c r="X149" s="197">
        <v>2169286</v>
      </c>
      <c r="Y149" s="373">
        <v>0</v>
      </c>
      <c r="Z149" s="373">
        <v>0</v>
      </c>
      <c r="AA149" s="197">
        <v>0</v>
      </c>
      <c r="AB149" s="373">
        <v>0</v>
      </c>
      <c r="AC149" s="373">
        <v>0</v>
      </c>
      <c r="AD149" s="373">
        <v>0</v>
      </c>
      <c r="AE149" s="373">
        <v>0</v>
      </c>
      <c r="AF149" s="373">
        <v>0</v>
      </c>
      <c r="AG149" s="373">
        <v>0</v>
      </c>
      <c r="AH149" s="373">
        <v>0</v>
      </c>
      <c r="AI149" s="373">
        <v>0</v>
      </c>
      <c r="AJ149" s="197">
        <v>0</v>
      </c>
    </row>
    <row r="150" spans="1:36" ht="15" customHeight="1" x14ac:dyDescent="0.25">
      <c r="A150" s="367" t="str">
        <f t="shared" si="3"/>
        <v>30xx-200640012511-300120251112TAC0049</v>
      </c>
      <c r="B150" s="161" t="s">
        <v>595</v>
      </c>
      <c r="C150" s="161" t="s">
        <v>217</v>
      </c>
      <c r="D150" s="367" t="s">
        <v>3363</v>
      </c>
      <c r="E150" s="161" t="s">
        <v>567</v>
      </c>
      <c r="F150" s="161" t="s">
        <v>723</v>
      </c>
      <c r="G150" s="161" t="s">
        <v>1998</v>
      </c>
      <c r="H150" s="198">
        <v>45973</v>
      </c>
      <c r="J150" s="161" t="s">
        <v>487</v>
      </c>
      <c r="L150" s="198">
        <v>44562</v>
      </c>
      <c r="M150" s="198">
        <v>45291</v>
      </c>
      <c r="N150" s="161" t="s">
        <v>28</v>
      </c>
      <c r="O150" s="161" t="s">
        <v>3057</v>
      </c>
      <c r="P150" s="260">
        <v>200640012511</v>
      </c>
      <c r="Q150" s="161" t="s">
        <v>1461</v>
      </c>
      <c r="T150" s="161" t="s">
        <v>564</v>
      </c>
      <c r="U150" s="197">
        <v>2161541.83</v>
      </c>
      <c r="V150" s="373">
        <v>0</v>
      </c>
      <c r="W150" s="373">
        <v>0</v>
      </c>
      <c r="X150" s="197">
        <v>1498656</v>
      </c>
      <c r="Y150" s="373">
        <v>0</v>
      </c>
      <c r="Z150" s="373">
        <v>0</v>
      </c>
      <c r="AA150" s="197">
        <v>662885.82999999996</v>
      </c>
      <c r="AB150" s="373">
        <v>0</v>
      </c>
      <c r="AC150" s="373">
        <v>0</v>
      </c>
      <c r="AD150" s="373">
        <v>0</v>
      </c>
      <c r="AE150" s="373">
        <v>0</v>
      </c>
      <c r="AF150" s="373">
        <v>0</v>
      </c>
      <c r="AG150" s="373">
        <v>0</v>
      </c>
      <c r="AH150" s="373">
        <v>0</v>
      </c>
      <c r="AI150" s="373">
        <v>0</v>
      </c>
      <c r="AJ150" s="197">
        <v>20446416</v>
      </c>
    </row>
    <row r="151" spans="1:36" ht="15" customHeight="1" x14ac:dyDescent="0.25">
      <c r="A151" s="367" t="str">
        <f t="shared" si="3"/>
        <v>43xx-721229450506-430120260213TAC0006</v>
      </c>
      <c r="B151" s="161" t="s">
        <v>584</v>
      </c>
      <c r="C151" s="161" t="s">
        <v>328</v>
      </c>
      <c r="D151" s="367" t="s">
        <v>3363</v>
      </c>
      <c r="E151" s="161" t="s">
        <v>572</v>
      </c>
      <c r="F151" s="161" t="s">
        <v>1034</v>
      </c>
      <c r="G151" s="161" t="s">
        <v>3749</v>
      </c>
      <c r="H151" s="198">
        <v>46066</v>
      </c>
      <c r="J151" s="161" t="s">
        <v>479</v>
      </c>
      <c r="L151" s="198">
        <v>44927</v>
      </c>
      <c r="M151" s="198">
        <v>46050</v>
      </c>
      <c r="N151" s="161" t="s">
        <v>131</v>
      </c>
      <c r="O151" s="161" t="s">
        <v>3892</v>
      </c>
      <c r="P151" s="260">
        <v>721229450506</v>
      </c>
      <c r="Q151" s="161" t="s">
        <v>3748</v>
      </c>
      <c r="T151" s="161" t="s">
        <v>564</v>
      </c>
      <c r="U151" s="197">
        <v>2110307.29</v>
      </c>
      <c r="V151" s="373">
        <v>0</v>
      </c>
      <c r="W151" s="373">
        <v>0</v>
      </c>
      <c r="X151" s="197">
        <v>1865938</v>
      </c>
      <c r="Y151" s="373">
        <v>0</v>
      </c>
      <c r="Z151" s="373">
        <v>0</v>
      </c>
      <c r="AA151" s="197">
        <v>244369.28999999998</v>
      </c>
      <c r="AB151" s="373">
        <v>0</v>
      </c>
      <c r="AC151" s="373">
        <v>0</v>
      </c>
      <c r="AD151" s="373">
        <v>0</v>
      </c>
      <c r="AE151" s="373">
        <v>0</v>
      </c>
      <c r="AF151" s="373">
        <v>0</v>
      </c>
      <c r="AG151" s="373">
        <v>0</v>
      </c>
      <c r="AH151" s="373">
        <v>0</v>
      </c>
      <c r="AI151" s="373">
        <v>0</v>
      </c>
      <c r="AJ151" s="197">
        <v>0</v>
      </c>
    </row>
    <row r="152" spans="1:36" ht="15" customHeight="1" x14ac:dyDescent="0.25">
      <c r="A152" s="367" t="str">
        <f t="shared" si="3"/>
        <v>33xx-961008400309-330120251008TAC0004</v>
      </c>
      <c r="B152" s="161" t="s">
        <v>598</v>
      </c>
      <c r="C152" s="161" t="s">
        <v>304</v>
      </c>
      <c r="D152" s="367" t="s">
        <v>3363</v>
      </c>
      <c r="E152" s="161" t="s">
        <v>572</v>
      </c>
      <c r="F152" s="161" t="s">
        <v>1402</v>
      </c>
      <c r="G152" s="161" t="s">
        <v>1264</v>
      </c>
      <c r="H152" s="198">
        <v>45938</v>
      </c>
      <c r="J152" s="161" t="s">
        <v>487</v>
      </c>
      <c r="L152" s="198">
        <v>44562</v>
      </c>
      <c r="M152" s="198">
        <v>45838</v>
      </c>
      <c r="N152" s="161" t="s">
        <v>174</v>
      </c>
      <c r="O152" s="161" t="s">
        <v>3135</v>
      </c>
      <c r="P152" s="260">
        <v>961008400309</v>
      </c>
      <c r="Q152" s="161" t="s">
        <v>1263</v>
      </c>
      <c r="T152" s="161" t="s">
        <v>564</v>
      </c>
      <c r="U152" s="197">
        <v>2047833.73</v>
      </c>
      <c r="V152" s="373">
        <v>0</v>
      </c>
      <c r="W152" s="373">
        <v>0</v>
      </c>
      <c r="X152" s="197">
        <v>1962518.5</v>
      </c>
      <c r="Y152" s="373">
        <v>0</v>
      </c>
      <c r="Z152" s="373">
        <v>0</v>
      </c>
      <c r="AA152" s="197">
        <v>85315.23</v>
      </c>
      <c r="AB152" s="373">
        <v>0</v>
      </c>
      <c r="AC152" s="373">
        <v>0</v>
      </c>
      <c r="AD152" s="373">
        <v>0</v>
      </c>
      <c r="AE152" s="373">
        <v>0</v>
      </c>
      <c r="AF152" s="373">
        <v>0</v>
      </c>
      <c r="AG152" s="373">
        <v>0</v>
      </c>
      <c r="AH152" s="373">
        <v>0</v>
      </c>
      <c r="AI152" s="373">
        <v>0</v>
      </c>
      <c r="AJ152" s="197">
        <v>0</v>
      </c>
    </row>
    <row r="153" spans="1:36" ht="15" customHeight="1" x14ac:dyDescent="0.25">
      <c r="A153" s="367" t="str">
        <f t="shared" si="3"/>
        <v>09xx-220540018808-090120260224TAC0003</v>
      </c>
      <c r="B153" s="161" t="s">
        <v>677</v>
      </c>
      <c r="C153" s="161" t="s">
        <v>356</v>
      </c>
      <c r="D153" s="367" t="s">
        <v>3363</v>
      </c>
      <c r="E153" s="161" t="s">
        <v>578</v>
      </c>
      <c r="F153" s="161" t="s">
        <v>684</v>
      </c>
      <c r="G153" s="161" t="s">
        <v>4230</v>
      </c>
      <c r="H153" s="198">
        <v>46077</v>
      </c>
      <c r="J153" s="161" t="s">
        <v>479</v>
      </c>
      <c r="L153" s="198">
        <v>44927</v>
      </c>
      <c r="M153" s="198">
        <v>46058</v>
      </c>
      <c r="N153" s="161" t="s">
        <v>132</v>
      </c>
      <c r="O153" s="161" t="s">
        <v>4854</v>
      </c>
      <c r="P153" s="260">
        <v>220540018808</v>
      </c>
      <c r="Q153" s="161" t="s">
        <v>4229</v>
      </c>
      <c r="T153" s="161" t="s">
        <v>564</v>
      </c>
      <c r="U153" s="197">
        <v>1942920.47</v>
      </c>
      <c r="V153" s="373">
        <v>0</v>
      </c>
      <c r="W153" s="373">
        <v>0</v>
      </c>
      <c r="X153" s="197">
        <v>1422034</v>
      </c>
      <c r="Y153" s="373">
        <v>0</v>
      </c>
      <c r="Z153" s="373">
        <v>0</v>
      </c>
      <c r="AA153" s="197">
        <v>520886.47</v>
      </c>
      <c r="AB153" s="373">
        <v>0</v>
      </c>
      <c r="AC153" s="373">
        <v>0</v>
      </c>
      <c r="AD153" s="373">
        <v>0</v>
      </c>
      <c r="AE153" s="373">
        <v>0</v>
      </c>
      <c r="AF153" s="373">
        <v>0</v>
      </c>
      <c r="AG153" s="373">
        <v>0</v>
      </c>
      <c r="AH153" s="373">
        <v>0</v>
      </c>
      <c r="AI153" s="373">
        <v>0</v>
      </c>
      <c r="AJ153" s="197">
        <v>0</v>
      </c>
    </row>
    <row r="154" spans="1:36" ht="15" customHeight="1" x14ac:dyDescent="0.25">
      <c r="A154" s="367" t="str">
        <f t="shared" si="3"/>
        <v>33xx-10140005392-330120251113TAC0002</v>
      </c>
      <c r="B154" s="161" t="s">
        <v>598</v>
      </c>
      <c r="C154" s="161" t="s">
        <v>304</v>
      </c>
      <c r="D154" s="367" t="s">
        <v>3363</v>
      </c>
      <c r="E154" s="161" t="s">
        <v>572</v>
      </c>
      <c r="F154" s="161" t="s">
        <v>1432</v>
      </c>
      <c r="G154" s="161" t="s">
        <v>1621</v>
      </c>
      <c r="H154" s="198">
        <v>45974</v>
      </c>
      <c r="J154" s="161" t="s">
        <v>487</v>
      </c>
      <c r="L154" s="198">
        <v>45292</v>
      </c>
      <c r="M154" s="198">
        <v>45657</v>
      </c>
      <c r="N154" s="161" t="s">
        <v>28</v>
      </c>
      <c r="O154" s="161" t="s">
        <v>2448</v>
      </c>
      <c r="P154" s="260">
        <v>10140005392</v>
      </c>
      <c r="Q154" s="161" t="s">
        <v>1622</v>
      </c>
      <c r="T154" s="161" t="s">
        <v>564</v>
      </c>
      <c r="U154" s="197">
        <v>1890652.26</v>
      </c>
      <c r="V154" s="373">
        <v>0</v>
      </c>
      <c r="W154" s="373">
        <v>0</v>
      </c>
      <c r="X154" s="197">
        <v>1620000</v>
      </c>
      <c r="Y154" s="373">
        <v>0</v>
      </c>
      <c r="Z154" s="373">
        <v>0</v>
      </c>
      <c r="AA154" s="197">
        <v>270652.26</v>
      </c>
      <c r="AB154" s="373">
        <v>0</v>
      </c>
      <c r="AC154" s="373">
        <v>0</v>
      </c>
      <c r="AD154" s="373">
        <v>0</v>
      </c>
      <c r="AE154" s="373">
        <v>0</v>
      </c>
      <c r="AF154" s="373">
        <v>0</v>
      </c>
      <c r="AG154" s="373">
        <v>0</v>
      </c>
      <c r="AH154" s="373">
        <v>0</v>
      </c>
      <c r="AI154" s="373">
        <v>0</v>
      </c>
      <c r="AJ154" s="197">
        <v>0</v>
      </c>
    </row>
    <row r="155" spans="1:36" ht="15" customHeight="1" x14ac:dyDescent="0.25">
      <c r="A155" s="367" t="str">
        <f t="shared" si="3"/>
        <v>27xx-970425450094-270120260317TAC0009</v>
      </c>
      <c r="B155" s="161" t="s">
        <v>602</v>
      </c>
      <c r="C155" s="161" t="s">
        <v>193</v>
      </c>
      <c r="D155" s="367" t="s">
        <v>3363</v>
      </c>
      <c r="E155" s="161" t="s">
        <v>562</v>
      </c>
      <c r="F155" s="161" t="s">
        <v>702</v>
      </c>
      <c r="G155" s="161" t="s">
        <v>4236</v>
      </c>
      <c r="H155" s="198">
        <v>46098</v>
      </c>
      <c r="J155" s="161" t="s">
        <v>479</v>
      </c>
      <c r="L155" s="198">
        <v>44927</v>
      </c>
      <c r="M155" s="198">
        <v>46076</v>
      </c>
      <c r="N155" s="161" t="s">
        <v>132</v>
      </c>
      <c r="O155" s="161" t="s">
        <v>4855</v>
      </c>
      <c r="P155" s="260">
        <v>970425450094</v>
      </c>
      <c r="Q155" s="161" t="s">
        <v>4235</v>
      </c>
      <c r="T155" s="161" t="s">
        <v>564</v>
      </c>
      <c r="U155" s="197">
        <v>1841378.27</v>
      </c>
      <c r="V155" s="373">
        <v>0</v>
      </c>
      <c r="W155" s="373">
        <v>0</v>
      </c>
      <c r="X155" s="197">
        <v>1825435.84</v>
      </c>
      <c r="Y155" s="373">
        <v>0</v>
      </c>
      <c r="Z155" s="373">
        <v>0</v>
      </c>
      <c r="AA155" s="197">
        <v>15942.43</v>
      </c>
      <c r="AB155" s="373">
        <v>0</v>
      </c>
      <c r="AC155" s="373">
        <v>0</v>
      </c>
      <c r="AD155" s="373">
        <v>0</v>
      </c>
      <c r="AE155" s="373">
        <v>0</v>
      </c>
      <c r="AF155" s="373">
        <v>0</v>
      </c>
      <c r="AG155" s="373">
        <v>0</v>
      </c>
      <c r="AH155" s="373">
        <v>0</v>
      </c>
      <c r="AI155" s="373">
        <v>0</v>
      </c>
      <c r="AJ155" s="197">
        <v>0</v>
      </c>
    </row>
    <row r="156" spans="1:36" ht="15" customHeight="1" x14ac:dyDescent="0.25">
      <c r="A156" s="367" t="str">
        <f t="shared" si="3"/>
        <v>45xx-671126400062-450120260312TAC0009</v>
      </c>
      <c r="B156" s="161" t="s">
        <v>591</v>
      </c>
      <c r="C156" s="161" t="s">
        <v>359</v>
      </c>
      <c r="D156" s="367" t="s">
        <v>3363</v>
      </c>
      <c r="E156" s="161" t="s">
        <v>562</v>
      </c>
      <c r="F156" s="161" t="s">
        <v>1047</v>
      </c>
      <c r="G156" s="161" t="s">
        <v>4140</v>
      </c>
      <c r="H156" s="198">
        <v>46093</v>
      </c>
      <c r="J156" s="161" t="s">
        <v>479</v>
      </c>
      <c r="L156" s="198">
        <v>44927</v>
      </c>
      <c r="M156" s="198">
        <v>46092</v>
      </c>
      <c r="N156" s="161" t="s">
        <v>132</v>
      </c>
      <c r="O156" s="161" t="s">
        <v>4856</v>
      </c>
      <c r="P156" s="260">
        <v>671126400062</v>
      </c>
      <c r="Q156" s="161" t="s">
        <v>4139</v>
      </c>
      <c r="T156" s="161" t="s">
        <v>564</v>
      </c>
      <c r="U156" s="197">
        <v>1744201.8499999999</v>
      </c>
      <c r="V156" s="373">
        <v>0</v>
      </c>
      <c r="W156" s="373">
        <v>0</v>
      </c>
      <c r="X156" s="197">
        <v>1638892.1</v>
      </c>
      <c r="Y156" s="373">
        <v>0</v>
      </c>
      <c r="Z156" s="373">
        <v>0</v>
      </c>
      <c r="AA156" s="197">
        <v>105309.75000000001</v>
      </c>
      <c r="AB156" s="373">
        <v>0</v>
      </c>
      <c r="AC156" s="373">
        <v>0</v>
      </c>
      <c r="AD156" s="373">
        <v>0</v>
      </c>
      <c r="AE156" s="373">
        <v>0</v>
      </c>
      <c r="AF156" s="373">
        <v>0</v>
      </c>
      <c r="AG156" s="373">
        <v>0</v>
      </c>
      <c r="AH156" s="373">
        <v>0</v>
      </c>
      <c r="AI156" s="373">
        <v>0</v>
      </c>
      <c r="AJ156" s="197">
        <v>65782875</v>
      </c>
    </row>
    <row r="157" spans="1:36" ht="15" customHeight="1" x14ac:dyDescent="0.25">
      <c r="A157" s="367" t="str">
        <f t="shared" si="3"/>
        <v>03xx-70140006331-030120250925TAC0003</v>
      </c>
      <c r="B157" s="161" t="s">
        <v>652</v>
      </c>
      <c r="C157" s="161" t="s">
        <v>365</v>
      </c>
      <c r="D157" s="367" t="s">
        <v>3363</v>
      </c>
      <c r="E157" s="161" t="s">
        <v>562</v>
      </c>
      <c r="F157" s="161" t="s">
        <v>653</v>
      </c>
      <c r="G157" s="161" t="s">
        <v>1180</v>
      </c>
      <c r="H157" s="198">
        <v>45925</v>
      </c>
      <c r="J157" s="161" t="s">
        <v>487</v>
      </c>
      <c r="L157" s="198">
        <v>44562</v>
      </c>
      <c r="M157" s="198">
        <v>45657</v>
      </c>
      <c r="N157" s="161" t="s">
        <v>28</v>
      </c>
      <c r="O157" s="161" t="s">
        <v>2934</v>
      </c>
      <c r="P157" s="260">
        <v>70140006331</v>
      </c>
      <c r="Q157" s="161" t="s">
        <v>1179</v>
      </c>
      <c r="T157" s="161" t="s">
        <v>564</v>
      </c>
      <c r="U157" s="197">
        <v>1532638.79</v>
      </c>
      <c r="V157" s="373">
        <v>0</v>
      </c>
      <c r="W157" s="373">
        <v>0</v>
      </c>
      <c r="X157" s="197">
        <v>1369760</v>
      </c>
      <c r="Y157" s="373">
        <v>0</v>
      </c>
      <c r="Z157" s="373">
        <v>0</v>
      </c>
      <c r="AA157" s="197">
        <v>162878.79</v>
      </c>
      <c r="AB157" s="373">
        <v>0</v>
      </c>
      <c r="AC157" s="373">
        <v>0</v>
      </c>
      <c r="AD157" s="373">
        <v>0</v>
      </c>
      <c r="AE157" s="373">
        <v>0</v>
      </c>
      <c r="AF157" s="373">
        <v>0</v>
      </c>
      <c r="AG157" s="373">
        <v>0</v>
      </c>
      <c r="AH157" s="373">
        <v>0</v>
      </c>
      <c r="AI157" s="373">
        <v>0</v>
      </c>
      <c r="AJ157" s="197">
        <v>0</v>
      </c>
    </row>
    <row r="158" spans="1:36" ht="15" customHeight="1" x14ac:dyDescent="0.25">
      <c r="A158" s="367" t="str">
        <f t="shared" si="3"/>
        <v>09xx-860924301604-090120251104TAC0040</v>
      </c>
      <c r="B158" s="161" t="s">
        <v>677</v>
      </c>
      <c r="C158" s="161" t="s">
        <v>356</v>
      </c>
      <c r="D158" s="367" t="s">
        <v>3363</v>
      </c>
      <c r="E158" s="161" t="s">
        <v>567</v>
      </c>
      <c r="F158" s="161" t="s">
        <v>1455</v>
      </c>
      <c r="G158" s="161" t="s">
        <v>1614</v>
      </c>
      <c r="H158" s="198">
        <v>45965</v>
      </c>
      <c r="J158" s="161" t="s">
        <v>479</v>
      </c>
      <c r="L158" s="198">
        <v>44562</v>
      </c>
      <c r="M158" s="198">
        <v>45945</v>
      </c>
      <c r="N158" s="161" t="s">
        <v>132</v>
      </c>
      <c r="O158" s="161" t="s">
        <v>3013</v>
      </c>
      <c r="P158" s="260">
        <v>860924301604</v>
      </c>
      <c r="Q158" s="161" t="s">
        <v>1615</v>
      </c>
      <c r="T158" s="161" t="s">
        <v>564</v>
      </c>
      <c r="U158" s="197">
        <v>1413096</v>
      </c>
      <c r="V158" s="373">
        <v>0</v>
      </c>
      <c r="W158" s="373">
        <v>0</v>
      </c>
      <c r="X158" s="197">
        <v>1413096</v>
      </c>
      <c r="Y158" s="373">
        <v>0</v>
      </c>
      <c r="Z158" s="373">
        <v>0</v>
      </c>
      <c r="AA158" s="197">
        <v>0</v>
      </c>
      <c r="AB158" s="373">
        <v>0</v>
      </c>
      <c r="AC158" s="373">
        <v>0</v>
      </c>
      <c r="AD158" s="373">
        <v>0</v>
      </c>
      <c r="AE158" s="373">
        <v>0</v>
      </c>
      <c r="AF158" s="373">
        <v>0</v>
      </c>
      <c r="AG158" s="373">
        <v>0</v>
      </c>
      <c r="AH158" s="373">
        <v>0</v>
      </c>
      <c r="AI158" s="373">
        <v>0</v>
      </c>
      <c r="AJ158" s="197">
        <v>0</v>
      </c>
    </row>
    <row r="159" spans="1:36" ht="15" customHeight="1" x14ac:dyDescent="0.25">
      <c r="A159" s="367" t="str">
        <f t="shared" si="3"/>
        <v>03xx-190240003246-030120250926TAC0001</v>
      </c>
      <c r="B159" s="161" t="s">
        <v>652</v>
      </c>
      <c r="C159" s="161" t="s">
        <v>365</v>
      </c>
      <c r="D159" s="367" t="s">
        <v>3363</v>
      </c>
      <c r="E159" s="161" t="s">
        <v>562</v>
      </c>
      <c r="F159" s="161" t="s">
        <v>985</v>
      </c>
      <c r="G159" s="161" t="s">
        <v>1176</v>
      </c>
      <c r="H159" s="198">
        <v>45926</v>
      </c>
      <c r="J159" s="161" t="s">
        <v>487</v>
      </c>
      <c r="L159" s="198">
        <v>44562</v>
      </c>
      <c r="M159" s="198">
        <v>45291</v>
      </c>
      <c r="N159" s="161" t="s">
        <v>28</v>
      </c>
      <c r="O159" s="161" t="s">
        <v>2460</v>
      </c>
      <c r="P159" s="260">
        <v>190240003246</v>
      </c>
      <c r="Q159" s="161" t="s">
        <v>1175</v>
      </c>
      <c r="T159" s="161" t="s">
        <v>564</v>
      </c>
      <c r="U159" s="197">
        <v>1395430</v>
      </c>
      <c r="V159" s="373">
        <v>0</v>
      </c>
      <c r="W159" s="373">
        <v>0</v>
      </c>
      <c r="X159" s="197">
        <v>1050000</v>
      </c>
      <c r="Y159" s="373">
        <v>0</v>
      </c>
      <c r="Z159" s="373">
        <v>0</v>
      </c>
      <c r="AA159" s="197">
        <v>345430.22</v>
      </c>
      <c r="AB159" s="373">
        <v>0</v>
      </c>
      <c r="AC159" s="373">
        <v>0</v>
      </c>
      <c r="AD159" s="373">
        <v>0</v>
      </c>
      <c r="AE159" s="373">
        <v>0</v>
      </c>
      <c r="AF159" s="373">
        <v>0</v>
      </c>
      <c r="AG159" s="373">
        <v>0</v>
      </c>
      <c r="AH159" s="373">
        <v>0</v>
      </c>
      <c r="AI159" s="373">
        <v>0</v>
      </c>
      <c r="AJ159" s="197">
        <v>0</v>
      </c>
    </row>
    <row r="160" spans="1:36" ht="15" customHeight="1" x14ac:dyDescent="0.25">
      <c r="A160" s="367" t="str">
        <f t="shared" si="3"/>
        <v>06xx-80540011809-060120251119TAC0001</v>
      </c>
      <c r="B160" s="161" t="s">
        <v>661</v>
      </c>
      <c r="C160" s="161" t="s">
        <v>348</v>
      </c>
      <c r="D160" s="367" t="s">
        <v>3363</v>
      </c>
      <c r="E160" s="161" t="s">
        <v>562</v>
      </c>
      <c r="F160" s="161" t="s">
        <v>771</v>
      </c>
      <c r="G160" s="161" t="s">
        <v>1757</v>
      </c>
      <c r="H160" s="198">
        <v>45980</v>
      </c>
      <c r="J160" s="161" t="s">
        <v>479</v>
      </c>
      <c r="L160" s="198">
        <v>44562</v>
      </c>
      <c r="M160" s="198">
        <v>45978</v>
      </c>
      <c r="N160" s="161" t="s">
        <v>132</v>
      </c>
      <c r="O160" s="161" t="s">
        <v>3200</v>
      </c>
      <c r="P160" s="260">
        <v>80540011809</v>
      </c>
      <c r="Q160" s="161" t="s">
        <v>1756</v>
      </c>
      <c r="T160" s="161" t="s">
        <v>564</v>
      </c>
      <c r="U160" s="197">
        <v>1307048.1299999999</v>
      </c>
      <c r="V160" s="373">
        <v>0</v>
      </c>
      <c r="W160" s="373">
        <v>0</v>
      </c>
      <c r="X160" s="197">
        <v>1251426</v>
      </c>
      <c r="Y160" s="373">
        <v>0</v>
      </c>
      <c r="Z160" s="373">
        <v>0</v>
      </c>
      <c r="AA160" s="197">
        <v>55622.13</v>
      </c>
      <c r="AB160" s="373">
        <v>0</v>
      </c>
      <c r="AC160" s="373">
        <v>0</v>
      </c>
      <c r="AD160" s="373">
        <v>0</v>
      </c>
      <c r="AE160" s="373">
        <v>0</v>
      </c>
      <c r="AF160" s="373">
        <v>0</v>
      </c>
      <c r="AG160" s="373">
        <v>0</v>
      </c>
      <c r="AH160" s="373">
        <v>0</v>
      </c>
      <c r="AI160" s="373">
        <v>0</v>
      </c>
      <c r="AJ160" s="197">
        <v>3118129</v>
      </c>
    </row>
    <row r="161" spans="1:39" ht="15" customHeight="1" x14ac:dyDescent="0.25">
      <c r="A161" s="367" t="str">
        <f t="shared" si="3"/>
        <v>30xx-20340000112-178</v>
      </c>
      <c r="B161" s="367" t="s">
        <v>595</v>
      </c>
      <c r="C161" s="367" t="s">
        <v>217</v>
      </c>
      <c r="D161" s="367" t="s">
        <v>3365</v>
      </c>
      <c r="E161" s="367" t="s">
        <v>596</v>
      </c>
      <c r="F161" s="367" t="s">
        <v>229</v>
      </c>
      <c r="G161" s="367">
        <v>178</v>
      </c>
      <c r="H161" s="371">
        <v>45810</v>
      </c>
      <c r="I161" s="380">
        <v>46080</v>
      </c>
      <c r="J161" s="367" t="s">
        <v>24</v>
      </c>
      <c r="K161" s="381" t="s">
        <v>563</v>
      </c>
      <c r="L161" s="371">
        <v>44927</v>
      </c>
      <c r="M161" s="371">
        <v>45291</v>
      </c>
      <c r="N161" s="367" t="s">
        <v>28</v>
      </c>
      <c r="O161" s="372">
        <v>301200212417</v>
      </c>
      <c r="P161" s="372">
        <v>20340000112</v>
      </c>
      <c r="Q161" s="367" t="s">
        <v>3256</v>
      </c>
      <c r="R161" s="381" t="s">
        <v>3257</v>
      </c>
      <c r="S161" s="381" t="s">
        <v>378</v>
      </c>
      <c r="T161" s="367" t="s">
        <v>564</v>
      </c>
      <c r="U161" s="373">
        <v>1302684.3500000001</v>
      </c>
      <c r="V161" s="373">
        <v>0</v>
      </c>
      <c r="W161" s="373">
        <v>0</v>
      </c>
      <c r="X161" s="373">
        <v>1032122</v>
      </c>
      <c r="Y161" s="373">
        <v>0</v>
      </c>
      <c r="Z161" s="373">
        <v>0</v>
      </c>
      <c r="AA161" s="373">
        <v>270562.34999999998</v>
      </c>
      <c r="AB161" s="373">
        <v>0</v>
      </c>
      <c r="AC161" s="373">
        <v>0</v>
      </c>
      <c r="AD161" s="373">
        <v>0</v>
      </c>
      <c r="AE161" s="373">
        <v>0</v>
      </c>
      <c r="AF161" s="373">
        <v>0</v>
      </c>
      <c r="AG161" s="373">
        <v>0</v>
      </c>
      <c r="AH161" s="373">
        <v>0</v>
      </c>
      <c r="AI161" s="373">
        <v>0</v>
      </c>
      <c r="AJ161" s="373">
        <v>0</v>
      </c>
      <c r="AK161" s="380" t="e">
        <v>#N/A</v>
      </c>
      <c r="AL161" s="381" t="e">
        <v>#N/A</v>
      </c>
      <c r="AM161" s="381" t="e">
        <v>#N/A</v>
      </c>
    </row>
    <row r="162" spans="1:39" ht="15" customHeight="1" x14ac:dyDescent="0.25">
      <c r="A162" s="367" t="str">
        <f t="shared" si="3"/>
        <v>48xx-701029301302-311</v>
      </c>
      <c r="B162" s="367" t="s">
        <v>587</v>
      </c>
      <c r="C162" s="367" t="s">
        <v>352</v>
      </c>
      <c r="D162" s="367" t="s">
        <v>3365</v>
      </c>
      <c r="E162" s="367" t="s">
        <v>931</v>
      </c>
      <c r="F162" s="367" t="s">
        <v>2436</v>
      </c>
      <c r="G162" s="367">
        <v>311</v>
      </c>
      <c r="H162" s="371">
        <v>45622</v>
      </c>
      <c r="I162" s="380">
        <v>46044</v>
      </c>
      <c r="J162" s="367" t="s">
        <v>24</v>
      </c>
      <c r="K162" s="381"/>
      <c r="L162" s="371">
        <v>44197</v>
      </c>
      <c r="M162" s="371">
        <v>44561</v>
      </c>
      <c r="N162" s="367" t="s">
        <v>142</v>
      </c>
      <c r="O162" s="372">
        <v>481411358304</v>
      </c>
      <c r="P162" s="372">
        <v>701029301302</v>
      </c>
      <c r="Q162" s="367" t="s">
        <v>2437</v>
      </c>
      <c r="R162" s="381" t="s">
        <v>568</v>
      </c>
      <c r="S162" s="381"/>
      <c r="T162" s="367" t="s">
        <v>1372</v>
      </c>
      <c r="U162" s="373">
        <v>1260488</v>
      </c>
      <c r="V162" s="373">
        <v>0</v>
      </c>
      <c r="W162" s="373">
        <v>0</v>
      </c>
      <c r="X162" s="373">
        <v>1000000</v>
      </c>
      <c r="Y162" s="373">
        <v>0</v>
      </c>
      <c r="Z162" s="373">
        <v>0</v>
      </c>
      <c r="AA162" s="373">
        <v>260488</v>
      </c>
      <c r="AB162" s="373">
        <v>0</v>
      </c>
      <c r="AC162" s="373">
        <v>0</v>
      </c>
      <c r="AD162" s="373">
        <v>0</v>
      </c>
      <c r="AE162" s="373">
        <v>0</v>
      </c>
      <c r="AF162" s="373">
        <v>0</v>
      </c>
      <c r="AG162" s="373">
        <v>0</v>
      </c>
      <c r="AH162" s="373">
        <v>0</v>
      </c>
      <c r="AI162" s="373">
        <v>0</v>
      </c>
      <c r="AJ162" s="373">
        <v>0</v>
      </c>
      <c r="AK162" s="380" t="e">
        <v>#N/A</v>
      </c>
      <c r="AL162" s="381" t="e">
        <v>#N/A</v>
      </c>
      <c r="AM162" s="381" t="e">
        <v>#N/A</v>
      </c>
    </row>
    <row r="163" spans="1:39" ht="15" customHeight="1" x14ac:dyDescent="0.25">
      <c r="A163" s="367" t="str">
        <f t="shared" si="3"/>
        <v>71xx-900805400704-710120251110TAC0011</v>
      </c>
      <c r="B163" s="161" t="s">
        <v>580</v>
      </c>
      <c r="C163" s="161" t="s">
        <v>256</v>
      </c>
      <c r="D163" s="367" t="s">
        <v>3363</v>
      </c>
      <c r="E163" s="161" t="s">
        <v>562</v>
      </c>
      <c r="F163" s="161" t="s">
        <v>1625</v>
      </c>
      <c r="G163" s="161" t="s">
        <v>1623</v>
      </c>
      <c r="H163" s="198">
        <v>45971</v>
      </c>
      <c r="J163" s="161" t="s">
        <v>479</v>
      </c>
      <c r="L163" s="198">
        <v>44743</v>
      </c>
      <c r="M163" s="198">
        <v>45965</v>
      </c>
      <c r="N163" s="161" t="s">
        <v>132</v>
      </c>
      <c r="O163" s="161" t="s">
        <v>3050</v>
      </c>
      <c r="P163" s="260">
        <v>900805400704</v>
      </c>
      <c r="Q163" s="161" t="s">
        <v>1624</v>
      </c>
      <c r="T163" s="161" t="s">
        <v>564</v>
      </c>
      <c r="U163" s="197">
        <v>1173529.28</v>
      </c>
      <c r="V163" s="373">
        <v>0</v>
      </c>
      <c r="W163" s="373">
        <v>0</v>
      </c>
      <c r="X163" s="197">
        <v>1064591</v>
      </c>
      <c r="Y163" s="373">
        <v>0</v>
      </c>
      <c r="Z163" s="373">
        <v>0</v>
      </c>
      <c r="AA163" s="197">
        <v>108938.28</v>
      </c>
      <c r="AB163" s="373">
        <v>0</v>
      </c>
      <c r="AC163" s="373">
        <v>0</v>
      </c>
      <c r="AD163" s="373">
        <v>0</v>
      </c>
      <c r="AE163" s="373">
        <v>0</v>
      </c>
      <c r="AF163" s="373">
        <v>0</v>
      </c>
      <c r="AG163" s="373">
        <v>0</v>
      </c>
      <c r="AH163" s="373">
        <v>0</v>
      </c>
      <c r="AI163" s="373">
        <v>0</v>
      </c>
      <c r="AJ163" s="197">
        <v>0</v>
      </c>
    </row>
    <row r="164" spans="1:39" ht="15" customHeight="1" x14ac:dyDescent="0.25">
      <c r="A164" s="367" t="str">
        <f t="shared" si="3"/>
        <v>58xx-940517300778-580120250929TAC0006</v>
      </c>
      <c r="B164" s="161" t="s">
        <v>565</v>
      </c>
      <c r="C164" s="161" t="s">
        <v>282</v>
      </c>
      <c r="D164" s="367" t="s">
        <v>3363</v>
      </c>
      <c r="E164" s="161" t="s">
        <v>562</v>
      </c>
      <c r="F164" s="161" t="s">
        <v>1487</v>
      </c>
      <c r="G164" s="161" t="s">
        <v>1495</v>
      </c>
      <c r="H164" s="198">
        <v>45929</v>
      </c>
      <c r="J164" s="161" t="s">
        <v>479</v>
      </c>
      <c r="L164" s="198">
        <v>45195</v>
      </c>
      <c r="M164" s="198">
        <v>45910</v>
      </c>
      <c r="N164" s="161" t="s">
        <v>132</v>
      </c>
      <c r="O164" s="161" t="s">
        <v>2540</v>
      </c>
      <c r="P164" s="260">
        <v>940517300778</v>
      </c>
      <c r="Q164" s="161" t="s">
        <v>1496</v>
      </c>
      <c r="T164" s="161" t="s">
        <v>564</v>
      </c>
      <c r="U164" s="197">
        <v>1160368.1499999999</v>
      </c>
      <c r="V164" s="373">
        <v>0</v>
      </c>
      <c r="W164" s="373">
        <v>0</v>
      </c>
      <c r="X164" s="197">
        <v>1125000</v>
      </c>
      <c r="Y164" s="373">
        <v>0</v>
      </c>
      <c r="Z164" s="373">
        <v>0</v>
      </c>
      <c r="AA164" s="197">
        <v>35368.15</v>
      </c>
      <c r="AB164" s="373">
        <v>0</v>
      </c>
      <c r="AC164" s="373">
        <v>0</v>
      </c>
      <c r="AD164" s="373">
        <v>0</v>
      </c>
      <c r="AE164" s="373">
        <v>0</v>
      </c>
      <c r="AF164" s="373">
        <v>0</v>
      </c>
      <c r="AG164" s="373">
        <v>0</v>
      </c>
      <c r="AH164" s="373">
        <v>0</v>
      </c>
      <c r="AI164" s="373">
        <v>0</v>
      </c>
      <c r="AJ164" s="197">
        <v>0</v>
      </c>
    </row>
    <row r="165" spans="1:39" ht="15" customHeight="1" x14ac:dyDescent="0.25">
      <c r="A165" s="367" t="str">
        <f t="shared" si="3"/>
        <v>15xx-711013400256-150120251117TAC0001</v>
      </c>
      <c r="B165" s="161" t="s">
        <v>573</v>
      </c>
      <c r="C165" s="161" t="s">
        <v>290</v>
      </c>
      <c r="D165" s="367" t="s">
        <v>3363</v>
      </c>
      <c r="E165" s="161" t="s">
        <v>572</v>
      </c>
      <c r="F165" s="161" t="s">
        <v>1015</v>
      </c>
      <c r="G165" s="161" t="s">
        <v>2014</v>
      </c>
      <c r="H165" s="198">
        <v>45978</v>
      </c>
      <c r="J165" s="161" t="s">
        <v>479</v>
      </c>
      <c r="L165" s="198">
        <v>44743</v>
      </c>
      <c r="M165" s="198">
        <v>45951</v>
      </c>
      <c r="N165" s="161" t="s">
        <v>132</v>
      </c>
      <c r="O165" s="161" t="s">
        <v>3059</v>
      </c>
      <c r="P165" s="260">
        <v>711013400256</v>
      </c>
      <c r="Q165" s="161" t="s">
        <v>2015</v>
      </c>
      <c r="T165" s="161" t="s">
        <v>564</v>
      </c>
      <c r="U165" s="197">
        <v>1127624.49</v>
      </c>
      <c r="V165" s="373">
        <v>0</v>
      </c>
      <c r="W165" s="373">
        <v>0</v>
      </c>
      <c r="X165" s="197">
        <v>829313</v>
      </c>
      <c r="Y165" s="373">
        <v>0</v>
      </c>
      <c r="Z165" s="373">
        <v>0</v>
      </c>
      <c r="AA165" s="197">
        <v>298311.49</v>
      </c>
      <c r="AB165" s="373">
        <v>0</v>
      </c>
      <c r="AC165" s="373">
        <v>0</v>
      </c>
      <c r="AD165" s="373">
        <v>0</v>
      </c>
      <c r="AE165" s="373">
        <v>0</v>
      </c>
      <c r="AF165" s="373">
        <v>0</v>
      </c>
      <c r="AG165" s="373">
        <v>0</v>
      </c>
      <c r="AH165" s="373">
        <v>0</v>
      </c>
      <c r="AI165" s="373">
        <v>0</v>
      </c>
      <c r="AJ165" s="197">
        <v>17157972</v>
      </c>
    </row>
    <row r="166" spans="1:39" ht="15" customHeight="1" x14ac:dyDescent="0.25">
      <c r="A166" s="367" t="str">
        <f t="shared" si="3"/>
        <v>60xx-230540009018-600120251112TAC0011</v>
      </c>
      <c r="B166" s="161" t="s">
        <v>566</v>
      </c>
      <c r="C166" s="161" t="s">
        <v>363</v>
      </c>
      <c r="D166" s="367" t="s">
        <v>3363</v>
      </c>
      <c r="E166" s="161" t="s">
        <v>594</v>
      </c>
      <c r="F166" s="161" t="s">
        <v>683</v>
      </c>
      <c r="G166" s="161" t="s">
        <v>1571</v>
      </c>
      <c r="H166" s="198">
        <v>45973</v>
      </c>
      <c r="J166" s="161" t="s">
        <v>479</v>
      </c>
      <c r="L166" s="198">
        <v>45056</v>
      </c>
      <c r="M166" s="198">
        <v>45952</v>
      </c>
      <c r="N166" s="161" t="s">
        <v>132</v>
      </c>
      <c r="O166" s="161" t="s">
        <v>3161</v>
      </c>
      <c r="P166" s="260">
        <v>230540009018</v>
      </c>
      <c r="Q166" s="161" t="s">
        <v>1572</v>
      </c>
      <c r="T166" s="161" t="s">
        <v>564</v>
      </c>
      <c r="U166" s="197">
        <v>1052554.75</v>
      </c>
      <c r="V166" s="373">
        <v>0</v>
      </c>
      <c r="W166" s="373">
        <v>0</v>
      </c>
      <c r="X166" s="197">
        <v>980058</v>
      </c>
      <c r="Y166" s="373">
        <v>0</v>
      </c>
      <c r="Z166" s="373">
        <v>0</v>
      </c>
      <c r="AA166" s="197">
        <v>72496.75</v>
      </c>
      <c r="AB166" s="373">
        <v>0</v>
      </c>
      <c r="AC166" s="373">
        <v>0</v>
      </c>
      <c r="AD166" s="373">
        <v>0</v>
      </c>
      <c r="AE166" s="373">
        <v>0</v>
      </c>
      <c r="AF166" s="373">
        <v>0</v>
      </c>
      <c r="AG166" s="373">
        <v>0</v>
      </c>
      <c r="AH166" s="373">
        <v>0</v>
      </c>
      <c r="AI166" s="373">
        <v>0</v>
      </c>
      <c r="AJ166" s="197">
        <v>0</v>
      </c>
    </row>
    <row r="167" spans="1:39" ht="15" customHeight="1" x14ac:dyDescent="0.25">
      <c r="A167" s="367" t="str">
        <f t="shared" si="3"/>
        <v>15xx-70840002275-150120251006TAC0051</v>
      </c>
      <c r="B167" s="161" t="s">
        <v>573</v>
      </c>
      <c r="C167" s="161" t="s">
        <v>290</v>
      </c>
      <c r="D167" s="367" t="s">
        <v>3363</v>
      </c>
      <c r="E167" s="161" t="s">
        <v>567</v>
      </c>
      <c r="F167" s="161" t="s">
        <v>1027</v>
      </c>
      <c r="G167" s="161" t="s">
        <v>1410</v>
      </c>
      <c r="H167" s="198">
        <v>45936</v>
      </c>
      <c r="J167" s="161" t="s">
        <v>479</v>
      </c>
      <c r="L167" s="198">
        <v>44562</v>
      </c>
      <c r="M167" s="198">
        <v>45657</v>
      </c>
      <c r="N167" s="161" t="s">
        <v>142</v>
      </c>
      <c r="O167" s="161" t="s">
        <v>2991</v>
      </c>
      <c r="P167" s="260">
        <v>70840002275</v>
      </c>
      <c r="Q167" s="161" t="s">
        <v>1411</v>
      </c>
      <c r="T167" s="161" t="s">
        <v>564</v>
      </c>
      <c r="U167" s="197">
        <v>1049676</v>
      </c>
      <c r="V167" s="373">
        <v>0</v>
      </c>
      <c r="W167" s="373">
        <v>0</v>
      </c>
      <c r="X167" s="197">
        <v>1049676</v>
      </c>
      <c r="Y167" s="373">
        <v>0</v>
      </c>
      <c r="Z167" s="373">
        <v>0</v>
      </c>
      <c r="AA167" s="197">
        <v>0</v>
      </c>
      <c r="AB167" s="373">
        <v>0</v>
      </c>
      <c r="AC167" s="373">
        <v>0</v>
      </c>
      <c r="AD167" s="373">
        <v>0</v>
      </c>
      <c r="AE167" s="373">
        <v>0</v>
      </c>
      <c r="AF167" s="373">
        <v>0</v>
      </c>
      <c r="AG167" s="373">
        <v>0</v>
      </c>
      <c r="AH167" s="373">
        <v>0</v>
      </c>
      <c r="AI167" s="373">
        <v>0</v>
      </c>
      <c r="AJ167" s="197">
        <v>0</v>
      </c>
    </row>
    <row r="168" spans="1:39" ht="15" customHeight="1" x14ac:dyDescent="0.25">
      <c r="A168" s="367" t="str">
        <f t="shared" si="3"/>
        <v>33xx-220264007723-330120251120TAC0005</v>
      </c>
      <c r="B168" s="161" t="s">
        <v>598</v>
      </c>
      <c r="C168" s="161" t="s">
        <v>304</v>
      </c>
      <c r="D168" s="367" t="s">
        <v>3363</v>
      </c>
      <c r="E168" s="161" t="s">
        <v>572</v>
      </c>
      <c r="F168" s="161" t="s">
        <v>1725</v>
      </c>
      <c r="G168" s="161" t="s">
        <v>2004</v>
      </c>
      <c r="H168" s="198">
        <v>45981</v>
      </c>
      <c r="J168" s="161" t="s">
        <v>479</v>
      </c>
      <c r="L168" s="198">
        <v>45292</v>
      </c>
      <c r="M168" s="198">
        <v>45930</v>
      </c>
      <c r="N168" s="161" t="s">
        <v>167</v>
      </c>
      <c r="O168" s="161" t="s">
        <v>3215</v>
      </c>
      <c r="P168" s="260">
        <v>220264007723</v>
      </c>
      <c r="Q168" s="161" t="s">
        <v>2005</v>
      </c>
      <c r="T168" s="161" t="s">
        <v>564</v>
      </c>
      <c r="U168" s="197">
        <v>1038113.47</v>
      </c>
      <c r="V168" s="373">
        <v>0</v>
      </c>
      <c r="W168" s="373">
        <v>0</v>
      </c>
      <c r="X168" s="197">
        <v>866213.2</v>
      </c>
      <c r="Y168" s="373">
        <v>0</v>
      </c>
      <c r="Z168" s="373">
        <v>0</v>
      </c>
      <c r="AA168" s="197">
        <v>171900.27</v>
      </c>
      <c r="AB168" s="373">
        <v>0</v>
      </c>
      <c r="AC168" s="373">
        <v>0</v>
      </c>
      <c r="AD168" s="373">
        <v>0</v>
      </c>
      <c r="AE168" s="373">
        <v>0</v>
      </c>
      <c r="AF168" s="373">
        <v>0</v>
      </c>
      <c r="AG168" s="373">
        <v>0</v>
      </c>
      <c r="AH168" s="373">
        <v>0</v>
      </c>
      <c r="AI168" s="373">
        <v>0</v>
      </c>
      <c r="AJ168" s="197">
        <v>0</v>
      </c>
    </row>
    <row r="169" spans="1:39" ht="15" customHeight="1" x14ac:dyDescent="0.25">
      <c r="A169" s="367" t="str">
        <f t="shared" si="3"/>
        <v>33xx-690707402800-330120251217TAC0007</v>
      </c>
      <c r="B169" s="161" t="s">
        <v>598</v>
      </c>
      <c r="C169" s="161" t="s">
        <v>304</v>
      </c>
      <c r="D169" s="367" t="s">
        <v>3363</v>
      </c>
      <c r="E169" s="161" t="s">
        <v>572</v>
      </c>
      <c r="F169" s="161" t="s">
        <v>1637</v>
      </c>
      <c r="G169" s="161" t="s">
        <v>2147</v>
      </c>
      <c r="H169" s="198">
        <v>46008</v>
      </c>
      <c r="J169" s="161" t="s">
        <v>479</v>
      </c>
      <c r="L169" s="198">
        <v>44743</v>
      </c>
      <c r="M169" s="198">
        <v>46001</v>
      </c>
      <c r="N169" s="161" t="s">
        <v>132</v>
      </c>
      <c r="O169" s="161" t="s">
        <v>3170</v>
      </c>
      <c r="P169" s="260">
        <v>690707402800</v>
      </c>
      <c r="Q169" s="161" t="s">
        <v>2146</v>
      </c>
      <c r="T169" s="161" t="s">
        <v>564</v>
      </c>
      <c r="U169" s="197">
        <v>1027933.22</v>
      </c>
      <c r="V169" s="373">
        <v>0</v>
      </c>
      <c r="W169" s="373">
        <v>0</v>
      </c>
      <c r="X169" s="197">
        <v>954943.6</v>
      </c>
      <c r="Y169" s="373">
        <v>0</v>
      </c>
      <c r="Z169" s="373">
        <v>0</v>
      </c>
      <c r="AA169" s="197">
        <v>72989.62</v>
      </c>
      <c r="AB169" s="373">
        <v>0</v>
      </c>
      <c r="AC169" s="373">
        <v>0</v>
      </c>
      <c r="AD169" s="373">
        <v>0</v>
      </c>
      <c r="AE169" s="373">
        <v>0</v>
      </c>
      <c r="AF169" s="373">
        <v>0</v>
      </c>
      <c r="AG169" s="373">
        <v>0</v>
      </c>
      <c r="AH169" s="373">
        <v>0</v>
      </c>
      <c r="AI169" s="373">
        <v>0</v>
      </c>
      <c r="AJ169" s="197">
        <v>0</v>
      </c>
    </row>
    <row r="170" spans="1:39" ht="15" customHeight="1" x14ac:dyDescent="0.25">
      <c r="A170" s="367" t="str">
        <f t="shared" si="3"/>
        <v>06xx-20212551519-060120251022TAC0053</v>
      </c>
      <c r="B170" s="161" t="s">
        <v>661</v>
      </c>
      <c r="C170" s="161" t="s">
        <v>348</v>
      </c>
      <c r="D170" s="367" t="s">
        <v>3363</v>
      </c>
      <c r="E170" s="161" t="s">
        <v>562</v>
      </c>
      <c r="F170" s="161" t="s">
        <v>998</v>
      </c>
      <c r="G170" s="161" t="s">
        <v>1505</v>
      </c>
      <c r="H170" s="198">
        <v>45952</v>
      </c>
      <c r="J170" s="161" t="s">
        <v>479</v>
      </c>
      <c r="L170" s="198">
        <v>45154</v>
      </c>
      <c r="M170" s="198">
        <v>45946</v>
      </c>
      <c r="N170" s="161" t="s">
        <v>132</v>
      </c>
      <c r="O170" s="161" t="s">
        <v>2478</v>
      </c>
      <c r="P170" s="260">
        <v>20212551519</v>
      </c>
      <c r="Q170" s="161" t="s">
        <v>1506</v>
      </c>
      <c r="T170" s="161" t="s">
        <v>564</v>
      </c>
      <c r="U170" s="197">
        <v>988901.34000000008</v>
      </c>
      <c r="V170" s="373">
        <v>0</v>
      </c>
      <c r="W170" s="373">
        <v>0</v>
      </c>
      <c r="X170" s="197">
        <v>833976</v>
      </c>
      <c r="Y170" s="373">
        <v>0</v>
      </c>
      <c r="Z170" s="373">
        <v>0</v>
      </c>
      <c r="AA170" s="197">
        <v>154925.34</v>
      </c>
      <c r="AB170" s="373">
        <v>0</v>
      </c>
      <c r="AC170" s="373">
        <v>0</v>
      </c>
      <c r="AD170" s="373">
        <v>0</v>
      </c>
      <c r="AE170" s="373">
        <v>0</v>
      </c>
      <c r="AF170" s="373">
        <v>0</v>
      </c>
      <c r="AG170" s="373">
        <v>0</v>
      </c>
      <c r="AH170" s="373">
        <v>0</v>
      </c>
      <c r="AI170" s="373">
        <v>0</v>
      </c>
      <c r="AJ170" s="197">
        <v>0</v>
      </c>
    </row>
    <row r="171" spans="1:39" ht="15" customHeight="1" x14ac:dyDescent="0.25">
      <c r="A171" s="367" t="str">
        <f t="shared" si="3"/>
        <v>03xx-140640010859-030120251128TAC0063</v>
      </c>
      <c r="B171" s="161" t="s">
        <v>652</v>
      </c>
      <c r="C171" s="161" t="s">
        <v>365</v>
      </c>
      <c r="D171" s="367" t="s">
        <v>3363</v>
      </c>
      <c r="E171" s="161" t="s">
        <v>562</v>
      </c>
      <c r="F171" s="161" t="s">
        <v>1620</v>
      </c>
      <c r="G171" s="161" t="s">
        <v>1986</v>
      </c>
      <c r="H171" s="198">
        <v>45989</v>
      </c>
      <c r="J171" s="161" t="s">
        <v>479</v>
      </c>
      <c r="L171" s="198">
        <v>44562</v>
      </c>
      <c r="M171" s="198">
        <v>45966</v>
      </c>
      <c r="N171" s="161" t="s">
        <v>132</v>
      </c>
      <c r="O171" s="161" t="s">
        <v>2462</v>
      </c>
      <c r="P171" s="260">
        <v>140640010859</v>
      </c>
      <c r="Q171" s="161" t="s">
        <v>1987</v>
      </c>
      <c r="T171" s="161" t="s">
        <v>564</v>
      </c>
      <c r="U171" s="197">
        <v>802126.65</v>
      </c>
      <c r="V171" s="373">
        <v>0</v>
      </c>
      <c r="W171" s="373">
        <v>0</v>
      </c>
      <c r="X171" s="197">
        <v>593844</v>
      </c>
      <c r="Y171" s="373">
        <v>0</v>
      </c>
      <c r="Z171" s="373">
        <v>0</v>
      </c>
      <c r="AA171" s="197">
        <v>208282.65</v>
      </c>
      <c r="AB171" s="373">
        <v>0</v>
      </c>
      <c r="AC171" s="373">
        <v>0</v>
      </c>
      <c r="AD171" s="373">
        <v>0</v>
      </c>
      <c r="AE171" s="373">
        <v>0</v>
      </c>
      <c r="AF171" s="373">
        <v>0</v>
      </c>
      <c r="AG171" s="373">
        <v>0</v>
      </c>
      <c r="AH171" s="373">
        <v>0</v>
      </c>
      <c r="AI171" s="373">
        <v>0</v>
      </c>
      <c r="AJ171" s="197">
        <v>0</v>
      </c>
    </row>
    <row r="172" spans="1:39" ht="15" customHeight="1" x14ac:dyDescent="0.25">
      <c r="A172" s="367" t="str">
        <f t="shared" si="3"/>
        <v>45xx-31220550340-450120260210TAC0001</v>
      </c>
      <c r="B172" s="161" t="s">
        <v>591</v>
      </c>
      <c r="C172" s="161" t="s">
        <v>359</v>
      </c>
      <c r="D172" s="367" t="s">
        <v>3363</v>
      </c>
      <c r="E172" s="161" t="s">
        <v>562</v>
      </c>
      <c r="F172" s="161" t="s">
        <v>1414</v>
      </c>
      <c r="G172" s="161" t="s">
        <v>3699</v>
      </c>
      <c r="H172" s="198">
        <v>46063</v>
      </c>
      <c r="J172" s="161" t="s">
        <v>479</v>
      </c>
      <c r="L172" s="198">
        <v>44927</v>
      </c>
      <c r="M172" s="198">
        <v>46035</v>
      </c>
      <c r="N172" s="161" t="s">
        <v>132</v>
      </c>
      <c r="O172" s="161" t="s">
        <v>3903</v>
      </c>
      <c r="P172" s="260">
        <v>31220550340</v>
      </c>
      <c r="Q172" s="161" t="s">
        <v>3698</v>
      </c>
      <c r="T172" s="161" t="s">
        <v>564</v>
      </c>
      <c r="U172" s="197">
        <v>705353.66</v>
      </c>
      <c r="V172" s="373">
        <v>0</v>
      </c>
      <c r="W172" s="373">
        <v>0</v>
      </c>
      <c r="X172" s="197">
        <v>603989</v>
      </c>
      <c r="Y172" s="373">
        <v>0</v>
      </c>
      <c r="Z172" s="373">
        <v>0</v>
      </c>
      <c r="AA172" s="197">
        <v>101364.66</v>
      </c>
      <c r="AB172" s="373">
        <v>0</v>
      </c>
      <c r="AC172" s="373">
        <v>0</v>
      </c>
      <c r="AD172" s="373">
        <v>0</v>
      </c>
      <c r="AE172" s="373">
        <v>0</v>
      </c>
      <c r="AF172" s="373">
        <v>0</v>
      </c>
      <c r="AG172" s="373">
        <v>0</v>
      </c>
      <c r="AH172" s="373">
        <v>0</v>
      </c>
      <c r="AI172" s="373">
        <v>0</v>
      </c>
      <c r="AJ172" s="197">
        <v>0</v>
      </c>
    </row>
    <row r="173" spans="1:39" ht="15" customHeight="1" x14ac:dyDescent="0.25">
      <c r="A173" s="367" t="str">
        <f t="shared" si="3"/>
        <v>33xx-61164026873-330120251120TAC0006</v>
      </c>
      <c r="B173" s="161" t="s">
        <v>598</v>
      </c>
      <c r="C173" s="161" t="s">
        <v>304</v>
      </c>
      <c r="D173" s="367" t="s">
        <v>3363</v>
      </c>
      <c r="E173" s="161" t="s">
        <v>572</v>
      </c>
      <c r="F173" s="161" t="s">
        <v>1014</v>
      </c>
      <c r="G173" s="161" t="s">
        <v>1849</v>
      </c>
      <c r="H173" s="198">
        <v>45981</v>
      </c>
      <c r="J173" s="161" t="s">
        <v>479</v>
      </c>
      <c r="L173" s="198">
        <v>45292</v>
      </c>
      <c r="M173" s="198">
        <v>45930</v>
      </c>
      <c r="N173" s="161" t="s">
        <v>167</v>
      </c>
      <c r="O173" s="161" t="s">
        <v>3198</v>
      </c>
      <c r="P173" s="260">
        <v>61164026873</v>
      </c>
      <c r="Q173" s="161" t="s">
        <v>4857</v>
      </c>
      <c r="T173" s="161" t="s">
        <v>564</v>
      </c>
      <c r="U173" s="197">
        <v>675515.96</v>
      </c>
      <c r="V173" s="373">
        <v>0</v>
      </c>
      <c r="W173" s="373">
        <v>0</v>
      </c>
      <c r="X173" s="197">
        <v>566756</v>
      </c>
      <c r="Y173" s="373">
        <v>0</v>
      </c>
      <c r="Z173" s="373">
        <v>0</v>
      </c>
      <c r="AA173" s="197">
        <v>108759.96</v>
      </c>
      <c r="AB173" s="373">
        <v>0</v>
      </c>
      <c r="AC173" s="373">
        <v>0</v>
      </c>
      <c r="AD173" s="373">
        <v>0</v>
      </c>
      <c r="AE173" s="373">
        <v>0</v>
      </c>
      <c r="AF173" s="373">
        <v>0</v>
      </c>
      <c r="AG173" s="373">
        <v>0</v>
      </c>
      <c r="AH173" s="373">
        <v>0</v>
      </c>
      <c r="AI173" s="373">
        <v>0</v>
      </c>
      <c r="AJ173" s="197">
        <v>0</v>
      </c>
    </row>
    <row r="174" spans="1:39" ht="15" customHeight="1" x14ac:dyDescent="0.25">
      <c r="A174" s="367" t="str">
        <f t="shared" si="3"/>
        <v>71xx-850417303018-710120260310TAC0002</v>
      </c>
      <c r="B174" s="161" t="s">
        <v>580</v>
      </c>
      <c r="C174" s="161" t="s">
        <v>256</v>
      </c>
      <c r="D174" s="367" t="s">
        <v>3363</v>
      </c>
      <c r="E174" s="161" t="s">
        <v>572</v>
      </c>
      <c r="F174" s="161" t="s">
        <v>1396</v>
      </c>
      <c r="G174" s="161" t="s">
        <v>4246</v>
      </c>
      <c r="H174" s="198">
        <v>46091</v>
      </c>
      <c r="J174" s="161" t="s">
        <v>479</v>
      </c>
      <c r="L174" s="198">
        <v>45854</v>
      </c>
      <c r="M174" s="198">
        <v>46085</v>
      </c>
      <c r="N174" s="161" t="s">
        <v>132</v>
      </c>
      <c r="O174" s="161"/>
      <c r="P174" s="260">
        <v>850417303018</v>
      </c>
      <c r="Q174" s="161" t="s">
        <v>4245</v>
      </c>
      <c r="T174" s="161" t="s">
        <v>564</v>
      </c>
      <c r="U174" s="197">
        <v>673280.72000000009</v>
      </c>
      <c r="V174" s="373">
        <v>0</v>
      </c>
      <c r="W174" s="373">
        <v>0</v>
      </c>
      <c r="X174" s="197">
        <v>664872.69999999995</v>
      </c>
      <c r="Y174" s="373">
        <v>0</v>
      </c>
      <c r="Z174" s="373">
        <v>0</v>
      </c>
      <c r="AA174" s="197">
        <v>8408.02</v>
      </c>
      <c r="AB174" s="373">
        <v>0</v>
      </c>
      <c r="AC174" s="373">
        <v>0</v>
      </c>
      <c r="AD174" s="373">
        <v>0</v>
      </c>
      <c r="AE174" s="373">
        <v>0</v>
      </c>
      <c r="AF174" s="373">
        <v>0</v>
      </c>
      <c r="AG174" s="373">
        <v>0</v>
      </c>
      <c r="AH174" s="373">
        <v>0</v>
      </c>
      <c r="AI174" s="373">
        <v>0</v>
      </c>
      <c r="AJ174" s="197">
        <v>0</v>
      </c>
    </row>
    <row r="175" spans="1:39" ht="15" customHeight="1" x14ac:dyDescent="0.25">
      <c r="A175" s="367" t="str">
        <f t="shared" si="3"/>
        <v>43xx-911125400514-430120260213TAC0005</v>
      </c>
      <c r="B175" s="161" t="s">
        <v>584</v>
      </c>
      <c r="C175" s="161" t="s">
        <v>328</v>
      </c>
      <c r="D175" s="367" t="s">
        <v>3363</v>
      </c>
      <c r="E175" s="161" t="s">
        <v>572</v>
      </c>
      <c r="F175" s="161" t="s">
        <v>1113</v>
      </c>
      <c r="G175" s="161" t="s">
        <v>3721</v>
      </c>
      <c r="H175" s="198">
        <v>46066</v>
      </c>
      <c r="J175" s="161" t="s">
        <v>479</v>
      </c>
      <c r="L175" s="198">
        <v>44927</v>
      </c>
      <c r="M175" s="198">
        <v>46034</v>
      </c>
      <c r="N175" s="161" t="s">
        <v>131</v>
      </c>
      <c r="O175" s="161" t="s">
        <v>3893</v>
      </c>
      <c r="P175" s="260">
        <v>911125400514</v>
      </c>
      <c r="Q175" s="161" t="s">
        <v>3720</v>
      </c>
      <c r="T175" s="161" t="s">
        <v>564</v>
      </c>
      <c r="U175" s="197">
        <v>635397.46</v>
      </c>
      <c r="V175" s="373">
        <v>0</v>
      </c>
      <c r="W175" s="373">
        <v>0</v>
      </c>
      <c r="X175" s="197">
        <v>481168</v>
      </c>
      <c r="Y175" s="373">
        <v>0</v>
      </c>
      <c r="Z175" s="373">
        <v>0</v>
      </c>
      <c r="AA175" s="197">
        <v>154229.46</v>
      </c>
      <c r="AB175" s="373">
        <v>0</v>
      </c>
      <c r="AC175" s="373">
        <v>0</v>
      </c>
      <c r="AD175" s="373">
        <v>0</v>
      </c>
      <c r="AE175" s="373">
        <v>0</v>
      </c>
      <c r="AF175" s="373">
        <v>0</v>
      </c>
      <c r="AG175" s="373">
        <v>0</v>
      </c>
      <c r="AH175" s="373">
        <v>0</v>
      </c>
      <c r="AI175" s="373">
        <v>0</v>
      </c>
      <c r="AJ175" s="197">
        <v>0</v>
      </c>
    </row>
    <row r="176" spans="1:39" ht="15" customHeight="1" x14ac:dyDescent="0.25">
      <c r="A176" s="367" t="str">
        <f t="shared" si="3"/>
        <v>60xx-680221402272-600120251201TAC0005</v>
      </c>
      <c r="B176" s="161" t="s">
        <v>566</v>
      </c>
      <c r="C176" s="161" t="s">
        <v>363</v>
      </c>
      <c r="D176" s="367" t="s">
        <v>3363</v>
      </c>
      <c r="E176" s="161" t="s">
        <v>578</v>
      </c>
      <c r="F176" s="161" t="s">
        <v>808</v>
      </c>
      <c r="G176" s="161" t="s">
        <v>1928</v>
      </c>
      <c r="H176" s="198">
        <v>45992</v>
      </c>
      <c r="J176" s="161" t="s">
        <v>479</v>
      </c>
      <c r="L176" s="198">
        <v>44562</v>
      </c>
      <c r="M176" s="198">
        <v>45986</v>
      </c>
      <c r="N176" s="161" t="s">
        <v>132</v>
      </c>
      <c r="O176" s="161" t="s">
        <v>2519</v>
      </c>
      <c r="P176" s="260">
        <v>680221402272</v>
      </c>
      <c r="Q176" s="161" t="s">
        <v>1927</v>
      </c>
      <c r="T176" s="161" t="s">
        <v>564</v>
      </c>
      <c r="U176" s="197">
        <v>633546.96</v>
      </c>
      <c r="V176" s="373">
        <v>0</v>
      </c>
      <c r="W176" s="373">
        <v>0</v>
      </c>
      <c r="X176" s="197">
        <v>616659</v>
      </c>
      <c r="Y176" s="373">
        <v>0</v>
      </c>
      <c r="Z176" s="373">
        <v>0</v>
      </c>
      <c r="AA176" s="197">
        <v>16887.8</v>
      </c>
      <c r="AB176" s="373">
        <v>0</v>
      </c>
      <c r="AC176" s="373">
        <v>0</v>
      </c>
      <c r="AD176" s="373">
        <v>0</v>
      </c>
      <c r="AE176" s="373">
        <v>0</v>
      </c>
      <c r="AF176" s="373">
        <v>0</v>
      </c>
      <c r="AG176" s="373">
        <v>0</v>
      </c>
      <c r="AH176" s="373">
        <v>0</v>
      </c>
      <c r="AI176" s="373">
        <v>0</v>
      </c>
      <c r="AJ176" s="197">
        <v>0</v>
      </c>
    </row>
    <row r="177" spans="1:36" ht="15" customHeight="1" x14ac:dyDescent="0.25">
      <c r="A177" s="367" t="str">
        <f t="shared" si="3"/>
        <v>06xx-220740007413-060120251016TAC0002</v>
      </c>
      <c r="B177" s="161" t="s">
        <v>661</v>
      </c>
      <c r="C177" s="161" t="s">
        <v>348</v>
      </c>
      <c r="D177" s="367" t="s">
        <v>3363</v>
      </c>
      <c r="E177" s="161" t="s">
        <v>562</v>
      </c>
      <c r="F177" s="161" t="s">
        <v>1051</v>
      </c>
      <c r="G177" s="161" t="s">
        <v>1493</v>
      </c>
      <c r="H177" s="198">
        <v>45946</v>
      </c>
      <c r="J177" s="161" t="s">
        <v>479</v>
      </c>
      <c r="L177" s="198">
        <v>44743</v>
      </c>
      <c r="M177" s="198">
        <v>45944</v>
      </c>
      <c r="N177" s="161" t="s">
        <v>132</v>
      </c>
      <c r="O177" s="161" t="s">
        <v>2488</v>
      </c>
      <c r="P177" s="260">
        <v>220740007413</v>
      </c>
      <c r="Q177" s="161" t="s">
        <v>1494</v>
      </c>
      <c r="T177" s="161" t="s">
        <v>564</v>
      </c>
      <c r="U177" s="197">
        <v>631369.68000000005</v>
      </c>
      <c r="V177" s="373">
        <v>0</v>
      </c>
      <c r="W177" s="373">
        <v>0</v>
      </c>
      <c r="X177" s="197">
        <v>579607</v>
      </c>
      <c r="Y177" s="373">
        <v>0</v>
      </c>
      <c r="Z177" s="373">
        <v>0</v>
      </c>
      <c r="AA177" s="197">
        <v>51762.68</v>
      </c>
      <c r="AB177" s="373">
        <v>0</v>
      </c>
      <c r="AC177" s="373">
        <v>0</v>
      </c>
      <c r="AD177" s="373">
        <v>0</v>
      </c>
      <c r="AE177" s="373">
        <v>0</v>
      </c>
      <c r="AF177" s="373">
        <v>0</v>
      </c>
      <c r="AG177" s="373">
        <v>0</v>
      </c>
      <c r="AH177" s="373">
        <v>0</v>
      </c>
      <c r="AI177" s="373">
        <v>0</v>
      </c>
      <c r="AJ177" s="197">
        <v>0</v>
      </c>
    </row>
    <row r="178" spans="1:36" ht="15" customHeight="1" x14ac:dyDescent="0.25">
      <c r="A178" s="367" t="str">
        <f t="shared" si="3"/>
        <v>70xx-851114402814-700120260126TAC0001</v>
      </c>
      <c r="B178" s="161" t="s">
        <v>571</v>
      </c>
      <c r="C178" s="161" t="s">
        <v>354</v>
      </c>
      <c r="D178" s="367" t="s">
        <v>3363</v>
      </c>
      <c r="E178" s="161" t="s">
        <v>572</v>
      </c>
      <c r="F178" s="161" t="s">
        <v>3915</v>
      </c>
      <c r="G178" s="161" t="s">
        <v>4253</v>
      </c>
      <c r="H178" s="198">
        <v>46048</v>
      </c>
      <c r="J178" s="161" t="s">
        <v>479</v>
      </c>
      <c r="L178" s="198">
        <v>44927</v>
      </c>
      <c r="M178" s="198">
        <v>46028</v>
      </c>
      <c r="N178" s="161" t="s">
        <v>132</v>
      </c>
      <c r="O178" s="161" t="s">
        <v>4858</v>
      </c>
      <c r="P178" s="260">
        <v>851114402814</v>
      </c>
      <c r="Q178" s="161" t="s">
        <v>4252</v>
      </c>
      <c r="T178" s="161" t="s">
        <v>564</v>
      </c>
      <c r="U178" s="197">
        <v>588418.46</v>
      </c>
      <c r="V178" s="373">
        <v>0</v>
      </c>
      <c r="W178" s="373">
        <v>0</v>
      </c>
      <c r="X178" s="197">
        <v>521584.4</v>
      </c>
      <c r="Y178" s="373">
        <v>0</v>
      </c>
      <c r="Z178" s="373">
        <v>0</v>
      </c>
      <c r="AA178" s="197">
        <v>66834.06</v>
      </c>
      <c r="AB178" s="373">
        <v>0</v>
      </c>
      <c r="AC178" s="373">
        <v>0</v>
      </c>
      <c r="AD178" s="373">
        <v>0</v>
      </c>
      <c r="AE178" s="373">
        <v>0</v>
      </c>
      <c r="AF178" s="373">
        <v>0</v>
      </c>
      <c r="AG178" s="373">
        <v>0</v>
      </c>
      <c r="AH178" s="373">
        <v>0</v>
      </c>
      <c r="AI178" s="373">
        <v>0</v>
      </c>
      <c r="AJ178" s="197">
        <v>0</v>
      </c>
    </row>
    <row r="179" spans="1:36" ht="15" customHeight="1" x14ac:dyDescent="0.25">
      <c r="A179" s="367" t="str">
        <f t="shared" si="3"/>
        <v>60xx-850906400206-600120250821TAC0001</v>
      </c>
      <c r="B179" s="161" t="s">
        <v>566</v>
      </c>
      <c r="C179" s="161" t="s">
        <v>363</v>
      </c>
      <c r="D179" s="367" t="s">
        <v>3363</v>
      </c>
      <c r="E179" s="161" t="s">
        <v>594</v>
      </c>
      <c r="F179" s="161" t="s">
        <v>752</v>
      </c>
      <c r="G179" s="161" t="s">
        <v>750</v>
      </c>
      <c r="H179" s="198">
        <v>45890</v>
      </c>
      <c r="J179" s="161" t="s">
        <v>479</v>
      </c>
      <c r="L179" s="198">
        <v>44562</v>
      </c>
      <c r="M179" s="198">
        <v>45868</v>
      </c>
      <c r="N179" s="161" t="s">
        <v>132</v>
      </c>
      <c r="O179" s="161" t="s">
        <v>3172</v>
      </c>
      <c r="P179" s="260">
        <v>850906400206</v>
      </c>
      <c r="Q179" s="161" t="s">
        <v>751</v>
      </c>
      <c r="T179" s="161" t="s">
        <v>564</v>
      </c>
      <c r="U179" s="197">
        <v>532246.77</v>
      </c>
      <c r="V179" s="373">
        <v>0</v>
      </c>
      <c r="W179" s="373">
        <v>0</v>
      </c>
      <c r="X179" s="197">
        <v>380255</v>
      </c>
      <c r="Y179" s="373">
        <v>0</v>
      </c>
      <c r="Z179" s="373">
        <v>0</v>
      </c>
      <c r="AA179" s="197">
        <v>151991.77000000002</v>
      </c>
      <c r="AB179" s="373">
        <v>0</v>
      </c>
      <c r="AC179" s="373">
        <v>0</v>
      </c>
      <c r="AD179" s="373">
        <v>0</v>
      </c>
      <c r="AE179" s="373">
        <v>0</v>
      </c>
      <c r="AF179" s="373">
        <v>0</v>
      </c>
      <c r="AG179" s="373">
        <v>0</v>
      </c>
      <c r="AH179" s="373">
        <v>0</v>
      </c>
      <c r="AI179" s="373">
        <v>0</v>
      </c>
      <c r="AJ179" s="197">
        <v>0</v>
      </c>
    </row>
    <row r="180" spans="1:36" ht="15" customHeight="1" x14ac:dyDescent="0.25">
      <c r="A180" s="367" t="str">
        <f t="shared" si="3"/>
        <v>27xx-690410300407-270120251229TAC0092</v>
      </c>
      <c r="B180" s="161" t="s">
        <v>602</v>
      </c>
      <c r="C180" s="161" t="s">
        <v>193</v>
      </c>
      <c r="D180" s="367" t="s">
        <v>3363</v>
      </c>
      <c r="E180" s="161" t="s">
        <v>562</v>
      </c>
      <c r="F180" s="161" t="s">
        <v>660</v>
      </c>
      <c r="G180" s="161" t="s">
        <v>2720</v>
      </c>
      <c r="H180" s="198">
        <v>46020</v>
      </c>
      <c r="J180" s="161" t="s">
        <v>479</v>
      </c>
      <c r="L180" s="198">
        <v>44927</v>
      </c>
      <c r="M180" s="198">
        <v>46009</v>
      </c>
      <c r="N180" s="161" t="s">
        <v>132</v>
      </c>
      <c r="O180" s="161" t="s">
        <v>3140</v>
      </c>
      <c r="P180" s="260">
        <v>690410300407</v>
      </c>
      <c r="Q180" s="161" t="s">
        <v>3141</v>
      </c>
      <c r="T180" s="161" t="s">
        <v>564</v>
      </c>
      <c r="U180" s="197">
        <v>527696.19999999995</v>
      </c>
      <c r="V180" s="373">
        <v>0</v>
      </c>
      <c r="W180" s="373">
        <v>0</v>
      </c>
      <c r="X180" s="197">
        <v>527696.19999999995</v>
      </c>
      <c r="Y180" s="373">
        <v>0</v>
      </c>
      <c r="Z180" s="373">
        <v>0</v>
      </c>
      <c r="AA180" s="197">
        <v>0</v>
      </c>
      <c r="AB180" s="373">
        <v>0</v>
      </c>
      <c r="AC180" s="373">
        <v>0</v>
      </c>
      <c r="AD180" s="373">
        <v>0</v>
      </c>
      <c r="AE180" s="373">
        <v>0</v>
      </c>
      <c r="AF180" s="373">
        <v>0</v>
      </c>
      <c r="AG180" s="373">
        <v>0</v>
      </c>
      <c r="AH180" s="373">
        <v>0</v>
      </c>
      <c r="AI180" s="373">
        <v>0</v>
      </c>
      <c r="AJ180" s="197">
        <v>0</v>
      </c>
    </row>
    <row r="181" spans="1:36" ht="15" customHeight="1" x14ac:dyDescent="0.25">
      <c r="A181" s="367" t="str">
        <f t="shared" si="3"/>
        <v>15xx-930609451253-150120250722TAC0003</v>
      </c>
      <c r="B181" s="161" t="s">
        <v>573</v>
      </c>
      <c r="C181" s="161" t="s">
        <v>290</v>
      </c>
      <c r="D181" s="367" t="s">
        <v>3363</v>
      </c>
      <c r="E181" s="161" t="s">
        <v>567</v>
      </c>
      <c r="F181" s="161" t="s">
        <v>657</v>
      </c>
      <c r="G181" s="161" t="s">
        <v>1445</v>
      </c>
      <c r="H181" s="198">
        <v>45860</v>
      </c>
      <c r="J181" s="161" t="s">
        <v>479</v>
      </c>
      <c r="L181" s="198">
        <v>44743</v>
      </c>
      <c r="M181" s="198">
        <v>45838</v>
      </c>
      <c r="N181" s="161" t="s">
        <v>132</v>
      </c>
      <c r="O181" s="161" t="s">
        <v>2539</v>
      </c>
      <c r="P181" s="260">
        <v>930609451253</v>
      </c>
      <c r="Q181" s="161" t="s">
        <v>1446</v>
      </c>
      <c r="T181" s="161" t="s">
        <v>564</v>
      </c>
      <c r="U181" s="197">
        <v>523570.67</v>
      </c>
      <c r="V181" s="373">
        <v>0</v>
      </c>
      <c r="W181" s="373">
        <v>0</v>
      </c>
      <c r="X181" s="197">
        <v>500803</v>
      </c>
      <c r="Y181" s="373">
        <v>0</v>
      </c>
      <c r="Z181" s="373">
        <v>0</v>
      </c>
      <c r="AA181" s="197">
        <v>22767.67</v>
      </c>
      <c r="AB181" s="373">
        <v>0</v>
      </c>
      <c r="AC181" s="373">
        <v>0</v>
      </c>
      <c r="AD181" s="373">
        <v>0</v>
      </c>
      <c r="AE181" s="373">
        <v>0</v>
      </c>
      <c r="AF181" s="373">
        <v>0</v>
      </c>
      <c r="AG181" s="373">
        <v>0</v>
      </c>
      <c r="AH181" s="373">
        <v>0</v>
      </c>
      <c r="AI181" s="373">
        <v>0</v>
      </c>
      <c r="AJ181" s="197">
        <v>0</v>
      </c>
    </row>
    <row r="182" spans="1:36" ht="15" customHeight="1" x14ac:dyDescent="0.25">
      <c r="A182" s="367" t="str">
        <f t="shared" si="3"/>
        <v>60xx-230340038718-600120251210TAC0061</v>
      </c>
      <c r="B182" s="161" t="s">
        <v>566</v>
      </c>
      <c r="C182" s="161" t="s">
        <v>363</v>
      </c>
      <c r="D182" s="367" t="s">
        <v>3363</v>
      </c>
      <c r="E182" s="161" t="s">
        <v>567</v>
      </c>
      <c r="F182" s="161" t="s">
        <v>846</v>
      </c>
      <c r="G182" s="161" t="s">
        <v>2181</v>
      </c>
      <c r="H182" s="198">
        <v>46001</v>
      </c>
      <c r="J182" s="161" t="s">
        <v>479</v>
      </c>
      <c r="L182" s="198">
        <v>45014</v>
      </c>
      <c r="M182" s="198">
        <v>45999</v>
      </c>
      <c r="N182" s="161" t="s">
        <v>132</v>
      </c>
      <c r="O182" s="161" t="s">
        <v>3191</v>
      </c>
      <c r="P182" s="260">
        <v>230340038718</v>
      </c>
      <c r="Q182" s="161" t="s">
        <v>2180</v>
      </c>
      <c r="T182" s="161" t="s">
        <v>564</v>
      </c>
      <c r="U182" s="197">
        <v>508994.95</v>
      </c>
      <c r="V182" s="373">
        <v>0</v>
      </c>
      <c r="W182" s="373">
        <v>0</v>
      </c>
      <c r="X182" s="197">
        <v>487940</v>
      </c>
      <c r="Y182" s="373">
        <v>0</v>
      </c>
      <c r="Z182" s="373">
        <v>0</v>
      </c>
      <c r="AA182" s="197">
        <v>21054.95</v>
      </c>
      <c r="AB182" s="373">
        <v>0</v>
      </c>
      <c r="AC182" s="373">
        <v>0</v>
      </c>
      <c r="AD182" s="373">
        <v>0</v>
      </c>
      <c r="AE182" s="373">
        <v>0</v>
      </c>
      <c r="AF182" s="373">
        <v>0</v>
      </c>
      <c r="AG182" s="373">
        <v>0</v>
      </c>
      <c r="AH182" s="373">
        <v>0</v>
      </c>
      <c r="AI182" s="373">
        <v>0</v>
      </c>
      <c r="AJ182" s="197">
        <v>0</v>
      </c>
    </row>
    <row r="183" spans="1:36" ht="15" customHeight="1" x14ac:dyDescent="0.25">
      <c r="A183" s="367" t="str">
        <f t="shared" si="3"/>
        <v>03xx-40440030363-030120250918TAC0002</v>
      </c>
      <c r="B183" s="161" t="s">
        <v>652</v>
      </c>
      <c r="C183" s="161" t="s">
        <v>365</v>
      </c>
      <c r="D183" s="367" t="s">
        <v>3363</v>
      </c>
      <c r="E183" s="161" t="s">
        <v>562</v>
      </c>
      <c r="F183" s="161" t="s">
        <v>654</v>
      </c>
      <c r="G183" s="161" t="s">
        <v>1178</v>
      </c>
      <c r="H183" s="198">
        <v>45918</v>
      </c>
      <c r="J183" s="161" t="s">
        <v>487</v>
      </c>
      <c r="L183" s="198">
        <v>44927</v>
      </c>
      <c r="M183" s="198">
        <v>45291</v>
      </c>
      <c r="N183" s="161" t="s">
        <v>28</v>
      </c>
      <c r="O183" s="161" t="s">
        <v>2916</v>
      </c>
      <c r="P183" s="260">
        <v>40440030363</v>
      </c>
      <c r="Q183" s="161" t="s">
        <v>1177</v>
      </c>
      <c r="T183" s="161" t="s">
        <v>564</v>
      </c>
      <c r="U183" s="197">
        <v>469905.29</v>
      </c>
      <c r="V183" s="373">
        <v>0</v>
      </c>
      <c r="W183" s="373">
        <v>0</v>
      </c>
      <c r="X183" s="197">
        <v>400000</v>
      </c>
      <c r="Y183" s="373">
        <v>0</v>
      </c>
      <c r="Z183" s="373">
        <v>0</v>
      </c>
      <c r="AA183" s="197">
        <v>69905.289999999994</v>
      </c>
      <c r="AB183" s="373">
        <v>0</v>
      </c>
      <c r="AC183" s="373">
        <v>0</v>
      </c>
      <c r="AD183" s="373">
        <v>0</v>
      </c>
      <c r="AE183" s="373">
        <v>0</v>
      </c>
      <c r="AF183" s="373">
        <v>0</v>
      </c>
      <c r="AG183" s="373">
        <v>0</v>
      </c>
      <c r="AH183" s="373">
        <v>0</v>
      </c>
      <c r="AI183" s="373">
        <v>0</v>
      </c>
      <c r="AJ183" s="197">
        <v>0</v>
      </c>
    </row>
    <row r="184" spans="1:36" ht="15" customHeight="1" x14ac:dyDescent="0.25">
      <c r="A184" s="367" t="str">
        <f t="shared" si="3"/>
        <v>18xx-140240031163-180120251202TAC0001</v>
      </c>
      <c r="B184" s="161" t="s">
        <v>604</v>
      </c>
      <c r="C184" s="161" t="s">
        <v>355</v>
      </c>
      <c r="D184" s="367" t="s">
        <v>3363</v>
      </c>
      <c r="E184" s="161" t="s">
        <v>567</v>
      </c>
      <c r="F184" s="161" t="s">
        <v>505</v>
      </c>
      <c r="G184" s="161" t="s">
        <v>1806</v>
      </c>
      <c r="H184" s="198">
        <v>45993</v>
      </c>
      <c r="J184" s="161" t="s">
        <v>479</v>
      </c>
      <c r="L184" s="198">
        <v>44562</v>
      </c>
      <c r="M184" s="198">
        <v>45968</v>
      </c>
      <c r="N184" s="161" t="s">
        <v>132</v>
      </c>
      <c r="O184" s="161" t="s">
        <v>2849</v>
      </c>
      <c r="P184" s="260">
        <v>140240031163</v>
      </c>
      <c r="Q184" s="161" t="s">
        <v>966</v>
      </c>
      <c r="T184" s="161" t="s">
        <v>564</v>
      </c>
      <c r="U184" s="197">
        <v>459414.52</v>
      </c>
      <c r="V184" s="373">
        <v>0</v>
      </c>
      <c r="W184" s="373">
        <v>0</v>
      </c>
      <c r="X184" s="197">
        <v>453125</v>
      </c>
      <c r="Y184" s="373">
        <v>0</v>
      </c>
      <c r="Z184" s="373">
        <v>0</v>
      </c>
      <c r="AA184" s="197">
        <v>6289.5199999999995</v>
      </c>
      <c r="AB184" s="373">
        <v>0</v>
      </c>
      <c r="AC184" s="373">
        <v>0</v>
      </c>
      <c r="AD184" s="373">
        <v>0</v>
      </c>
      <c r="AE184" s="373">
        <v>0</v>
      </c>
      <c r="AF184" s="373">
        <v>0</v>
      </c>
      <c r="AG184" s="373">
        <v>0</v>
      </c>
      <c r="AH184" s="373">
        <v>0</v>
      </c>
      <c r="AI184" s="373">
        <v>0</v>
      </c>
      <c r="AJ184" s="197">
        <v>0</v>
      </c>
    </row>
    <row r="185" spans="1:36" ht="15" customHeight="1" x14ac:dyDescent="0.25">
      <c r="A185" s="367" t="str">
        <f t="shared" si="3"/>
        <v>60xx-240240023292-600120251230TAC0008</v>
      </c>
      <c r="B185" s="161" t="s">
        <v>566</v>
      </c>
      <c r="C185" s="161" t="s">
        <v>363</v>
      </c>
      <c r="D185" s="367" t="s">
        <v>3363</v>
      </c>
      <c r="E185" s="161" t="s">
        <v>567</v>
      </c>
      <c r="F185" s="161" t="s">
        <v>796</v>
      </c>
      <c r="G185" s="161" t="s">
        <v>2689</v>
      </c>
      <c r="H185" s="198">
        <v>46021</v>
      </c>
      <c r="J185" s="161" t="s">
        <v>479</v>
      </c>
      <c r="L185" s="198">
        <v>45342</v>
      </c>
      <c r="M185" s="198">
        <v>46014</v>
      </c>
      <c r="N185" s="161" t="s">
        <v>132</v>
      </c>
      <c r="O185" s="161" t="s">
        <v>3159</v>
      </c>
      <c r="P185" s="260">
        <v>240240023292</v>
      </c>
      <c r="Q185" s="161" t="s">
        <v>2688</v>
      </c>
      <c r="T185" s="161" t="s">
        <v>564</v>
      </c>
      <c r="U185" s="197">
        <v>449078</v>
      </c>
      <c r="V185" s="373">
        <v>0</v>
      </c>
      <c r="W185" s="373">
        <v>0</v>
      </c>
      <c r="X185" s="197">
        <v>449078</v>
      </c>
      <c r="Y185" s="373">
        <v>0</v>
      </c>
      <c r="Z185" s="373">
        <v>0</v>
      </c>
      <c r="AA185" s="197">
        <v>0</v>
      </c>
      <c r="AB185" s="373">
        <v>0</v>
      </c>
      <c r="AC185" s="373">
        <v>0</v>
      </c>
      <c r="AD185" s="373">
        <v>0</v>
      </c>
      <c r="AE185" s="373">
        <v>0</v>
      </c>
      <c r="AF185" s="373">
        <v>0</v>
      </c>
      <c r="AG185" s="373">
        <v>0</v>
      </c>
      <c r="AH185" s="373">
        <v>0</v>
      </c>
      <c r="AI185" s="373">
        <v>0</v>
      </c>
      <c r="AJ185" s="197">
        <v>0</v>
      </c>
    </row>
    <row r="186" spans="1:36" ht="15" customHeight="1" x14ac:dyDescent="0.25">
      <c r="A186" s="367" t="str">
        <f t="shared" si="3"/>
        <v>30xx-60440001338-300120260205TAC0017</v>
      </c>
      <c r="B186" s="161" t="s">
        <v>595</v>
      </c>
      <c r="C186" s="161" t="s">
        <v>217</v>
      </c>
      <c r="D186" s="367" t="s">
        <v>3363</v>
      </c>
      <c r="E186" s="161" t="s">
        <v>567</v>
      </c>
      <c r="F186" s="161" t="s">
        <v>712</v>
      </c>
      <c r="G186" s="161" t="s">
        <v>3823</v>
      </c>
      <c r="H186" s="198">
        <v>46058</v>
      </c>
      <c r="J186" s="161" t="s">
        <v>479</v>
      </c>
      <c r="L186" s="198">
        <v>44927</v>
      </c>
      <c r="M186" s="198">
        <v>46084</v>
      </c>
      <c r="N186" s="161" t="s">
        <v>132</v>
      </c>
      <c r="O186" s="161" t="s">
        <v>3910</v>
      </c>
      <c r="P186" s="260">
        <v>60440001338</v>
      </c>
      <c r="Q186" s="161" t="s">
        <v>3911</v>
      </c>
      <c r="T186" s="161" t="s">
        <v>564</v>
      </c>
      <c r="U186" s="197">
        <v>426181.44</v>
      </c>
      <c r="V186" s="373">
        <v>0</v>
      </c>
      <c r="W186" s="373">
        <v>0</v>
      </c>
      <c r="X186" s="197">
        <v>414116</v>
      </c>
      <c r="Y186" s="373">
        <v>0</v>
      </c>
      <c r="Z186" s="373">
        <v>0</v>
      </c>
      <c r="AA186" s="197">
        <v>12065.44</v>
      </c>
      <c r="AB186" s="373">
        <v>0</v>
      </c>
      <c r="AC186" s="373">
        <v>0</v>
      </c>
      <c r="AD186" s="373">
        <v>0</v>
      </c>
      <c r="AE186" s="373">
        <v>0</v>
      </c>
      <c r="AF186" s="373">
        <v>0</v>
      </c>
      <c r="AG186" s="373">
        <v>0</v>
      </c>
      <c r="AH186" s="373">
        <v>0</v>
      </c>
      <c r="AI186" s="373">
        <v>0</v>
      </c>
      <c r="AJ186" s="197">
        <v>0</v>
      </c>
    </row>
    <row r="187" spans="1:36" ht="15" customHeight="1" x14ac:dyDescent="0.25">
      <c r="A187" s="367" t="str">
        <f t="shared" si="3"/>
        <v>62xx-240240031461-620120251219TAC0002</v>
      </c>
      <c r="B187" s="161" t="s">
        <v>576</v>
      </c>
      <c r="C187" s="161" t="s">
        <v>361</v>
      </c>
      <c r="D187" s="367" t="s">
        <v>3363</v>
      </c>
      <c r="E187" s="161" t="s">
        <v>579</v>
      </c>
      <c r="F187" s="161" t="s">
        <v>1511</v>
      </c>
      <c r="G187" s="161" t="s">
        <v>2360</v>
      </c>
      <c r="H187" s="198">
        <v>46010</v>
      </c>
      <c r="J187" s="161" t="s">
        <v>479</v>
      </c>
      <c r="L187" s="198">
        <v>45348</v>
      </c>
      <c r="M187" s="198">
        <v>46009</v>
      </c>
      <c r="N187" s="161" t="s">
        <v>132</v>
      </c>
      <c r="O187" s="161" t="s">
        <v>2502</v>
      </c>
      <c r="P187" s="260">
        <v>240240031461</v>
      </c>
      <c r="Q187" s="161" t="s">
        <v>2359</v>
      </c>
      <c r="T187" s="161" t="s">
        <v>564</v>
      </c>
      <c r="U187" s="197">
        <v>414732.36000000004</v>
      </c>
      <c r="V187" s="373">
        <v>0</v>
      </c>
      <c r="W187" s="373">
        <v>0</v>
      </c>
      <c r="X187" s="197">
        <v>358264.2</v>
      </c>
      <c r="Y187" s="373">
        <v>0</v>
      </c>
      <c r="Z187" s="373">
        <v>0</v>
      </c>
      <c r="AA187" s="197">
        <v>56468.160000000003</v>
      </c>
      <c r="AB187" s="373">
        <v>0</v>
      </c>
      <c r="AC187" s="373">
        <v>0</v>
      </c>
      <c r="AD187" s="373">
        <v>0</v>
      </c>
      <c r="AE187" s="373">
        <v>0</v>
      </c>
      <c r="AF187" s="373">
        <v>0</v>
      </c>
      <c r="AG187" s="373">
        <v>0</v>
      </c>
      <c r="AH187" s="373">
        <v>0</v>
      </c>
      <c r="AI187" s="373">
        <v>0</v>
      </c>
      <c r="AJ187" s="197">
        <v>0</v>
      </c>
    </row>
    <row r="188" spans="1:36" ht="15" customHeight="1" x14ac:dyDescent="0.25">
      <c r="A188" s="367" t="str">
        <f t="shared" si="3"/>
        <v>60xx-171140003529-600120250721TAC0019</v>
      </c>
      <c r="B188" s="161" t="s">
        <v>566</v>
      </c>
      <c r="C188" s="161" t="s">
        <v>363</v>
      </c>
      <c r="D188" s="367" t="s">
        <v>3363</v>
      </c>
      <c r="E188" s="161" t="s">
        <v>578</v>
      </c>
      <c r="F188" s="161" t="s">
        <v>799</v>
      </c>
      <c r="G188" s="161" t="s">
        <v>797</v>
      </c>
      <c r="H188" s="198">
        <v>45859</v>
      </c>
      <c r="J188" s="161" t="s">
        <v>487</v>
      </c>
      <c r="L188" s="198">
        <v>44562</v>
      </c>
      <c r="M188" s="198">
        <v>45291</v>
      </c>
      <c r="N188" s="161" t="s">
        <v>28</v>
      </c>
      <c r="O188" s="161" t="s">
        <v>3046</v>
      </c>
      <c r="P188" s="260">
        <v>171140003529</v>
      </c>
      <c r="Q188" s="161" t="s">
        <v>798</v>
      </c>
      <c r="T188" s="161" t="s">
        <v>564</v>
      </c>
      <c r="U188" s="197">
        <v>335196.13</v>
      </c>
      <c r="V188" s="373">
        <v>0</v>
      </c>
      <c r="W188" s="373">
        <v>0</v>
      </c>
      <c r="X188" s="197">
        <v>290871</v>
      </c>
      <c r="Y188" s="373">
        <v>0</v>
      </c>
      <c r="Z188" s="373">
        <v>0</v>
      </c>
      <c r="AA188" s="197">
        <v>44325.13</v>
      </c>
      <c r="AB188" s="373">
        <v>0</v>
      </c>
      <c r="AC188" s="373">
        <v>0</v>
      </c>
      <c r="AD188" s="373">
        <v>0</v>
      </c>
      <c r="AE188" s="373">
        <v>0</v>
      </c>
      <c r="AF188" s="373">
        <v>0</v>
      </c>
      <c r="AG188" s="373">
        <v>0</v>
      </c>
      <c r="AH188" s="373">
        <v>0</v>
      </c>
      <c r="AI188" s="373">
        <v>0</v>
      </c>
      <c r="AJ188" s="197">
        <v>733611</v>
      </c>
    </row>
    <row r="189" spans="1:36" ht="15" customHeight="1" x14ac:dyDescent="0.25">
      <c r="A189" s="367" t="str">
        <f t="shared" si="3"/>
        <v>71xx-660927302181-710120260310TAC0005</v>
      </c>
      <c r="B189" s="161" t="s">
        <v>580</v>
      </c>
      <c r="C189" s="161" t="s">
        <v>256</v>
      </c>
      <c r="D189" s="367" t="s">
        <v>3363</v>
      </c>
      <c r="E189" s="161" t="s">
        <v>572</v>
      </c>
      <c r="F189" s="161" t="s">
        <v>3245</v>
      </c>
      <c r="G189" s="161" t="s">
        <v>4145</v>
      </c>
      <c r="H189" s="198">
        <v>46091</v>
      </c>
      <c r="J189" s="161" t="s">
        <v>479</v>
      </c>
      <c r="L189" s="198">
        <v>45537</v>
      </c>
      <c r="M189" s="198">
        <v>46085</v>
      </c>
      <c r="N189" s="161" t="s">
        <v>132</v>
      </c>
      <c r="O189" s="161" t="s">
        <v>4859</v>
      </c>
      <c r="P189" s="260">
        <v>660927302181</v>
      </c>
      <c r="Q189" s="161" t="s">
        <v>4860</v>
      </c>
      <c r="T189" s="161" t="s">
        <v>564</v>
      </c>
      <c r="U189" s="197">
        <v>319202.88</v>
      </c>
      <c r="V189" s="373">
        <v>0</v>
      </c>
      <c r="W189" s="373">
        <v>0</v>
      </c>
      <c r="X189" s="197">
        <v>297067</v>
      </c>
      <c r="Y189" s="373">
        <v>0</v>
      </c>
      <c r="Z189" s="373">
        <v>0</v>
      </c>
      <c r="AA189" s="197">
        <v>22135.88</v>
      </c>
      <c r="AB189" s="373">
        <v>0</v>
      </c>
      <c r="AC189" s="373">
        <v>0</v>
      </c>
      <c r="AD189" s="373">
        <v>0</v>
      </c>
      <c r="AE189" s="373">
        <v>0</v>
      </c>
      <c r="AF189" s="373">
        <v>0</v>
      </c>
      <c r="AG189" s="373">
        <v>0</v>
      </c>
      <c r="AH189" s="373">
        <v>0</v>
      </c>
      <c r="AI189" s="373">
        <v>0</v>
      </c>
      <c r="AJ189" s="197">
        <v>0</v>
      </c>
    </row>
    <row r="190" spans="1:36" ht="15" customHeight="1" x14ac:dyDescent="0.25">
      <c r="A190" s="367" t="str">
        <f t="shared" si="3"/>
        <v>06xx-811024301912-060120260225TAC0005</v>
      </c>
      <c r="B190" s="161" t="s">
        <v>661</v>
      </c>
      <c r="C190" s="161" t="s">
        <v>348</v>
      </c>
      <c r="D190" s="367" t="s">
        <v>3363</v>
      </c>
      <c r="E190" s="161" t="s">
        <v>562</v>
      </c>
      <c r="F190" s="161" t="s">
        <v>1382</v>
      </c>
      <c r="G190" s="161" t="s">
        <v>3740</v>
      </c>
      <c r="H190" s="198">
        <v>46078</v>
      </c>
      <c r="J190" s="161" t="s">
        <v>479</v>
      </c>
      <c r="L190" s="198">
        <v>44927</v>
      </c>
      <c r="M190" s="198">
        <v>46073</v>
      </c>
      <c r="N190" s="161" t="s">
        <v>132</v>
      </c>
      <c r="O190" s="161" t="s">
        <v>3853</v>
      </c>
      <c r="P190" s="260">
        <v>811024301912</v>
      </c>
      <c r="Q190" s="161" t="s">
        <v>3739</v>
      </c>
      <c r="T190" s="161" t="s">
        <v>564</v>
      </c>
      <c r="U190" s="197">
        <v>318302.2</v>
      </c>
      <c r="V190" s="373">
        <v>0</v>
      </c>
      <c r="W190" s="373">
        <v>0</v>
      </c>
      <c r="X190" s="197">
        <v>265389</v>
      </c>
      <c r="Y190" s="373">
        <v>0</v>
      </c>
      <c r="Z190" s="373">
        <v>0</v>
      </c>
      <c r="AA190" s="197">
        <v>52913.2</v>
      </c>
      <c r="AB190" s="373">
        <v>0</v>
      </c>
      <c r="AC190" s="373">
        <v>0</v>
      </c>
      <c r="AD190" s="373">
        <v>0</v>
      </c>
      <c r="AE190" s="373">
        <v>0</v>
      </c>
      <c r="AF190" s="373">
        <v>0</v>
      </c>
      <c r="AG190" s="373">
        <v>0</v>
      </c>
      <c r="AH190" s="373">
        <v>0</v>
      </c>
      <c r="AI190" s="373">
        <v>0</v>
      </c>
      <c r="AJ190" s="197">
        <v>0</v>
      </c>
    </row>
    <row r="191" spans="1:36" ht="15" customHeight="1" x14ac:dyDescent="0.25">
      <c r="A191" s="367" t="str">
        <f t="shared" si="3"/>
        <v>70xx-900302400988-700120260316TAC0001</v>
      </c>
      <c r="B191" s="161" t="s">
        <v>571</v>
      </c>
      <c r="C191" s="161" t="s">
        <v>354</v>
      </c>
      <c r="D191" s="367" t="s">
        <v>3363</v>
      </c>
      <c r="E191" s="161" t="s">
        <v>572</v>
      </c>
      <c r="F191" s="161" t="s">
        <v>1500</v>
      </c>
      <c r="G191" s="161" t="s">
        <v>4154</v>
      </c>
      <c r="H191" s="198">
        <v>46097</v>
      </c>
      <c r="J191" s="161" t="s">
        <v>479</v>
      </c>
      <c r="L191" s="198">
        <v>44927</v>
      </c>
      <c r="M191" s="198">
        <v>46093</v>
      </c>
      <c r="N191" s="161" t="s">
        <v>132</v>
      </c>
      <c r="O191" s="161" t="s">
        <v>4861</v>
      </c>
      <c r="P191" s="260">
        <v>900302400988</v>
      </c>
      <c r="Q191" s="161" t="s">
        <v>4153</v>
      </c>
      <c r="T191" s="161" t="s">
        <v>564</v>
      </c>
      <c r="U191" s="197">
        <v>297130</v>
      </c>
      <c r="V191" s="373">
        <v>0</v>
      </c>
      <c r="W191" s="373">
        <v>0</v>
      </c>
      <c r="X191" s="197">
        <v>297130</v>
      </c>
      <c r="Y191" s="373">
        <v>0</v>
      </c>
      <c r="Z191" s="373">
        <v>0</v>
      </c>
      <c r="AA191" s="197">
        <v>0</v>
      </c>
      <c r="AB191" s="373">
        <v>0</v>
      </c>
      <c r="AC191" s="373">
        <v>0</v>
      </c>
      <c r="AD191" s="373">
        <v>0</v>
      </c>
      <c r="AE191" s="373">
        <v>0</v>
      </c>
      <c r="AF191" s="373">
        <v>0</v>
      </c>
      <c r="AG191" s="373">
        <v>0</v>
      </c>
      <c r="AH191" s="373">
        <v>0</v>
      </c>
      <c r="AI191" s="373">
        <v>0</v>
      </c>
      <c r="AJ191" s="197">
        <v>0</v>
      </c>
    </row>
    <row r="192" spans="1:36" ht="15" customHeight="1" x14ac:dyDescent="0.25">
      <c r="A192" s="367" t="str">
        <f t="shared" si="3"/>
        <v>59xx-991213301330-590120250820TAC0002</v>
      </c>
      <c r="B192" s="161" t="s">
        <v>570</v>
      </c>
      <c r="C192" s="161" t="s">
        <v>337</v>
      </c>
      <c r="D192" s="367" t="s">
        <v>3363</v>
      </c>
      <c r="E192" s="161" t="s">
        <v>572</v>
      </c>
      <c r="F192" s="161" t="s">
        <v>755</v>
      </c>
      <c r="G192" s="161" t="s">
        <v>753</v>
      </c>
      <c r="H192" s="198">
        <v>45889</v>
      </c>
      <c r="J192" s="161" t="s">
        <v>479</v>
      </c>
      <c r="L192" s="198">
        <v>45541</v>
      </c>
      <c r="M192" s="198">
        <v>45866</v>
      </c>
      <c r="N192" s="161" t="s">
        <v>132</v>
      </c>
      <c r="O192" s="161" t="s">
        <v>2542</v>
      </c>
      <c r="P192" s="260">
        <v>991213301330</v>
      </c>
      <c r="Q192" s="161" t="s">
        <v>754</v>
      </c>
      <c r="T192" s="161" t="s">
        <v>564</v>
      </c>
      <c r="U192" s="197">
        <v>252128.89</v>
      </c>
      <c r="V192" s="373">
        <v>0</v>
      </c>
      <c r="W192" s="373">
        <v>0</v>
      </c>
      <c r="X192" s="197">
        <v>246780</v>
      </c>
      <c r="Y192" s="373">
        <v>0</v>
      </c>
      <c r="Z192" s="373">
        <v>0</v>
      </c>
      <c r="AA192" s="197">
        <v>5348.8899999999994</v>
      </c>
      <c r="AB192" s="373">
        <v>0</v>
      </c>
      <c r="AC192" s="373">
        <v>0</v>
      </c>
      <c r="AD192" s="373">
        <v>0</v>
      </c>
      <c r="AE192" s="373">
        <v>0</v>
      </c>
      <c r="AF192" s="373">
        <v>0</v>
      </c>
      <c r="AG192" s="373">
        <v>0</v>
      </c>
      <c r="AH192" s="373">
        <v>0</v>
      </c>
      <c r="AI192" s="373">
        <v>0</v>
      </c>
      <c r="AJ192" s="197">
        <v>0</v>
      </c>
    </row>
    <row r="193" spans="1:36" ht="15" customHeight="1" x14ac:dyDescent="0.25">
      <c r="A193" s="367" t="str">
        <f t="shared" si="3"/>
        <v>45xx-41240001699-450120251110TAC0001</v>
      </c>
      <c r="B193" s="161" t="s">
        <v>591</v>
      </c>
      <c r="C193" s="161" t="s">
        <v>359</v>
      </c>
      <c r="D193" s="367" t="s">
        <v>3363</v>
      </c>
      <c r="E193" s="161" t="s">
        <v>562</v>
      </c>
      <c r="F193" s="161" t="s">
        <v>1403</v>
      </c>
      <c r="G193" s="161" t="s">
        <v>1536</v>
      </c>
      <c r="H193" s="198">
        <v>45971</v>
      </c>
      <c r="J193" s="161" t="s">
        <v>479</v>
      </c>
      <c r="L193" s="198">
        <v>44562</v>
      </c>
      <c r="M193" s="198">
        <v>45965</v>
      </c>
      <c r="N193" s="161" t="s">
        <v>132</v>
      </c>
      <c r="O193" s="161" t="s">
        <v>2508</v>
      </c>
      <c r="P193" s="260">
        <v>41240001699</v>
      </c>
      <c r="Q193" s="161" t="s">
        <v>1537</v>
      </c>
      <c r="T193" s="161" t="s">
        <v>564</v>
      </c>
      <c r="U193" s="197">
        <v>248618</v>
      </c>
      <c r="V193" s="373">
        <v>0</v>
      </c>
      <c r="W193" s="373">
        <v>0</v>
      </c>
      <c r="X193" s="197">
        <v>248618</v>
      </c>
      <c r="Y193" s="373">
        <v>0</v>
      </c>
      <c r="Z193" s="373">
        <v>0</v>
      </c>
      <c r="AA193" s="197">
        <v>0</v>
      </c>
      <c r="AB193" s="373">
        <v>0</v>
      </c>
      <c r="AC193" s="373">
        <v>0</v>
      </c>
      <c r="AD193" s="373">
        <v>0</v>
      </c>
      <c r="AE193" s="373">
        <v>0</v>
      </c>
      <c r="AF193" s="373">
        <v>0</v>
      </c>
      <c r="AG193" s="373">
        <v>0</v>
      </c>
      <c r="AH193" s="373">
        <v>0</v>
      </c>
      <c r="AI193" s="373">
        <v>0</v>
      </c>
      <c r="AJ193" s="197">
        <v>125645</v>
      </c>
    </row>
    <row r="194" spans="1:36" ht="15" customHeight="1" x14ac:dyDescent="0.25">
      <c r="A194" s="367" t="str">
        <f t="shared" si="3"/>
        <v>62xx-890618350014-620120251217TAC0013</v>
      </c>
      <c r="B194" s="161" t="s">
        <v>576</v>
      </c>
      <c r="C194" s="161" t="s">
        <v>361</v>
      </c>
      <c r="D194" s="367" t="s">
        <v>3363</v>
      </c>
      <c r="E194" s="161" t="s">
        <v>567</v>
      </c>
      <c r="F194" s="161" t="s">
        <v>1791</v>
      </c>
      <c r="G194" s="161" t="s">
        <v>2651</v>
      </c>
      <c r="H194" s="198">
        <v>46008</v>
      </c>
      <c r="J194" s="161" t="s">
        <v>479</v>
      </c>
      <c r="L194" s="198">
        <v>44961</v>
      </c>
      <c r="M194" s="198">
        <v>46000</v>
      </c>
      <c r="N194" s="161" t="s">
        <v>132</v>
      </c>
      <c r="O194" s="161" t="s">
        <v>3238</v>
      </c>
      <c r="P194" s="260">
        <v>890618350014</v>
      </c>
      <c r="Q194" s="161" t="s">
        <v>2650</v>
      </c>
      <c r="T194" s="161" t="s">
        <v>564</v>
      </c>
      <c r="U194" s="197">
        <v>246808.48</v>
      </c>
      <c r="V194" s="373">
        <v>0</v>
      </c>
      <c r="W194" s="373">
        <v>0</v>
      </c>
      <c r="X194" s="197">
        <v>201600</v>
      </c>
      <c r="Y194" s="373">
        <v>0</v>
      </c>
      <c r="Z194" s="373">
        <v>0</v>
      </c>
      <c r="AA194" s="197">
        <v>45208.480000000003</v>
      </c>
      <c r="AB194" s="373">
        <v>0</v>
      </c>
      <c r="AC194" s="373">
        <v>0</v>
      </c>
      <c r="AD194" s="373">
        <v>0</v>
      </c>
      <c r="AE194" s="373">
        <v>0</v>
      </c>
      <c r="AF194" s="373">
        <v>0</v>
      </c>
      <c r="AG194" s="373">
        <v>0</v>
      </c>
      <c r="AH194" s="373">
        <v>0</v>
      </c>
      <c r="AI194" s="373">
        <v>0</v>
      </c>
      <c r="AJ194" s="197">
        <v>0</v>
      </c>
    </row>
    <row r="195" spans="1:36" ht="15" customHeight="1" x14ac:dyDescent="0.25">
      <c r="A195" s="367" t="str">
        <f t="shared" si="3"/>
        <v>60xx-941140000487-600120251211TAC0021</v>
      </c>
      <c r="B195" s="161" t="s">
        <v>566</v>
      </c>
      <c r="C195" s="161" t="s">
        <v>363</v>
      </c>
      <c r="D195" s="367" t="s">
        <v>3363</v>
      </c>
      <c r="E195" s="161" t="s">
        <v>759</v>
      </c>
      <c r="F195" s="161" t="s">
        <v>760</v>
      </c>
      <c r="G195" s="161" t="s">
        <v>2125</v>
      </c>
      <c r="H195" s="198">
        <v>46002</v>
      </c>
      <c r="J195" s="161" t="s">
        <v>479</v>
      </c>
      <c r="L195" s="198">
        <v>44927</v>
      </c>
      <c r="M195" s="198">
        <v>46001</v>
      </c>
      <c r="N195" s="161" t="s">
        <v>132</v>
      </c>
      <c r="O195" s="161" t="s">
        <v>3149</v>
      </c>
      <c r="P195" s="260">
        <v>941140000487</v>
      </c>
      <c r="Q195" s="161" t="s">
        <v>2124</v>
      </c>
      <c r="T195" s="161" t="s">
        <v>564</v>
      </c>
      <c r="U195" s="197">
        <v>218928</v>
      </c>
      <c r="V195" s="373">
        <v>0</v>
      </c>
      <c r="W195" s="373">
        <v>0</v>
      </c>
      <c r="X195" s="197">
        <v>215021</v>
      </c>
      <c r="Y195" s="373">
        <v>0</v>
      </c>
      <c r="Z195" s="373">
        <v>0</v>
      </c>
      <c r="AA195" s="197">
        <v>3907</v>
      </c>
      <c r="AB195" s="373">
        <v>0</v>
      </c>
      <c r="AC195" s="373">
        <v>0</v>
      </c>
      <c r="AD195" s="373">
        <v>0</v>
      </c>
      <c r="AE195" s="373">
        <v>0</v>
      </c>
      <c r="AF195" s="373">
        <v>0</v>
      </c>
      <c r="AG195" s="373">
        <v>0</v>
      </c>
      <c r="AH195" s="373">
        <v>0</v>
      </c>
      <c r="AI195" s="373">
        <v>0</v>
      </c>
      <c r="AJ195" s="197">
        <v>11015995</v>
      </c>
    </row>
    <row r="196" spans="1:36" ht="15" customHeight="1" x14ac:dyDescent="0.25">
      <c r="A196" s="367" t="str">
        <f t="shared" si="3"/>
        <v>60xx-230740031296-600120251104TAC0124</v>
      </c>
      <c r="B196" s="161" t="s">
        <v>566</v>
      </c>
      <c r="C196" s="161" t="s">
        <v>363</v>
      </c>
      <c r="D196" s="367" t="s">
        <v>3363</v>
      </c>
      <c r="E196" s="161" t="s">
        <v>567</v>
      </c>
      <c r="F196" s="161" t="s">
        <v>1031</v>
      </c>
      <c r="G196" s="161" t="s">
        <v>1534</v>
      </c>
      <c r="H196" s="198">
        <v>45965</v>
      </c>
      <c r="J196" s="161" t="s">
        <v>479</v>
      </c>
      <c r="L196" s="198">
        <v>45131</v>
      </c>
      <c r="M196" s="198">
        <v>45953</v>
      </c>
      <c r="N196" s="161" t="s">
        <v>132</v>
      </c>
      <c r="O196" s="161" t="s">
        <v>3063</v>
      </c>
      <c r="P196" s="260">
        <v>230740031296</v>
      </c>
      <c r="Q196" s="161" t="s">
        <v>1535</v>
      </c>
      <c r="T196" s="161" t="s">
        <v>564</v>
      </c>
      <c r="U196" s="197">
        <v>214729</v>
      </c>
      <c r="V196" s="373">
        <v>0</v>
      </c>
      <c r="W196" s="373">
        <v>0</v>
      </c>
      <c r="X196" s="197">
        <v>191655</v>
      </c>
      <c r="Y196" s="373">
        <v>0</v>
      </c>
      <c r="Z196" s="373">
        <v>0</v>
      </c>
      <c r="AA196" s="197">
        <v>23074</v>
      </c>
      <c r="AB196" s="373">
        <v>0</v>
      </c>
      <c r="AC196" s="373">
        <v>0</v>
      </c>
      <c r="AD196" s="373">
        <v>0</v>
      </c>
      <c r="AE196" s="373">
        <v>0</v>
      </c>
      <c r="AF196" s="373">
        <v>0</v>
      </c>
      <c r="AG196" s="373">
        <v>0</v>
      </c>
      <c r="AH196" s="373">
        <v>0</v>
      </c>
      <c r="AI196" s="373">
        <v>0</v>
      </c>
      <c r="AJ196" s="197">
        <v>0</v>
      </c>
    </row>
    <row r="197" spans="1:36" ht="15" customHeight="1" x14ac:dyDescent="0.25">
      <c r="A197" s="367" t="str">
        <f t="shared" si="3"/>
        <v>06xx-910928400011-060120251001TAC0023</v>
      </c>
      <c r="B197" s="161" t="s">
        <v>661</v>
      </c>
      <c r="C197" s="161" t="s">
        <v>348</v>
      </c>
      <c r="D197" s="367" t="s">
        <v>3363</v>
      </c>
      <c r="E197" s="161" t="s">
        <v>562</v>
      </c>
      <c r="F197" s="161" t="s">
        <v>1383</v>
      </c>
      <c r="G197" s="161" t="s">
        <v>1192</v>
      </c>
      <c r="H197" s="198">
        <v>45931</v>
      </c>
      <c r="J197" s="161" t="s">
        <v>479</v>
      </c>
      <c r="L197" s="198">
        <v>44562</v>
      </c>
      <c r="M197" s="198">
        <v>45929</v>
      </c>
      <c r="N197" s="161" t="s">
        <v>132</v>
      </c>
      <c r="O197" s="161" t="s">
        <v>2538</v>
      </c>
      <c r="P197" s="260">
        <v>910928400011</v>
      </c>
      <c r="Q197" s="161" t="s">
        <v>1191</v>
      </c>
      <c r="T197" s="161" t="s">
        <v>564</v>
      </c>
      <c r="U197" s="197">
        <v>208360.84</v>
      </c>
      <c r="V197" s="373">
        <v>0</v>
      </c>
      <c r="W197" s="373">
        <v>0</v>
      </c>
      <c r="X197" s="197">
        <v>195446</v>
      </c>
      <c r="Y197" s="373">
        <v>0</v>
      </c>
      <c r="Z197" s="373">
        <v>0</v>
      </c>
      <c r="AA197" s="197">
        <v>12914.84</v>
      </c>
      <c r="AB197" s="373">
        <v>0</v>
      </c>
      <c r="AC197" s="373">
        <v>0</v>
      </c>
      <c r="AD197" s="373">
        <v>0</v>
      </c>
      <c r="AE197" s="373">
        <v>0</v>
      </c>
      <c r="AF197" s="373">
        <v>0</v>
      </c>
      <c r="AG197" s="373">
        <v>0</v>
      </c>
      <c r="AH197" s="373">
        <v>0</v>
      </c>
      <c r="AI197" s="373">
        <v>0</v>
      </c>
      <c r="AJ197" s="197">
        <v>0</v>
      </c>
    </row>
    <row r="198" spans="1:36" ht="15" customHeight="1" x14ac:dyDescent="0.25">
      <c r="A198" s="367" t="str">
        <f t="shared" si="3"/>
        <v>71xx-870530300616-710120260310TAC0003</v>
      </c>
      <c r="B198" s="161" t="s">
        <v>580</v>
      </c>
      <c r="C198" s="161" t="s">
        <v>256</v>
      </c>
      <c r="D198" s="367" t="s">
        <v>3363</v>
      </c>
      <c r="E198" s="161" t="s">
        <v>572</v>
      </c>
      <c r="F198" s="161" t="s">
        <v>2544</v>
      </c>
      <c r="G198" s="161" t="s">
        <v>4262</v>
      </c>
      <c r="H198" s="198">
        <v>46091</v>
      </c>
      <c r="J198" s="161" t="s">
        <v>479</v>
      </c>
      <c r="L198" s="198">
        <v>45830</v>
      </c>
      <c r="M198" s="198">
        <v>46085</v>
      </c>
      <c r="N198" s="161" t="s">
        <v>132</v>
      </c>
      <c r="O198" s="161" t="s">
        <v>4862</v>
      </c>
      <c r="P198" s="260">
        <v>870530300616</v>
      </c>
      <c r="Q198" s="161" t="s">
        <v>4261</v>
      </c>
      <c r="T198" s="161" t="s">
        <v>564</v>
      </c>
      <c r="U198" s="197">
        <v>205852.54</v>
      </c>
      <c r="V198" s="373">
        <v>0</v>
      </c>
      <c r="W198" s="373">
        <v>0</v>
      </c>
      <c r="X198" s="197">
        <v>200819.47999999998</v>
      </c>
      <c r="Y198" s="373">
        <v>0</v>
      </c>
      <c r="Z198" s="373">
        <v>0</v>
      </c>
      <c r="AA198" s="197">
        <v>5033.0599999999995</v>
      </c>
      <c r="AB198" s="373">
        <v>0</v>
      </c>
      <c r="AC198" s="373">
        <v>0</v>
      </c>
      <c r="AD198" s="373">
        <v>0</v>
      </c>
      <c r="AE198" s="373">
        <v>0</v>
      </c>
      <c r="AF198" s="373">
        <v>0</v>
      </c>
      <c r="AG198" s="373">
        <v>0</v>
      </c>
      <c r="AH198" s="373">
        <v>0</v>
      </c>
      <c r="AI198" s="373">
        <v>0</v>
      </c>
      <c r="AJ198" s="197">
        <v>0</v>
      </c>
    </row>
    <row r="199" spans="1:36" ht="15" customHeight="1" x14ac:dyDescent="0.25">
      <c r="A199" s="367" t="str">
        <f t="shared" ref="A199:A262" si="4">CONCATENATE(C199,"-",P199,"-",G199)</f>
        <v>03xx-160740000521-030120251023TAC0017</v>
      </c>
      <c r="B199" s="161" t="s">
        <v>652</v>
      </c>
      <c r="C199" s="161" t="s">
        <v>365</v>
      </c>
      <c r="D199" s="367" t="s">
        <v>3363</v>
      </c>
      <c r="E199" s="161" t="s">
        <v>562</v>
      </c>
      <c r="F199" s="161" t="s">
        <v>985</v>
      </c>
      <c r="G199" s="161" t="s">
        <v>1569</v>
      </c>
      <c r="H199" s="198">
        <v>45953</v>
      </c>
      <c r="J199" s="161" t="s">
        <v>479</v>
      </c>
      <c r="L199" s="198">
        <v>44743</v>
      </c>
      <c r="M199" s="198">
        <v>45933</v>
      </c>
      <c r="N199" s="161" t="s">
        <v>132</v>
      </c>
      <c r="O199" s="161" t="s">
        <v>3160</v>
      </c>
      <c r="P199" s="260">
        <v>160740000521</v>
      </c>
      <c r="Q199" s="161" t="s">
        <v>1570</v>
      </c>
      <c r="T199" s="161" t="s">
        <v>564</v>
      </c>
      <c r="U199" s="197">
        <v>200184.95999999999</v>
      </c>
      <c r="V199" s="373">
        <v>0</v>
      </c>
      <c r="W199" s="373">
        <v>0</v>
      </c>
      <c r="X199" s="197">
        <v>186669.28</v>
      </c>
      <c r="Y199" s="373">
        <v>0</v>
      </c>
      <c r="Z199" s="373">
        <v>0</v>
      </c>
      <c r="AA199" s="197">
        <v>13515.68</v>
      </c>
      <c r="AB199" s="373">
        <v>0</v>
      </c>
      <c r="AC199" s="373">
        <v>0</v>
      </c>
      <c r="AD199" s="373">
        <v>0</v>
      </c>
      <c r="AE199" s="373">
        <v>0</v>
      </c>
      <c r="AF199" s="373">
        <v>0</v>
      </c>
      <c r="AG199" s="373">
        <v>0</v>
      </c>
      <c r="AH199" s="373">
        <v>0</v>
      </c>
      <c r="AI199" s="373">
        <v>0</v>
      </c>
      <c r="AJ199" s="197">
        <v>0</v>
      </c>
    </row>
    <row r="200" spans="1:36" ht="15" customHeight="1" x14ac:dyDescent="0.25">
      <c r="A200" s="367" t="str">
        <f t="shared" si="4"/>
        <v>21xx-790427301082-210120251010TAC0001</v>
      </c>
      <c r="B200" s="161" t="s">
        <v>582</v>
      </c>
      <c r="C200" s="161" t="s">
        <v>351</v>
      </c>
      <c r="D200" s="367" t="s">
        <v>3363</v>
      </c>
      <c r="E200" s="161" t="s">
        <v>562</v>
      </c>
      <c r="F200" s="161" t="s">
        <v>1427</v>
      </c>
      <c r="G200" s="161" t="s">
        <v>1425</v>
      </c>
      <c r="H200" s="198">
        <v>45940</v>
      </c>
      <c r="J200" s="161" t="s">
        <v>479</v>
      </c>
      <c r="L200" s="198">
        <v>44743</v>
      </c>
      <c r="M200" s="198">
        <v>45938</v>
      </c>
      <c r="N200" s="161" t="s">
        <v>132</v>
      </c>
      <c r="O200" s="161" t="s">
        <v>2531</v>
      </c>
      <c r="P200" s="260">
        <v>790427301082</v>
      </c>
      <c r="Q200" s="161" t="s">
        <v>1426</v>
      </c>
      <c r="T200" s="161" t="s">
        <v>564</v>
      </c>
      <c r="U200" s="197">
        <v>196514.53999999998</v>
      </c>
      <c r="V200" s="373">
        <v>0</v>
      </c>
      <c r="W200" s="373">
        <v>0</v>
      </c>
      <c r="X200" s="197">
        <v>187104</v>
      </c>
      <c r="Y200" s="373">
        <v>0</v>
      </c>
      <c r="Z200" s="373">
        <v>0</v>
      </c>
      <c r="AA200" s="197">
        <v>9410.5400000000009</v>
      </c>
      <c r="AB200" s="373">
        <v>0</v>
      </c>
      <c r="AC200" s="373">
        <v>0</v>
      </c>
      <c r="AD200" s="373">
        <v>0</v>
      </c>
      <c r="AE200" s="373">
        <v>0</v>
      </c>
      <c r="AF200" s="373">
        <v>0</v>
      </c>
      <c r="AG200" s="373">
        <v>0</v>
      </c>
      <c r="AH200" s="373">
        <v>0</v>
      </c>
      <c r="AI200" s="373">
        <v>0</v>
      </c>
      <c r="AJ200" s="197">
        <v>0</v>
      </c>
    </row>
    <row r="201" spans="1:36" ht="15" customHeight="1" x14ac:dyDescent="0.25">
      <c r="A201" s="367" t="str">
        <f t="shared" si="4"/>
        <v>06xx-890301351450-060120251014TAC0003</v>
      </c>
      <c r="B201" s="161" t="s">
        <v>661</v>
      </c>
      <c r="C201" s="161" t="s">
        <v>348</v>
      </c>
      <c r="D201" s="367" t="s">
        <v>3363</v>
      </c>
      <c r="E201" s="161" t="s">
        <v>562</v>
      </c>
      <c r="F201" s="161" t="s">
        <v>1051</v>
      </c>
      <c r="G201" s="161" t="s">
        <v>1475</v>
      </c>
      <c r="H201" s="198">
        <v>45944</v>
      </c>
      <c r="J201" s="161" t="s">
        <v>479</v>
      </c>
      <c r="L201" s="198">
        <v>44743</v>
      </c>
      <c r="M201" s="198">
        <v>45937</v>
      </c>
      <c r="N201" s="161" t="s">
        <v>132</v>
      </c>
      <c r="O201" s="161" t="s">
        <v>2535</v>
      </c>
      <c r="P201" s="260">
        <v>890301351450</v>
      </c>
      <c r="Q201" s="161" t="s">
        <v>1476</v>
      </c>
      <c r="T201" s="161" t="s">
        <v>564</v>
      </c>
      <c r="U201" s="197">
        <v>180375.29</v>
      </c>
      <c r="V201" s="373">
        <v>0</v>
      </c>
      <c r="W201" s="373">
        <v>0</v>
      </c>
      <c r="X201" s="197">
        <v>172554</v>
      </c>
      <c r="Y201" s="373">
        <v>0</v>
      </c>
      <c r="Z201" s="373">
        <v>0</v>
      </c>
      <c r="AA201" s="197">
        <v>7821.29</v>
      </c>
      <c r="AB201" s="373">
        <v>0</v>
      </c>
      <c r="AC201" s="373">
        <v>0</v>
      </c>
      <c r="AD201" s="373">
        <v>0</v>
      </c>
      <c r="AE201" s="373">
        <v>0</v>
      </c>
      <c r="AF201" s="373">
        <v>0</v>
      </c>
      <c r="AG201" s="373">
        <v>0</v>
      </c>
      <c r="AH201" s="373">
        <v>0</v>
      </c>
      <c r="AI201" s="373">
        <v>0</v>
      </c>
      <c r="AJ201" s="197">
        <v>0</v>
      </c>
    </row>
    <row r="202" spans="1:36" ht="15" customHeight="1" x14ac:dyDescent="0.25">
      <c r="A202" s="367" t="str">
        <f t="shared" si="4"/>
        <v>33xx-971203301085-330120251120TAC0007</v>
      </c>
      <c r="B202" s="161" t="s">
        <v>598</v>
      </c>
      <c r="C202" s="161" t="s">
        <v>304</v>
      </c>
      <c r="D202" s="367" t="s">
        <v>3363</v>
      </c>
      <c r="E202" s="161" t="s">
        <v>572</v>
      </c>
      <c r="F202" s="161" t="s">
        <v>1725</v>
      </c>
      <c r="G202" s="161" t="s">
        <v>1857</v>
      </c>
      <c r="H202" s="198">
        <v>45981</v>
      </c>
      <c r="J202" s="161" t="s">
        <v>479</v>
      </c>
      <c r="L202" s="198">
        <v>45462</v>
      </c>
      <c r="M202" s="198">
        <v>45930</v>
      </c>
      <c r="N202" s="161" t="s">
        <v>167</v>
      </c>
      <c r="O202" s="161" t="s">
        <v>3239</v>
      </c>
      <c r="P202" s="260">
        <v>971203301085</v>
      </c>
      <c r="Q202" s="161" t="s">
        <v>1856</v>
      </c>
      <c r="T202" s="161" t="s">
        <v>564</v>
      </c>
      <c r="U202" s="197">
        <v>178479.34</v>
      </c>
      <c r="V202" s="373">
        <v>0</v>
      </c>
      <c r="W202" s="373">
        <v>0</v>
      </c>
      <c r="X202" s="197">
        <v>142142</v>
      </c>
      <c r="Y202" s="373">
        <v>0</v>
      </c>
      <c r="Z202" s="373">
        <v>0</v>
      </c>
      <c r="AA202" s="197">
        <v>36337.340000000004</v>
      </c>
      <c r="AB202" s="373">
        <v>0</v>
      </c>
      <c r="AC202" s="373">
        <v>0</v>
      </c>
      <c r="AD202" s="373">
        <v>0</v>
      </c>
      <c r="AE202" s="373">
        <v>0</v>
      </c>
      <c r="AF202" s="373">
        <v>0</v>
      </c>
      <c r="AG202" s="373">
        <v>0</v>
      </c>
      <c r="AH202" s="373">
        <v>0</v>
      </c>
      <c r="AI202" s="373">
        <v>0</v>
      </c>
      <c r="AJ202" s="197">
        <v>0</v>
      </c>
    </row>
    <row r="203" spans="1:36" ht="15" customHeight="1" x14ac:dyDescent="0.25">
      <c r="A203" s="367" t="str">
        <f t="shared" si="4"/>
        <v>45xx-770119450366-450120251112TAC0002</v>
      </c>
      <c r="B203" s="161" t="s">
        <v>591</v>
      </c>
      <c r="C203" s="161" t="s">
        <v>359</v>
      </c>
      <c r="D203" s="367" t="s">
        <v>3363</v>
      </c>
      <c r="E203" s="161" t="s">
        <v>562</v>
      </c>
      <c r="F203" s="161" t="s">
        <v>1106</v>
      </c>
      <c r="G203" s="161" t="s">
        <v>1603</v>
      </c>
      <c r="H203" s="198">
        <v>45973</v>
      </c>
      <c r="J203" s="161" t="s">
        <v>479</v>
      </c>
      <c r="L203" s="198">
        <v>44562</v>
      </c>
      <c r="M203" s="198">
        <v>45972</v>
      </c>
      <c r="N203" s="161" t="s">
        <v>132</v>
      </c>
      <c r="O203" s="161" t="s">
        <v>2527</v>
      </c>
      <c r="P203" s="260">
        <v>770119450366</v>
      </c>
      <c r="Q203" s="161" t="s">
        <v>1604</v>
      </c>
      <c r="T203" s="161" t="s">
        <v>564</v>
      </c>
      <c r="U203" s="197">
        <v>176855.91</v>
      </c>
      <c r="V203" s="373">
        <v>0</v>
      </c>
      <c r="W203" s="373">
        <v>0</v>
      </c>
      <c r="X203" s="197">
        <v>169300</v>
      </c>
      <c r="Y203" s="373">
        <v>0</v>
      </c>
      <c r="Z203" s="373">
        <v>0</v>
      </c>
      <c r="AA203" s="197">
        <v>7555.91</v>
      </c>
      <c r="AB203" s="373">
        <v>0</v>
      </c>
      <c r="AC203" s="373">
        <v>0</v>
      </c>
      <c r="AD203" s="373">
        <v>0</v>
      </c>
      <c r="AE203" s="373">
        <v>0</v>
      </c>
      <c r="AF203" s="373">
        <v>0</v>
      </c>
      <c r="AG203" s="373">
        <v>0</v>
      </c>
      <c r="AH203" s="373">
        <v>0</v>
      </c>
      <c r="AI203" s="373">
        <v>0</v>
      </c>
      <c r="AJ203" s="197">
        <v>0</v>
      </c>
    </row>
    <row r="204" spans="1:36" ht="15" customHeight="1" x14ac:dyDescent="0.25">
      <c r="A204" s="367" t="str">
        <f t="shared" si="4"/>
        <v>60xx-10804501300-600120250822TAC0043</v>
      </c>
      <c r="B204" s="161" t="s">
        <v>566</v>
      </c>
      <c r="C204" s="161" t="s">
        <v>363</v>
      </c>
      <c r="D204" s="367" t="s">
        <v>3363</v>
      </c>
      <c r="E204" s="161" t="s">
        <v>578</v>
      </c>
      <c r="F204" s="161" t="s">
        <v>786</v>
      </c>
      <c r="G204" s="161" t="s">
        <v>852</v>
      </c>
      <c r="H204" s="198">
        <v>45891</v>
      </c>
      <c r="J204" s="161" t="s">
        <v>479</v>
      </c>
      <c r="L204" s="198">
        <v>44743</v>
      </c>
      <c r="M204" s="198">
        <v>45868</v>
      </c>
      <c r="N204" s="161" t="s">
        <v>132</v>
      </c>
      <c r="O204" s="161" t="s">
        <v>2454</v>
      </c>
      <c r="P204" s="260">
        <v>10804501300</v>
      </c>
      <c r="Q204" s="161" t="s">
        <v>853</v>
      </c>
      <c r="T204" s="161" t="s">
        <v>564</v>
      </c>
      <c r="U204" s="197">
        <v>173847.29</v>
      </c>
      <c r="V204" s="373">
        <v>0</v>
      </c>
      <c r="W204" s="373">
        <v>0</v>
      </c>
      <c r="X204" s="197">
        <v>150268.6</v>
      </c>
      <c r="Y204" s="373">
        <v>0</v>
      </c>
      <c r="Z204" s="373">
        <v>0</v>
      </c>
      <c r="AA204" s="197">
        <v>23578.69</v>
      </c>
      <c r="AB204" s="373">
        <v>0</v>
      </c>
      <c r="AC204" s="373">
        <v>0</v>
      </c>
      <c r="AD204" s="373">
        <v>0</v>
      </c>
      <c r="AE204" s="373">
        <v>0</v>
      </c>
      <c r="AF204" s="373">
        <v>0</v>
      </c>
      <c r="AG204" s="373">
        <v>0</v>
      </c>
      <c r="AH204" s="373">
        <v>0</v>
      </c>
      <c r="AI204" s="373">
        <v>0</v>
      </c>
      <c r="AJ204" s="197">
        <v>0</v>
      </c>
    </row>
    <row r="205" spans="1:36" ht="15" customHeight="1" x14ac:dyDescent="0.25">
      <c r="A205" s="367" t="str">
        <f t="shared" si="4"/>
        <v>27xx-870901300701-270120260317TAC0005</v>
      </c>
      <c r="B205" s="161" t="s">
        <v>602</v>
      </c>
      <c r="C205" s="161" t="s">
        <v>193</v>
      </c>
      <c r="D205" s="367" t="s">
        <v>3363</v>
      </c>
      <c r="E205" s="161" t="s">
        <v>562</v>
      </c>
      <c r="F205" s="161" t="s">
        <v>702</v>
      </c>
      <c r="G205" s="161" t="s">
        <v>4257</v>
      </c>
      <c r="H205" s="198">
        <v>46098</v>
      </c>
      <c r="J205" s="161" t="s">
        <v>479</v>
      </c>
      <c r="L205" s="198">
        <v>45796</v>
      </c>
      <c r="M205" s="198">
        <v>46077</v>
      </c>
      <c r="N205" s="161" t="s">
        <v>132</v>
      </c>
      <c r="O205" s="161" t="s">
        <v>4863</v>
      </c>
      <c r="P205" s="260">
        <v>870901300701</v>
      </c>
      <c r="Q205" s="161" t="s">
        <v>4256</v>
      </c>
      <c r="T205" s="161" t="s">
        <v>564</v>
      </c>
      <c r="U205" s="197">
        <v>172146.45</v>
      </c>
      <c r="V205" s="373">
        <v>0</v>
      </c>
      <c r="W205" s="373">
        <v>0</v>
      </c>
      <c r="X205" s="197">
        <v>164700</v>
      </c>
      <c r="Y205" s="373">
        <v>0</v>
      </c>
      <c r="Z205" s="373">
        <v>0</v>
      </c>
      <c r="AA205" s="197">
        <v>7446.4500000000007</v>
      </c>
      <c r="AB205" s="373">
        <v>0</v>
      </c>
      <c r="AC205" s="373">
        <v>0</v>
      </c>
      <c r="AD205" s="373">
        <v>0</v>
      </c>
      <c r="AE205" s="373">
        <v>0</v>
      </c>
      <c r="AF205" s="373">
        <v>0</v>
      </c>
      <c r="AG205" s="373">
        <v>0</v>
      </c>
      <c r="AH205" s="373">
        <v>0</v>
      </c>
      <c r="AI205" s="373">
        <v>0</v>
      </c>
      <c r="AJ205" s="197">
        <v>0</v>
      </c>
    </row>
    <row r="206" spans="1:36" ht="15" customHeight="1" x14ac:dyDescent="0.25">
      <c r="A206" s="367" t="str">
        <f t="shared" si="4"/>
        <v>15xx-810708300147-150120250904TAC0001</v>
      </c>
      <c r="B206" s="161" t="s">
        <v>573</v>
      </c>
      <c r="C206" s="161" t="s">
        <v>290</v>
      </c>
      <c r="D206" s="367" t="s">
        <v>3363</v>
      </c>
      <c r="E206" s="161" t="s">
        <v>579</v>
      </c>
      <c r="F206" s="161" t="s">
        <v>690</v>
      </c>
      <c r="G206" s="161" t="s">
        <v>1438</v>
      </c>
      <c r="H206" s="198">
        <v>45904</v>
      </c>
      <c r="J206" s="161" t="s">
        <v>479</v>
      </c>
      <c r="L206" s="198">
        <v>45839</v>
      </c>
      <c r="M206" s="198">
        <v>45902</v>
      </c>
      <c r="N206" s="161" t="s">
        <v>132</v>
      </c>
      <c r="O206" s="161" t="s">
        <v>3104</v>
      </c>
      <c r="P206" s="260">
        <v>810708300147</v>
      </c>
      <c r="Q206" s="161" t="s">
        <v>1439</v>
      </c>
      <c r="T206" s="161" t="s">
        <v>564</v>
      </c>
      <c r="U206" s="197">
        <v>164547.64000000001</v>
      </c>
      <c r="V206" s="373">
        <v>0</v>
      </c>
      <c r="W206" s="373">
        <v>0</v>
      </c>
      <c r="X206" s="197">
        <v>140063</v>
      </c>
      <c r="Y206" s="373">
        <v>0</v>
      </c>
      <c r="Z206" s="373">
        <v>0</v>
      </c>
      <c r="AA206" s="197">
        <v>24484.639999999999</v>
      </c>
      <c r="AB206" s="373">
        <v>0</v>
      </c>
      <c r="AC206" s="373">
        <v>0</v>
      </c>
      <c r="AD206" s="373">
        <v>0</v>
      </c>
      <c r="AE206" s="373">
        <v>0</v>
      </c>
      <c r="AF206" s="373">
        <v>0</v>
      </c>
      <c r="AG206" s="373">
        <v>0</v>
      </c>
      <c r="AH206" s="373">
        <v>0</v>
      </c>
      <c r="AI206" s="373">
        <v>0</v>
      </c>
      <c r="AJ206" s="197">
        <v>26086898</v>
      </c>
    </row>
    <row r="207" spans="1:36" ht="15" customHeight="1" x14ac:dyDescent="0.25">
      <c r="A207" s="367" t="str">
        <f t="shared" si="4"/>
        <v>06xx-20227551392-060120260218TAC0001</v>
      </c>
      <c r="B207" s="161" t="s">
        <v>661</v>
      </c>
      <c r="C207" s="161" t="s">
        <v>348</v>
      </c>
      <c r="D207" s="367" t="s">
        <v>3363</v>
      </c>
      <c r="E207" s="161" t="s">
        <v>562</v>
      </c>
      <c r="F207" s="161" t="s">
        <v>1380</v>
      </c>
      <c r="G207" s="161" t="s">
        <v>3836</v>
      </c>
      <c r="H207" s="198">
        <v>46071</v>
      </c>
      <c r="J207" s="161" t="s">
        <v>479</v>
      </c>
      <c r="L207" s="198">
        <v>44927</v>
      </c>
      <c r="M207" s="198">
        <v>46069</v>
      </c>
      <c r="N207" s="161" t="s">
        <v>132</v>
      </c>
      <c r="O207" s="161" t="s">
        <v>3869</v>
      </c>
      <c r="P207" s="260">
        <v>20227551392</v>
      </c>
      <c r="Q207" s="161" t="s">
        <v>3870</v>
      </c>
      <c r="T207" s="161" t="s">
        <v>564</v>
      </c>
      <c r="U207" s="197">
        <v>157208.09</v>
      </c>
      <c r="V207" s="373">
        <v>0</v>
      </c>
      <c r="W207" s="373">
        <v>0</v>
      </c>
      <c r="X207" s="197">
        <v>114110.92</v>
      </c>
      <c r="Y207" s="373">
        <v>0</v>
      </c>
      <c r="Z207" s="373">
        <v>0</v>
      </c>
      <c r="AA207" s="197">
        <v>43097.17</v>
      </c>
      <c r="AB207" s="373">
        <v>0</v>
      </c>
      <c r="AC207" s="373">
        <v>0</v>
      </c>
      <c r="AD207" s="373">
        <v>0</v>
      </c>
      <c r="AE207" s="373">
        <v>0</v>
      </c>
      <c r="AF207" s="373">
        <v>0</v>
      </c>
      <c r="AG207" s="373">
        <v>0</v>
      </c>
      <c r="AH207" s="373">
        <v>0</v>
      </c>
      <c r="AI207" s="373">
        <v>0</v>
      </c>
      <c r="AJ207" s="197">
        <v>0</v>
      </c>
    </row>
    <row r="208" spans="1:36" ht="15" customHeight="1" x14ac:dyDescent="0.25">
      <c r="A208" s="367" t="str">
        <f t="shared" si="4"/>
        <v>33xx-921223300760-330120260218TAC0002</v>
      </c>
      <c r="B208" s="161" t="s">
        <v>598</v>
      </c>
      <c r="C208" s="161" t="s">
        <v>304</v>
      </c>
      <c r="D208" s="367" t="s">
        <v>3363</v>
      </c>
      <c r="E208" s="161" t="s">
        <v>572</v>
      </c>
      <c r="F208" s="161" t="s">
        <v>3323</v>
      </c>
      <c r="G208" s="161" t="s">
        <v>3871</v>
      </c>
      <c r="H208" s="198">
        <v>46071</v>
      </c>
      <c r="J208" s="161" t="s">
        <v>479</v>
      </c>
      <c r="L208" s="198">
        <v>45108</v>
      </c>
      <c r="M208" s="198">
        <v>46065</v>
      </c>
      <c r="N208" s="161" t="s">
        <v>132</v>
      </c>
      <c r="O208" s="161" t="s">
        <v>3872</v>
      </c>
      <c r="P208" s="260">
        <v>921223300760</v>
      </c>
      <c r="Q208" s="161" t="s">
        <v>3873</v>
      </c>
      <c r="T208" s="161" t="s">
        <v>564</v>
      </c>
      <c r="U208" s="197">
        <v>149173.29</v>
      </c>
      <c r="V208" s="373">
        <v>0</v>
      </c>
      <c r="W208" s="373">
        <v>0</v>
      </c>
      <c r="X208" s="197">
        <v>130060.88</v>
      </c>
      <c r="Y208" s="373">
        <v>0</v>
      </c>
      <c r="Z208" s="373">
        <v>0</v>
      </c>
      <c r="AA208" s="197">
        <v>19112.41</v>
      </c>
      <c r="AB208" s="373">
        <v>0</v>
      </c>
      <c r="AC208" s="373">
        <v>0</v>
      </c>
      <c r="AD208" s="373">
        <v>0</v>
      </c>
      <c r="AE208" s="373">
        <v>0</v>
      </c>
      <c r="AF208" s="373">
        <v>0</v>
      </c>
      <c r="AG208" s="373">
        <v>0</v>
      </c>
      <c r="AH208" s="373">
        <v>0</v>
      </c>
      <c r="AI208" s="373">
        <v>0</v>
      </c>
      <c r="AJ208" s="197">
        <v>0</v>
      </c>
    </row>
    <row r="209" spans="1:36" ht="15" customHeight="1" x14ac:dyDescent="0.25">
      <c r="A209" s="367" t="str">
        <f t="shared" si="4"/>
        <v>15xx-640513402639-150120251212TAC0001</v>
      </c>
      <c r="B209" s="161" t="s">
        <v>573</v>
      </c>
      <c r="C209" s="161" t="s">
        <v>290</v>
      </c>
      <c r="D209" s="367" t="s">
        <v>3363</v>
      </c>
      <c r="E209" s="161" t="s">
        <v>572</v>
      </c>
      <c r="F209" s="161" t="s">
        <v>1015</v>
      </c>
      <c r="G209" s="161" t="s">
        <v>2105</v>
      </c>
      <c r="H209" s="198">
        <v>46003</v>
      </c>
      <c r="J209" s="161" t="s">
        <v>479</v>
      </c>
      <c r="L209" s="198">
        <v>44743</v>
      </c>
      <c r="M209" s="198">
        <v>45980</v>
      </c>
      <c r="N209" s="161" t="s">
        <v>132</v>
      </c>
      <c r="O209" s="161" t="s">
        <v>3094</v>
      </c>
      <c r="P209" s="260">
        <v>640513402639</v>
      </c>
      <c r="Q209" s="161" t="s">
        <v>2104</v>
      </c>
      <c r="T209" s="161" t="s">
        <v>564</v>
      </c>
      <c r="U209" s="197">
        <v>147107.76</v>
      </c>
      <c r="V209" s="373">
        <v>0</v>
      </c>
      <c r="W209" s="373">
        <v>0</v>
      </c>
      <c r="X209" s="197">
        <v>129041.56</v>
      </c>
      <c r="Y209" s="373">
        <v>0</v>
      </c>
      <c r="Z209" s="373">
        <v>0</v>
      </c>
      <c r="AA209" s="197">
        <v>18066.2</v>
      </c>
      <c r="AB209" s="373">
        <v>0</v>
      </c>
      <c r="AC209" s="373">
        <v>0</v>
      </c>
      <c r="AD209" s="373">
        <v>0</v>
      </c>
      <c r="AE209" s="373">
        <v>0</v>
      </c>
      <c r="AF209" s="373">
        <v>0</v>
      </c>
      <c r="AG209" s="373">
        <v>0</v>
      </c>
      <c r="AH209" s="373">
        <v>0</v>
      </c>
      <c r="AI209" s="373">
        <v>0</v>
      </c>
      <c r="AJ209" s="197">
        <v>0</v>
      </c>
    </row>
    <row r="210" spans="1:36" ht="15" customHeight="1" x14ac:dyDescent="0.25">
      <c r="A210" s="367" t="str">
        <f t="shared" si="4"/>
        <v>62xx-741129450289-620120251201TAC0029</v>
      </c>
      <c r="B210" s="161" t="s">
        <v>576</v>
      </c>
      <c r="C210" s="161" t="s">
        <v>361</v>
      </c>
      <c r="D210" s="367" t="s">
        <v>3363</v>
      </c>
      <c r="E210" s="161" t="s">
        <v>567</v>
      </c>
      <c r="F210" s="161" t="s">
        <v>1769</v>
      </c>
      <c r="G210" s="161" t="s">
        <v>2634</v>
      </c>
      <c r="H210" s="198">
        <v>45992</v>
      </c>
      <c r="J210" s="161" t="s">
        <v>479</v>
      </c>
      <c r="L210" s="198">
        <v>44562</v>
      </c>
      <c r="M210" s="198">
        <v>45988</v>
      </c>
      <c r="N210" s="161" t="s">
        <v>132</v>
      </c>
      <c r="O210" s="161" t="s">
        <v>3122</v>
      </c>
      <c r="P210" s="260">
        <v>741129450289</v>
      </c>
      <c r="Q210" s="161" t="s">
        <v>2633</v>
      </c>
      <c r="T210" s="161" t="s">
        <v>564</v>
      </c>
      <c r="U210" s="197">
        <v>142007.85999999999</v>
      </c>
      <c r="V210" s="373">
        <v>0</v>
      </c>
      <c r="W210" s="373">
        <v>0</v>
      </c>
      <c r="X210" s="197">
        <v>124950</v>
      </c>
      <c r="Y210" s="373">
        <v>0</v>
      </c>
      <c r="Z210" s="373">
        <v>0</v>
      </c>
      <c r="AA210" s="197">
        <v>17057.86</v>
      </c>
      <c r="AB210" s="373">
        <v>0</v>
      </c>
      <c r="AC210" s="373">
        <v>0</v>
      </c>
      <c r="AD210" s="373">
        <v>0</v>
      </c>
      <c r="AE210" s="373">
        <v>0</v>
      </c>
      <c r="AF210" s="373">
        <v>0</v>
      </c>
      <c r="AG210" s="373">
        <v>0</v>
      </c>
      <c r="AH210" s="373">
        <v>0</v>
      </c>
      <c r="AI210" s="373">
        <v>0</v>
      </c>
      <c r="AJ210" s="197">
        <v>0</v>
      </c>
    </row>
    <row r="211" spans="1:36" ht="15" customHeight="1" x14ac:dyDescent="0.25">
      <c r="A211" s="367" t="str">
        <f t="shared" si="4"/>
        <v>03xx-841117351335-030120251219TAC0073</v>
      </c>
      <c r="B211" s="161" t="s">
        <v>652</v>
      </c>
      <c r="C211" s="161" t="s">
        <v>365</v>
      </c>
      <c r="D211" s="367" t="s">
        <v>3363</v>
      </c>
      <c r="E211" s="161" t="s">
        <v>562</v>
      </c>
      <c r="F211" s="161" t="s">
        <v>654</v>
      </c>
      <c r="G211" s="161" t="s">
        <v>2551</v>
      </c>
      <c r="H211" s="198">
        <v>46010</v>
      </c>
      <c r="J211" s="161" t="s">
        <v>479</v>
      </c>
      <c r="L211" s="198">
        <v>44927</v>
      </c>
      <c r="M211" s="198">
        <v>46000</v>
      </c>
      <c r="N211" s="161" t="s">
        <v>132</v>
      </c>
      <c r="O211" s="161" t="s">
        <v>3079</v>
      </c>
      <c r="P211" s="260">
        <v>841117351335</v>
      </c>
      <c r="Q211" s="161" t="s">
        <v>3080</v>
      </c>
      <c r="T211" s="161" t="s">
        <v>564</v>
      </c>
      <c r="U211" s="197">
        <v>140616.39000000001</v>
      </c>
      <c r="V211" s="373">
        <v>0</v>
      </c>
      <c r="W211" s="373">
        <v>0</v>
      </c>
      <c r="X211" s="197">
        <v>118650</v>
      </c>
      <c r="Y211" s="373">
        <v>0</v>
      </c>
      <c r="Z211" s="373">
        <v>0</v>
      </c>
      <c r="AA211" s="197">
        <v>21966.39</v>
      </c>
      <c r="AB211" s="373">
        <v>0</v>
      </c>
      <c r="AC211" s="373">
        <v>0</v>
      </c>
      <c r="AD211" s="373">
        <v>0</v>
      </c>
      <c r="AE211" s="373">
        <v>0</v>
      </c>
      <c r="AF211" s="373">
        <v>0</v>
      </c>
      <c r="AG211" s="373">
        <v>0</v>
      </c>
      <c r="AH211" s="373">
        <v>0</v>
      </c>
      <c r="AI211" s="373">
        <v>0</v>
      </c>
      <c r="AJ211" s="197">
        <v>0</v>
      </c>
    </row>
    <row r="212" spans="1:36" ht="15" customHeight="1" x14ac:dyDescent="0.25">
      <c r="A212" s="367" t="str">
        <f t="shared" si="4"/>
        <v>71xx-131140001072-710120251209TAC0001</v>
      </c>
      <c r="B212" s="161" t="s">
        <v>580</v>
      </c>
      <c r="C212" s="161" t="s">
        <v>256</v>
      </c>
      <c r="D212" s="367" t="s">
        <v>3363</v>
      </c>
      <c r="E212" s="161" t="s">
        <v>562</v>
      </c>
      <c r="F212" s="161" t="s">
        <v>1396</v>
      </c>
      <c r="G212" s="161" t="s">
        <v>2315</v>
      </c>
      <c r="H212" s="198">
        <v>46000</v>
      </c>
      <c r="J212" s="161" t="s">
        <v>479</v>
      </c>
      <c r="L212" s="198">
        <v>44743</v>
      </c>
      <c r="M212" s="198">
        <v>45985</v>
      </c>
      <c r="N212" s="161" t="s">
        <v>132</v>
      </c>
      <c r="O212" s="161" t="s">
        <v>3179</v>
      </c>
      <c r="P212" s="260">
        <v>131140001072</v>
      </c>
      <c r="Q212" s="161" t="s">
        <v>2316</v>
      </c>
      <c r="T212" s="161" t="s">
        <v>564</v>
      </c>
      <c r="U212" s="197">
        <v>138898.51999999999</v>
      </c>
      <c r="V212" s="373">
        <v>0</v>
      </c>
      <c r="W212" s="373">
        <v>0</v>
      </c>
      <c r="X212" s="197">
        <v>111433.88</v>
      </c>
      <c r="Y212" s="373">
        <v>0</v>
      </c>
      <c r="Z212" s="373">
        <v>0</v>
      </c>
      <c r="AA212" s="197">
        <v>27464.639999999999</v>
      </c>
      <c r="AB212" s="373">
        <v>0</v>
      </c>
      <c r="AC212" s="373">
        <v>0</v>
      </c>
      <c r="AD212" s="373">
        <v>0</v>
      </c>
      <c r="AE212" s="373">
        <v>0</v>
      </c>
      <c r="AF212" s="373">
        <v>0</v>
      </c>
      <c r="AG212" s="373">
        <v>0</v>
      </c>
      <c r="AH212" s="373">
        <v>0</v>
      </c>
      <c r="AI212" s="373">
        <v>0</v>
      </c>
      <c r="AJ212" s="197">
        <v>0</v>
      </c>
    </row>
    <row r="213" spans="1:36" ht="15" customHeight="1" x14ac:dyDescent="0.25">
      <c r="A213" s="367" t="str">
        <f t="shared" si="4"/>
        <v>60xx-930805300097-600120250915TAC0009</v>
      </c>
      <c r="B213" s="161" t="s">
        <v>566</v>
      </c>
      <c r="C213" s="161" t="s">
        <v>363</v>
      </c>
      <c r="D213" s="367" t="s">
        <v>3363</v>
      </c>
      <c r="E213" s="161" t="s">
        <v>579</v>
      </c>
      <c r="F213" s="161" t="s">
        <v>1036</v>
      </c>
      <c r="G213" s="161" t="s">
        <v>1338</v>
      </c>
      <c r="H213" s="198">
        <v>45915</v>
      </c>
      <c r="J213" s="161" t="s">
        <v>479</v>
      </c>
      <c r="L213" s="198">
        <v>44805</v>
      </c>
      <c r="M213" s="198">
        <v>45903</v>
      </c>
      <c r="N213" s="161" t="s">
        <v>132</v>
      </c>
      <c r="O213" s="161" t="s">
        <v>3182</v>
      </c>
      <c r="P213" s="260">
        <v>930805300097</v>
      </c>
      <c r="Q213" s="161" t="s">
        <v>1337</v>
      </c>
      <c r="T213" s="161" t="s">
        <v>564</v>
      </c>
      <c r="U213" s="197">
        <v>132132.69</v>
      </c>
      <c r="V213" s="373">
        <v>0</v>
      </c>
      <c r="W213" s="373">
        <v>0</v>
      </c>
      <c r="X213" s="197">
        <v>126129</v>
      </c>
      <c r="Y213" s="373">
        <v>0</v>
      </c>
      <c r="Z213" s="373">
        <v>0</v>
      </c>
      <c r="AA213" s="197">
        <v>6003.69</v>
      </c>
      <c r="AB213" s="373">
        <v>0</v>
      </c>
      <c r="AC213" s="373">
        <v>0</v>
      </c>
      <c r="AD213" s="373">
        <v>0</v>
      </c>
      <c r="AE213" s="373">
        <v>0</v>
      </c>
      <c r="AF213" s="373">
        <v>0</v>
      </c>
      <c r="AG213" s="373">
        <v>0</v>
      </c>
      <c r="AH213" s="373">
        <v>0</v>
      </c>
      <c r="AI213" s="373">
        <v>0</v>
      </c>
      <c r="AJ213" s="197">
        <v>0</v>
      </c>
    </row>
    <row r="214" spans="1:36" ht="15" customHeight="1" x14ac:dyDescent="0.25">
      <c r="A214" s="367" t="str">
        <f t="shared" si="4"/>
        <v>58xx-240740015903-580120251209TAC0007</v>
      </c>
      <c r="B214" s="161" t="s">
        <v>565</v>
      </c>
      <c r="C214" s="161" t="s">
        <v>282</v>
      </c>
      <c r="D214" s="367" t="s">
        <v>3363</v>
      </c>
      <c r="E214" s="161" t="s">
        <v>562</v>
      </c>
      <c r="F214" s="161" t="s">
        <v>1717</v>
      </c>
      <c r="G214" s="161" t="s">
        <v>2305</v>
      </c>
      <c r="H214" s="198">
        <v>46000</v>
      </c>
      <c r="J214" s="161" t="s">
        <v>487</v>
      </c>
      <c r="L214" s="198">
        <v>45488</v>
      </c>
      <c r="M214" s="198">
        <v>45657</v>
      </c>
      <c r="N214" s="161" t="s">
        <v>28</v>
      </c>
      <c r="O214" s="161" t="s">
        <v>3163</v>
      </c>
      <c r="P214" s="260">
        <v>240740015903</v>
      </c>
      <c r="Q214" s="161" t="s">
        <v>2306</v>
      </c>
      <c r="T214" s="161" t="s">
        <v>564</v>
      </c>
      <c r="U214" s="197">
        <v>128456</v>
      </c>
      <c r="V214" s="373">
        <v>0</v>
      </c>
      <c r="W214" s="373">
        <v>0</v>
      </c>
      <c r="X214" s="197">
        <v>127669</v>
      </c>
      <c r="Y214" s="373">
        <v>0</v>
      </c>
      <c r="Z214" s="373">
        <v>0</v>
      </c>
      <c r="AA214" s="197">
        <v>787</v>
      </c>
      <c r="AB214" s="373">
        <v>0</v>
      </c>
      <c r="AC214" s="373">
        <v>0</v>
      </c>
      <c r="AD214" s="373">
        <v>0</v>
      </c>
      <c r="AE214" s="373">
        <v>0</v>
      </c>
      <c r="AF214" s="373">
        <v>0</v>
      </c>
      <c r="AG214" s="373">
        <v>0</v>
      </c>
      <c r="AH214" s="373">
        <v>0</v>
      </c>
      <c r="AI214" s="373">
        <v>0</v>
      </c>
      <c r="AJ214" s="197">
        <v>458522</v>
      </c>
    </row>
    <row r="215" spans="1:36" ht="15" customHeight="1" x14ac:dyDescent="0.25">
      <c r="A215" s="367" t="str">
        <f t="shared" si="4"/>
        <v>60xx-140340015432-600120251030TAC0343</v>
      </c>
      <c r="B215" s="161" t="s">
        <v>566</v>
      </c>
      <c r="C215" s="161" t="s">
        <v>363</v>
      </c>
      <c r="D215" s="367" t="s">
        <v>3363</v>
      </c>
      <c r="E215" s="161" t="s">
        <v>594</v>
      </c>
      <c r="F215" s="161" t="s">
        <v>752</v>
      </c>
      <c r="G215" s="161" t="s">
        <v>1497</v>
      </c>
      <c r="H215" s="198">
        <v>45960</v>
      </c>
      <c r="J215" s="161" t="s">
        <v>479</v>
      </c>
      <c r="L215" s="198">
        <v>44562</v>
      </c>
      <c r="M215" s="198">
        <v>45940</v>
      </c>
      <c r="N215" s="161" t="s">
        <v>132</v>
      </c>
      <c r="O215" s="161" t="s">
        <v>3204</v>
      </c>
      <c r="P215" s="260">
        <v>140340015432</v>
      </c>
      <c r="Q215" s="161" t="s">
        <v>1498</v>
      </c>
      <c r="T215" s="161" t="s">
        <v>564</v>
      </c>
      <c r="U215" s="197">
        <v>126292</v>
      </c>
      <c r="V215" s="373">
        <v>0</v>
      </c>
      <c r="W215" s="373">
        <v>0</v>
      </c>
      <c r="X215" s="197">
        <v>86382</v>
      </c>
      <c r="Y215" s="373">
        <v>0</v>
      </c>
      <c r="Z215" s="373">
        <v>0</v>
      </c>
      <c r="AA215" s="197">
        <v>39910</v>
      </c>
      <c r="AB215" s="373">
        <v>0</v>
      </c>
      <c r="AC215" s="373">
        <v>0</v>
      </c>
      <c r="AD215" s="373">
        <v>0</v>
      </c>
      <c r="AE215" s="373">
        <v>0</v>
      </c>
      <c r="AF215" s="373">
        <v>0</v>
      </c>
      <c r="AG215" s="373">
        <v>0</v>
      </c>
      <c r="AH215" s="373">
        <v>0</v>
      </c>
      <c r="AI215" s="373">
        <v>0</v>
      </c>
      <c r="AJ215" s="197">
        <v>0</v>
      </c>
    </row>
    <row r="216" spans="1:36" ht="15" customHeight="1" x14ac:dyDescent="0.25">
      <c r="A216" s="367" t="str">
        <f t="shared" si="4"/>
        <v>30xx-791023499086-300120250926TAC0005</v>
      </c>
      <c r="B216" s="161" t="s">
        <v>595</v>
      </c>
      <c r="C216" s="161" t="s">
        <v>217</v>
      </c>
      <c r="D216" s="367" t="s">
        <v>3363</v>
      </c>
      <c r="E216" s="161" t="s">
        <v>579</v>
      </c>
      <c r="F216" s="161" t="s">
        <v>719</v>
      </c>
      <c r="G216" s="161" t="s">
        <v>1246</v>
      </c>
      <c r="H216" s="198">
        <v>45926</v>
      </c>
      <c r="J216" s="161" t="s">
        <v>479</v>
      </c>
      <c r="L216" s="198">
        <v>44562</v>
      </c>
      <c r="M216" s="198">
        <v>45912</v>
      </c>
      <c r="N216" s="161" t="s">
        <v>132</v>
      </c>
      <c r="O216" s="161" t="s">
        <v>3165</v>
      </c>
      <c r="P216" s="260">
        <v>791023499086</v>
      </c>
      <c r="Q216" s="161" t="s">
        <v>1245</v>
      </c>
      <c r="T216" s="161" t="s">
        <v>564</v>
      </c>
      <c r="U216" s="197">
        <v>123232.13</v>
      </c>
      <c r="V216" s="373">
        <v>0</v>
      </c>
      <c r="W216" s="373">
        <v>0</v>
      </c>
      <c r="X216" s="197">
        <v>109948</v>
      </c>
      <c r="Y216" s="373">
        <v>0</v>
      </c>
      <c r="Z216" s="373">
        <v>0</v>
      </c>
      <c r="AA216" s="197">
        <v>13284.13</v>
      </c>
      <c r="AB216" s="373">
        <v>0</v>
      </c>
      <c r="AC216" s="373">
        <v>0</v>
      </c>
      <c r="AD216" s="373">
        <v>0</v>
      </c>
      <c r="AE216" s="373">
        <v>0</v>
      </c>
      <c r="AF216" s="373">
        <v>0</v>
      </c>
      <c r="AG216" s="373">
        <v>0</v>
      </c>
      <c r="AH216" s="373">
        <v>0</v>
      </c>
      <c r="AI216" s="373">
        <v>0</v>
      </c>
      <c r="AJ216" s="197">
        <v>0</v>
      </c>
    </row>
    <row r="217" spans="1:36" ht="15" customHeight="1" x14ac:dyDescent="0.25">
      <c r="A217" s="367" t="str">
        <f t="shared" si="4"/>
        <v>43xx-940425350429-430120260213TAC0004</v>
      </c>
      <c r="B217" s="161" t="s">
        <v>584</v>
      </c>
      <c r="C217" s="161" t="s">
        <v>328</v>
      </c>
      <c r="D217" s="367" t="s">
        <v>3363</v>
      </c>
      <c r="E217" s="161" t="s">
        <v>572</v>
      </c>
      <c r="F217" s="161" t="s">
        <v>1012</v>
      </c>
      <c r="G217" s="161" t="s">
        <v>3706</v>
      </c>
      <c r="H217" s="198">
        <v>46066</v>
      </c>
      <c r="J217" s="161" t="s">
        <v>479</v>
      </c>
      <c r="L217" s="198">
        <v>44927</v>
      </c>
      <c r="M217" s="198">
        <v>46035</v>
      </c>
      <c r="N217" s="161" t="s">
        <v>131</v>
      </c>
      <c r="O217" s="161" t="s">
        <v>3895</v>
      </c>
      <c r="P217" s="260">
        <v>940425350429</v>
      </c>
      <c r="Q217" s="161" t="s">
        <v>3705</v>
      </c>
      <c r="T217" s="161" t="s">
        <v>564</v>
      </c>
      <c r="U217" s="197">
        <v>114978.45</v>
      </c>
      <c r="V217" s="373">
        <v>0</v>
      </c>
      <c r="W217" s="373">
        <v>0</v>
      </c>
      <c r="X217" s="197">
        <v>107100</v>
      </c>
      <c r="Y217" s="373">
        <v>0</v>
      </c>
      <c r="Z217" s="373">
        <v>0</v>
      </c>
      <c r="AA217" s="197">
        <v>7878.45</v>
      </c>
      <c r="AB217" s="373">
        <v>0</v>
      </c>
      <c r="AC217" s="373">
        <v>0</v>
      </c>
      <c r="AD217" s="373">
        <v>0</v>
      </c>
      <c r="AE217" s="373">
        <v>0</v>
      </c>
      <c r="AF217" s="373">
        <v>0</v>
      </c>
      <c r="AG217" s="373">
        <v>0</v>
      </c>
      <c r="AH217" s="373">
        <v>0</v>
      </c>
      <c r="AI217" s="373">
        <v>0</v>
      </c>
      <c r="AJ217" s="197">
        <v>0</v>
      </c>
    </row>
    <row r="218" spans="1:36" ht="15" customHeight="1" x14ac:dyDescent="0.25">
      <c r="A218" s="367" t="str">
        <f t="shared" si="4"/>
        <v>39xx-220340005234-390120251204TAC0001</v>
      </c>
      <c r="B218" s="161" t="s">
        <v>593</v>
      </c>
      <c r="C218" s="161" t="s">
        <v>358</v>
      </c>
      <c r="D218" s="367" t="s">
        <v>3363</v>
      </c>
      <c r="E218" s="161" t="s">
        <v>572</v>
      </c>
      <c r="F218" s="161" t="s">
        <v>726</v>
      </c>
      <c r="G218" s="161" t="s">
        <v>2317</v>
      </c>
      <c r="H218" s="198">
        <v>45995</v>
      </c>
      <c r="J218" s="161" t="s">
        <v>479</v>
      </c>
      <c r="L218" s="198">
        <v>44623</v>
      </c>
      <c r="M218" s="198">
        <v>45989</v>
      </c>
      <c r="N218" s="161" t="s">
        <v>132</v>
      </c>
      <c r="O218" s="161" t="s">
        <v>2481</v>
      </c>
      <c r="P218" s="260">
        <v>220340005234</v>
      </c>
      <c r="Q218" s="161" t="s">
        <v>2318</v>
      </c>
      <c r="T218" s="161" t="s">
        <v>564</v>
      </c>
      <c r="U218" s="197">
        <v>109348.37</v>
      </c>
      <c r="V218" s="373">
        <v>0</v>
      </c>
      <c r="W218" s="373">
        <v>0</v>
      </c>
      <c r="X218" s="197">
        <v>80605.8</v>
      </c>
      <c r="Y218" s="373">
        <v>0</v>
      </c>
      <c r="Z218" s="373">
        <v>0</v>
      </c>
      <c r="AA218" s="197">
        <v>28742.57</v>
      </c>
      <c r="AB218" s="373">
        <v>0</v>
      </c>
      <c r="AC218" s="373">
        <v>0</v>
      </c>
      <c r="AD218" s="373">
        <v>0</v>
      </c>
      <c r="AE218" s="373">
        <v>0</v>
      </c>
      <c r="AF218" s="373">
        <v>0</v>
      </c>
      <c r="AG218" s="373">
        <v>0</v>
      </c>
      <c r="AH218" s="373">
        <v>0</v>
      </c>
      <c r="AI218" s="373">
        <v>0</v>
      </c>
      <c r="AJ218" s="197">
        <v>133071</v>
      </c>
    </row>
    <row r="219" spans="1:36" ht="15" customHeight="1" x14ac:dyDescent="0.25">
      <c r="A219" s="367" t="str">
        <f t="shared" si="4"/>
        <v>60xx-110840006991-600120250905TAC0006</v>
      </c>
      <c r="B219" s="161" t="s">
        <v>566</v>
      </c>
      <c r="C219" s="161" t="s">
        <v>363</v>
      </c>
      <c r="D219" s="367" t="s">
        <v>3363</v>
      </c>
      <c r="E219" s="161" t="s">
        <v>567</v>
      </c>
      <c r="F219" s="161" t="s">
        <v>672</v>
      </c>
      <c r="G219" s="161" t="s">
        <v>1029</v>
      </c>
      <c r="H219" s="198">
        <v>45905</v>
      </c>
      <c r="J219" s="161" t="s">
        <v>479</v>
      </c>
      <c r="L219" s="198">
        <v>44562</v>
      </c>
      <c r="M219" s="198">
        <v>45887</v>
      </c>
      <c r="N219" s="161" t="s">
        <v>132</v>
      </c>
      <c r="O219" s="161" t="s">
        <v>3203</v>
      </c>
      <c r="P219" s="260">
        <v>110840006991</v>
      </c>
      <c r="Q219" s="161" t="s">
        <v>1030</v>
      </c>
      <c r="T219" s="161" t="s">
        <v>564</v>
      </c>
      <c r="U219" s="197">
        <v>106365.58</v>
      </c>
      <c r="V219" s="373">
        <v>0</v>
      </c>
      <c r="W219" s="373">
        <v>0</v>
      </c>
      <c r="X219" s="197">
        <v>90961.8</v>
      </c>
      <c r="Y219" s="373">
        <v>0</v>
      </c>
      <c r="Z219" s="373">
        <v>0</v>
      </c>
      <c r="AA219" s="197">
        <v>15403.78</v>
      </c>
      <c r="AB219" s="373">
        <v>0</v>
      </c>
      <c r="AC219" s="373">
        <v>0</v>
      </c>
      <c r="AD219" s="373">
        <v>0</v>
      </c>
      <c r="AE219" s="373">
        <v>0</v>
      </c>
      <c r="AF219" s="373">
        <v>0</v>
      </c>
      <c r="AG219" s="373">
        <v>0</v>
      </c>
      <c r="AH219" s="373">
        <v>0</v>
      </c>
      <c r="AI219" s="373">
        <v>0</v>
      </c>
      <c r="AJ219" s="197">
        <v>13265727</v>
      </c>
    </row>
    <row r="220" spans="1:36" ht="15" customHeight="1" x14ac:dyDescent="0.25">
      <c r="A220" s="367" t="str">
        <f t="shared" si="4"/>
        <v>21xx-670106401237-210120251224TAC0001</v>
      </c>
      <c r="B220" s="161" t="s">
        <v>582</v>
      </c>
      <c r="C220" s="161" t="s">
        <v>351</v>
      </c>
      <c r="D220" s="367" t="s">
        <v>3363</v>
      </c>
      <c r="E220" s="161" t="s">
        <v>572</v>
      </c>
      <c r="F220" s="161" t="s">
        <v>3169</v>
      </c>
      <c r="G220" s="161" t="s">
        <v>2578</v>
      </c>
      <c r="H220" s="198">
        <v>46015</v>
      </c>
      <c r="J220" s="161" t="s">
        <v>479</v>
      </c>
      <c r="L220" s="198">
        <v>45684</v>
      </c>
      <c r="M220" s="198">
        <v>45995</v>
      </c>
      <c r="N220" s="161" t="s">
        <v>132</v>
      </c>
      <c r="O220" s="161" t="s">
        <v>3167</v>
      </c>
      <c r="P220" s="260">
        <v>670106401237</v>
      </c>
      <c r="Q220" s="161" t="s">
        <v>3168</v>
      </c>
      <c r="T220" s="161" t="s">
        <v>564</v>
      </c>
      <c r="U220" s="197">
        <v>104408.65</v>
      </c>
      <c r="V220" s="373">
        <v>0</v>
      </c>
      <c r="W220" s="373">
        <v>0</v>
      </c>
      <c r="X220" s="197">
        <v>98826</v>
      </c>
      <c r="Y220" s="373">
        <v>0</v>
      </c>
      <c r="Z220" s="373">
        <v>0</v>
      </c>
      <c r="AA220" s="197">
        <v>5582.65</v>
      </c>
      <c r="AB220" s="373">
        <v>0</v>
      </c>
      <c r="AC220" s="373">
        <v>0</v>
      </c>
      <c r="AD220" s="373">
        <v>0</v>
      </c>
      <c r="AE220" s="373">
        <v>0</v>
      </c>
      <c r="AF220" s="373">
        <v>0</v>
      </c>
      <c r="AG220" s="373">
        <v>0</v>
      </c>
      <c r="AH220" s="373">
        <v>0</v>
      </c>
      <c r="AI220" s="373">
        <v>0</v>
      </c>
      <c r="AJ220" s="197">
        <v>0</v>
      </c>
    </row>
    <row r="221" spans="1:36" ht="15" customHeight="1" x14ac:dyDescent="0.25">
      <c r="A221" s="367" t="str">
        <f t="shared" si="4"/>
        <v>71xx-11207651112-710120260310TAC0007</v>
      </c>
      <c r="B221" s="161" t="s">
        <v>580</v>
      </c>
      <c r="C221" s="161" t="s">
        <v>256</v>
      </c>
      <c r="D221" s="367" t="s">
        <v>3363</v>
      </c>
      <c r="E221" s="161" t="s">
        <v>572</v>
      </c>
      <c r="F221" s="161" t="s">
        <v>1625</v>
      </c>
      <c r="G221" s="161" t="s">
        <v>4278</v>
      </c>
      <c r="H221" s="198">
        <v>46091</v>
      </c>
      <c r="J221" s="161" t="s">
        <v>479</v>
      </c>
      <c r="L221" s="198">
        <v>45681</v>
      </c>
      <c r="M221" s="198">
        <v>46085</v>
      </c>
      <c r="N221" s="161" t="s">
        <v>132</v>
      </c>
      <c r="O221" s="161" t="s">
        <v>4864</v>
      </c>
      <c r="P221" s="260">
        <v>11207651112</v>
      </c>
      <c r="Q221" s="161" t="s">
        <v>4277</v>
      </c>
      <c r="T221" s="161" t="s">
        <v>564</v>
      </c>
      <c r="U221" s="197">
        <v>98788.76999999999</v>
      </c>
      <c r="V221" s="373">
        <v>0</v>
      </c>
      <c r="W221" s="373">
        <v>0</v>
      </c>
      <c r="X221" s="197">
        <v>93553.7</v>
      </c>
      <c r="Y221" s="373">
        <v>0</v>
      </c>
      <c r="Z221" s="373">
        <v>0</v>
      </c>
      <c r="AA221" s="197">
        <v>5235.07</v>
      </c>
      <c r="AB221" s="373">
        <v>0</v>
      </c>
      <c r="AC221" s="373">
        <v>0</v>
      </c>
      <c r="AD221" s="373">
        <v>0</v>
      </c>
      <c r="AE221" s="373">
        <v>0</v>
      </c>
      <c r="AF221" s="373">
        <v>0</v>
      </c>
      <c r="AG221" s="373">
        <v>0</v>
      </c>
      <c r="AH221" s="373">
        <v>0</v>
      </c>
      <c r="AI221" s="373">
        <v>0</v>
      </c>
      <c r="AJ221" s="197">
        <v>0</v>
      </c>
    </row>
    <row r="222" spans="1:36" ht="15" customHeight="1" x14ac:dyDescent="0.25">
      <c r="A222" s="367" t="str">
        <f t="shared" si="4"/>
        <v>03xx-940410351049-030120251205TAC0001</v>
      </c>
      <c r="B222" s="161" t="s">
        <v>652</v>
      </c>
      <c r="C222" s="161" t="s">
        <v>365</v>
      </c>
      <c r="D222" s="367" t="s">
        <v>3363</v>
      </c>
      <c r="E222" s="161" t="s">
        <v>562</v>
      </c>
      <c r="F222" s="161" t="s">
        <v>2003</v>
      </c>
      <c r="G222" s="161" t="s">
        <v>2020</v>
      </c>
      <c r="H222" s="198">
        <v>45996</v>
      </c>
      <c r="J222" s="161" t="s">
        <v>479</v>
      </c>
      <c r="L222" s="198">
        <v>44743</v>
      </c>
      <c r="M222" s="198">
        <v>45979</v>
      </c>
      <c r="N222" s="161" t="s">
        <v>132</v>
      </c>
      <c r="O222" s="161" t="s">
        <v>3127</v>
      </c>
      <c r="P222" s="260">
        <v>940410351049</v>
      </c>
      <c r="Q222" s="161" t="s">
        <v>2021</v>
      </c>
      <c r="T222" s="161" t="s">
        <v>564</v>
      </c>
      <c r="U222" s="197">
        <v>94505.69</v>
      </c>
      <c r="V222" s="373">
        <v>0</v>
      </c>
      <c r="W222" s="373">
        <v>0</v>
      </c>
      <c r="X222" s="197">
        <v>82600</v>
      </c>
      <c r="Y222" s="373">
        <v>0</v>
      </c>
      <c r="Z222" s="373">
        <v>0</v>
      </c>
      <c r="AA222" s="197">
        <v>11905.69</v>
      </c>
      <c r="AB222" s="373">
        <v>0</v>
      </c>
      <c r="AC222" s="373">
        <v>0</v>
      </c>
      <c r="AD222" s="373">
        <v>0</v>
      </c>
      <c r="AE222" s="373">
        <v>0</v>
      </c>
      <c r="AF222" s="373">
        <v>0</v>
      </c>
      <c r="AG222" s="373">
        <v>0</v>
      </c>
      <c r="AH222" s="373">
        <v>0</v>
      </c>
      <c r="AI222" s="373">
        <v>0</v>
      </c>
      <c r="AJ222" s="197">
        <v>0</v>
      </c>
    </row>
    <row r="223" spans="1:36" ht="15" customHeight="1" x14ac:dyDescent="0.25">
      <c r="A223" s="367" t="str">
        <f t="shared" si="4"/>
        <v>62xx-170440037115-620120250812TAC0002</v>
      </c>
      <c r="B223" s="161" t="s">
        <v>576</v>
      </c>
      <c r="C223" s="161" t="s">
        <v>361</v>
      </c>
      <c r="D223" s="367" t="s">
        <v>3363</v>
      </c>
      <c r="E223" s="161" t="s">
        <v>594</v>
      </c>
      <c r="F223" s="161" t="s">
        <v>1008</v>
      </c>
      <c r="G223" s="161" t="s">
        <v>1006</v>
      </c>
      <c r="H223" s="198">
        <v>45881</v>
      </c>
      <c r="J223" s="161" t="s">
        <v>479</v>
      </c>
      <c r="L223" s="198">
        <v>44562</v>
      </c>
      <c r="M223" s="198">
        <v>45868</v>
      </c>
      <c r="N223" s="161" t="s">
        <v>132</v>
      </c>
      <c r="O223" s="161" t="s">
        <v>2469</v>
      </c>
      <c r="P223" s="260">
        <v>170440037115</v>
      </c>
      <c r="Q223" s="161" t="s">
        <v>1007</v>
      </c>
      <c r="T223" s="161" t="s">
        <v>564</v>
      </c>
      <c r="U223" s="197">
        <v>93125</v>
      </c>
      <c r="V223" s="373">
        <v>0</v>
      </c>
      <c r="W223" s="373">
        <v>0</v>
      </c>
      <c r="X223" s="197">
        <v>85714</v>
      </c>
      <c r="Y223" s="373">
        <v>0</v>
      </c>
      <c r="Z223" s="373">
        <v>0</v>
      </c>
      <c r="AA223" s="197">
        <v>7411</v>
      </c>
      <c r="AB223" s="373">
        <v>0</v>
      </c>
      <c r="AC223" s="373">
        <v>0</v>
      </c>
      <c r="AD223" s="373">
        <v>0</v>
      </c>
      <c r="AE223" s="373">
        <v>0</v>
      </c>
      <c r="AF223" s="373">
        <v>0</v>
      </c>
      <c r="AG223" s="373">
        <v>0</v>
      </c>
      <c r="AH223" s="373">
        <v>0</v>
      </c>
      <c r="AI223" s="373">
        <v>0</v>
      </c>
      <c r="AJ223" s="197">
        <v>0</v>
      </c>
    </row>
    <row r="224" spans="1:36" ht="15" customHeight="1" x14ac:dyDescent="0.25">
      <c r="A224" s="367" t="str">
        <f t="shared" si="4"/>
        <v>71xx-980203351040-710120260310TAC0008</v>
      </c>
      <c r="B224" s="161" t="s">
        <v>580</v>
      </c>
      <c r="C224" s="161" t="s">
        <v>256</v>
      </c>
      <c r="D224" s="367" t="s">
        <v>3363</v>
      </c>
      <c r="E224" s="161" t="s">
        <v>572</v>
      </c>
      <c r="F224" s="161" t="s">
        <v>1531</v>
      </c>
      <c r="G224" s="161" t="s">
        <v>4274</v>
      </c>
      <c r="H224" s="198">
        <v>46091</v>
      </c>
      <c r="J224" s="161" t="s">
        <v>479</v>
      </c>
      <c r="L224" s="198">
        <v>45826</v>
      </c>
      <c r="M224" s="198">
        <v>46085</v>
      </c>
      <c r="N224" s="161" t="s">
        <v>132</v>
      </c>
      <c r="O224" s="161" t="s">
        <v>4865</v>
      </c>
      <c r="P224" s="260">
        <v>980203351040</v>
      </c>
      <c r="Q224" s="161" t="s">
        <v>4273</v>
      </c>
      <c r="T224" s="161" t="s">
        <v>564</v>
      </c>
      <c r="U224" s="197">
        <v>92565.31</v>
      </c>
      <c r="V224" s="373">
        <v>0</v>
      </c>
      <c r="W224" s="373">
        <v>0</v>
      </c>
      <c r="X224" s="197">
        <v>87764</v>
      </c>
      <c r="Y224" s="373">
        <v>0</v>
      </c>
      <c r="Z224" s="373">
        <v>0</v>
      </c>
      <c r="AA224" s="197">
        <v>4801.3099999999995</v>
      </c>
      <c r="AB224" s="373">
        <v>0</v>
      </c>
      <c r="AC224" s="373">
        <v>0</v>
      </c>
      <c r="AD224" s="373">
        <v>0</v>
      </c>
      <c r="AE224" s="373">
        <v>0</v>
      </c>
      <c r="AF224" s="373">
        <v>0</v>
      </c>
      <c r="AG224" s="373">
        <v>0</v>
      </c>
      <c r="AH224" s="373">
        <v>0</v>
      </c>
      <c r="AI224" s="373">
        <v>0</v>
      </c>
      <c r="AJ224" s="197">
        <v>0</v>
      </c>
    </row>
    <row r="225" spans="1:36" ht="15" customHeight="1" x14ac:dyDescent="0.25">
      <c r="A225" s="367" t="str">
        <f t="shared" si="4"/>
        <v>15xx-760311400391-150120251120TAC0002</v>
      </c>
      <c r="B225" s="161" t="s">
        <v>573</v>
      </c>
      <c r="C225" s="161" t="s">
        <v>290</v>
      </c>
      <c r="D225" s="367" t="s">
        <v>3363</v>
      </c>
      <c r="E225" s="161" t="s">
        <v>572</v>
      </c>
      <c r="F225" s="161" t="s">
        <v>657</v>
      </c>
      <c r="G225" s="161" t="s">
        <v>2567</v>
      </c>
      <c r="H225" s="198">
        <v>45981</v>
      </c>
      <c r="J225" s="161" t="s">
        <v>479</v>
      </c>
      <c r="L225" s="198">
        <v>44743</v>
      </c>
      <c r="M225" s="198">
        <v>45958</v>
      </c>
      <c r="N225" s="161" t="s">
        <v>132</v>
      </c>
      <c r="O225" s="161" t="s">
        <v>3155</v>
      </c>
      <c r="P225" s="260">
        <v>760311400391</v>
      </c>
      <c r="Q225" s="161" t="s">
        <v>3156</v>
      </c>
      <c r="T225" s="161" t="s">
        <v>564</v>
      </c>
      <c r="U225" s="197">
        <v>89569.37</v>
      </c>
      <c r="V225" s="373">
        <v>0</v>
      </c>
      <c r="W225" s="373">
        <v>0</v>
      </c>
      <c r="X225" s="197">
        <v>74200</v>
      </c>
      <c r="Y225" s="373">
        <v>0</v>
      </c>
      <c r="Z225" s="373">
        <v>0</v>
      </c>
      <c r="AA225" s="197">
        <v>15369.37</v>
      </c>
      <c r="AB225" s="373">
        <v>0</v>
      </c>
      <c r="AC225" s="373">
        <v>0</v>
      </c>
      <c r="AD225" s="373">
        <v>0</v>
      </c>
      <c r="AE225" s="373">
        <v>0</v>
      </c>
      <c r="AF225" s="373">
        <v>0</v>
      </c>
      <c r="AG225" s="373">
        <v>0</v>
      </c>
      <c r="AH225" s="373">
        <v>0</v>
      </c>
      <c r="AI225" s="373">
        <v>0</v>
      </c>
      <c r="AJ225" s="197">
        <v>0</v>
      </c>
    </row>
    <row r="226" spans="1:36" ht="15" customHeight="1" x14ac:dyDescent="0.25">
      <c r="A226" s="367" t="str">
        <f t="shared" si="4"/>
        <v>43xx-770624301931-430120260225TAC0002</v>
      </c>
      <c r="B226" s="161" t="s">
        <v>584</v>
      </c>
      <c r="C226" s="161" t="s">
        <v>328</v>
      </c>
      <c r="D226" s="367" t="s">
        <v>3363</v>
      </c>
      <c r="E226" s="161" t="s">
        <v>562</v>
      </c>
      <c r="F226" s="161" t="s">
        <v>3264</v>
      </c>
      <c r="G226" s="161" t="s">
        <v>3744</v>
      </c>
      <c r="H226" s="198">
        <v>46078</v>
      </c>
      <c r="J226" s="161" t="s">
        <v>479</v>
      </c>
      <c r="L226" s="198">
        <v>45039</v>
      </c>
      <c r="M226" s="198">
        <v>46038</v>
      </c>
      <c r="N226" s="161" t="s">
        <v>131</v>
      </c>
      <c r="O226" s="161" t="s">
        <v>4866</v>
      </c>
      <c r="P226" s="260">
        <v>770624301931</v>
      </c>
      <c r="Q226" s="161" t="s">
        <v>3743</v>
      </c>
      <c r="T226" s="161" t="s">
        <v>564</v>
      </c>
      <c r="U226" s="197">
        <v>78154.3</v>
      </c>
      <c r="V226" s="373">
        <v>0</v>
      </c>
      <c r="W226" s="373">
        <v>0</v>
      </c>
      <c r="X226" s="197">
        <v>78154.3</v>
      </c>
      <c r="Y226" s="373">
        <v>0</v>
      </c>
      <c r="Z226" s="373">
        <v>0</v>
      </c>
      <c r="AA226" s="197">
        <v>0</v>
      </c>
      <c r="AB226" s="373">
        <v>0</v>
      </c>
      <c r="AC226" s="373">
        <v>0</v>
      </c>
      <c r="AD226" s="373">
        <v>0</v>
      </c>
      <c r="AE226" s="373">
        <v>0</v>
      </c>
      <c r="AF226" s="373">
        <v>0</v>
      </c>
      <c r="AG226" s="373">
        <v>0</v>
      </c>
      <c r="AH226" s="373">
        <v>0</v>
      </c>
      <c r="AI226" s="373">
        <v>0</v>
      </c>
      <c r="AJ226" s="197">
        <v>0</v>
      </c>
    </row>
    <row r="227" spans="1:36" ht="15" customHeight="1" x14ac:dyDescent="0.25">
      <c r="A227" s="367" t="str">
        <f t="shared" si="4"/>
        <v>27xx-540507400504-270120251229TAC0091</v>
      </c>
      <c r="B227" s="161" t="s">
        <v>602</v>
      </c>
      <c r="C227" s="161" t="s">
        <v>193</v>
      </c>
      <c r="D227" s="367" t="s">
        <v>3363</v>
      </c>
      <c r="E227" s="161" t="s">
        <v>562</v>
      </c>
      <c r="F227" s="161" t="s">
        <v>702</v>
      </c>
      <c r="G227" s="161" t="s">
        <v>2723</v>
      </c>
      <c r="H227" s="198">
        <v>46020</v>
      </c>
      <c r="J227" s="161" t="s">
        <v>479</v>
      </c>
      <c r="L227" s="198">
        <v>45163</v>
      </c>
      <c r="M227" s="198">
        <v>46017</v>
      </c>
      <c r="N227" s="161" t="s">
        <v>132</v>
      </c>
      <c r="O227" s="161" t="s">
        <v>3130</v>
      </c>
      <c r="P227" s="260">
        <v>540507400504</v>
      </c>
      <c r="Q227" s="161" t="s">
        <v>3131</v>
      </c>
      <c r="T227" s="161" t="s">
        <v>564</v>
      </c>
      <c r="U227" s="197">
        <v>72441.399999999994</v>
      </c>
      <c r="V227" s="373">
        <v>0</v>
      </c>
      <c r="W227" s="373">
        <v>0</v>
      </c>
      <c r="X227" s="197">
        <v>59719.68</v>
      </c>
      <c r="Y227" s="373">
        <v>0</v>
      </c>
      <c r="Z227" s="373">
        <v>0</v>
      </c>
      <c r="AA227" s="197">
        <v>12721.72</v>
      </c>
      <c r="AB227" s="373">
        <v>0</v>
      </c>
      <c r="AC227" s="373">
        <v>0</v>
      </c>
      <c r="AD227" s="373">
        <v>0</v>
      </c>
      <c r="AE227" s="373">
        <v>0</v>
      </c>
      <c r="AF227" s="373">
        <v>0</v>
      </c>
      <c r="AG227" s="373">
        <v>0</v>
      </c>
      <c r="AH227" s="373">
        <v>0</v>
      </c>
      <c r="AI227" s="373">
        <v>0</v>
      </c>
      <c r="AJ227" s="197">
        <v>0</v>
      </c>
    </row>
    <row r="228" spans="1:36" ht="15" customHeight="1" x14ac:dyDescent="0.25">
      <c r="A228" s="367" t="str">
        <f t="shared" si="4"/>
        <v>06xx-591109301143-060120250912TAC0013</v>
      </c>
      <c r="B228" s="161" t="s">
        <v>661</v>
      </c>
      <c r="C228" s="161" t="s">
        <v>348</v>
      </c>
      <c r="D228" s="367" t="s">
        <v>3363</v>
      </c>
      <c r="E228" s="161" t="s">
        <v>562</v>
      </c>
      <c r="F228" s="161" t="s">
        <v>1380</v>
      </c>
      <c r="G228" s="161" t="s">
        <v>1188</v>
      </c>
      <c r="H228" s="198">
        <v>45912</v>
      </c>
      <c r="J228" s="161" t="s">
        <v>479</v>
      </c>
      <c r="L228" s="198">
        <v>44743</v>
      </c>
      <c r="M228" s="198">
        <v>45908</v>
      </c>
      <c r="N228" s="161" t="s">
        <v>132</v>
      </c>
      <c r="O228" s="161" t="s">
        <v>2516</v>
      </c>
      <c r="P228" s="260">
        <v>591109301143</v>
      </c>
      <c r="Q228" s="161" t="s">
        <v>1187</v>
      </c>
      <c r="T228" s="161" t="s">
        <v>564</v>
      </c>
      <c r="U228" s="197">
        <v>70216.25</v>
      </c>
      <c r="V228" s="373">
        <v>0</v>
      </c>
      <c r="W228" s="373">
        <v>0</v>
      </c>
      <c r="X228" s="197">
        <v>69237</v>
      </c>
      <c r="Y228" s="373">
        <v>0</v>
      </c>
      <c r="Z228" s="373">
        <v>0</v>
      </c>
      <c r="AA228" s="197">
        <v>979.25</v>
      </c>
      <c r="AB228" s="373">
        <v>0</v>
      </c>
      <c r="AC228" s="373">
        <v>0</v>
      </c>
      <c r="AD228" s="373">
        <v>0</v>
      </c>
      <c r="AE228" s="373">
        <v>0</v>
      </c>
      <c r="AF228" s="373">
        <v>0</v>
      </c>
      <c r="AG228" s="373">
        <v>0</v>
      </c>
      <c r="AH228" s="373">
        <v>0</v>
      </c>
      <c r="AI228" s="373">
        <v>0</v>
      </c>
      <c r="AJ228" s="197">
        <v>0</v>
      </c>
    </row>
    <row r="229" spans="1:36" ht="15" customHeight="1" x14ac:dyDescent="0.25">
      <c r="A229" s="367" t="str">
        <f t="shared" si="4"/>
        <v>60xx-241241013560-600120251105TAC0143</v>
      </c>
      <c r="B229" s="161" t="s">
        <v>566</v>
      </c>
      <c r="C229" s="161" t="s">
        <v>363</v>
      </c>
      <c r="D229" s="367" t="s">
        <v>3363</v>
      </c>
      <c r="E229" s="161" t="s">
        <v>579</v>
      </c>
      <c r="F229" s="161" t="s">
        <v>1044</v>
      </c>
      <c r="G229" s="161" t="s">
        <v>2162</v>
      </c>
      <c r="H229" s="198">
        <v>45966</v>
      </c>
      <c r="J229" s="161" t="s">
        <v>479</v>
      </c>
      <c r="L229" s="198">
        <v>45637</v>
      </c>
      <c r="M229" s="198">
        <v>45950</v>
      </c>
      <c r="N229" s="161" t="s">
        <v>132</v>
      </c>
      <c r="O229" s="161" t="s">
        <v>2505</v>
      </c>
      <c r="P229" s="260">
        <v>241241013560</v>
      </c>
      <c r="Q229" s="161" t="s">
        <v>2161</v>
      </c>
      <c r="T229" s="161" t="s">
        <v>564</v>
      </c>
      <c r="U229" s="197">
        <v>68566</v>
      </c>
      <c r="V229" s="373">
        <v>0</v>
      </c>
      <c r="W229" s="373">
        <v>0</v>
      </c>
      <c r="X229" s="197">
        <v>65000</v>
      </c>
      <c r="Y229" s="373">
        <v>0</v>
      </c>
      <c r="Z229" s="373">
        <v>0</v>
      </c>
      <c r="AA229" s="197">
        <v>3566</v>
      </c>
      <c r="AB229" s="373">
        <v>0</v>
      </c>
      <c r="AC229" s="373">
        <v>0</v>
      </c>
      <c r="AD229" s="373">
        <v>0</v>
      </c>
      <c r="AE229" s="373">
        <v>0</v>
      </c>
      <c r="AF229" s="373">
        <v>0</v>
      </c>
      <c r="AG229" s="373">
        <v>0</v>
      </c>
      <c r="AH229" s="373">
        <v>0</v>
      </c>
      <c r="AI229" s="373">
        <v>0</v>
      </c>
      <c r="AJ229" s="197">
        <v>0</v>
      </c>
    </row>
    <row r="230" spans="1:36" ht="15" customHeight="1" x14ac:dyDescent="0.25">
      <c r="A230" s="367" t="str">
        <f t="shared" si="4"/>
        <v>43xx-920114399090-430120260213TAC0007</v>
      </c>
      <c r="B230" s="161" t="s">
        <v>584</v>
      </c>
      <c r="C230" s="161" t="s">
        <v>328</v>
      </c>
      <c r="D230" s="367" t="s">
        <v>3363</v>
      </c>
      <c r="E230" s="161" t="s">
        <v>572</v>
      </c>
      <c r="F230" s="161" t="s">
        <v>1113</v>
      </c>
      <c r="G230" s="161" t="s">
        <v>3718</v>
      </c>
      <c r="H230" s="198">
        <v>46066</v>
      </c>
      <c r="J230" s="161" t="s">
        <v>479</v>
      </c>
      <c r="L230" s="198">
        <v>44927</v>
      </c>
      <c r="M230" s="198">
        <v>46044</v>
      </c>
      <c r="N230" s="161" t="s">
        <v>131</v>
      </c>
      <c r="O230" s="161" t="s">
        <v>3891</v>
      </c>
      <c r="P230" s="260">
        <v>920114399090</v>
      </c>
      <c r="Q230" s="161" t="s">
        <v>3717</v>
      </c>
      <c r="T230" s="161" t="s">
        <v>564</v>
      </c>
      <c r="U230" s="197">
        <v>66089.83</v>
      </c>
      <c r="V230" s="373">
        <v>0</v>
      </c>
      <c r="W230" s="373">
        <v>0</v>
      </c>
      <c r="X230" s="197">
        <v>65100</v>
      </c>
      <c r="Y230" s="373">
        <v>0</v>
      </c>
      <c r="Z230" s="373">
        <v>0</v>
      </c>
      <c r="AA230" s="197">
        <v>989.83</v>
      </c>
      <c r="AB230" s="373">
        <v>0</v>
      </c>
      <c r="AC230" s="373">
        <v>0</v>
      </c>
      <c r="AD230" s="373">
        <v>0</v>
      </c>
      <c r="AE230" s="373">
        <v>0</v>
      </c>
      <c r="AF230" s="373">
        <v>0</v>
      </c>
      <c r="AG230" s="373">
        <v>0</v>
      </c>
      <c r="AH230" s="373">
        <v>0</v>
      </c>
      <c r="AI230" s="373">
        <v>0</v>
      </c>
      <c r="AJ230" s="197">
        <v>0</v>
      </c>
    </row>
    <row r="231" spans="1:36" ht="15" customHeight="1" x14ac:dyDescent="0.25">
      <c r="A231" s="367" t="str">
        <f t="shared" si="4"/>
        <v>30xx-750731400725-300120260119TAC0003</v>
      </c>
      <c r="B231" s="161" t="s">
        <v>595</v>
      </c>
      <c r="C231" s="161" t="s">
        <v>217</v>
      </c>
      <c r="D231" s="367" t="s">
        <v>3363</v>
      </c>
      <c r="E231" s="161" t="s">
        <v>579</v>
      </c>
      <c r="F231" s="161" t="s">
        <v>840</v>
      </c>
      <c r="G231" s="161" t="s">
        <v>3746</v>
      </c>
      <c r="H231" s="198">
        <v>46041</v>
      </c>
      <c r="J231" s="161" t="s">
        <v>479</v>
      </c>
      <c r="L231" s="198">
        <v>45742</v>
      </c>
      <c r="M231" s="198">
        <v>46015</v>
      </c>
      <c r="N231" s="161" t="s">
        <v>132</v>
      </c>
      <c r="O231" s="161" t="s">
        <v>4867</v>
      </c>
      <c r="P231" s="260">
        <v>750731400725</v>
      </c>
      <c r="Q231" s="161" t="s">
        <v>3745</v>
      </c>
      <c r="T231" s="161" t="s">
        <v>564</v>
      </c>
      <c r="U231" s="197">
        <v>62617.64</v>
      </c>
      <c r="V231" s="373">
        <v>0</v>
      </c>
      <c r="W231" s="373">
        <v>0</v>
      </c>
      <c r="X231" s="197">
        <v>59500</v>
      </c>
      <c r="Y231" s="373">
        <v>0</v>
      </c>
      <c r="Z231" s="373">
        <v>0</v>
      </c>
      <c r="AA231" s="197">
        <v>3117.64</v>
      </c>
      <c r="AB231" s="373">
        <v>0</v>
      </c>
      <c r="AC231" s="373">
        <v>0</v>
      </c>
      <c r="AD231" s="373">
        <v>0</v>
      </c>
      <c r="AE231" s="373">
        <v>0</v>
      </c>
      <c r="AF231" s="373">
        <v>0</v>
      </c>
      <c r="AG231" s="373">
        <v>0</v>
      </c>
      <c r="AH231" s="373">
        <v>0</v>
      </c>
      <c r="AI231" s="373">
        <v>0</v>
      </c>
      <c r="AJ231" s="197">
        <v>0</v>
      </c>
    </row>
    <row r="232" spans="1:36" ht="15" customHeight="1" x14ac:dyDescent="0.25">
      <c r="A232" s="367" t="str">
        <f t="shared" si="4"/>
        <v>06xx-230440028506-060120251020TAC0069</v>
      </c>
      <c r="B232" s="161" t="s">
        <v>661</v>
      </c>
      <c r="C232" s="161" t="s">
        <v>348</v>
      </c>
      <c r="D232" s="367" t="s">
        <v>3363</v>
      </c>
      <c r="E232" s="161" t="s">
        <v>562</v>
      </c>
      <c r="F232" s="161" t="s">
        <v>1380</v>
      </c>
      <c r="G232" s="161" t="s">
        <v>1488</v>
      </c>
      <c r="H232" s="198">
        <v>45950</v>
      </c>
      <c r="J232" s="161" t="s">
        <v>479</v>
      </c>
      <c r="L232" s="198">
        <v>45034</v>
      </c>
      <c r="M232" s="198">
        <v>45945</v>
      </c>
      <c r="N232" s="161" t="s">
        <v>132</v>
      </c>
      <c r="O232" s="161" t="s">
        <v>3025</v>
      </c>
      <c r="P232" s="260">
        <v>230440028506</v>
      </c>
      <c r="Q232" s="161" t="s">
        <v>1489</v>
      </c>
      <c r="T232" s="161" t="s">
        <v>564</v>
      </c>
      <c r="U232" s="197">
        <v>60076.94</v>
      </c>
      <c r="V232" s="373">
        <v>0</v>
      </c>
      <c r="W232" s="373">
        <v>0</v>
      </c>
      <c r="X232" s="197">
        <v>55747</v>
      </c>
      <c r="Y232" s="373">
        <v>0</v>
      </c>
      <c r="Z232" s="373">
        <v>0</v>
      </c>
      <c r="AA232" s="197">
        <v>4329.9399999999996</v>
      </c>
      <c r="AB232" s="373">
        <v>0</v>
      </c>
      <c r="AC232" s="373">
        <v>0</v>
      </c>
      <c r="AD232" s="373">
        <v>0</v>
      </c>
      <c r="AE232" s="373">
        <v>0</v>
      </c>
      <c r="AF232" s="373">
        <v>0</v>
      </c>
      <c r="AG232" s="373">
        <v>0</v>
      </c>
      <c r="AH232" s="373">
        <v>0</v>
      </c>
      <c r="AI232" s="373">
        <v>0</v>
      </c>
      <c r="AJ232" s="197">
        <v>0</v>
      </c>
    </row>
    <row r="233" spans="1:36" ht="15" customHeight="1" x14ac:dyDescent="0.25">
      <c r="A233" s="367" t="str">
        <f t="shared" si="4"/>
        <v>27xx-860914300681-270120260227TAC0185</v>
      </c>
      <c r="B233" s="161" t="s">
        <v>602</v>
      </c>
      <c r="C233" s="161" t="s">
        <v>193</v>
      </c>
      <c r="D233" s="367" t="s">
        <v>3363</v>
      </c>
      <c r="E233" s="161" t="s">
        <v>562</v>
      </c>
      <c r="F233" s="161" t="s">
        <v>660</v>
      </c>
      <c r="G233" s="161" t="s">
        <v>3730</v>
      </c>
      <c r="H233" s="198">
        <v>46080</v>
      </c>
      <c r="J233" s="161" t="s">
        <v>479</v>
      </c>
      <c r="L233" s="198">
        <v>44927</v>
      </c>
      <c r="M233" s="198">
        <v>46076</v>
      </c>
      <c r="N233" s="161" t="s">
        <v>132</v>
      </c>
      <c r="O233" s="161" t="s">
        <v>4868</v>
      </c>
      <c r="P233" s="260">
        <v>860914300681</v>
      </c>
      <c r="Q233" s="161" t="s">
        <v>3729</v>
      </c>
      <c r="T233" s="161" t="s">
        <v>564</v>
      </c>
      <c r="U233" s="197">
        <v>57846.49</v>
      </c>
      <c r="V233" s="373">
        <v>0</v>
      </c>
      <c r="W233" s="373">
        <v>0</v>
      </c>
      <c r="X233" s="197">
        <v>49033.84</v>
      </c>
      <c r="Y233" s="373">
        <v>0</v>
      </c>
      <c r="Z233" s="373">
        <v>0</v>
      </c>
      <c r="AA233" s="197">
        <v>8812.65</v>
      </c>
      <c r="AB233" s="373">
        <v>0</v>
      </c>
      <c r="AC233" s="373">
        <v>0</v>
      </c>
      <c r="AD233" s="373">
        <v>0</v>
      </c>
      <c r="AE233" s="373">
        <v>0</v>
      </c>
      <c r="AF233" s="373">
        <v>0</v>
      </c>
      <c r="AG233" s="373">
        <v>0</v>
      </c>
      <c r="AH233" s="373">
        <v>0</v>
      </c>
      <c r="AI233" s="373">
        <v>0</v>
      </c>
      <c r="AJ233" s="197">
        <v>0</v>
      </c>
    </row>
    <row r="234" spans="1:36" ht="15" customHeight="1" x14ac:dyDescent="0.25">
      <c r="A234" s="367" t="str">
        <f t="shared" si="4"/>
        <v>30xx-690815350613-300120260122TAC0002</v>
      </c>
      <c r="B234" s="161" t="s">
        <v>595</v>
      </c>
      <c r="C234" s="161" t="s">
        <v>217</v>
      </c>
      <c r="D234" s="367" t="s">
        <v>3363</v>
      </c>
      <c r="E234" s="161" t="s">
        <v>567</v>
      </c>
      <c r="F234" s="161" t="s">
        <v>723</v>
      </c>
      <c r="G234" s="161" t="s">
        <v>3754</v>
      </c>
      <c r="H234" s="198">
        <v>46044</v>
      </c>
      <c r="J234" s="161" t="s">
        <v>479</v>
      </c>
      <c r="L234" s="198">
        <v>44966</v>
      </c>
      <c r="M234" s="198">
        <v>46036</v>
      </c>
      <c r="N234" s="161" t="s">
        <v>132</v>
      </c>
      <c r="O234" s="161" t="s">
        <v>3934</v>
      </c>
      <c r="P234" s="260">
        <v>690815350613</v>
      </c>
      <c r="Q234" s="161" t="s">
        <v>3753</v>
      </c>
      <c r="T234" s="161" t="s">
        <v>564</v>
      </c>
      <c r="U234" s="197">
        <v>51332.61</v>
      </c>
      <c r="V234" s="373">
        <v>0</v>
      </c>
      <c r="W234" s="373">
        <v>0</v>
      </c>
      <c r="X234" s="197">
        <v>47600</v>
      </c>
      <c r="Y234" s="373">
        <v>0</v>
      </c>
      <c r="Z234" s="373">
        <v>0</v>
      </c>
      <c r="AA234" s="197">
        <v>3732.61</v>
      </c>
      <c r="AB234" s="373">
        <v>0</v>
      </c>
      <c r="AC234" s="373">
        <v>0</v>
      </c>
      <c r="AD234" s="373">
        <v>0</v>
      </c>
      <c r="AE234" s="373">
        <v>0</v>
      </c>
      <c r="AF234" s="373">
        <v>0</v>
      </c>
      <c r="AG234" s="373">
        <v>0</v>
      </c>
      <c r="AH234" s="373">
        <v>0</v>
      </c>
      <c r="AI234" s="373">
        <v>0</v>
      </c>
      <c r="AJ234" s="197">
        <v>0</v>
      </c>
    </row>
    <row r="235" spans="1:36" ht="15" customHeight="1" x14ac:dyDescent="0.25">
      <c r="A235" s="367" t="str">
        <f t="shared" si="4"/>
        <v>30xx-220440028336-300120250725TAC0002</v>
      </c>
      <c r="B235" s="161" t="s">
        <v>595</v>
      </c>
      <c r="C235" s="161" t="s">
        <v>217</v>
      </c>
      <c r="D235" s="367" t="s">
        <v>3363</v>
      </c>
      <c r="E235" s="161" t="s">
        <v>579</v>
      </c>
      <c r="F235" s="161" t="s">
        <v>719</v>
      </c>
      <c r="G235" s="161" t="s">
        <v>513</v>
      </c>
      <c r="H235" s="198">
        <v>45863</v>
      </c>
      <c r="J235" s="161" t="s">
        <v>479</v>
      </c>
      <c r="L235" s="198">
        <v>44667</v>
      </c>
      <c r="M235" s="198">
        <v>45853</v>
      </c>
      <c r="N235" s="161" t="s">
        <v>132</v>
      </c>
      <c r="O235" s="161" t="s">
        <v>2483</v>
      </c>
      <c r="P235" s="260">
        <v>220440028336</v>
      </c>
      <c r="Q235" s="161" t="s">
        <v>512</v>
      </c>
      <c r="T235" s="161" t="s">
        <v>564</v>
      </c>
      <c r="U235" s="197">
        <v>43756.3</v>
      </c>
      <c r="V235" s="373">
        <v>0</v>
      </c>
      <c r="W235" s="373">
        <v>0</v>
      </c>
      <c r="X235" s="197">
        <v>37022.9</v>
      </c>
      <c r="Y235" s="373">
        <v>0</v>
      </c>
      <c r="Z235" s="373">
        <v>0</v>
      </c>
      <c r="AA235" s="197">
        <v>6733.4</v>
      </c>
      <c r="AB235" s="373">
        <v>0</v>
      </c>
      <c r="AC235" s="373">
        <v>0</v>
      </c>
      <c r="AD235" s="373">
        <v>0</v>
      </c>
      <c r="AE235" s="373">
        <v>0</v>
      </c>
      <c r="AF235" s="373">
        <v>0</v>
      </c>
      <c r="AG235" s="373">
        <v>0</v>
      </c>
      <c r="AH235" s="373">
        <v>0</v>
      </c>
      <c r="AI235" s="373">
        <v>0</v>
      </c>
      <c r="AJ235" s="197">
        <v>0</v>
      </c>
    </row>
    <row r="236" spans="1:36" ht="15" customHeight="1" x14ac:dyDescent="0.25">
      <c r="A236" s="367" t="str">
        <f t="shared" si="4"/>
        <v>60xx-870331300931-600120251006TAC0070</v>
      </c>
      <c r="B236" s="161" t="s">
        <v>566</v>
      </c>
      <c r="C236" s="161" t="s">
        <v>363</v>
      </c>
      <c r="D236" s="367" t="s">
        <v>3363</v>
      </c>
      <c r="E236" s="161" t="s">
        <v>594</v>
      </c>
      <c r="F236" s="161" t="s">
        <v>789</v>
      </c>
      <c r="G236" s="161" t="s">
        <v>1428</v>
      </c>
      <c r="H236" s="198">
        <v>45936</v>
      </c>
      <c r="J236" s="161" t="s">
        <v>479</v>
      </c>
      <c r="L236" s="198">
        <v>44562</v>
      </c>
      <c r="M236" s="198">
        <v>45899</v>
      </c>
      <c r="N236" s="161" t="s">
        <v>132</v>
      </c>
      <c r="O236" s="161" t="s">
        <v>3142</v>
      </c>
      <c r="P236" s="260">
        <v>870331300931</v>
      </c>
      <c r="Q236" s="161" t="s">
        <v>1429</v>
      </c>
      <c r="T236" s="161" t="s">
        <v>564</v>
      </c>
      <c r="U236" s="197">
        <v>43145</v>
      </c>
      <c r="V236" s="373">
        <v>0</v>
      </c>
      <c r="W236" s="373">
        <v>0</v>
      </c>
      <c r="X236" s="197">
        <v>35700</v>
      </c>
      <c r="Y236" s="373">
        <v>0</v>
      </c>
      <c r="Z236" s="373">
        <v>0</v>
      </c>
      <c r="AA236" s="197">
        <v>7445</v>
      </c>
      <c r="AB236" s="373">
        <v>0</v>
      </c>
      <c r="AC236" s="373">
        <v>0</v>
      </c>
      <c r="AD236" s="373">
        <v>0</v>
      </c>
      <c r="AE236" s="373">
        <v>0</v>
      </c>
      <c r="AF236" s="373">
        <v>0</v>
      </c>
      <c r="AG236" s="373">
        <v>0</v>
      </c>
      <c r="AH236" s="373">
        <v>0</v>
      </c>
      <c r="AI236" s="373">
        <v>0</v>
      </c>
      <c r="AJ236" s="197">
        <v>0</v>
      </c>
    </row>
    <row r="237" spans="1:36" ht="15" customHeight="1" x14ac:dyDescent="0.25">
      <c r="A237" s="367" t="str">
        <f t="shared" si="4"/>
        <v>15xx-860611302442-150120250917TAC0014</v>
      </c>
      <c r="B237" s="161" t="s">
        <v>573</v>
      </c>
      <c r="C237" s="161" t="s">
        <v>290</v>
      </c>
      <c r="D237" s="367" t="s">
        <v>3363</v>
      </c>
      <c r="E237" s="161" t="s">
        <v>579</v>
      </c>
      <c r="F237" s="161" t="s">
        <v>657</v>
      </c>
      <c r="G237" s="161" t="s">
        <v>1434</v>
      </c>
      <c r="H237" s="198">
        <v>45917</v>
      </c>
      <c r="J237" s="161" t="s">
        <v>479</v>
      </c>
      <c r="L237" s="198">
        <v>44743</v>
      </c>
      <c r="M237" s="198">
        <v>45890</v>
      </c>
      <c r="N237" s="161" t="s">
        <v>132</v>
      </c>
      <c r="O237" s="161" t="s">
        <v>2534</v>
      </c>
      <c r="P237" s="260">
        <v>860611302442</v>
      </c>
      <c r="Q237" s="161" t="s">
        <v>1435</v>
      </c>
      <c r="T237" s="161" t="s">
        <v>564</v>
      </c>
      <c r="U237" s="197">
        <v>43083.61</v>
      </c>
      <c r="V237" s="373">
        <v>0</v>
      </c>
      <c r="W237" s="373">
        <v>0</v>
      </c>
      <c r="X237" s="197">
        <v>41100</v>
      </c>
      <c r="Y237" s="373">
        <v>0</v>
      </c>
      <c r="Z237" s="373">
        <v>0</v>
      </c>
      <c r="AA237" s="197">
        <v>1983.61</v>
      </c>
      <c r="AB237" s="373">
        <v>0</v>
      </c>
      <c r="AC237" s="373">
        <v>0</v>
      </c>
      <c r="AD237" s="373">
        <v>0</v>
      </c>
      <c r="AE237" s="373">
        <v>0</v>
      </c>
      <c r="AF237" s="373">
        <v>0</v>
      </c>
      <c r="AG237" s="373">
        <v>0</v>
      </c>
      <c r="AH237" s="373">
        <v>0</v>
      </c>
      <c r="AI237" s="373">
        <v>0</v>
      </c>
      <c r="AJ237" s="197">
        <v>0</v>
      </c>
    </row>
    <row r="238" spans="1:36" ht="15" customHeight="1" x14ac:dyDescent="0.25">
      <c r="A238" s="367" t="str">
        <f t="shared" si="4"/>
        <v>71xx-831218300209-710120260223TAC0007</v>
      </c>
      <c r="B238" s="161" t="s">
        <v>580</v>
      </c>
      <c r="C238" s="161" t="s">
        <v>256</v>
      </c>
      <c r="D238" s="367" t="s">
        <v>3363</v>
      </c>
      <c r="E238" s="161" t="s">
        <v>562</v>
      </c>
      <c r="F238" s="161" t="s">
        <v>2544</v>
      </c>
      <c r="G238" s="161" t="s">
        <v>3734</v>
      </c>
      <c r="H238" s="198">
        <v>46076</v>
      </c>
      <c r="J238" s="161" t="s">
        <v>479</v>
      </c>
      <c r="L238" s="198">
        <v>44927</v>
      </c>
      <c r="M238" s="198">
        <v>46073</v>
      </c>
      <c r="N238" s="161" t="s">
        <v>132</v>
      </c>
      <c r="O238" s="161" t="s">
        <v>4869</v>
      </c>
      <c r="P238" s="260">
        <v>831218300209</v>
      </c>
      <c r="Q238" s="161" t="s">
        <v>4870</v>
      </c>
      <c r="T238" s="161" t="s">
        <v>564</v>
      </c>
      <c r="U238" s="197">
        <v>41301.54</v>
      </c>
      <c r="V238" s="373">
        <v>0</v>
      </c>
      <c r="W238" s="373">
        <v>0</v>
      </c>
      <c r="X238" s="197">
        <v>31773</v>
      </c>
      <c r="Y238" s="373">
        <v>0</v>
      </c>
      <c r="Z238" s="373">
        <v>0</v>
      </c>
      <c r="AA238" s="197">
        <v>9528.5400000000009</v>
      </c>
      <c r="AB238" s="373">
        <v>0</v>
      </c>
      <c r="AC238" s="373">
        <v>0</v>
      </c>
      <c r="AD238" s="373">
        <v>0</v>
      </c>
      <c r="AE238" s="373">
        <v>0</v>
      </c>
      <c r="AF238" s="373">
        <v>0</v>
      </c>
      <c r="AG238" s="373">
        <v>0</v>
      </c>
      <c r="AH238" s="373">
        <v>0</v>
      </c>
      <c r="AI238" s="373">
        <v>0</v>
      </c>
      <c r="AJ238" s="197">
        <v>0</v>
      </c>
    </row>
    <row r="239" spans="1:36" ht="15" customHeight="1" x14ac:dyDescent="0.25">
      <c r="A239" s="367" t="str">
        <f t="shared" si="4"/>
        <v>06xx-240740001587-060120251107TAC0013</v>
      </c>
      <c r="B239" s="161" t="s">
        <v>661</v>
      </c>
      <c r="C239" s="161" t="s">
        <v>348</v>
      </c>
      <c r="D239" s="367" t="s">
        <v>3363</v>
      </c>
      <c r="E239" s="161" t="s">
        <v>562</v>
      </c>
      <c r="F239" s="161" t="s">
        <v>1382</v>
      </c>
      <c r="G239" s="161" t="s">
        <v>1666</v>
      </c>
      <c r="H239" s="198">
        <v>45968</v>
      </c>
      <c r="J239" s="161" t="s">
        <v>479</v>
      </c>
      <c r="L239" s="198">
        <v>45474</v>
      </c>
      <c r="M239" s="198">
        <v>45964</v>
      </c>
      <c r="N239" s="161" t="s">
        <v>132</v>
      </c>
      <c r="O239" s="161" t="s">
        <v>3151</v>
      </c>
      <c r="P239" s="260">
        <v>240740001587</v>
      </c>
      <c r="Q239" s="161" t="s">
        <v>1667</v>
      </c>
      <c r="T239" s="161" t="s">
        <v>564</v>
      </c>
      <c r="U239" s="197">
        <v>41177.71</v>
      </c>
      <c r="V239" s="373">
        <v>0</v>
      </c>
      <c r="W239" s="373">
        <v>0</v>
      </c>
      <c r="X239" s="197">
        <v>38689</v>
      </c>
      <c r="Y239" s="373">
        <v>0</v>
      </c>
      <c r="Z239" s="373">
        <v>0</v>
      </c>
      <c r="AA239" s="197">
        <v>2488.71</v>
      </c>
      <c r="AB239" s="373">
        <v>0</v>
      </c>
      <c r="AC239" s="373">
        <v>0</v>
      </c>
      <c r="AD239" s="373">
        <v>0</v>
      </c>
      <c r="AE239" s="373">
        <v>0</v>
      </c>
      <c r="AF239" s="373">
        <v>0</v>
      </c>
      <c r="AG239" s="373">
        <v>0</v>
      </c>
      <c r="AH239" s="373">
        <v>0</v>
      </c>
      <c r="AI239" s="373">
        <v>0</v>
      </c>
      <c r="AJ239" s="197">
        <v>0</v>
      </c>
    </row>
    <row r="240" spans="1:36" ht="15" customHeight="1" x14ac:dyDescent="0.25">
      <c r="A240" s="367" t="str">
        <f t="shared" si="4"/>
        <v>30xx-130440023603-300120250930TAC0026</v>
      </c>
      <c r="B240" s="161" t="s">
        <v>595</v>
      </c>
      <c r="C240" s="161" t="s">
        <v>217</v>
      </c>
      <c r="D240" s="367" t="s">
        <v>3363</v>
      </c>
      <c r="E240" s="161" t="s">
        <v>579</v>
      </c>
      <c r="F240" s="161" t="s">
        <v>1409</v>
      </c>
      <c r="G240" s="161" t="s">
        <v>1240</v>
      </c>
      <c r="H240" s="198">
        <v>45930</v>
      </c>
      <c r="J240" s="161" t="s">
        <v>487</v>
      </c>
      <c r="L240" s="198">
        <v>44927</v>
      </c>
      <c r="M240" s="198">
        <v>45657</v>
      </c>
      <c r="N240" s="161" t="s">
        <v>28</v>
      </c>
      <c r="O240" s="161" t="s">
        <v>2990</v>
      </c>
      <c r="P240" s="260">
        <v>130440023603</v>
      </c>
      <c r="Q240" s="161" t="s">
        <v>1408</v>
      </c>
      <c r="T240" s="161" t="s">
        <v>564</v>
      </c>
      <c r="U240" s="197">
        <v>36868.800000000003</v>
      </c>
      <c r="V240" s="373">
        <v>0</v>
      </c>
      <c r="W240" s="373">
        <v>0</v>
      </c>
      <c r="X240" s="197">
        <v>36868.800000000003</v>
      </c>
      <c r="Y240" s="373">
        <v>0</v>
      </c>
      <c r="Z240" s="373">
        <v>0</v>
      </c>
      <c r="AA240" s="197">
        <v>0</v>
      </c>
      <c r="AB240" s="373">
        <v>0</v>
      </c>
      <c r="AC240" s="373">
        <v>0</v>
      </c>
      <c r="AD240" s="373">
        <v>0</v>
      </c>
      <c r="AE240" s="373">
        <v>0</v>
      </c>
      <c r="AF240" s="373">
        <v>0</v>
      </c>
      <c r="AG240" s="373">
        <v>0</v>
      </c>
      <c r="AH240" s="373">
        <v>0</v>
      </c>
      <c r="AI240" s="373">
        <v>0</v>
      </c>
      <c r="AJ240" s="197">
        <v>0</v>
      </c>
    </row>
    <row r="241" spans="1:36" ht="15" customHeight="1" x14ac:dyDescent="0.25">
      <c r="A241" s="367" t="str">
        <f t="shared" si="4"/>
        <v>60xx-220440011758-600120251212TAC0068</v>
      </c>
      <c r="B241" s="161" t="s">
        <v>566</v>
      </c>
      <c r="C241" s="161" t="s">
        <v>363</v>
      </c>
      <c r="D241" s="367" t="s">
        <v>3363</v>
      </c>
      <c r="E241" s="161" t="s">
        <v>594</v>
      </c>
      <c r="F241" s="161" t="s">
        <v>683</v>
      </c>
      <c r="G241" s="161" t="s">
        <v>1906</v>
      </c>
      <c r="H241" s="198">
        <v>46003</v>
      </c>
      <c r="J241" s="161" t="s">
        <v>479</v>
      </c>
      <c r="L241" s="198">
        <v>44658</v>
      </c>
      <c r="M241" s="198">
        <v>45981</v>
      </c>
      <c r="N241" s="161" t="s">
        <v>132</v>
      </c>
      <c r="O241" s="161" t="s">
        <v>3194</v>
      </c>
      <c r="P241" s="260">
        <v>220440011758</v>
      </c>
      <c r="Q241" s="161" t="s">
        <v>1905</v>
      </c>
      <c r="T241" s="161" t="s">
        <v>564</v>
      </c>
      <c r="U241" s="197">
        <v>36728</v>
      </c>
      <c r="V241" s="373">
        <v>0</v>
      </c>
      <c r="W241" s="373">
        <v>0</v>
      </c>
      <c r="X241" s="197">
        <v>34737</v>
      </c>
      <c r="Y241" s="373">
        <v>0</v>
      </c>
      <c r="Z241" s="373">
        <v>0</v>
      </c>
      <c r="AA241" s="197">
        <v>1991</v>
      </c>
      <c r="AB241" s="373">
        <v>0</v>
      </c>
      <c r="AC241" s="373">
        <v>0</v>
      </c>
      <c r="AD241" s="373">
        <v>0</v>
      </c>
      <c r="AE241" s="373">
        <v>0</v>
      </c>
      <c r="AF241" s="373">
        <v>0</v>
      </c>
      <c r="AG241" s="373">
        <v>0</v>
      </c>
      <c r="AH241" s="373">
        <v>0</v>
      </c>
      <c r="AI241" s="373">
        <v>0</v>
      </c>
      <c r="AJ241" s="197">
        <v>977360</v>
      </c>
    </row>
    <row r="242" spans="1:36" ht="15" customHeight="1" x14ac:dyDescent="0.25">
      <c r="A242" s="367" t="str">
        <f t="shared" si="4"/>
        <v>30xx-790722401538-300120251120TAC0001</v>
      </c>
      <c r="B242" s="161" t="s">
        <v>595</v>
      </c>
      <c r="C242" s="161" t="s">
        <v>217</v>
      </c>
      <c r="D242" s="367" t="s">
        <v>3363</v>
      </c>
      <c r="E242" s="161" t="s">
        <v>579</v>
      </c>
      <c r="F242" s="161" t="s">
        <v>719</v>
      </c>
      <c r="G242" s="161" t="s">
        <v>1827</v>
      </c>
      <c r="H242" s="198">
        <v>45981</v>
      </c>
      <c r="J242" s="161" t="s">
        <v>479</v>
      </c>
      <c r="L242" s="198">
        <v>45811</v>
      </c>
      <c r="M242" s="198">
        <v>45965</v>
      </c>
      <c r="N242" s="161" t="s">
        <v>132</v>
      </c>
      <c r="O242" s="161" t="s">
        <v>2532</v>
      </c>
      <c r="P242" s="260">
        <v>790722401538</v>
      </c>
      <c r="Q242" s="161" t="s">
        <v>1826</v>
      </c>
      <c r="T242" s="161" t="s">
        <v>564</v>
      </c>
      <c r="U242" s="197">
        <v>36360.21</v>
      </c>
      <c r="V242" s="373">
        <v>0</v>
      </c>
      <c r="W242" s="373">
        <v>0</v>
      </c>
      <c r="X242" s="197">
        <v>35700</v>
      </c>
      <c r="Y242" s="373">
        <v>0</v>
      </c>
      <c r="Z242" s="373">
        <v>0</v>
      </c>
      <c r="AA242" s="197">
        <v>660.21</v>
      </c>
      <c r="AB242" s="373">
        <v>0</v>
      </c>
      <c r="AC242" s="373">
        <v>0</v>
      </c>
      <c r="AD242" s="373">
        <v>0</v>
      </c>
      <c r="AE242" s="373">
        <v>0</v>
      </c>
      <c r="AF242" s="373">
        <v>0</v>
      </c>
      <c r="AG242" s="373">
        <v>0</v>
      </c>
      <c r="AH242" s="373">
        <v>0</v>
      </c>
      <c r="AI242" s="373">
        <v>0</v>
      </c>
      <c r="AJ242" s="197">
        <v>0</v>
      </c>
    </row>
    <row r="243" spans="1:36" ht="15" customHeight="1" x14ac:dyDescent="0.25">
      <c r="A243" s="367" t="str">
        <f t="shared" si="4"/>
        <v>27xx-891101350130-270120260317TAC0011</v>
      </c>
      <c r="B243" s="161" t="s">
        <v>602</v>
      </c>
      <c r="C243" s="161" t="s">
        <v>193</v>
      </c>
      <c r="D243" s="367" t="s">
        <v>3363</v>
      </c>
      <c r="E243" s="161" t="s">
        <v>562</v>
      </c>
      <c r="F243" s="161" t="s">
        <v>660</v>
      </c>
      <c r="G243" s="161" t="s">
        <v>4284</v>
      </c>
      <c r="H243" s="198">
        <v>46098</v>
      </c>
      <c r="J243" s="161" t="s">
        <v>479</v>
      </c>
      <c r="L243" s="198">
        <v>45407</v>
      </c>
      <c r="M243" s="198">
        <v>46079</v>
      </c>
      <c r="N243" s="161" t="s">
        <v>132</v>
      </c>
      <c r="O243" s="161" t="s">
        <v>4871</v>
      </c>
      <c r="P243" s="260">
        <v>891101350130</v>
      </c>
      <c r="Q243" s="161" t="s">
        <v>4283</v>
      </c>
      <c r="T243" s="161" t="s">
        <v>564</v>
      </c>
      <c r="U243" s="197">
        <v>35833.769999999997</v>
      </c>
      <c r="V243" s="373">
        <v>0</v>
      </c>
      <c r="W243" s="373">
        <v>0</v>
      </c>
      <c r="X243" s="197">
        <v>35700</v>
      </c>
      <c r="Y243" s="373">
        <v>0</v>
      </c>
      <c r="Z243" s="373">
        <v>0</v>
      </c>
      <c r="AA243" s="197">
        <v>133.77000000000001</v>
      </c>
      <c r="AB243" s="373">
        <v>0</v>
      </c>
      <c r="AC243" s="373">
        <v>0</v>
      </c>
      <c r="AD243" s="373">
        <v>0</v>
      </c>
      <c r="AE243" s="373">
        <v>0</v>
      </c>
      <c r="AF243" s="373">
        <v>0</v>
      </c>
      <c r="AG243" s="373">
        <v>0</v>
      </c>
      <c r="AH243" s="373">
        <v>0</v>
      </c>
      <c r="AI243" s="373">
        <v>0</v>
      </c>
      <c r="AJ243" s="197">
        <v>0</v>
      </c>
    </row>
    <row r="244" spans="1:36" ht="15" customHeight="1" x14ac:dyDescent="0.25">
      <c r="A244" s="367" t="str">
        <f t="shared" si="4"/>
        <v>60xx-711104400429-600120250722TAC0039</v>
      </c>
      <c r="B244" s="161" t="s">
        <v>566</v>
      </c>
      <c r="C244" s="161" t="s">
        <v>363</v>
      </c>
      <c r="D244" s="367" t="s">
        <v>3363</v>
      </c>
      <c r="E244" s="161" t="s">
        <v>567</v>
      </c>
      <c r="F244" s="161" t="s">
        <v>765</v>
      </c>
      <c r="G244" s="161" t="s">
        <v>818</v>
      </c>
      <c r="H244" s="198">
        <v>45860</v>
      </c>
      <c r="J244" s="161" t="s">
        <v>479</v>
      </c>
      <c r="L244" s="198">
        <v>44743</v>
      </c>
      <c r="M244" s="198">
        <v>45844</v>
      </c>
      <c r="N244" s="161" t="s">
        <v>132</v>
      </c>
      <c r="O244" s="161" t="s">
        <v>2522</v>
      </c>
      <c r="P244" s="260">
        <v>711104400429</v>
      </c>
      <c r="Q244" s="161" t="s">
        <v>819</v>
      </c>
      <c r="T244" s="161" t="s">
        <v>564</v>
      </c>
      <c r="U244" s="197">
        <v>35700</v>
      </c>
      <c r="V244" s="373">
        <v>0</v>
      </c>
      <c r="W244" s="373">
        <v>0</v>
      </c>
      <c r="X244" s="197">
        <v>35700</v>
      </c>
      <c r="Y244" s="373">
        <v>0</v>
      </c>
      <c r="Z244" s="373">
        <v>0</v>
      </c>
      <c r="AA244" s="197">
        <v>0</v>
      </c>
      <c r="AB244" s="373">
        <v>0</v>
      </c>
      <c r="AC244" s="373">
        <v>0</v>
      </c>
      <c r="AD244" s="373">
        <v>0</v>
      </c>
      <c r="AE244" s="373">
        <v>0</v>
      </c>
      <c r="AF244" s="373">
        <v>0</v>
      </c>
      <c r="AG244" s="373">
        <v>0</v>
      </c>
      <c r="AH244" s="373">
        <v>0</v>
      </c>
      <c r="AI244" s="373">
        <v>0</v>
      </c>
      <c r="AJ244" s="197">
        <v>0</v>
      </c>
    </row>
    <row r="245" spans="1:36" ht="15" customHeight="1" x14ac:dyDescent="0.25">
      <c r="A245" s="367" t="str">
        <f t="shared" si="4"/>
        <v>60xx-191240021297-600120250811TAC0087</v>
      </c>
      <c r="B245" s="161" t="s">
        <v>566</v>
      </c>
      <c r="C245" s="161" t="s">
        <v>363</v>
      </c>
      <c r="D245" s="367" t="s">
        <v>3363</v>
      </c>
      <c r="E245" s="161" t="s">
        <v>759</v>
      </c>
      <c r="F245" s="161" t="s">
        <v>805</v>
      </c>
      <c r="G245" s="161" t="s">
        <v>803</v>
      </c>
      <c r="H245" s="198">
        <v>45880</v>
      </c>
      <c r="J245" s="161" t="s">
        <v>479</v>
      </c>
      <c r="L245" s="198">
        <v>44562</v>
      </c>
      <c r="M245" s="198">
        <v>45861</v>
      </c>
      <c r="N245" s="161" t="s">
        <v>132</v>
      </c>
      <c r="O245" s="161" t="s">
        <v>2476</v>
      </c>
      <c r="P245" s="260">
        <v>191240021297</v>
      </c>
      <c r="Q245" s="161" t="s">
        <v>804</v>
      </c>
      <c r="T245" s="161" t="s">
        <v>564</v>
      </c>
      <c r="U245" s="197">
        <v>34849.599999999999</v>
      </c>
      <c r="V245" s="373">
        <v>0</v>
      </c>
      <c r="W245" s="373">
        <v>0</v>
      </c>
      <c r="X245" s="197">
        <v>32552.6</v>
      </c>
      <c r="Y245" s="373">
        <v>0</v>
      </c>
      <c r="Z245" s="373">
        <v>0</v>
      </c>
      <c r="AA245" s="197">
        <v>2297</v>
      </c>
      <c r="AB245" s="373">
        <v>0</v>
      </c>
      <c r="AC245" s="373">
        <v>0</v>
      </c>
      <c r="AD245" s="373">
        <v>0</v>
      </c>
      <c r="AE245" s="373">
        <v>0</v>
      </c>
      <c r="AF245" s="373">
        <v>0</v>
      </c>
      <c r="AG245" s="373">
        <v>0</v>
      </c>
      <c r="AH245" s="373">
        <v>0</v>
      </c>
      <c r="AI245" s="373">
        <v>0</v>
      </c>
      <c r="AJ245" s="197">
        <v>0</v>
      </c>
    </row>
    <row r="246" spans="1:36" ht="15" customHeight="1" x14ac:dyDescent="0.25">
      <c r="A246" s="367" t="str">
        <f t="shared" si="4"/>
        <v>71xx-50514650841-710120251125TAC0001</v>
      </c>
      <c r="B246" s="161" t="s">
        <v>580</v>
      </c>
      <c r="C246" s="161" t="s">
        <v>256</v>
      </c>
      <c r="D246" s="367" t="s">
        <v>3363</v>
      </c>
      <c r="E246" s="161" t="s">
        <v>562</v>
      </c>
      <c r="F246" s="161" t="s">
        <v>1662</v>
      </c>
      <c r="G246" s="161" t="s">
        <v>1660</v>
      </c>
      <c r="H246" s="198">
        <v>45986</v>
      </c>
      <c r="J246" s="161" t="s">
        <v>479</v>
      </c>
      <c r="L246" s="198">
        <v>44562</v>
      </c>
      <c r="M246" s="198">
        <v>45981</v>
      </c>
      <c r="N246" s="161" t="s">
        <v>132</v>
      </c>
      <c r="O246" s="161" t="s">
        <v>3056</v>
      </c>
      <c r="P246" s="260">
        <v>50514650841</v>
      </c>
      <c r="Q246" s="161" t="s">
        <v>1661</v>
      </c>
      <c r="T246" s="161" t="s">
        <v>564</v>
      </c>
      <c r="U246" s="197">
        <v>32632.7</v>
      </c>
      <c r="V246" s="373">
        <v>0</v>
      </c>
      <c r="W246" s="373">
        <v>0</v>
      </c>
      <c r="X246" s="197">
        <v>32632.7</v>
      </c>
      <c r="Y246" s="373">
        <v>0</v>
      </c>
      <c r="Z246" s="373">
        <v>0</v>
      </c>
      <c r="AA246" s="197">
        <v>0</v>
      </c>
      <c r="AB246" s="373">
        <v>0</v>
      </c>
      <c r="AC246" s="373">
        <v>0</v>
      </c>
      <c r="AD246" s="373">
        <v>0</v>
      </c>
      <c r="AE246" s="373">
        <v>0</v>
      </c>
      <c r="AF246" s="373">
        <v>0</v>
      </c>
      <c r="AG246" s="373">
        <v>0</v>
      </c>
      <c r="AH246" s="373">
        <v>0</v>
      </c>
      <c r="AI246" s="373">
        <v>0</v>
      </c>
      <c r="AJ246" s="197">
        <v>0</v>
      </c>
    </row>
    <row r="247" spans="1:36" ht="15" customHeight="1" x14ac:dyDescent="0.25">
      <c r="A247" s="367" t="str">
        <f t="shared" si="4"/>
        <v>60xx-640004414-600120251120TAC0073</v>
      </c>
      <c r="B247" s="161" t="s">
        <v>566</v>
      </c>
      <c r="C247" s="161" t="s">
        <v>363</v>
      </c>
      <c r="D247" s="367" t="s">
        <v>3363</v>
      </c>
      <c r="E247" s="161" t="s">
        <v>578</v>
      </c>
      <c r="F247" s="161" t="s">
        <v>788</v>
      </c>
      <c r="G247" s="161" t="s">
        <v>1954</v>
      </c>
      <c r="H247" s="198">
        <v>45981</v>
      </c>
      <c r="J247" s="161" t="s">
        <v>479</v>
      </c>
      <c r="L247" s="198">
        <v>44562</v>
      </c>
      <c r="M247" s="198">
        <v>45973</v>
      </c>
      <c r="N247" s="161" t="s">
        <v>132</v>
      </c>
      <c r="O247" s="161" t="s">
        <v>3166</v>
      </c>
      <c r="P247" s="260">
        <v>640004414</v>
      </c>
      <c r="Q247" s="161" t="s">
        <v>1953</v>
      </c>
      <c r="T247" s="161" t="s">
        <v>564</v>
      </c>
      <c r="U247" s="197">
        <v>28485.87</v>
      </c>
      <c r="V247" s="373">
        <v>0</v>
      </c>
      <c r="W247" s="373">
        <v>0</v>
      </c>
      <c r="X247" s="197">
        <v>21489</v>
      </c>
      <c r="Y247" s="373">
        <v>0</v>
      </c>
      <c r="Z247" s="373">
        <v>0</v>
      </c>
      <c r="AA247" s="197">
        <v>6996.87</v>
      </c>
      <c r="AB247" s="373">
        <v>0</v>
      </c>
      <c r="AC247" s="373">
        <v>0</v>
      </c>
      <c r="AD247" s="373">
        <v>0</v>
      </c>
      <c r="AE247" s="373">
        <v>0</v>
      </c>
      <c r="AF247" s="373">
        <v>0</v>
      </c>
      <c r="AG247" s="373">
        <v>0</v>
      </c>
      <c r="AH247" s="373">
        <v>0</v>
      </c>
      <c r="AI247" s="373">
        <v>0</v>
      </c>
      <c r="AJ247" s="197">
        <v>347061274</v>
      </c>
    </row>
    <row r="248" spans="1:36" ht="15" customHeight="1" x14ac:dyDescent="0.25">
      <c r="A248" s="367" t="str">
        <f t="shared" si="4"/>
        <v>39xx-809550463-390120260306TAC0051</v>
      </c>
      <c r="B248" s="161" t="s">
        <v>593</v>
      </c>
      <c r="C248" s="161" t="s">
        <v>358</v>
      </c>
      <c r="D248" s="367" t="s">
        <v>3363</v>
      </c>
      <c r="E248" s="161" t="s">
        <v>572</v>
      </c>
      <c r="F248" s="161" t="s">
        <v>1474</v>
      </c>
      <c r="G248" s="161" t="s">
        <v>4180</v>
      </c>
      <c r="H248" s="198">
        <v>46087</v>
      </c>
      <c r="J248" s="161" t="s">
        <v>479</v>
      </c>
      <c r="L248" s="198">
        <v>45474</v>
      </c>
      <c r="M248" s="198">
        <v>46077</v>
      </c>
      <c r="N248" s="161" t="s">
        <v>132</v>
      </c>
      <c r="O248" s="161" t="s">
        <v>4872</v>
      </c>
      <c r="P248" s="260">
        <v>809550463</v>
      </c>
      <c r="Q248" s="161" t="s">
        <v>4873</v>
      </c>
      <c r="T248" s="161" t="s">
        <v>564</v>
      </c>
      <c r="U248" s="197">
        <v>26411.48</v>
      </c>
      <c r="V248" s="373">
        <v>0</v>
      </c>
      <c r="W248" s="373">
        <v>0</v>
      </c>
      <c r="X248" s="197">
        <v>23800</v>
      </c>
      <c r="Y248" s="373">
        <v>0</v>
      </c>
      <c r="Z248" s="373">
        <v>0</v>
      </c>
      <c r="AA248" s="197">
        <v>2611.48</v>
      </c>
      <c r="AB248" s="373">
        <v>0</v>
      </c>
      <c r="AC248" s="373">
        <v>0</v>
      </c>
      <c r="AD248" s="373">
        <v>0</v>
      </c>
      <c r="AE248" s="373">
        <v>0</v>
      </c>
      <c r="AF248" s="373">
        <v>0</v>
      </c>
      <c r="AG248" s="373">
        <v>0</v>
      </c>
      <c r="AH248" s="373">
        <v>0</v>
      </c>
      <c r="AI248" s="373">
        <v>0</v>
      </c>
      <c r="AJ248" s="197">
        <v>0</v>
      </c>
    </row>
    <row r="249" spans="1:36" ht="15" customHeight="1" x14ac:dyDescent="0.25">
      <c r="A249" s="367" t="str">
        <f t="shared" si="4"/>
        <v>15xx-750311400598-150120251126TAC0002</v>
      </c>
      <c r="B249" s="161" t="s">
        <v>573</v>
      </c>
      <c r="C249" s="161" t="s">
        <v>290</v>
      </c>
      <c r="D249" s="367" t="s">
        <v>3363</v>
      </c>
      <c r="E249" s="161" t="s">
        <v>572</v>
      </c>
      <c r="F249" s="161" t="s">
        <v>1015</v>
      </c>
      <c r="G249" s="161" t="s">
        <v>2016</v>
      </c>
      <c r="H249" s="198">
        <v>45987</v>
      </c>
      <c r="J249" s="161" t="s">
        <v>479</v>
      </c>
      <c r="L249" s="198">
        <v>44743</v>
      </c>
      <c r="M249" s="198">
        <v>45961</v>
      </c>
      <c r="N249" s="161" t="s">
        <v>132</v>
      </c>
      <c r="O249" s="161" t="s">
        <v>2525</v>
      </c>
      <c r="P249" s="260">
        <v>750311400598</v>
      </c>
      <c r="Q249" s="161" t="s">
        <v>2017</v>
      </c>
      <c r="T249" s="161" t="s">
        <v>564</v>
      </c>
      <c r="U249" s="197">
        <v>25684.78</v>
      </c>
      <c r="V249" s="373">
        <v>0</v>
      </c>
      <c r="W249" s="373">
        <v>0</v>
      </c>
      <c r="X249" s="197">
        <v>24401.62</v>
      </c>
      <c r="Y249" s="373">
        <v>0</v>
      </c>
      <c r="Z249" s="373">
        <v>0</v>
      </c>
      <c r="AA249" s="197">
        <v>1283.1600000000001</v>
      </c>
      <c r="AB249" s="373">
        <v>0</v>
      </c>
      <c r="AC249" s="373">
        <v>0</v>
      </c>
      <c r="AD249" s="373">
        <v>0</v>
      </c>
      <c r="AE249" s="373">
        <v>0</v>
      </c>
      <c r="AF249" s="373">
        <v>0</v>
      </c>
      <c r="AG249" s="373">
        <v>0</v>
      </c>
      <c r="AH249" s="373">
        <v>0</v>
      </c>
      <c r="AI249" s="373">
        <v>0</v>
      </c>
      <c r="AJ249" s="197">
        <v>0</v>
      </c>
    </row>
    <row r="250" spans="1:36" ht="15" customHeight="1" x14ac:dyDescent="0.25">
      <c r="A250" s="367" t="str">
        <f t="shared" si="4"/>
        <v>60xx-220340039813-600120251030TAC0207</v>
      </c>
      <c r="B250" s="161" t="s">
        <v>566</v>
      </c>
      <c r="C250" s="161" t="s">
        <v>363</v>
      </c>
      <c r="D250" s="367" t="s">
        <v>3363</v>
      </c>
      <c r="E250" s="161" t="s">
        <v>594</v>
      </c>
      <c r="F250" s="161" t="s">
        <v>787</v>
      </c>
      <c r="G250" s="161" t="s">
        <v>1479</v>
      </c>
      <c r="H250" s="198">
        <v>45960</v>
      </c>
      <c r="J250" s="161" t="s">
        <v>479</v>
      </c>
      <c r="L250" s="198">
        <v>44650</v>
      </c>
      <c r="M250" s="198">
        <v>45940</v>
      </c>
      <c r="N250" s="161" t="s">
        <v>132</v>
      </c>
      <c r="O250" s="161" t="s">
        <v>3054</v>
      </c>
      <c r="P250" s="260">
        <v>220340039813</v>
      </c>
      <c r="Q250" s="161" t="s">
        <v>1480</v>
      </c>
      <c r="T250" s="161" t="s">
        <v>564</v>
      </c>
      <c r="U250" s="197">
        <v>24743</v>
      </c>
      <c r="V250" s="373">
        <v>0</v>
      </c>
      <c r="W250" s="373">
        <v>0</v>
      </c>
      <c r="X250" s="197">
        <v>22560</v>
      </c>
      <c r="Y250" s="373">
        <v>0</v>
      </c>
      <c r="Z250" s="373">
        <v>0</v>
      </c>
      <c r="AA250" s="197">
        <v>2183</v>
      </c>
      <c r="AB250" s="373">
        <v>0</v>
      </c>
      <c r="AC250" s="373">
        <v>0</v>
      </c>
      <c r="AD250" s="373">
        <v>0</v>
      </c>
      <c r="AE250" s="373">
        <v>0</v>
      </c>
      <c r="AF250" s="373">
        <v>0</v>
      </c>
      <c r="AG250" s="373">
        <v>0</v>
      </c>
      <c r="AH250" s="373">
        <v>0</v>
      </c>
      <c r="AI250" s="373">
        <v>0</v>
      </c>
      <c r="AJ250" s="197">
        <v>0</v>
      </c>
    </row>
    <row r="251" spans="1:36" ht="15" customHeight="1" x14ac:dyDescent="0.25">
      <c r="A251" s="367" t="str">
        <f t="shared" si="4"/>
        <v>62xx-860722450303-620120251117TAC0001</v>
      </c>
      <c r="B251" s="161" t="s">
        <v>576</v>
      </c>
      <c r="C251" s="161" t="s">
        <v>361</v>
      </c>
      <c r="D251" s="367" t="s">
        <v>3363</v>
      </c>
      <c r="E251" s="161" t="s">
        <v>579</v>
      </c>
      <c r="F251" s="161" t="s">
        <v>1775</v>
      </c>
      <c r="G251" s="161" t="s">
        <v>1773</v>
      </c>
      <c r="H251" s="198">
        <v>45978</v>
      </c>
      <c r="J251" s="161" t="s">
        <v>479</v>
      </c>
      <c r="L251" s="198">
        <v>45906</v>
      </c>
      <c r="M251" s="198">
        <v>45972</v>
      </c>
      <c r="N251" s="161" t="s">
        <v>132</v>
      </c>
      <c r="O251" s="161"/>
      <c r="P251" s="260">
        <v>860722450303</v>
      </c>
      <c r="Q251" s="161" t="s">
        <v>1772</v>
      </c>
      <c r="T251" s="161" t="s">
        <v>564</v>
      </c>
      <c r="U251" s="197">
        <v>24709.62</v>
      </c>
      <c r="V251" s="373">
        <v>0</v>
      </c>
      <c r="W251" s="373">
        <v>0</v>
      </c>
      <c r="X251" s="197">
        <v>23800</v>
      </c>
      <c r="Y251" s="373">
        <v>0</v>
      </c>
      <c r="Z251" s="373">
        <v>0</v>
      </c>
      <c r="AA251" s="197">
        <v>909.62</v>
      </c>
      <c r="AB251" s="373">
        <v>0</v>
      </c>
      <c r="AC251" s="373">
        <v>0</v>
      </c>
      <c r="AD251" s="373">
        <v>0</v>
      </c>
      <c r="AE251" s="373">
        <v>0</v>
      </c>
      <c r="AF251" s="373">
        <v>0</v>
      </c>
      <c r="AG251" s="373">
        <v>0</v>
      </c>
      <c r="AH251" s="373">
        <v>0</v>
      </c>
      <c r="AI251" s="373">
        <v>0</v>
      </c>
      <c r="AJ251" s="197">
        <v>0</v>
      </c>
    </row>
    <row r="252" spans="1:36" ht="15" customHeight="1" x14ac:dyDescent="0.25">
      <c r="A252" s="367" t="str">
        <f t="shared" si="4"/>
        <v>43xx-20104500021-430120260225TAC0003</v>
      </c>
      <c r="B252" s="161" t="s">
        <v>584</v>
      </c>
      <c r="C252" s="161" t="s">
        <v>328</v>
      </c>
      <c r="D252" s="367" t="s">
        <v>3363</v>
      </c>
      <c r="E252" s="161" t="s">
        <v>562</v>
      </c>
      <c r="F252" s="161" t="s">
        <v>3264</v>
      </c>
      <c r="G252" s="161" t="s">
        <v>3838</v>
      </c>
      <c r="H252" s="198">
        <v>46078</v>
      </c>
      <c r="J252" s="161" t="s">
        <v>479</v>
      </c>
      <c r="L252" s="198">
        <v>45754</v>
      </c>
      <c r="M252" s="198">
        <v>46058</v>
      </c>
      <c r="N252" s="161" t="s">
        <v>131</v>
      </c>
      <c r="O252" s="161" t="s">
        <v>4874</v>
      </c>
      <c r="P252" s="260">
        <v>20104500021</v>
      </c>
      <c r="Q252" s="161" t="s">
        <v>3837</v>
      </c>
      <c r="T252" s="161" t="s">
        <v>564</v>
      </c>
      <c r="U252" s="197">
        <v>24034.74</v>
      </c>
      <c r="V252" s="373">
        <v>0</v>
      </c>
      <c r="W252" s="373">
        <v>0</v>
      </c>
      <c r="X252" s="197">
        <v>23800</v>
      </c>
      <c r="Y252" s="373">
        <v>0</v>
      </c>
      <c r="Z252" s="373">
        <v>0</v>
      </c>
      <c r="AA252" s="197">
        <v>234.74</v>
      </c>
      <c r="AB252" s="373">
        <v>0</v>
      </c>
      <c r="AC252" s="373">
        <v>0</v>
      </c>
      <c r="AD252" s="373">
        <v>0</v>
      </c>
      <c r="AE252" s="373">
        <v>0</v>
      </c>
      <c r="AF252" s="373">
        <v>0</v>
      </c>
      <c r="AG252" s="373">
        <v>0</v>
      </c>
      <c r="AH252" s="373">
        <v>0</v>
      </c>
      <c r="AI252" s="373">
        <v>0</v>
      </c>
      <c r="AJ252" s="197">
        <v>0</v>
      </c>
    </row>
    <row r="253" spans="1:36" ht="15" customHeight="1" x14ac:dyDescent="0.25">
      <c r="A253" s="367" t="str">
        <f t="shared" si="4"/>
        <v>62xx-90940004398-620120251218TAC0058</v>
      </c>
      <c r="B253" s="161" t="s">
        <v>576</v>
      </c>
      <c r="C253" s="161" t="s">
        <v>361</v>
      </c>
      <c r="D253" s="367" t="s">
        <v>3363</v>
      </c>
      <c r="E253" s="161" t="s">
        <v>578</v>
      </c>
      <c r="F253" s="161" t="s">
        <v>493</v>
      </c>
      <c r="G253" s="161" t="s">
        <v>2367</v>
      </c>
      <c r="H253" s="198">
        <v>46009</v>
      </c>
      <c r="J253" s="161" t="s">
        <v>479</v>
      </c>
      <c r="L253" s="198">
        <v>44562</v>
      </c>
      <c r="M253" s="198">
        <v>46006</v>
      </c>
      <c r="N253" s="161" t="s">
        <v>132</v>
      </c>
      <c r="O253" s="161" t="s">
        <v>2537</v>
      </c>
      <c r="P253" s="260">
        <v>90940004398</v>
      </c>
      <c r="Q253" s="161" t="s">
        <v>2366</v>
      </c>
      <c r="T253" s="161" t="s">
        <v>564</v>
      </c>
      <c r="U253" s="197">
        <v>23103.040000000001</v>
      </c>
      <c r="V253" s="373">
        <v>0</v>
      </c>
      <c r="W253" s="373">
        <v>0</v>
      </c>
      <c r="X253" s="197">
        <v>21378</v>
      </c>
      <c r="Y253" s="373">
        <v>0</v>
      </c>
      <c r="Z253" s="373">
        <v>0</v>
      </c>
      <c r="AA253" s="197">
        <v>1725.04</v>
      </c>
      <c r="AB253" s="373">
        <v>0</v>
      </c>
      <c r="AC253" s="373">
        <v>0</v>
      </c>
      <c r="AD253" s="373">
        <v>0</v>
      </c>
      <c r="AE253" s="373">
        <v>0</v>
      </c>
      <c r="AF253" s="373">
        <v>0</v>
      </c>
      <c r="AG253" s="373">
        <v>0</v>
      </c>
      <c r="AH253" s="373">
        <v>0</v>
      </c>
      <c r="AI253" s="373">
        <v>0</v>
      </c>
      <c r="AJ253" s="197">
        <v>0</v>
      </c>
    </row>
    <row r="254" spans="1:36" ht="15" customHeight="1" x14ac:dyDescent="0.25">
      <c r="A254" s="367" t="str">
        <f t="shared" si="4"/>
        <v>33xx-750704301843-330120251222TAC0016</v>
      </c>
      <c r="B254" s="161" t="s">
        <v>598</v>
      </c>
      <c r="C254" s="161" t="s">
        <v>304</v>
      </c>
      <c r="D254" s="367" t="s">
        <v>3363</v>
      </c>
      <c r="E254" s="161" t="s">
        <v>572</v>
      </c>
      <c r="F254" s="161" t="s">
        <v>1725</v>
      </c>
      <c r="G254" s="161" t="s">
        <v>2143</v>
      </c>
      <c r="H254" s="198">
        <v>46013</v>
      </c>
      <c r="J254" s="161" t="s">
        <v>479</v>
      </c>
      <c r="L254" s="198">
        <v>44562</v>
      </c>
      <c r="M254" s="198">
        <v>46000</v>
      </c>
      <c r="N254" s="161" t="s">
        <v>132</v>
      </c>
      <c r="O254" s="161" t="s">
        <v>3190</v>
      </c>
      <c r="P254" s="260">
        <v>750704301843</v>
      </c>
      <c r="Q254" s="161" t="s">
        <v>2142</v>
      </c>
      <c r="T254" s="161" t="s">
        <v>564</v>
      </c>
      <c r="U254" s="197">
        <v>22931.620000000003</v>
      </c>
      <c r="V254" s="373">
        <v>0</v>
      </c>
      <c r="W254" s="373">
        <v>0</v>
      </c>
      <c r="X254" s="197">
        <v>21308</v>
      </c>
      <c r="Y254" s="373">
        <v>0</v>
      </c>
      <c r="Z254" s="373">
        <v>0</v>
      </c>
      <c r="AA254" s="197">
        <v>1623.6200000000001</v>
      </c>
      <c r="AB254" s="373">
        <v>0</v>
      </c>
      <c r="AC254" s="373">
        <v>0</v>
      </c>
      <c r="AD254" s="373">
        <v>0</v>
      </c>
      <c r="AE254" s="373">
        <v>0</v>
      </c>
      <c r="AF254" s="373">
        <v>0</v>
      </c>
      <c r="AG254" s="373">
        <v>0</v>
      </c>
      <c r="AH254" s="373">
        <v>0</v>
      </c>
      <c r="AI254" s="373">
        <v>0</v>
      </c>
      <c r="AJ254" s="197">
        <v>0</v>
      </c>
    </row>
    <row r="255" spans="1:36" ht="15" customHeight="1" x14ac:dyDescent="0.25">
      <c r="A255" s="367" t="str">
        <f t="shared" si="4"/>
        <v>62xx-900120451071-620120251208TAC0011</v>
      </c>
      <c r="B255" s="161" t="s">
        <v>576</v>
      </c>
      <c r="C255" s="161" t="s">
        <v>361</v>
      </c>
      <c r="D255" s="367" t="s">
        <v>3363</v>
      </c>
      <c r="E255" s="161" t="s">
        <v>594</v>
      </c>
      <c r="F255" s="161" t="s">
        <v>1558</v>
      </c>
      <c r="G255" s="161" t="s">
        <v>2645</v>
      </c>
      <c r="H255" s="198">
        <v>45999</v>
      </c>
      <c r="J255" s="161" t="s">
        <v>479</v>
      </c>
      <c r="L255" s="198">
        <v>44562</v>
      </c>
      <c r="M255" s="198">
        <v>45989</v>
      </c>
      <c r="N255" s="161" t="s">
        <v>132</v>
      </c>
      <c r="O255" s="161" t="s">
        <v>3097</v>
      </c>
      <c r="P255" s="260">
        <v>900120451071</v>
      </c>
      <c r="Q255" s="161" t="s">
        <v>2644</v>
      </c>
      <c r="T255" s="161" t="s">
        <v>564</v>
      </c>
      <c r="U255" s="197">
        <v>19287.36</v>
      </c>
      <c r="V255" s="373">
        <v>0</v>
      </c>
      <c r="W255" s="373">
        <v>0</v>
      </c>
      <c r="X255" s="197">
        <v>16800</v>
      </c>
      <c r="Y255" s="373">
        <v>0</v>
      </c>
      <c r="Z255" s="373">
        <v>0</v>
      </c>
      <c r="AA255" s="197">
        <v>2487.36</v>
      </c>
      <c r="AB255" s="373">
        <v>0</v>
      </c>
      <c r="AC255" s="373">
        <v>0</v>
      </c>
      <c r="AD255" s="373">
        <v>0</v>
      </c>
      <c r="AE255" s="373">
        <v>0</v>
      </c>
      <c r="AF255" s="373">
        <v>0</v>
      </c>
      <c r="AG255" s="373">
        <v>0</v>
      </c>
      <c r="AH255" s="373">
        <v>0</v>
      </c>
      <c r="AI255" s="373">
        <v>0</v>
      </c>
      <c r="AJ255" s="197">
        <v>0</v>
      </c>
    </row>
    <row r="256" spans="1:36" ht="15" customHeight="1" x14ac:dyDescent="0.25">
      <c r="A256" s="367" t="str">
        <f t="shared" si="4"/>
        <v>45xx-190840029013-450120251128TAC0036</v>
      </c>
      <c r="B256" s="161" t="s">
        <v>591</v>
      </c>
      <c r="C256" s="161" t="s">
        <v>359</v>
      </c>
      <c r="D256" s="367" t="s">
        <v>3363</v>
      </c>
      <c r="E256" s="161" t="s">
        <v>562</v>
      </c>
      <c r="F256" s="161" t="s">
        <v>1400</v>
      </c>
      <c r="G256" s="161" t="s">
        <v>1874</v>
      </c>
      <c r="H256" s="198">
        <v>45989</v>
      </c>
      <c r="J256" s="161" t="s">
        <v>479</v>
      </c>
      <c r="L256" s="198">
        <v>44562</v>
      </c>
      <c r="M256" s="198">
        <v>45986</v>
      </c>
      <c r="N256" s="161" t="s">
        <v>132</v>
      </c>
      <c r="O256" s="161" t="s">
        <v>2475</v>
      </c>
      <c r="P256" s="260">
        <v>190840029013</v>
      </c>
      <c r="Q256" s="161" t="s">
        <v>1873</v>
      </c>
      <c r="T256" s="161" t="s">
        <v>564</v>
      </c>
      <c r="U256" s="197">
        <v>17378.53</v>
      </c>
      <c r="V256" s="373">
        <v>0</v>
      </c>
      <c r="W256" s="373">
        <v>0</v>
      </c>
      <c r="X256" s="197">
        <v>17153.43</v>
      </c>
      <c r="Y256" s="373">
        <v>0</v>
      </c>
      <c r="Z256" s="373">
        <v>0</v>
      </c>
      <c r="AA256" s="197">
        <v>225.1</v>
      </c>
      <c r="AB256" s="373">
        <v>0</v>
      </c>
      <c r="AC256" s="373">
        <v>0</v>
      </c>
      <c r="AD256" s="373">
        <v>0</v>
      </c>
      <c r="AE256" s="373">
        <v>0</v>
      </c>
      <c r="AF256" s="373">
        <v>0</v>
      </c>
      <c r="AG256" s="373">
        <v>0</v>
      </c>
      <c r="AH256" s="373">
        <v>0</v>
      </c>
      <c r="AI256" s="373">
        <v>0</v>
      </c>
      <c r="AJ256" s="197">
        <v>0</v>
      </c>
    </row>
    <row r="257" spans="1:36" ht="15" customHeight="1" x14ac:dyDescent="0.25">
      <c r="A257" s="367" t="str">
        <f t="shared" si="4"/>
        <v>62xx-810106300085-620120251218TAC0060</v>
      </c>
      <c r="B257" s="161" t="s">
        <v>576</v>
      </c>
      <c r="C257" s="161" t="s">
        <v>361</v>
      </c>
      <c r="D257" s="367" t="s">
        <v>3363</v>
      </c>
      <c r="E257" s="161" t="s">
        <v>578</v>
      </c>
      <c r="F257" s="161" t="s">
        <v>493</v>
      </c>
      <c r="G257" s="161" t="s">
        <v>2139</v>
      </c>
      <c r="H257" s="198">
        <v>46009</v>
      </c>
      <c r="J257" s="161" t="s">
        <v>479</v>
      </c>
      <c r="L257" s="198">
        <v>44743</v>
      </c>
      <c r="M257" s="198">
        <v>45999</v>
      </c>
      <c r="N257" s="161" t="s">
        <v>132</v>
      </c>
      <c r="O257" s="161" t="s">
        <v>2533</v>
      </c>
      <c r="P257" s="260">
        <v>810106300085</v>
      </c>
      <c r="Q257" s="161" t="s">
        <v>2138</v>
      </c>
      <c r="T257" s="161" t="s">
        <v>564</v>
      </c>
      <c r="U257" s="197">
        <v>16950</v>
      </c>
      <c r="V257" s="373">
        <v>0</v>
      </c>
      <c r="W257" s="373">
        <v>0</v>
      </c>
      <c r="X257" s="197">
        <v>16950</v>
      </c>
      <c r="Y257" s="373">
        <v>0</v>
      </c>
      <c r="Z257" s="373">
        <v>0</v>
      </c>
      <c r="AA257" s="197">
        <v>0</v>
      </c>
      <c r="AB257" s="373">
        <v>0</v>
      </c>
      <c r="AC257" s="373">
        <v>0</v>
      </c>
      <c r="AD257" s="373">
        <v>0</v>
      </c>
      <c r="AE257" s="373">
        <v>0</v>
      </c>
      <c r="AF257" s="373">
        <v>0</v>
      </c>
      <c r="AG257" s="373">
        <v>0</v>
      </c>
      <c r="AH257" s="373">
        <v>0</v>
      </c>
      <c r="AI257" s="373">
        <v>0</v>
      </c>
      <c r="AJ257" s="197">
        <v>0</v>
      </c>
    </row>
    <row r="258" spans="1:36" ht="15" customHeight="1" x14ac:dyDescent="0.25">
      <c r="A258" s="367" t="str">
        <f t="shared" si="4"/>
        <v>60xx-840905402374-600120260119TAC0107</v>
      </c>
      <c r="B258" s="161" t="s">
        <v>566</v>
      </c>
      <c r="C258" s="161" t="s">
        <v>363</v>
      </c>
      <c r="D258" s="367" t="s">
        <v>3363</v>
      </c>
      <c r="E258" s="161" t="s">
        <v>759</v>
      </c>
      <c r="F258" s="161" t="s">
        <v>805</v>
      </c>
      <c r="G258" s="161" t="s">
        <v>3557</v>
      </c>
      <c r="H258" s="198">
        <v>46041</v>
      </c>
      <c r="J258" s="161" t="s">
        <v>479</v>
      </c>
      <c r="L258" s="198">
        <v>45792</v>
      </c>
      <c r="M258" s="198">
        <v>46026</v>
      </c>
      <c r="N258" s="161" t="s">
        <v>132</v>
      </c>
      <c r="O258" s="161" t="s">
        <v>3945</v>
      </c>
      <c r="P258" s="260">
        <v>840905402374</v>
      </c>
      <c r="Q258" s="161" t="s">
        <v>3946</v>
      </c>
      <c r="T258" s="161" t="s">
        <v>564</v>
      </c>
      <c r="U258" s="197">
        <v>12913</v>
      </c>
      <c r="V258" s="373">
        <v>0</v>
      </c>
      <c r="W258" s="373">
        <v>0</v>
      </c>
      <c r="X258" s="197">
        <v>11900</v>
      </c>
      <c r="Y258" s="373">
        <v>0</v>
      </c>
      <c r="Z258" s="373">
        <v>0</v>
      </c>
      <c r="AA258" s="197">
        <v>1013</v>
      </c>
      <c r="AB258" s="373">
        <v>0</v>
      </c>
      <c r="AC258" s="373">
        <v>0</v>
      </c>
      <c r="AD258" s="373">
        <v>0</v>
      </c>
      <c r="AE258" s="373">
        <v>0</v>
      </c>
      <c r="AF258" s="373">
        <v>0</v>
      </c>
      <c r="AG258" s="373">
        <v>0</v>
      </c>
      <c r="AH258" s="373">
        <v>0</v>
      </c>
      <c r="AI258" s="373">
        <v>0</v>
      </c>
      <c r="AJ258" s="197">
        <v>0</v>
      </c>
    </row>
    <row r="259" spans="1:36" ht="15" customHeight="1" x14ac:dyDescent="0.25">
      <c r="A259" s="367" t="str">
        <f t="shared" si="4"/>
        <v>33xx-730509402051-330120251217TAC0006</v>
      </c>
      <c r="B259" s="161" t="s">
        <v>598</v>
      </c>
      <c r="C259" s="161" t="s">
        <v>304</v>
      </c>
      <c r="D259" s="367" t="s">
        <v>3363</v>
      </c>
      <c r="E259" s="161" t="s">
        <v>572</v>
      </c>
      <c r="F259" s="161" t="s">
        <v>724</v>
      </c>
      <c r="G259" s="161" t="s">
        <v>2319</v>
      </c>
      <c r="H259" s="198">
        <v>46008</v>
      </c>
      <c r="J259" s="161" t="s">
        <v>479</v>
      </c>
      <c r="L259" s="198">
        <v>45817</v>
      </c>
      <c r="M259" s="198">
        <v>46003</v>
      </c>
      <c r="N259" s="161" t="s">
        <v>132</v>
      </c>
      <c r="O259" s="161" t="s">
        <v>2523</v>
      </c>
      <c r="P259" s="260">
        <v>730509402051</v>
      </c>
      <c r="Q259" s="161" t="s">
        <v>2320</v>
      </c>
      <c r="T259" s="161" t="s">
        <v>564</v>
      </c>
      <c r="U259" s="197">
        <v>11900</v>
      </c>
      <c r="V259" s="373">
        <v>0</v>
      </c>
      <c r="W259" s="373">
        <v>0</v>
      </c>
      <c r="X259" s="197">
        <v>11900</v>
      </c>
      <c r="Y259" s="373">
        <v>0</v>
      </c>
      <c r="Z259" s="373">
        <v>0</v>
      </c>
      <c r="AA259" s="197">
        <v>0</v>
      </c>
      <c r="AB259" s="373">
        <v>0</v>
      </c>
      <c r="AC259" s="373">
        <v>0</v>
      </c>
      <c r="AD259" s="373">
        <v>0</v>
      </c>
      <c r="AE259" s="373">
        <v>0</v>
      </c>
      <c r="AF259" s="373">
        <v>0</v>
      </c>
      <c r="AG259" s="373">
        <v>0</v>
      </c>
      <c r="AH259" s="373">
        <v>0</v>
      </c>
      <c r="AI259" s="373">
        <v>0</v>
      </c>
      <c r="AJ259" s="197">
        <v>0</v>
      </c>
    </row>
    <row r="260" spans="1:36" ht="15" customHeight="1" x14ac:dyDescent="0.25">
      <c r="A260" s="367" t="str">
        <f t="shared" si="4"/>
        <v>70xx-50202602131-700120251127TAC0001</v>
      </c>
      <c r="B260" s="161" t="s">
        <v>571</v>
      </c>
      <c r="C260" s="161" t="s">
        <v>354</v>
      </c>
      <c r="D260" s="367" t="s">
        <v>3363</v>
      </c>
      <c r="E260" s="161" t="s">
        <v>572</v>
      </c>
      <c r="F260" s="161" t="s">
        <v>1977</v>
      </c>
      <c r="G260" s="161" t="s">
        <v>1810</v>
      </c>
      <c r="H260" s="198">
        <v>45988</v>
      </c>
      <c r="J260" s="161" t="s">
        <v>479</v>
      </c>
      <c r="L260" s="198">
        <v>45362</v>
      </c>
      <c r="M260" s="198">
        <v>45966</v>
      </c>
      <c r="N260" s="161" t="s">
        <v>132</v>
      </c>
      <c r="O260" s="161" t="s">
        <v>2509</v>
      </c>
      <c r="P260" s="260">
        <v>50202602131</v>
      </c>
      <c r="Q260" s="161" t="s">
        <v>1976</v>
      </c>
      <c r="T260" s="161" t="s">
        <v>564</v>
      </c>
      <c r="U260" s="197">
        <v>11504.64</v>
      </c>
      <c r="V260" s="373">
        <v>0</v>
      </c>
      <c r="W260" s="373">
        <v>0</v>
      </c>
      <c r="X260" s="197">
        <v>11050</v>
      </c>
      <c r="Y260" s="373">
        <v>0</v>
      </c>
      <c r="Z260" s="373">
        <v>0</v>
      </c>
      <c r="AA260" s="197">
        <v>454.64</v>
      </c>
      <c r="AB260" s="373">
        <v>0</v>
      </c>
      <c r="AC260" s="373">
        <v>0</v>
      </c>
      <c r="AD260" s="373">
        <v>0</v>
      </c>
      <c r="AE260" s="373">
        <v>0</v>
      </c>
      <c r="AF260" s="373">
        <v>0</v>
      </c>
      <c r="AG260" s="373">
        <v>0</v>
      </c>
      <c r="AH260" s="373">
        <v>0</v>
      </c>
      <c r="AI260" s="373">
        <v>0</v>
      </c>
      <c r="AJ260" s="197">
        <v>0</v>
      </c>
    </row>
    <row r="261" spans="1:36" ht="15" customHeight="1" x14ac:dyDescent="0.25">
      <c r="A261" s="367" t="str">
        <f t="shared" si="4"/>
        <v>15xx-190540023688-150120260113TAC0004</v>
      </c>
      <c r="B261" s="161" t="s">
        <v>573</v>
      </c>
      <c r="C261" s="161" t="s">
        <v>290</v>
      </c>
      <c r="D261" s="367" t="s">
        <v>3363</v>
      </c>
      <c r="E261" s="161" t="s">
        <v>572</v>
      </c>
      <c r="F261" s="161" t="s">
        <v>1015</v>
      </c>
      <c r="G261" s="161" t="s">
        <v>2574</v>
      </c>
      <c r="H261" s="198">
        <v>46035</v>
      </c>
      <c r="J261" s="161" t="s">
        <v>479</v>
      </c>
      <c r="L261" s="198">
        <v>44927</v>
      </c>
      <c r="M261" s="198">
        <v>46009</v>
      </c>
      <c r="N261" s="161" t="s">
        <v>132</v>
      </c>
      <c r="O261" s="161" t="s">
        <v>3193</v>
      </c>
      <c r="P261" s="260">
        <v>190540023688</v>
      </c>
      <c r="Q261" s="161" t="s">
        <v>2573</v>
      </c>
      <c r="T261" s="161" t="s">
        <v>564</v>
      </c>
      <c r="U261" s="197">
        <v>9694.2999999999993</v>
      </c>
      <c r="V261" s="373">
        <v>0</v>
      </c>
      <c r="W261" s="373">
        <v>0</v>
      </c>
      <c r="X261" s="197">
        <v>7846.42</v>
      </c>
      <c r="Y261" s="373">
        <v>0</v>
      </c>
      <c r="Z261" s="373">
        <v>0</v>
      </c>
      <c r="AA261" s="197">
        <v>1847.88</v>
      </c>
      <c r="AB261" s="373">
        <v>0</v>
      </c>
      <c r="AC261" s="373">
        <v>0</v>
      </c>
      <c r="AD261" s="373">
        <v>0</v>
      </c>
      <c r="AE261" s="373">
        <v>0</v>
      </c>
      <c r="AF261" s="373">
        <v>0</v>
      </c>
      <c r="AG261" s="373">
        <v>0</v>
      </c>
      <c r="AH261" s="373">
        <v>0</v>
      </c>
      <c r="AI261" s="373">
        <v>0</v>
      </c>
      <c r="AJ261" s="197">
        <v>0</v>
      </c>
    </row>
    <row r="262" spans="1:36" ht="15" customHeight="1" x14ac:dyDescent="0.25">
      <c r="A262" s="367" t="str">
        <f t="shared" si="4"/>
        <v>60xx-230840016903-600120251006TAC0341</v>
      </c>
      <c r="B262" s="161" t="s">
        <v>566</v>
      </c>
      <c r="C262" s="161" t="s">
        <v>363</v>
      </c>
      <c r="D262" s="367" t="s">
        <v>3363</v>
      </c>
      <c r="E262" s="161" t="s">
        <v>579</v>
      </c>
      <c r="F262" s="161" t="s">
        <v>1036</v>
      </c>
      <c r="G262" s="161" t="s">
        <v>1436</v>
      </c>
      <c r="H262" s="198">
        <v>45936</v>
      </c>
      <c r="J262" s="161" t="s">
        <v>479</v>
      </c>
      <c r="L262" s="198">
        <v>45149</v>
      </c>
      <c r="M262" s="198">
        <v>45925</v>
      </c>
      <c r="N262" s="161" t="s">
        <v>132</v>
      </c>
      <c r="O262" s="161" t="s">
        <v>3119</v>
      </c>
      <c r="P262" s="260">
        <v>230840016903</v>
      </c>
      <c r="Q262" s="161" t="s">
        <v>1437</v>
      </c>
      <c r="T262" s="161" t="s">
        <v>564</v>
      </c>
      <c r="U262" s="197">
        <v>9163</v>
      </c>
      <c r="V262" s="373">
        <v>0</v>
      </c>
      <c r="W262" s="373">
        <v>0</v>
      </c>
      <c r="X262" s="197">
        <v>7753</v>
      </c>
      <c r="Y262" s="373">
        <v>0</v>
      </c>
      <c r="Z262" s="373">
        <v>0</v>
      </c>
      <c r="AA262" s="197">
        <v>1410</v>
      </c>
      <c r="AB262" s="373">
        <v>0</v>
      </c>
      <c r="AC262" s="373">
        <v>0</v>
      </c>
      <c r="AD262" s="373">
        <v>0</v>
      </c>
      <c r="AE262" s="373">
        <v>0</v>
      </c>
      <c r="AF262" s="373">
        <v>0</v>
      </c>
      <c r="AG262" s="373">
        <v>0</v>
      </c>
      <c r="AH262" s="373">
        <v>0</v>
      </c>
      <c r="AI262" s="373">
        <v>0</v>
      </c>
      <c r="AJ262" s="197">
        <v>0</v>
      </c>
    </row>
    <row r="263" spans="1:36" ht="15" customHeight="1" x14ac:dyDescent="0.25">
      <c r="A263" s="367" t="str">
        <f t="shared" ref="A263:A326" si="5">CONCATENATE(C263,"-",P263,"-",G263)</f>
        <v>06xx-890329350940-060120260209TAC0001</v>
      </c>
      <c r="B263" s="161" t="s">
        <v>661</v>
      </c>
      <c r="C263" s="161" t="s">
        <v>348</v>
      </c>
      <c r="D263" s="367" t="s">
        <v>3363</v>
      </c>
      <c r="E263" s="161" t="s">
        <v>562</v>
      </c>
      <c r="F263" s="161" t="s">
        <v>1051</v>
      </c>
      <c r="G263" s="161" t="s">
        <v>3726</v>
      </c>
      <c r="H263" s="198">
        <v>46062</v>
      </c>
      <c r="J263" s="161" t="s">
        <v>479</v>
      </c>
      <c r="L263" s="198">
        <v>45379</v>
      </c>
      <c r="M263" s="198">
        <v>46055</v>
      </c>
      <c r="N263" s="161" t="s">
        <v>132</v>
      </c>
      <c r="O263" s="161" t="s">
        <v>3905</v>
      </c>
      <c r="P263" s="260">
        <v>890329350940</v>
      </c>
      <c r="Q263" s="161" t="s">
        <v>3725</v>
      </c>
      <c r="T263" s="161" t="s">
        <v>564</v>
      </c>
      <c r="U263" s="197">
        <v>8500</v>
      </c>
      <c r="V263" s="373">
        <v>0</v>
      </c>
      <c r="W263" s="373">
        <v>0</v>
      </c>
      <c r="X263" s="197">
        <v>8500</v>
      </c>
      <c r="Y263" s="373">
        <v>0</v>
      </c>
      <c r="Z263" s="373">
        <v>0</v>
      </c>
      <c r="AA263" s="197">
        <v>0</v>
      </c>
      <c r="AB263" s="373">
        <v>0</v>
      </c>
      <c r="AC263" s="373">
        <v>0</v>
      </c>
      <c r="AD263" s="373">
        <v>0</v>
      </c>
      <c r="AE263" s="373">
        <v>0</v>
      </c>
      <c r="AF263" s="373">
        <v>0</v>
      </c>
      <c r="AG263" s="373">
        <v>0</v>
      </c>
      <c r="AH263" s="373">
        <v>0</v>
      </c>
      <c r="AI263" s="373">
        <v>0</v>
      </c>
      <c r="AJ263" s="197">
        <v>0</v>
      </c>
    </row>
    <row r="264" spans="1:36" ht="15" customHeight="1" x14ac:dyDescent="0.25">
      <c r="A264" s="367" t="str">
        <f t="shared" si="5"/>
        <v>15xx-181040024301-150120251222TAC0001</v>
      </c>
      <c r="B264" s="161" t="s">
        <v>573</v>
      </c>
      <c r="C264" s="161" t="s">
        <v>290</v>
      </c>
      <c r="D264" s="367" t="s">
        <v>3363</v>
      </c>
      <c r="E264" s="161" t="s">
        <v>572</v>
      </c>
      <c r="F264" s="161" t="s">
        <v>1015</v>
      </c>
      <c r="G264" s="161" t="s">
        <v>2565</v>
      </c>
      <c r="H264" s="198">
        <v>46013</v>
      </c>
      <c r="J264" s="161" t="s">
        <v>479</v>
      </c>
      <c r="L264" s="198">
        <v>44562</v>
      </c>
      <c r="M264" s="198">
        <v>45986</v>
      </c>
      <c r="N264" s="161" t="s">
        <v>132</v>
      </c>
      <c r="O264" s="161" t="s">
        <v>3120</v>
      </c>
      <c r="P264" s="260">
        <v>181040024301</v>
      </c>
      <c r="Q264" s="161" t="s">
        <v>2224</v>
      </c>
      <c r="T264" s="161" t="s">
        <v>564</v>
      </c>
      <c r="U264" s="197">
        <v>8028.96</v>
      </c>
      <c r="V264" s="373">
        <v>0</v>
      </c>
      <c r="W264" s="373">
        <v>0</v>
      </c>
      <c r="X264" s="197">
        <v>6750.9</v>
      </c>
      <c r="Y264" s="373">
        <v>0</v>
      </c>
      <c r="Z264" s="373">
        <v>0</v>
      </c>
      <c r="AA264" s="197">
        <v>1278.06</v>
      </c>
      <c r="AB264" s="373">
        <v>0</v>
      </c>
      <c r="AC264" s="373">
        <v>0</v>
      </c>
      <c r="AD264" s="373">
        <v>0</v>
      </c>
      <c r="AE264" s="373">
        <v>0</v>
      </c>
      <c r="AF264" s="373">
        <v>0</v>
      </c>
      <c r="AG264" s="373">
        <v>0</v>
      </c>
      <c r="AH264" s="373">
        <v>0</v>
      </c>
      <c r="AI264" s="373">
        <v>0</v>
      </c>
      <c r="AJ264" s="197">
        <v>0</v>
      </c>
    </row>
    <row r="265" spans="1:36" ht="15" customHeight="1" x14ac:dyDescent="0.25">
      <c r="A265" s="367" t="str">
        <f t="shared" si="5"/>
        <v>71xx-850508301284-710120260310TAC0001</v>
      </c>
      <c r="B265" s="161" t="s">
        <v>580</v>
      </c>
      <c r="C265" s="161" t="s">
        <v>256</v>
      </c>
      <c r="D265" s="367" t="s">
        <v>3363</v>
      </c>
      <c r="E265" s="161" t="s">
        <v>572</v>
      </c>
      <c r="F265" s="161" t="s">
        <v>2545</v>
      </c>
      <c r="G265" s="161" t="s">
        <v>4300</v>
      </c>
      <c r="H265" s="198">
        <v>46091</v>
      </c>
      <c r="J265" s="161" t="s">
        <v>479</v>
      </c>
      <c r="L265" s="198">
        <v>45567</v>
      </c>
      <c r="M265" s="198">
        <v>46084</v>
      </c>
      <c r="N265" s="161" t="s">
        <v>132</v>
      </c>
      <c r="O265" s="161" t="s">
        <v>4875</v>
      </c>
      <c r="P265" s="260">
        <v>850508301284</v>
      </c>
      <c r="Q265" s="161" t="s">
        <v>4299</v>
      </c>
      <c r="T265" s="161" t="s">
        <v>564</v>
      </c>
      <c r="U265" s="197">
        <v>7513.16</v>
      </c>
      <c r="V265" s="373">
        <v>0</v>
      </c>
      <c r="W265" s="373">
        <v>0</v>
      </c>
      <c r="X265" s="197">
        <v>7228</v>
      </c>
      <c r="Y265" s="373">
        <v>0</v>
      </c>
      <c r="Z265" s="373">
        <v>0</v>
      </c>
      <c r="AA265" s="197">
        <v>285.16000000000003</v>
      </c>
      <c r="AB265" s="373">
        <v>0</v>
      </c>
      <c r="AC265" s="373">
        <v>0</v>
      </c>
      <c r="AD265" s="373">
        <v>0</v>
      </c>
      <c r="AE265" s="373">
        <v>0</v>
      </c>
      <c r="AF265" s="373">
        <v>0</v>
      </c>
      <c r="AG265" s="373">
        <v>0</v>
      </c>
      <c r="AH265" s="373">
        <v>0</v>
      </c>
      <c r="AI265" s="373">
        <v>0</v>
      </c>
      <c r="AJ265" s="197">
        <v>0</v>
      </c>
    </row>
    <row r="266" spans="1:36" ht="15" customHeight="1" x14ac:dyDescent="0.25">
      <c r="A266" s="367" t="str">
        <f t="shared" si="5"/>
        <v>27xx-910604450819-270120250731TAC0010</v>
      </c>
      <c r="B266" s="161" t="s">
        <v>602</v>
      </c>
      <c r="C266" s="161" t="s">
        <v>193</v>
      </c>
      <c r="D266" s="367" t="s">
        <v>3363</v>
      </c>
      <c r="E266" s="161" t="s">
        <v>562</v>
      </c>
      <c r="F266" s="161" t="s">
        <v>660</v>
      </c>
      <c r="G266" s="161" t="s">
        <v>705</v>
      </c>
      <c r="H266" s="198">
        <v>45869</v>
      </c>
      <c r="J266" s="161" t="s">
        <v>479</v>
      </c>
      <c r="L266" s="198">
        <v>45089</v>
      </c>
      <c r="M266" s="198">
        <v>45859</v>
      </c>
      <c r="N266" s="161" t="s">
        <v>132</v>
      </c>
      <c r="O266" s="161" t="s">
        <v>3137</v>
      </c>
      <c r="P266" s="260">
        <v>910604450819</v>
      </c>
      <c r="Q266" s="161" t="s">
        <v>706</v>
      </c>
      <c r="T266" s="161" t="s">
        <v>564</v>
      </c>
      <c r="U266" s="197">
        <v>6540.83</v>
      </c>
      <c r="V266" s="373">
        <v>0</v>
      </c>
      <c r="W266" s="373">
        <v>0</v>
      </c>
      <c r="X266" s="197">
        <v>5950</v>
      </c>
      <c r="Y266" s="373">
        <v>0</v>
      </c>
      <c r="Z266" s="373">
        <v>0</v>
      </c>
      <c r="AA266" s="197">
        <v>590.83000000000004</v>
      </c>
      <c r="AB266" s="373">
        <v>0</v>
      </c>
      <c r="AC266" s="373">
        <v>0</v>
      </c>
      <c r="AD266" s="373">
        <v>0</v>
      </c>
      <c r="AE266" s="373">
        <v>0</v>
      </c>
      <c r="AF266" s="373">
        <v>0</v>
      </c>
      <c r="AG266" s="373">
        <v>0</v>
      </c>
      <c r="AH266" s="373">
        <v>0</v>
      </c>
      <c r="AI266" s="373">
        <v>0</v>
      </c>
      <c r="AJ266" s="197">
        <v>0</v>
      </c>
    </row>
    <row r="267" spans="1:36" ht="15" customHeight="1" x14ac:dyDescent="0.25">
      <c r="A267" s="367" t="str">
        <f t="shared" si="5"/>
        <v>60xx-660410403254-600120250811TAC0088</v>
      </c>
      <c r="B267" s="161" t="s">
        <v>566</v>
      </c>
      <c r="C267" s="161" t="s">
        <v>363</v>
      </c>
      <c r="D267" s="367" t="s">
        <v>3363</v>
      </c>
      <c r="E267" s="161" t="s">
        <v>759</v>
      </c>
      <c r="F267" s="161" t="s">
        <v>765</v>
      </c>
      <c r="G267" s="161" t="s">
        <v>766</v>
      </c>
      <c r="H267" s="198">
        <v>45880</v>
      </c>
      <c r="J267" s="161" t="s">
        <v>479</v>
      </c>
      <c r="L267" s="198">
        <v>44562</v>
      </c>
      <c r="M267" s="198">
        <v>45868</v>
      </c>
      <c r="N267" s="161" t="s">
        <v>132</v>
      </c>
      <c r="O267" s="161" t="s">
        <v>2518</v>
      </c>
      <c r="P267" s="260">
        <v>660410403254</v>
      </c>
      <c r="Q267" s="161" t="s">
        <v>767</v>
      </c>
      <c r="T267" s="161" t="s">
        <v>564</v>
      </c>
      <c r="U267" s="197">
        <v>5950</v>
      </c>
      <c r="V267" s="373">
        <v>0</v>
      </c>
      <c r="W267" s="373">
        <v>0</v>
      </c>
      <c r="X267" s="197">
        <v>5950</v>
      </c>
      <c r="Y267" s="373">
        <v>0</v>
      </c>
      <c r="Z267" s="373">
        <v>0</v>
      </c>
      <c r="AA267" s="197">
        <v>0</v>
      </c>
      <c r="AB267" s="373">
        <v>0</v>
      </c>
      <c r="AC267" s="373">
        <v>0</v>
      </c>
      <c r="AD267" s="373">
        <v>0</v>
      </c>
      <c r="AE267" s="373">
        <v>0</v>
      </c>
      <c r="AF267" s="373">
        <v>0</v>
      </c>
      <c r="AG267" s="373">
        <v>0</v>
      </c>
      <c r="AH267" s="373">
        <v>0</v>
      </c>
      <c r="AI267" s="373">
        <v>0</v>
      </c>
      <c r="AJ267" s="197">
        <v>0</v>
      </c>
    </row>
    <row r="268" spans="1:36" ht="15" customHeight="1" x14ac:dyDescent="0.25">
      <c r="A268" s="367" t="str">
        <f t="shared" si="5"/>
        <v>15xx-31242001073-150120251020TAC0001</v>
      </c>
      <c r="B268" s="161" t="s">
        <v>573</v>
      </c>
      <c r="C268" s="161" t="s">
        <v>290</v>
      </c>
      <c r="D268" s="367" t="s">
        <v>3363</v>
      </c>
      <c r="E268" s="161" t="s">
        <v>567</v>
      </c>
      <c r="F268" s="161" t="s">
        <v>1026</v>
      </c>
      <c r="G268" s="161" t="s">
        <v>1971</v>
      </c>
      <c r="H268" s="198">
        <v>45950</v>
      </c>
      <c r="J268" s="161" t="s">
        <v>479</v>
      </c>
      <c r="L268" s="198">
        <v>44562</v>
      </c>
      <c r="M268" s="198">
        <v>45915</v>
      </c>
      <c r="N268" s="161" t="s">
        <v>132</v>
      </c>
      <c r="O268" s="161" t="s">
        <v>3197</v>
      </c>
      <c r="P268" s="260">
        <v>31242001073</v>
      </c>
      <c r="Q268" s="161" t="s">
        <v>4876</v>
      </c>
      <c r="T268" s="161" t="s">
        <v>564</v>
      </c>
      <c r="U268" s="197">
        <v>4444</v>
      </c>
      <c r="V268" s="373">
        <v>0</v>
      </c>
      <c r="W268" s="373">
        <v>0</v>
      </c>
      <c r="X268" s="197">
        <v>4444</v>
      </c>
      <c r="Y268" s="373">
        <v>0</v>
      </c>
      <c r="Z268" s="373">
        <v>0</v>
      </c>
      <c r="AA268" s="197">
        <v>0</v>
      </c>
      <c r="AB268" s="373">
        <v>0</v>
      </c>
      <c r="AC268" s="373">
        <v>0</v>
      </c>
      <c r="AD268" s="373">
        <v>0</v>
      </c>
      <c r="AE268" s="373">
        <v>0</v>
      </c>
      <c r="AF268" s="373">
        <v>0</v>
      </c>
      <c r="AG268" s="373">
        <v>0</v>
      </c>
      <c r="AH268" s="373">
        <v>0</v>
      </c>
      <c r="AI268" s="373">
        <v>0</v>
      </c>
      <c r="AJ268" s="197">
        <v>0</v>
      </c>
    </row>
    <row r="269" spans="1:36" ht="15" customHeight="1" x14ac:dyDescent="0.25">
      <c r="A269" s="367" t="str">
        <f t="shared" si="5"/>
        <v>60xx-31140000194-600120260122TAC0049</v>
      </c>
      <c r="B269" s="161" t="s">
        <v>566</v>
      </c>
      <c r="C269" s="161" t="s">
        <v>363</v>
      </c>
      <c r="D269" s="367" t="s">
        <v>3363</v>
      </c>
      <c r="E269" s="161" t="s">
        <v>567</v>
      </c>
      <c r="F269" s="161" t="s">
        <v>672</v>
      </c>
      <c r="G269" s="161" t="s">
        <v>3834</v>
      </c>
      <c r="H269" s="198">
        <v>46044</v>
      </c>
      <c r="J269" s="161" t="s">
        <v>479</v>
      </c>
      <c r="L269" s="198">
        <v>44927</v>
      </c>
      <c r="M269" s="198">
        <v>46016</v>
      </c>
      <c r="N269" s="161" t="s">
        <v>132</v>
      </c>
      <c r="O269" s="161" t="s">
        <v>3935</v>
      </c>
      <c r="P269" s="260">
        <v>31140000194</v>
      </c>
      <c r="Q269" s="161" t="s">
        <v>3936</v>
      </c>
      <c r="T269" s="161" t="s">
        <v>564</v>
      </c>
      <c r="U269" s="197">
        <v>3856</v>
      </c>
      <c r="V269" s="373">
        <v>0</v>
      </c>
      <c r="W269" s="373">
        <v>0</v>
      </c>
      <c r="X269" s="197">
        <v>3856</v>
      </c>
      <c r="Y269" s="373">
        <v>0</v>
      </c>
      <c r="Z269" s="373">
        <v>0</v>
      </c>
      <c r="AA269" s="197">
        <v>0</v>
      </c>
      <c r="AB269" s="373">
        <v>0</v>
      </c>
      <c r="AC269" s="373">
        <v>0</v>
      </c>
      <c r="AD269" s="373">
        <v>0</v>
      </c>
      <c r="AE269" s="373">
        <v>0</v>
      </c>
      <c r="AF269" s="373">
        <v>0</v>
      </c>
      <c r="AG269" s="373">
        <v>0</v>
      </c>
      <c r="AH269" s="373">
        <v>0</v>
      </c>
      <c r="AI269" s="373">
        <v>0</v>
      </c>
      <c r="AJ269" s="197">
        <v>0</v>
      </c>
    </row>
    <row r="270" spans="1:36" ht="15" customHeight="1" x14ac:dyDescent="0.25">
      <c r="A270" s="367" t="str">
        <f t="shared" si="5"/>
        <v>39xx-760207301122-390120251204TAC0002</v>
      </c>
      <c r="B270" s="161" t="s">
        <v>593</v>
      </c>
      <c r="C270" s="161" t="s">
        <v>358</v>
      </c>
      <c r="D270" s="367" t="s">
        <v>3363</v>
      </c>
      <c r="E270" s="161" t="s">
        <v>572</v>
      </c>
      <c r="F270" s="161" t="s">
        <v>726</v>
      </c>
      <c r="G270" s="161" t="s">
        <v>2321</v>
      </c>
      <c r="H270" s="198">
        <v>45995</v>
      </c>
      <c r="J270" s="161" t="s">
        <v>479</v>
      </c>
      <c r="L270" s="198">
        <v>45701</v>
      </c>
      <c r="M270" s="198">
        <v>45989</v>
      </c>
      <c r="N270" s="161" t="s">
        <v>132</v>
      </c>
      <c r="O270" s="161" t="s">
        <v>2526</v>
      </c>
      <c r="P270" s="260">
        <v>760207301122</v>
      </c>
      <c r="Q270" s="161" t="s">
        <v>2322</v>
      </c>
      <c r="T270" s="161" t="s">
        <v>564</v>
      </c>
      <c r="U270" s="197">
        <v>2790.89</v>
      </c>
      <c r="V270" s="373">
        <v>0</v>
      </c>
      <c r="W270" s="373">
        <v>0</v>
      </c>
      <c r="X270" s="197">
        <v>2778.9</v>
      </c>
      <c r="Y270" s="373">
        <v>0</v>
      </c>
      <c r="Z270" s="373">
        <v>0</v>
      </c>
      <c r="AA270" s="197">
        <v>11.99</v>
      </c>
      <c r="AB270" s="373">
        <v>0</v>
      </c>
      <c r="AC270" s="373">
        <v>0</v>
      </c>
      <c r="AD270" s="373">
        <v>0</v>
      </c>
      <c r="AE270" s="373">
        <v>0</v>
      </c>
      <c r="AF270" s="373">
        <v>0</v>
      </c>
      <c r="AG270" s="373">
        <v>0</v>
      </c>
      <c r="AH270" s="373">
        <v>0</v>
      </c>
      <c r="AI270" s="373">
        <v>0</v>
      </c>
      <c r="AJ270" s="197">
        <v>592211</v>
      </c>
    </row>
    <row r="271" spans="1:36" ht="15" customHeight="1" x14ac:dyDescent="0.25">
      <c r="A271" s="367" t="str">
        <f t="shared" si="5"/>
        <v>45xx-240640026648-450120260205TAC0003</v>
      </c>
      <c r="B271" s="161" t="s">
        <v>591</v>
      </c>
      <c r="C271" s="161" t="s">
        <v>359</v>
      </c>
      <c r="D271" s="367" t="s">
        <v>3363</v>
      </c>
      <c r="E271" s="161" t="s">
        <v>562</v>
      </c>
      <c r="F271" s="161" t="s">
        <v>1106</v>
      </c>
      <c r="G271" s="161" t="s">
        <v>3670</v>
      </c>
      <c r="H271" s="198">
        <v>46058</v>
      </c>
      <c r="J271" s="161" t="s">
        <v>479</v>
      </c>
      <c r="L271" s="198">
        <v>45467</v>
      </c>
      <c r="M271" s="198">
        <v>46042</v>
      </c>
      <c r="N271" s="161" t="s">
        <v>132</v>
      </c>
      <c r="O271" s="161" t="s">
        <v>3908</v>
      </c>
      <c r="P271" s="260">
        <v>240640026648</v>
      </c>
      <c r="Q271" s="161" t="s">
        <v>3669</v>
      </c>
      <c r="T271" s="161" t="s">
        <v>564</v>
      </c>
      <c r="U271" s="197">
        <v>1935</v>
      </c>
      <c r="V271" s="373">
        <v>0</v>
      </c>
      <c r="W271" s="373">
        <v>0</v>
      </c>
      <c r="X271" s="197">
        <v>1935</v>
      </c>
      <c r="Y271" s="373">
        <v>0</v>
      </c>
      <c r="Z271" s="373">
        <v>0</v>
      </c>
      <c r="AA271" s="197">
        <v>0</v>
      </c>
      <c r="AB271" s="373">
        <v>0</v>
      </c>
      <c r="AC271" s="373">
        <v>0</v>
      </c>
      <c r="AD271" s="373">
        <v>0</v>
      </c>
      <c r="AE271" s="373">
        <v>0</v>
      </c>
      <c r="AF271" s="373">
        <v>0</v>
      </c>
      <c r="AG271" s="373">
        <v>0</v>
      </c>
      <c r="AH271" s="373">
        <v>0</v>
      </c>
      <c r="AI271" s="373">
        <v>0</v>
      </c>
      <c r="AJ271" s="197">
        <v>0</v>
      </c>
    </row>
    <row r="272" spans="1:36" ht="15" customHeight="1" x14ac:dyDescent="0.25">
      <c r="A272" s="367" t="str">
        <f t="shared" si="5"/>
        <v>15xx-181140027250-150120250930TAC0020</v>
      </c>
      <c r="B272" s="161" t="s">
        <v>573</v>
      </c>
      <c r="C272" s="161" t="s">
        <v>290</v>
      </c>
      <c r="D272" s="367" t="s">
        <v>3363</v>
      </c>
      <c r="E272" s="161" t="s">
        <v>579</v>
      </c>
      <c r="F272" s="161" t="s">
        <v>657</v>
      </c>
      <c r="G272" s="161" t="s">
        <v>1451</v>
      </c>
      <c r="H272" s="198">
        <v>45930</v>
      </c>
      <c r="J272" s="161" t="s">
        <v>479</v>
      </c>
      <c r="L272" s="198">
        <v>44743</v>
      </c>
      <c r="M272" s="198">
        <v>45915</v>
      </c>
      <c r="N272" s="161" t="s">
        <v>132</v>
      </c>
      <c r="O272" s="161" t="s">
        <v>2472</v>
      </c>
      <c r="P272" s="260">
        <v>181140027250</v>
      </c>
      <c r="Q272" s="161" t="s">
        <v>1452</v>
      </c>
      <c r="T272" s="161" t="s">
        <v>564</v>
      </c>
      <c r="U272" s="197">
        <v>600</v>
      </c>
      <c r="V272" s="373">
        <v>0</v>
      </c>
      <c r="W272" s="373">
        <v>0</v>
      </c>
      <c r="X272" s="197">
        <v>600</v>
      </c>
      <c r="Y272" s="373">
        <v>0</v>
      </c>
      <c r="Z272" s="373">
        <v>0</v>
      </c>
      <c r="AA272" s="197">
        <v>0</v>
      </c>
      <c r="AB272" s="373">
        <v>0</v>
      </c>
      <c r="AC272" s="373">
        <v>0</v>
      </c>
      <c r="AD272" s="373">
        <v>0</v>
      </c>
      <c r="AE272" s="373">
        <v>0</v>
      </c>
      <c r="AF272" s="373">
        <v>0</v>
      </c>
      <c r="AG272" s="373">
        <v>0</v>
      </c>
      <c r="AH272" s="373">
        <v>0</v>
      </c>
      <c r="AI272" s="373">
        <v>0</v>
      </c>
      <c r="AJ272" s="197">
        <v>0</v>
      </c>
    </row>
    <row r="273" spans="1:39" ht="15" customHeight="1" x14ac:dyDescent="0.25">
      <c r="A273" s="367" t="str">
        <f t="shared" si="5"/>
        <v>60xx-181240023549-600120251229TAC0107</v>
      </c>
      <c r="B273" s="161" t="s">
        <v>566</v>
      </c>
      <c r="C273" s="161" t="s">
        <v>363</v>
      </c>
      <c r="D273" s="367" t="s">
        <v>3363</v>
      </c>
      <c r="E273" s="161" t="s">
        <v>578</v>
      </c>
      <c r="F273" s="161" t="s">
        <v>808</v>
      </c>
      <c r="G273" s="161" t="s">
        <v>2696</v>
      </c>
      <c r="H273" s="198">
        <v>46020</v>
      </c>
      <c r="J273" s="161" t="s">
        <v>479</v>
      </c>
      <c r="L273" s="198">
        <v>44562</v>
      </c>
      <c r="M273" s="198">
        <v>46008</v>
      </c>
      <c r="N273" s="161" t="s">
        <v>132</v>
      </c>
      <c r="O273" s="161" t="s">
        <v>3211</v>
      </c>
      <c r="P273" s="260">
        <v>181240023549</v>
      </c>
      <c r="Q273" s="161" t="s">
        <v>2695</v>
      </c>
      <c r="T273" s="161" t="s">
        <v>564</v>
      </c>
      <c r="U273" s="197">
        <v>436</v>
      </c>
      <c r="V273" s="373">
        <v>0</v>
      </c>
      <c r="W273" s="373">
        <v>0</v>
      </c>
      <c r="X273" s="197">
        <v>321</v>
      </c>
      <c r="Y273" s="373">
        <v>0</v>
      </c>
      <c r="Z273" s="373">
        <v>0</v>
      </c>
      <c r="AA273" s="197">
        <v>115</v>
      </c>
      <c r="AB273" s="373">
        <v>0</v>
      </c>
      <c r="AC273" s="373">
        <v>0</v>
      </c>
      <c r="AD273" s="373">
        <v>0</v>
      </c>
      <c r="AE273" s="373">
        <v>0</v>
      </c>
      <c r="AF273" s="373">
        <v>0</v>
      </c>
      <c r="AG273" s="373">
        <v>0</v>
      </c>
      <c r="AH273" s="373">
        <v>0</v>
      </c>
      <c r="AI273" s="373">
        <v>0</v>
      </c>
      <c r="AJ273" s="197">
        <v>0</v>
      </c>
    </row>
    <row r="274" spans="1:39" ht="15" customHeight="1" x14ac:dyDescent="0.25">
      <c r="A274" s="367" t="str">
        <f t="shared" si="5"/>
        <v>09xx-140240011733-6</v>
      </c>
      <c r="B274" s="367" t="s">
        <v>927</v>
      </c>
      <c r="C274" s="367" t="s">
        <v>356</v>
      </c>
      <c r="D274" s="367" t="s">
        <v>3365</v>
      </c>
      <c r="E274" s="367" t="s">
        <v>925</v>
      </c>
      <c r="F274" s="367" t="s">
        <v>948</v>
      </c>
      <c r="G274" s="367">
        <v>6</v>
      </c>
      <c r="H274" s="371">
        <v>45706</v>
      </c>
      <c r="I274" s="380">
        <v>46038</v>
      </c>
      <c r="J274" s="367" t="s">
        <v>24</v>
      </c>
      <c r="K274" s="381" t="s">
        <v>563</v>
      </c>
      <c r="L274" s="371">
        <v>44562</v>
      </c>
      <c r="M274" s="371">
        <v>45657</v>
      </c>
      <c r="N274" s="367" t="s">
        <v>922</v>
      </c>
      <c r="O274" s="372">
        <v>600400670824</v>
      </c>
      <c r="P274" s="372">
        <v>140240011733</v>
      </c>
      <c r="Q274" s="367" t="s">
        <v>2438</v>
      </c>
      <c r="R274" s="381" t="s">
        <v>613</v>
      </c>
      <c r="S274" s="381" t="s">
        <v>179</v>
      </c>
      <c r="T274" s="367" t="s">
        <v>1372</v>
      </c>
      <c r="U274" s="373">
        <v>0</v>
      </c>
      <c r="V274" s="373">
        <v>0</v>
      </c>
      <c r="W274" s="373">
        <v>0</v>
      </c>
      <c r="X274" s="373">
        <v>0</v>
      </c>
      <c r="Y274" s="373">
        <v>0</v>
      </c>
      <c r="Z274" s="373">
        <v>0</v>
      </c>
      <c r="AA274" s="373">
        <v>0</v>
      </c>
      <c r="AB274" s="373">
        <v>0</v>
      </c>
      <c r="AC274" s="373">
        <v>0</v>
      </c>
      <c r="AD274" s="373">
        <v>0</v>
      </c>
      <c r="AE274" s="373">
        <v>0</v>
      </c>
      <c r="AF274" s="373">
        <v>0</v>
      </c>
      <c r="AG274" s="373">
        <v>0</v>
      </c>
      <c r="AH274" s="373">
        <v>0</v>
      </c>
      <c r="AI274" s="373">
        <v>0</v>
      </c>
      <c r="AJ274" s="373">
        <v>0</v>
      </c>
      <c r="AK274" s="380" t="e">
        <v>#N/A</v>
      </c>
      <c r="AL274" s="381" t="e">
        <v>#N/A</v>
      </c>
      <c r="AM274" s="381" t="e">
        <v>#N/A</v>
      </c>
    </row>
    <row r="275" spans="1:39" ht="15" customHeight="1" x14ac:dyDescent="0.25">
      <c r="A275" s="367" t="str">
        <f t="shared" si="5"/>
        <v>60xx-600419300142-39</v>
      </c>
      <c r="B275" s="367" t="s">
        <v>930</v>
      </c>
      <c r="C275" s="367" t="s">
        <v>363</v>
      </c>
      <c r="D275" s="367" t="s">
        <v>3365</v>
      </c>
      <c r="E275" s="367" t="s">
        <v>934</v>
      </c>
      <c r="F275" s="367" t="s">
        <v>950</v>
      </c>
      <c r="G275" s="367">
        <v>39</v>
      </c>
      <c r="H275" s="371">
        <v>45727</v>
      </c>
      <c r="I275" s="380">
        <v>46036</v>
      </c>
      <c r="J275" s="367" t="s">
        <v>941</v>
      </c>
      <c r="K275" s="381"/>
      <c r="L275" s="367"/>
      <c r="M275" s="367"/>
      <c r="N275" s="367" t="s">
        <v>33</v>
      </c>
      <c r="O275" s="372">
        <v>90520081935</v>
      </c>
      <c r="P275" s="372">
        <v>600419300142</v>
      </c>
      <c r="Q275" s="367" t="s">
        <v>2439</v>
      </c>
      <c r="R275" s="381" t="s">
        <v>615</v>
      </c>
      <c r="S275" s="381" t="s">
        <v>378</v>
      </c>
      <c r="T275" s="367" t="s">
        <v>942</v>
      </c>
      <c r="U275" s="373">
        <v>0</v>
      </c>
      <c r="V275" s="373">
        <v>0</v>
      </c>
      <c r="W275" s="373">
        <v>0</v>
      </c>
      <c r="X275" s="373">
        <v>0</v>
      </c>
      <c r="Y275" s="373">
        <v>0</v>
      </c>
      <c r="Z275" s="373">
        <v>0</v>
      </c>
      <c r="AA275" s="373">
        <v>0</v>
      </c>
      <c r="AB275" s="373">
        <v>0</v>
      </c>
      <c r="AC275" s="373">
        <v>0</v>
      </c>
      <c r="AD275" s="373">
        <v>0</v>
      </c>
      <c r="AE275" s="373">
        <v>0</v>
      </c>
      <c r="AF275" s="373">
        <v>0</v>
      </c>
      <c r="AG275" s="373">
        <v>0</v>
      </c>
      <c r="AH275" s="373">
        <v>0</v>
      </c>
      <c r="AI275" s="373">
        <v>0</v>
      </c>
      <c r="AJ275" s="373">
        <v>0</v>
      </c>
      <c r="AK275" s="380" t="e">
        <v>#N/A</v>
      </c>
      <c r="AL275" s="381" t="e">
        <v>#N/A</v>
      </c>
      <c r="AM275" s="381" t="e">
        <v>#N/A</v>
      </c>
    </row>
    <row r="276" spans="1:39" ht="15" customHeight="1" x14ac:dyDescent="0.25">
      <c r="A276" s="367" t="str">
        <f t="shared" si="5"/>
        <v>60xx-930740000137-2326</v>
      </c>
      <c r="B276" s="367" t="s">
        <v>566</v>
      </c>
      <c r="C276" s="367" t="s">
        <v>363</v>
      </c>
      <c r="D276" s="367" t="s">
        <v>3365</v>
      </c>
      <c r="E276" s="367" t="s">
        <v>577</v>
      </c>
      <c r="F276" s="367" t="s">
        <v>119</v>
      </c>
      <c r="G276" s="367">
        <v>2326</v>
      </c>
      <c r="H276" s="371">
        <v>45643</v>
      </c>
      <c r="I276" s="380">
        <v>46035</v>
      </c>
      <c r="J276" s="367" t="s">
        <v>24</v>
      </c>
      <c r="K276" s="381" t="s">
        <v>563</v>
      </c>
      <c r="L276" s="371">
        <v>44197</v>
      </c>
      <c r="M276" s="371">
        <v>45291</v>
      </c>
      <c r="N276" s="367" t="s">
        <v>433</v>
      </c>
      <c r="O276" s="372">
        <v>600900050984</v>
      </c>
      <c r="P276" s="372">
        <v>930740000137</v>
      </c>
      <c r="Q276" s="367" t="s">
        <v>955</v>
      </c>
      <c r="R276" s="381" t="s">
        <v>920</v>
      </c>
      <c r="S276" s="381" t="s">
        <v>181</v>
      </c>
      <c r="T276" s="367" t="s">
        <v>946</v>
      </c>
      <c r="U276" s="373">
        <v>0</v>
      </c>
      <c r="V276" s="373">
        <v>0</v>
      </c>
      <c r="W276" s="373">
        <v>0</v>
      </c>
      <c r="X276" s="373">
        <v>0</v>
      </c>
      <c r="Y276" s="373">
        <v>0</v>
      </c>
      <c r="Z276" s="373">
        <v>0</v>
      </c>
      <c r="AA276" s="373">
        <v>0</v>
      </c>
      <c r="AB276" s="373">
        <v>0</v>
      </c>
      <c r="AC276" s="373">
        <v>0</v>
      </c>
      <c r="AD276" s="373">
        <v>0</v>
      </c>
      <c r="AE276" s="373">
        <v>0</v>
      </c>
      <c r="AF276" s="373">
        <v>0</v>
      </c>
      <c r="AG276" s="373">
        <v>0</v>
      </c>
      <c r="AH276" s="373">
        <v>0</v>
      </c>
      <c r="AI276" s="373">
        <v>0</v>
      </c>
      <c r="AJ276" s="373">
        <v>0</v>
      </c>
      <c r="AK276" s="380" t="e">
        <v>#N/A</v>
      </c>
      <c r="AL276" s="381" t="s">
        <v>896</v>
      </c>
      <c r="AM276" s="381" t="e">
        <v>#N/A</v>
      </c>
    </row>
    <row r="277" spans="1:39" ht="15" customHeight="1" x14ac:dyDescent="0.25">
      <c r="A277" s="367" t="str">
        <f t="shared" si="5"/>
        <v>62xx-960219350718-49-49</v>
      </c>
      <c r="B277" s="367" t="s">
        <v>928</v>
      </c>
      <c r="C277" s="367" t="s">
        <v>361</v>
      </c>
      <c r="D277" s="367" t="s">
        <v>3365</v>
      </c>
      <c r="E277" s="367" t="s">
        <v>934</v>
      </c>
      <c r="F277" s="367" t="s">
        <v>3352</v>
      </c>
      <c r="G277" s="367" t="s">
        <v>3353</v>
      </c>
      <c r="H277" s="371">
        <v>45813</v>
      </c>
      <c r="I277" s="380">
        <v>46073</v>
      </c>
      <c r="J277" s="367" t="s">
        <v>940</v>
      </c>
      <c r="K277" s="381"/>
      <c r="L277" s="371">
        <v>45813</v>
      </c>
      <c r="M277" s="371">
        <v>46022</v>
      </c>
      <c r="N277" s="367" t="s">
        <v>33</v>
      </c>
      <c r="O277" s="372">
        <v>451620635133</v>
      </c>
      <c r="P277" s="372">
        <v>960219350718</v>
      </c>
      <c r="Q277" s="367" t="s">
        <v>3354</v>
      </c>
      <c r="R277" s="381" t="s">
        <v>3355</v>
      </c>
      <c r="S277" s="381" t="s">
        <v>378</v>
      </c>
      <c r="T277" s="367" t="s">
        <v>4848</v>
      </c>
      <c r="U277" s="373">
        <v>0</v>
      </c>
      <c r="V277" s="373">
        <v>0</v>
      </c>
      <c r="W277" s="373">
        <v>0</v>
      </c>
      <c r="X277" s="373">
        <v>0</v>
      </c>
      <c r="Y277" s="373">
        <v>0</v>
      </c>
      <c r="Z277" s="373">
        <v>0</v>
      </c>
      <c r="AA277" s="373">
        <v>0</v>
      </c>
      <c r="AB277" s="373">
        <v>0</v>
      </c>
      <c r="AC277" s="373">
        <v>0</v>
      </c>
      <c r="AD277" s="373">
        <v>0</v>
      </c>
      <c r="AE277" s="373">
        <v>0</v>
      </c>
      <c r="AF277" s="373">
        <v>0</v>
      </c>
      <c r="AG277" s="373">
        <v>0</v>
      </c>
      <c r="AH277" s="373">
        <v>0</v>
      </c>
      <c r="AI277" s="373">
        <v>0</v>
      </c>
      <c r="AJ277" s="373">
        <v>0</v>
      </c>
      <c r="AK277" s="380" t="e">
        <v>#N/A</v>
      </c>
      <c r="AL277" s="381" t="e">
        <v>#N/A</v>
      </c>
      <c r="AM277" s="381" t="e">
        <v>#N/A</v>
      </c>
    </row>
    <row r="278" spans="1:39" ht="15" customHeight="1" x14ac:dyDescent="0.25">
      <c r="A278" s="367" t="str">
        <f t="shared" si="5"/>
        <v>62xx-140340010451-1</v>
      </c>
      <c r="B278" s="367" t="s">
        <v>576</v>
      </c>
      <c r="C278" s="367" t="s">
        <v>361</v>
      </c>
      <c r="D278" s="367" t="s">
        <v>3365</v>
      </c>
      <c r="E278" s="367" t="s">
        <v>961</v>
      </c>
      <c r="F278" s="367" t="s">
        <v>2440</v>
      </c>
      <c r="G278" s="367">
        <v>1</v>
      </c>
      <c r="H278" s="371">
        <v>44931</v>
      </c>
      <c r="I278" s="380">
        <v>46035</v>
      </c>
      <c r="J278" s="367" t="s">
        <v>24</v>
      </c>
      <c r="K278" s="381" t="s">
        <v>563</v>
      </c>
      <c r="L278" s="371">
        <v>43101</v>
      </c>
      <c r="M278" s="371">
        <v>44834</v>
      </c>
      <c r="N278" s="367" t="s">
        <v>433</v>
      </c>
      <c r="O278" s="372">
        <v>620500033796</v>
      </c>
      <c r="P278" s="372">
        <v>140340010451</v>
      </c>
      <c r="Q278" s="367" t="s">
        <v>2441</v>
      </c>
      <c r="R278" s="381" t="s">
        <v>617</v>
      </c>
      <c r="S278" s="381" t="s">
        <v>181</v>
      </c>
      <c r="T278" s="367" t="s">
        <v>946</v>
      </c>
      <c r="U278" s="373">
        <v>0</v>
      </c>
      <c r="V278" s="373">
        <v>0</v>
      </c>
      <c r="W278" s="373">
        <v>0</v>
      </c>
      <c r="X278" s="373">
        <v>0</v>
      </c>
      <c r="Y278" s="373">
        <v>0</v>
      </c>
      <c r="Z278" s="373">
        <v>0</v>
      </c>
      <c r="AA278" s="373">
        <v>0</v>
      </c>
      <c r="AB278" s="373">
        <v>0</v>
      </c>
      <c r="AC278" s="373">
        <v>0</v>
      </c>
      <c r="AD278" s="373">
        <v>0</v>
      </c>
      <c r="AE278" s="373">
        <v>0</v>
      </c>
      <c r="AF278" s="373">
        <v>0</v>
      </c>
      <c r="AG278" s="373">
        <v>886901</v>
      </c>
      <c r="AH278" s="373">
        <v>886901</v>
      </c>
      <c r="AI278" s="373">
        <v>0</v>
      </c>
      <c r="AJ278" s="373">
        <v>0</v>
      </c>
      <c r="AK278" s="380" t="e">
        <v>#N/A</v>
      </c>
      <c r="AL278" s="381" t="e">
        <v>#N/A</v>
      </c>
      <c r="AM278" s="381" t="e">
        <v>#N/A</v>
      </c>
    </row>
    <row r="279" spans="1:39" ht="15" customHeight="1" x14ac:dyDescent="0.25">
      <c r="A279" s="367" t="str">
        <f t="shared" si="5"/>
        <v>62xx-20240004409-269</v>
      </c>
      <c r="B279" s="367" t="s">
        <v>576</v>
      </c>
      <c r="C279" s="367" t="s">
        <v>361</v>
      </c>
      <c r="D279" s="367" t="s">
        <v>3365</v>
      </c>
      <c r="E279" s="367" t="s">
        <v>3356</v>
      </c>
      <c r="F279" s="367" t="s">
        <v>134</v>
      </c>
      <c r="G279" s="367">
        <v>269</v>
      </c>
      <c r="H279" s="371">
        <v>44746</v>
      </c>
      <c r="I279" s="380">
        <v>46078</v>
      </c>
      <c r="J279" s="367" t="s">
        <v>24</v>
      </c>
      <c r="K279" s="381" t="s">
        <v>563</v>
      </c>
      <c r="L279" s="371">
        <v>44197</v>
      </c>
      <c r="M279" s="371">
        <v>44561</v>
      </c>
      <c r="N279" s="367" t="s">
        <v>28</v>
      </c>
      <c r="O279" s="372">
        <v>620300212953</v>
      </c>
      <c r="P279" s="372">
        <v>20240004409</v>
      </c>
      <c r="Q279" s="367" t="s">
        <v>982</v>
      </c>
      <c r="R279" s="381" t="s">
        <v>3357</v>
      </c>
      <c r="S279" s="381" t="s">
        <v>181</v>
      </c>
      <c r="T279" s="367" t="s">
        <v>564</v>
      </c>
      <c r="U279" s="373">
        <v>0</v>
      </c>
      <c r="V279" s="373">
        <v>0</v>
      </c>
      <c r="W279" s="373">
        <v>0</v>
      </c>
      <c r="X279" s="373">
        <v>0</v>
      </c>
      <c r="Y279" s="373">
        <v>0</v>
      </c>
      <c r="Z279" s="373">
        <v>0</v>
      </c>
      <c r="AA279" s="373">
        <v>0</v>
      </c>
      <c r="AB279" s="373">
        <v>0</v>
      </c>
      <c r="AC279" s="373">
        <v>0</v>
      </c>
      <c r="AD279" s="373">
        <v>0</v>
      </c>
      <c r="AE279" s="373">
        <v>0</v>
      </c>
      <c r="AF279" s="373">
        <v>0</v>
      </c>
      <c r="AG279" s="373">
        <v>0</v>
      </c>
      <c r="AH279" s="373">
        <v>0</v>
      </c>
      <c r="AI279" s="373">
        <v>0</v>
      </c>
      <c r="AJ279" s="373">
        <v>0</v>
      </c>
      <c r="AK279" s="380" t="e">
        <v>#N/A</v>
      </c>
      <c r="AL279" s="381" t="e">
        <v>#N/A</v>
      </c>
      <c r="AM279" s="381" t="e">
        <v>#N/A</v>
      </c>
    </row>
    <row r="280" spans="1:39" ht="15" customHeight="1" x14ac:dyDescent="0.25">
      <c r="A280" s="367" t="str">
        <f t="shared" si="5"/>
        <v>62xx-120640005135-350</v>
      </c>
      <c r="B280" s="367" t="s">
        <v>576</v>
      </c>
      <c r="C280" s="367" t="s">
        <v>361</v>
      </c>
      <c r="D280" s="367" t="s">
        <v>3365</v>
      </c>
      <c r="E280" s="367" t="s">
        <v>4849</v>
      </c>
      <c r="F280" s="367" t="s">
        <v>962</v>
      </c>
      <c r="G280" s="367">
        <v>350</v>
      </c>
      <c r="H280" s="371">
        <v>44370</v>
      </c>
      <c r="I280" s="380">
        <v>46035</v>
      </c>
      <c r="J280" s="367" t="s">
        <v>24</v>
      </c>
      <c r="K280" s="381" t="s">
        <v>563</v>
      </c>
      <c r="L280" s="371">
        <v>43191</v>
      </c>
      <c r="M280" s="371">
        <v>44286</v>
      </c>
      <c r="N280" s="367" t="s">
        <v>433</v>
      </c>
      <c r="O280" s="372">
        <v>620500015809</v>
      </c>
      <c r="P280" s="372">
        <v>120640005135</v>
      </c>
      <c r="Q280" s="367" t="s">
        <v>2442</v>
      </c>
      <c r="R280" s="381" t="s">
        <v>630</v>
      </c>
      <c r="S280" s="381" t="s">
        <v>378</v>
      </c>
      <c r="T280" s="367" t="s">
        <v>946</v>
      </c>
      <c r="U280" s="373">
        <v>0</v>
      </c>
      <c r="V280" s="373">
        <v>0</v>
      </c>
      <c r="W280" s="373">
        <v>0</v>
      </c>
      <c r="X280" s="373">
        <v>0</v>
      </c>
      <c r="Y280" s="373">
        <v>0</v>
      </c>
      <c r="Z280" s="373">
        <v>0</v>
      </c>
      <c r="AA280" s="373">
        <v>0</v>
      </c>
      <c r="AB280" s="373">
        <v>0</v>
      </c>
      <c r="AC280" s="373">
        <v>0</v>
      </c>
      <c r="AD280" s="373">
        <v>0</v>
      </c>
      <c r="AE280" s="373">
        <v>0</v>
      </c>
      <c r="AF280" s="373">
        <v>0</v>
      </c>
      <c r="AG280" s="373">
        <v>0</v>
      </c>
      <c r="AH280" s="373">
        <v>0</v>
      </c>
      <c r="AI280" s="373">
        <v>0</v>
      </c>
      <c r="AJ280" s="373">
        <v>0</v>
      </c>
      <c r="AK280" s="380" t="e">
        <v>#N/A</v>
      </c>
      <c r="AL280" s="381" t="e">
        <v>#N/A</v>
      </c>
      <c r="AM280" s="381" t="e">
        <v>#N/A</v>
      </c>
    </row>
    <row r="281" spans="1:39" ht="15" customHeight="1" x14ac:dyDescent="0.25">
      <c r="A281" s="367" t="str">
        <f t="shared" si="5"/>
        <v>62xx-50440005757-363</v>
      </c>
      <c r="B281" s="367" t="s">
        <v>576</v>
      </c>
      <c r="C281" s="367" t="s">
        <v>361</v>
      </c>
      <c r="D281" s="367" t="s">
        <v>3365</v>
      </c>
      <c r="E281" s="367" t="s">
        <v>961</v>
      </c>
      <c r="F281" s="367" t="s">
        <v>2443</v>
      </c>
      <c r="G281" s="367">
        <v>363</v>
      </c>
      <c r="H281" s="371">
        <v>44385</v>
      </c>
      <c r="I281" s="380">
        <v>46035</v>
      </c>
      <c r="J281" s="367" t="s">
        <v>24</v>
      </c>
      <c r="K281" s="381" t="s">
        <v>563</v>
      </c>
      <c r="L281" s="371">
        <v>43191</v>
      </c>
      <c r="M281" s="371">
        <v>44377</v>
      </c>
      <c r="N281" s="367" t="s">
        <v>433</v>
      </c>
      <c r="O281" s="372">
        <v>620300257051</v>
      </c>
      <c r="P281" s="372">
        <v>50440005757</v>
      </c>
      <c r="Q281" s="367" t="s">
        <v>2444</v>
      </c>
      <c r="R281" s="381" t="s">
        <v>632</v>
      </c>
      <c r="S281" s="381" t="s">
        <v>378</v>
      </c>
      <c r="T281" s="367" t="s">
        <v>946</v>
      </c>
      <c r="U281" s="373">
        <v>0</v>
      </c>
      <c r="V281" s="373">
        <v>0</v>
      </c>
      <c r="W281" s="373">
        <v>0</v>
      </c>
      <c r="X281" s="373">
        <v>0</v>
      </c>
      <c r="Y281" s="373">
        <v>0</v>
      </c>
      <c r="Z281" s="373">
        <v>0</v>
      </c>
      <c r="AA281" s="373">
        <v>0</v>
      </c>
      <c r="AB281" s="373">
        <v>0</v>
      </c>
      <c r="AC281" s="373">
        <v>0</v>
      </c>
      <c r="AD281" s="373">
        <v>0</v>
      </c>
      <c r="AE281" s="373">
        <v>0</v>
      </c>
      <c r="AF281" s="373">
        <v>0</v>
      </c>
      <c r="AG281" s="373">
        <v>2785000</v>
      </c>
      <c r="AH281" s="373">
        <v>2785000</v>
      </c>
      <c r="AI281" s="373">
        <v>0</v>
      </c>
      <c r="AJ281" s="373">
        <v>0</v>
      </c>
      <c r="AK281" s="380" t="e">
        <v>#N/A</v>
      </c>
      <c r="AL281" s="381" t="e">
        <v>#N/A</v>
      </c>
      <c r="AM281" s="381" t="e">
        <v>#N/A</v>
      </c>
    </row>
    <row r="282" spans="1:39" ht="15" customHeight="1" x14ac:dyDescent="0.25">
      <c r="A282" s="367" t="str">
        <f t="shared" si="5"/>
        <v>62xx-140340010451-5</v>
      </c>
      <c r="B282" s="367" t="s">
        <v>576</v>
      </c>
      <c r="C282" s="367" t="s">
        <v>361</v>
      </c>
      <c r="D282" s="367" t="s">
        <v>3365</v>
      </c>
      <c r="E282" s="367" t="s">
        <v>961</v>
      </c>
      <c r="F282" s="367" t="s">
        <v>2440</v>
      </c>
      <c r="G282" s="367">
        <v>5</v>
      </c>
      <c r="H282" s="371">
        <v>44566</v>
      </c>
      <c r="I282" s="380">
        <v>46043</v>
      </c>
      <c r="J282" s="367" t="s">
        <v>24</v>
      </c>
      <c r="K282" s="381" t="s">
        <v>563</v>
      </c>
      <c r="L282" s="371">
        <v>42736</v>
      </c>
      <c r="M282" s="371">
        <v>44469</v>
      </c>
      <c r="N282" s="367" t="s">
        <v>142</v>
      </c>
      <c r="O282" s="372">
        <v>620500033796</v>
      </c>
      <c r="P282" s="372">
        <v>140340010451</v>
      </c>
      <c r="Q282" s="367" t="s">
        <v>2441</v>
      </c>
      <c r="R282" s="381" t="s">
        <v>617</v>
      </c>
      <c r="S282" s="381" t="s">
        <v>181</v>
      </c>
      <c r="T282" s="367" t="s">
        <v>946</v>
      </c>
      <c r="U282" s="373">
        <v>0</v>
      </c>
      <c r="V282" s="373">
        <v>0</v>
      </c>
      <c r="W282" s="373">
        <v>0</v>
      </c>
      <c r="X282" s="373">
        <v>0</v>
      </c>
      <c r="Y282" s="373">
        <v>0</v>
      </c>
      <c r="Z282" s="373">
        <v>0</v>
      </c>
      <c r="AA282" s="373">
        <v>0</v>
      </c>
      <c r="AB282" s="373">
        <v>0</v>
      </c>
      <c r="AC282" s="373">
        <v>0</v>
      </c>
      <c r="AD282" s="373">
        <v>0</v>
      </c>
      <c r="AE282" s="373">
        <v>0</v>
      </c>
      <c r="AF282" s="373">
        <v>0</v>
      </c>
      <c r="AG282" s="373">
        <v>9372808</v>
      </c>
      <c r="AH282" s="373">
        <v>9372808</v>
      </c>
      <c r="AI282" s="373">
        <v>0</v>
      </c>
      <c r="AJ282" s="373">
        <v>0</v>
      </c>
      <c r="AK282" s="380" t="e">
        <v>#N/A</v>
      </c>
      <c r="AL282" s="381" t="e">
        <v>#N/A</v>
      </c>
      <c r="AM282" s="381" t="e">
        <v>#N/A</v>
      </c>
    </row>
    <row r="283" spans="1:39" ht="15" customHeight="1" x14ac:dyDescent="0.25">
      <c r="A283" s="367" t="str">
        <f t="shared" si="5"/>
        <v>70xx-740810302608-46035</v>
      </c>
      <c r="B283" s="367" t="s">
        <v>3258</v>
      </c>
      <c r="C283" s="367" t="s">
        <v>354</v>
      </c>
      <c r="D283" s="367" t="s">
        <v>3365</v>
      </c>
      <c r="E283" s="367" t="s">
        <v>932</v>
      </c>
      <c r="F283" s="367" t="s">
        <v>4850</v>
      </c>
      <c r="G283" s="374">
        <v>46035</v>
      </c>
      <c r="H283" s="371">
        <v>45799</v>
      </c>
      <c r="I283" s="380">
        <v>46111</v>
      </c>
      <c r="J283" s="367" t="s">
        <v>940</v>
      </c>
      <c r="K283" s="381"/>
      <c r="L283" s="371">
        <v>44562</v>
      </c>
      <c r="M283" s="371">
        <v>45799</v>
      </c>
      <c r="N283" s="367" t="s">
        <v>922</v>
      </c>
      <c r="O283" s="372">
        <v>91520046962</v>
      </c>
      <c r="P283" s="372">
        <v>740810302608</v>
      </c>
      <c r="Q283" s="367" t="s">
        <v>4851</v>
      </c>
      <c r="R283" s="381" t="s">
        <v>4852</v>
      </c>
      <c r="S283" s="381" t="s">
        <v>378</v>
      </c>
      <c r="T283" s="367" t="s">
        <v>4848</v>
      </c>
      <c r="U283" s="373">
        <v>0</v>
      </c>
      <c r="V283" s="373">
        <v>0</v>
      </c>
      <c r="W283" s="373">
        <v>0</v>
      </c>
      <c r="X283" s="373">
        <v>0</v>
      </c>
      <c r="Y283" s="373">
        <v>0</v>
      </c>
      <c r="Z283" s="373">
        <v>0</v>
      </c>
      <c r="AA283" s="373">
        <v>0</v>
      </c>
      <c r="AB283" s="373">
        <v>0</v>
      </c>
      <c r="AC283" s="373">
        <v>0</v>
      </c>
      <c r="AD283" s="373">
        <v>0</v>
      </c>
      <c r="AE283" s="373">
        <v>0</v>
      </c>
      <c r="AF283" s="373">
        <v>0</v>
      </c>
      <c r="AG283" s="373">
        <v>0</v>
      </c>
      <c r="AH283" s="373">
        <v>0</v>
      </c>
      <c r="AI283" s="373">
        <v>0</v>
      </c>
      <c r="AJ283" s="373">
        <v>0</v>
      </c>
      <c r="AK283" s="380" t="e">
        <v>#N/A</v>
      </c>
      <c r="AL283" s="381" t="e">
        <v>#N/A</v>
      </c>
      <c r="AM283" s="381" t="e">
        <v>#N/A</v>
      </c>
    </row>
    <row r="284" spans="1:39" ht="15" customHeight="1" x14ac:dyDescent="0.25">
      <c r="A284" s="367" t="str">
        <f t="shared" si="5"/>
        <v>30xx-220640012486-165</v>
      </c>
      <c r="B284" s="367" t="s">
        <v>595</v>
      </c>
      <c r="C284" s="367" t="s">
        <v>217</v>
      </c>
      <c r="D284" s="367" t="s">
        <v>3365</v>
      </c>
      <c r="E284" s="367" t="s">
        <v>596</v>
      </c>
      <c r="F284" s="367" t="s">
        <v>238</v>
      </c>
      <c r="G284" s="367">
        <v>165</v>
      </c>
      <c r="H284" s="371">
        <v>45800</v>
      </c>
      <c r="I284" s="380">
        <v>46070</v>
      </c>
      <c r="J284" s="367" t="s">
        <v>21</v>
      </c>
      <c r="K284" s="381" t="s">
        <v>563</v>
      </c>
      <c r="L284" s="371">
        <v>44720</v>
      </c>
      <c r="M284" s="371">
        <v>45797</v>
      </c>
      <c r="N284" s="367" t="s">
        <v>132</v>
      </c>
      <c r="O284" s="372">
        <v>302000458820</v>
      </c>
      <c r="P284" s="372">
        <v>220640012486</v>
      </c>
      <c r="Q284" s="367" t="s">
        <v>409</v>
      </c>
      <c r="R284" s="381" t="s">
        <v>3358</v>
      </c>
      <c r="S284" s="381" t="s">
        <v>178</v>
      </c>
      <c r="T284" s="367" t="s">
        <v>564</v>
      </c>
      <c r="U284" s="373">
        <v>0</v>
      </c>
      <c r="V284" s="373">
        <v>0</v>
      </c>
      <c r="W284" s="373">
        <v>0</v>
      </c>
      <c r="X284" s="373">
        <v>0</v>
      </c>
      <c r="Y284" s="373">
        <v>0</v>
      </c>
      <c r="Z284" s="373">
        <v>0</v>
      </c>
      <c r="AA284" s="373">
        <v>0</v>
      </c>
      <c r="AB284" s="373">
        <v>0</v>
      </c>
      <c r="AC284" s="373">
        <v>0</v>
      </c>
      <c r="AD284" s="373">
        <v>0</v>
      </c>
      <c r="AE284" s="373">
        <v>0</v>
      </c>
      <c r="AF284" s="373">
        <v>0</v>
      </c>
      <c r="AG284" s="373">
        <v>0</v>
      </c>
      <c r="AH284" s="373">
        <v>0</v>
      </c>
      <c r="AI284" s="373">
        <v>0</v>
      </c>
      <c r="AJ284" s="373">
        <v>0</v>
      </c>
      <c r="AK284" s="380" t="e">
        <v>#N/A</v>
      </c>
      <c r="AL284" s="381" t="e">
        <v>#N/A</v>
      </c>
      <c r="AM284" s="381" t="e">
        <v>#N/A</v>
      </c>
    </row>
    <row r="285" spans="1:39" ht="15" customHeight="1" x14ac:dyDescent="0.25">
      <c r="A285" s="367" t="str">
        <f t="shared" si="5"/>
        <v>30xx-190540017653-244</v>
      </c>
      <c r="B285" s="367" t="s">
        <v>595</v>
      </c>
      <c r="C285" s="367" t="s">
        <v>217</v>
      </c>
      <c r="D285" s="367" t="s">
        <v>3365</v>
      </c>
      <c r="E285" s="367" t="s">
        <v>596</v>
      </c>
      <c r="F285" s="367" t="s">
        <v>241</v>
      </c>
      <c r="G285" s="367">
        <v>244</v>
      </c>
      <c r="H285" s="371">
        <v>45835</v>
      </c>
      <c r="I285" s="380">
        <v>46042</v>
      </c>
      <c r="J285" s="367" t="s">
        <v>24</v>
      </c>
      <c r="K285" s="381" t="s">
        <v>563</v>
      </c>
      <c r="L285" s="371">
        <v>44562</v>
      </c>
      <c r="M285" s="371">
        <v>45657</v>
      </c>
      <c r="N285" s="367" t="s">
        <v>28</v>
      </c>
      <c r="O285" s="372">
        <v>620200625055</v>
      </c>
      <c r="P285" s="372">
        <v>190540017653</v>
      </c>
      <c r="Q285" s="367" t="s">
        <v>418</v>
      </c>
      <c r="R285" s="381" t="s">
        <v>621</v>
      </c>
      <c r="S285" s="381" t="s">
        <v>378</v>
      </c>
      <c r="T285" s="367" t="s">
        <v>564</v>
      </c>
      <c r="U285" s="373">
        <v>0</v>
      </c>
      <c r="V285" s="373">
        <v>0</v>
      </c>
      <c r="W285" s="373">
        <v>0</v>
      </c>
      <c r="X285" s="373">
        <v>0</v>
      </c>
      <c r="Y285" s="373">
        <v>0</v>
      </c>
      <c r="Z285" s="373">
        <v>0</v>
      </c>
      <c r="AA285" s="373">
        <v>0</v>
      </c>
      <c r="AB285" s="373">
        <v>0</v>
      </c>
      <c r="AC285" s="373">
        <v>0</v>
      </c>
      <c r="AD285" s="373">
        <v>0</v>
      </c>
      <c r="AE285" s="373">
        <v>0</v>
      </c>
      <c r="AF285" s="373">
        <v>0</v>
      </c>
      <c r="AG285" s="373">
        <v>0</v>
      </c>
      <c r="AH285" s="373">
        <v>0</v>
      </c>
      <c r="AI285" s="373">
        <v>0</v>
      </c>
      <c r="AJ285" s="373">
        <v>0</v>
      </c>
      <c r="AK285" s="380">
        <v>45831</v>
      </c>
      <c r="AL285" s="381" t="e">
        <v>#N/A</v>
      </c>
      <c r="AM285" s="381" t="e">
        <v>#N/A</v>
      </c>
    </row>
    <row r="286" spans="1:39" ht="15" customHeight="1" x14ac:dyDescent="0.25">
      <c r="A286" s="367" t="str">
        <f t="shared" si="5"/>
        <v>01xx-970140000211-13</v>
      </c>
      <c r="B286" s="367" t="s">
        <v>3359</v>
      </c>
      <c r="C286" s="367" t="s">
        <v>2303</v>
      </c>
      <c r="D286" s="367" t="s">
        <v>3365</v>
      </c>
      <c r="E286" s="367" t="s">
        <v>562</v>
      </c>
      <c r="F286" s="367" t="s">
        <v>3360</v>
      </c>
      <c r="G286" s="367">
        <v>13</v>
      </c>
      <c r="H286" s="371">
        <v>45754</v>
      </c>
      <c r="I286" s="380">
        <v>46080</v>
      </c>
      <c r="J286" s="367" t="s">
        <v>24</v>
      </c>
      <c r="K286" s="381" t="s">
        <v>563</v>
      </c>
      <c r="L286" s="371">
        <v>44197</v>
      </c>
      <c r="M286" s="371">
        <v>44561</v>
      </c>
      <c r="N286" s="367" t="s">
        <v>951</v>
      </c>
      <c r="O286" s="372">
        <v>180100000186</v>
      </c>
      <c r="P286" s="372">
        <v>970140000211</v>
      </c>
      <c r="Q286" s="367" t="s">
        <v>3267</v>
      </c>
      <c r="R286" s="381" t="s">
        <v>3361</v>
      </c>
      <c r="S286" s="381" t="s">
        <v>181</v>
      </c>
      <c r="T286" s="367" t="s">
        <v>465</v>
      </c>
      <c r="U286" s="373">
        <v>0</v>
      </c>
      <c r="V286" s="373">
        <v>0</v>
      </c>
      <c r="W286" s="373">
        <v>0</v>
      </c>
      <c r="X286" s="373">
        <v>0</v>
      </c>
      <c r="Y286" s="373">
        <v>0</v>
      </c>
      <c r="Z286" s="373">
        <v>0</v>
      </c>
      <c r="AA286" s="373">
        <v>0</v>
      </c>
      <c r="AB286" s="373">
        <v>0</v>
      </c>
      <c r="AC286" s="373">
        <v>0</v>
      </c>
      <c r="AD286" s="373">
        <v>0</v>
      </c>
      <c r="AE286" s="373">
        <v>0</v>
      </c>
      <c r="AF286" s="373">
        <v>0</v>
      </c>
      <c r="AG286" s="373">
        <v>0</v>
      </c>
      <c r="AH286" s="373">
        <v>0</v>
      </c>
      <c r="AI286" s="373">
        <v>0</v>
      </c>
      <c r="AJ286" s="373">
        <v>0</v>
      </c>
      <c r="AK286" s="380" t="e">
        <v>#N/A</v>
      </c>
      <c r="AL286" s="381" t="s">
        <v>896</v>
      </c>
      <c r="AM286" s="381" t="e">
        <v>#N/A</v>
      </c>
    </row>
    <row r="287" spans="1:39" ht="15" customHeight="1" x14ac:dyDescent="0.25">
      <c r="A287" s="367" t="str">
        <f t="shared" si="5"/>
        <v>43xx-940740000367-54</v>
      </c>
      <c r="B287" s="367" t="s">
        <v>933</v>
      </c>
      <c r="C287" s="367" t="s">
        <v>328</v>
      </c>
      <c r="D287" s="367" t="s">
        <v>3365</v>
      </c>
      <c r="E287" s="367" t="s">
        <v>921</v>
      </c>
      <c r="F287" s="367" t="s">
        <v>976</v>
      </c>
      <c r="G287" s="367">
        <v>54</v>
      </c>
      <c r="H287" s="371">
        <v>45498</v>
      </c>
      <c r="I287" s="380">
        <v>46044</v>
      </c>
      <c r="J287" s="367" t="s">
        <v>941</v>
      </c>
      <c r="K287" s="381"/>
      <c r="L287" s="371">
        <v>46022</v>
      </c>
      <c r="M287" s="371">
        <v>46066</v>
      </c>
      <c r="N287" s="367" t="s">
        <v>28</v>
      </c>
      <c r="O287" s="372">
        <v>430600028012</v>
      </c>
      <c r="P287" s="372">
        <v>940740000367</v>
      </c>
      <c r="Q287" s="367" t="s">
        <v>2445</v>
      </c>
      <c r="R287" s="381" t="s">
        <v>949</v>
      </c>
      <c r="S287" s="381" t="s">
        <v>179</v>
      </c>
      <c r="T287" s="367" t="s">
        <v>942</v>
      </c>
      <c r="U287" s="373">
        <v>0</v>
      </c>
      <c r="V287" s="373">
        <v>0</v>
      </c>
      <c r="W287" s="373">
        <v>0</v>
      </c>
      <c r="X287" s="373">
        <v>0</v>
      </c>
      <c r="Y287" s="373">
        <v>0</v>
      </c>
      <c r="Z287" s="373">
        <v>0</v>
      </c>
      <c r="AA287" s="373">
        <v>0</v>
      </c>
      <c r="AB287" s="373">
        <v>0</v>
      </c>
      <c r="AC287" s="373">
        <v>0</v>
      </c>
      <c r="AD287" s="373">
        <v>0</v>
      </c>
      <c r="AE287" s="373">
        <v>0</v>
      </c>
      <c r="AF287" s="373">
        <v>0</v>
      </c>
      <c r="AG287" s="373">
        <v>0</v>
      </c>
      <c r="AH287" s="373">
        <v>0</v>
      </c>
      <c r="AI287" s="373">
        <v>0</v>
      </c>
      <c r="AJ287" s="373">
        <v>0</v>
      </c>
      <c r="AK287" s="380" t="e">
        <v>#N/A</v>
      </c>
      <c r="AL287" s="381" t="e">
        <v>#N/A</v>
      </c>
      <c r="AM287" s="381" t="e">
        <v>#N/A</v>
      </c>
    </row>
    <row r="288" spans="1:39" ht="15" customHeight="1" x14ac:dyDescent="0.25">
      <c r="A288" s="367" t="str">
        <f t="shared" si="5"/>
        <v>58xx-110240020102-116</v>
      </c>
      <c r="B288" s="367" t="s">
        <v>565</v>
      </c>
      <c r="C288" s="367" t="s">
        <v>282</v>
      </c>
      <c r="D288" s="367" t="s">
        <v>3365</v>
      </c>
      <c r="E288" s="367" t="s">
        <v>614</v>
      </c>
      <c r="F288" s="367" t="s">
        <v>287</v>
      </c>
      <c r="G288" s="367">
        <v>116</v>
      </c>
      <c r="H288" s="371">
        <v>45826</v>
      </c>
      <c r="I288" s="380">
        <v>46057</v>
      </c>
      <c r="J288" s="367" t="s">
        <v>24</v>
      </c>
      <c r="K288" s="381" t="s">
        <v>563</v>
      </c>
      <c r="L288" s="371">
        <v>44562</v>
      </c>
      <c r="M288" s="371">
        <v>45291</v>
      </c>
      <c r="N288" s="367" t="s">
        <v>131</v>
      </c>
      <c r="O288" s="372">
        <v>581300212967</v>
      </c>
      <c r="P288" s="372">
        <v>110240020102</v>
      </c>
      <c r="Q288" s="367" t="s">
        <v>2446</v>
      </c>
      <c r="R288" s="381" t="s">
        <v>958</v>
      </c>
      <c r="S288" s="381" t="s">
        <v>181</v>
      </c>
      <c r="T288" s="367" t="s">
        <v>4837</v>
      </c>
      <c r="U288" s="373">
        <v>0</v>
      </c>
      <c r="V288" s="373">
        <v>0</v>
      </c>
      <c r="W288" s="373">
        <v>0</v>
      </c>
      <c r="X288" s="373">
        <v>0</v>
      </c>
      <c r="Y288" s="373">
        <v>0</v>
      </c>
      <c r="Z288" s="373">
        <v>0</v>
      </c>
      <c r="AA288" s="373">
        <v>0</v>
      </c>
      <c r="AB288" s="373">
        <v>0</v>
      </c>
      <c r="AC288" s="373">
        <v>0</v>
      </c>
      <c r="AD288" s="373">
        <v>0</v>
      </c>
      <c r="AE288" s="373">
        <v>0</v>
      </c>
      <c r="AF288" s="373">
        <v>0</v>
      </c>
      <c r="AG288" s="373">
        <v>0</v>
      </c>
      <c r="AH288" s="373">
        <v>0</v>
      </c>
      <c r="AI288" s="373">
        <v>0</v>
      </c>
      <c r="AJ288" s="373">
        <v>0</v>
      </c>
      <c r="AK288" s="380" t="e">
        <v>#N/A</v>
      </c>
      <c r="AL288" s="381" t="s">
        <v>896</v>
      </c>
      <c r="AM288" s="381" t="e">
        <v>#N/A</v>
      </c>
    </row>
    <row r="289" spans="1:39" ht="15" customHeight="1" x14ac:dyDescent="0.25">
      <c r="A289" s="367" t="str">
        <f t="shared" si="5"/>
        <v>59xx-20623600773-123</v>
      </c>
      <c r="B289" s="367" t="s">
        <v>570</v>
      </c>
      <c r="C289" s="367" t="s">
        <v>337</v>
      </c>
      <c r="D289" s="367" t="s">
        <v>3365</v>
      </c>
      <c r="E289" s="367" t="s">
        <v>597</v>
      </c>
      <c r="F289" s="367" t="s">
        <v>343</v>
      </c>
      <c r="G289" s="367">
        <v>123</v>
      </c>
      <c r="H289" s="371">
        <v>45764</v>
      </c>
      <c r="I289" s="380">
        <v>46031</v>
      </c>
      <c r="J289" s="367" t="s">
        <v>21</v>
      </c>
      <c r="K289" s="381" t="s">
        <v>563</v>
      </c>
      <c r="L289" s="371">
        <v>44562</v>
      </c>
      <c r="M289" s="371">
        <v>45744</v>
      </c>
      <c r="N289" s="367" t="s">
        <v>132</v>
      </c>
      <c r="O289" s="372">
        <v>582124363293</v>
      </c>
      <c r="P289" s="372">
        <v>20623600773</v>
      </c>
      <c r="Q289" s="367" t="s">
        <v>1433</v>
      </c>
      <c r="R289" s="381" t="s">
        <v>623</v>
      </c>
      <c r="S289" s="381" t="s">
        <v>178</v>
      </c>
      <c r="T289" s="367" t="s">
        <v>564</v>
      </c>
      <c r="U289" s="373">
        <v>0</v>
      </c>
      <c r="V289" s="373">
        <v>0</v>
      </c>
      <c r="W289" s="373">
        <v>0</v>
      </c>
      <c r="X289" s="373">
        <v>0</v>
      </c>
      <c r="Y289" s="373">
        <v>0</v>
      </c>
      <c r="Z289" s="373">
        <v>0</v>
      </c>
      <c r="AA289" s="373">
        <v>0</v>
      </c>
      <c r="AB289" s="373">
        <v>0</v>
      </c>
      <c r="AC289" s="373">
        <v>0</v>
      </c>
      <c r="AD289" s="373">
        <v>0</v>
      </c>
      <c r="AE289" s="373">
        <v>0</v>
      </c>
      <c r="AF289" s="373">
        <v>0</v>
      </c>
      <c r="AG289" s="373">
        <v>0</v>
      </c>
      <c r="AH289" s="373">
        <v>0</v>
      </c>
      <c r="AI289" s="373">
        <v>0</v>
      </c>
      <c r="AJ289" s="373">
        <v>0</v>
      </c>
      <c r="AK289" s="380" t="e">
        <v>#N/A</v>
      </c>
      <c r="AL289" s="381" t="e">
        <v>#N/A</v>
      </c>
      <c r="AM289" s="381" t="e">
        <v>#N/A</v>
      </c>
    </row>
    <row r="290" spans="1:39" ht="15" customHeight="1" x14ac:dyDescent="0.25">
      <c r="A290" s="367" t="str">
        <f t="shared" si="5"/>
        <v>59xx-860704301925-204</v>
      </c>
      <c r="B290" s="367" t="s">
        <v>570</v>
      </c>
      <c r="C290" s="367" t="s">
        <v>337</v>
      </c>
      <c r="D290" s="367" t="s">
        <v>3365</v>
      </c>
      <c r="E290" s="367" t="s">
        <v>597</v>
      </c>
      <c r="F290" s="367" t="s">
        <v>343</v>
      </c>
      <c r="G290" s="367">
        <v>204</v>
      </c>
      <c r="H290" s="371">
        <v>45840</v>
      </c>
      <c r="I290" s="380">
        <v>46031</v>
      </c>
      <c r="J290" s="367" t="s">
        <v>21</v>
      </c>
      <c r="K290" s="381" t="s">
        <v>563</v>
      </c>
      <c r="L290" s="371">
        <v>44562</v>
      </c>
      <c r="M290" s="371">
        <v>45812</v>
      </c>
      <c r="N290" s="367" t="s">
        <v>132</v>
      </c>
      <c r="O290" s="372">
        <v>582120733779</v>
      </c>
      <c r="P290" s="372">
        <v>860704301925</v>
      </c>
      <c r="Q290" s="367" t="s">
        <v>864</v>
      </c>
      <c r="R290" s="381" t="s">
        <v>938</v>
      </c>
      <c r="S290" s="381" t="s">
        <v>178</v>
      </c>
      <c r="T290" s="367" t="s">
        <v>564</v>
      </c>
      <c r="U290" s="373">
        <v>0</v>
      </c>
      <c r="V290" s="373">
        <v>0</v>
      </c>
      <c r="W290" s="373">
        <v>0</v>
      </c>
      <c r="X290" s="373">
        <v>0</v>
      </c>
      <c r="Y290" s="373">
        <v>0</v>
      </c>
      <c r="Z290" s="373">
        <v>0</v>
      </c>
      <c r="AA290" s="373">
        <v>0</v>
      </c>
      <c r="AB290" s="373">
        <v>0</v>
      </c>
      <c r="AC290" s="373">
        <v>0</v>
      </c>
      <c r="AD290" s="373">
        <v>0</v>
      </c>
      <c r="AE290" s="373">
        <v>0</v>
      </c>
      <c r="AF290" s="373">
        <v>0</v>
      </c>
      <c r="AG290" s="373">
        <v>0</v>
      </c>
      <c r="AH290" s="373">
        <v>0</v>
      </c>
      <c r="AI290" s="373">
        <v>0</v>
      </c>
      <c r="AJ290" s="373">
        <v>0</v>
      </c>
      <c r="AK290" s="380" t="e">
        <v>#N/A</v>
      </c>
      <c r="AL290" s="381" t="e">
        <v>#N/A</v>
      </c>
      <c r="AM290" s="381" t="e">
        <v>#N/A</v>
      </c>
    </row>
    <row r="291" spans="1:39" ht="15" customHeight="1" x14ac:dyDescent="0.25">
      <c r="A291" s="367" t="str">
        <f t="shared" si="5"/>
        <v>39xx-790602450167-390120251209TAC0001</v>
      </c>
      <c r="B291" s="161" t="s">
        <v>593</v>
      </c>
      <c r="C291" s="161" t="s">
        <v>358</v>
      </c>
      <c r="D291" s="367" t="s">
        <v>3363</v>
      </c>
      <c r="E291" s="161" t="s">
        <v>572</v>
      </c>
      <c r="F291" s="161" t="s">
        <v>727</v>
      </c>
      <c r="G291" s="161" t="s">
        <v>2323</v>
      </c>
      <c r="H291" s="198">
        <v>46000</v>
      </c>
      <c r="J291" s="161" t="s">
        <v>479</v>
      </c>
      <c r="L291" s="198">
        <v>44820</v>
      </c>
      <c r="M291" s="198">
        <v>45995</v>
      </c>
      <c r="N291" s="161" t="s">
        <v>132</v>
      </c>
      <c r="O291" s="161" t="s">
        <v>3089</v>
      </c>
      <c r="P291" s="260">
        <v>790602450167</v>
      </c>
      <c r="Q291" s="161" t="s">
        <v>2324</v>
      </c>
      <c r="T291" s="161" t="s">
        <v>564</v>
      </c>
      <c r="U291" s="197">
        <v>0</v>
      </c>
      <c r="V291" s="373">
        <v>0</v>
      </c>
      <c r="W291" s="373">
        <v>0</v>
      </c>
      <c r="X291" s="197">
        <v>0</v>
      </c>
      <c r="Y291" s="373">
        <v>0</v>
      </c>
      <c r="Z291" s="373">
        <v>0</v>
      </c>
      <c r="AA291" s="197">
        <v>0</v>
      </c>
      <c r="AB291" s="373">
        <v>0</v>
      </c>
      <c r="AC291" s="373">
        <v>0</v>
      </c>
      <c r="AD291" s="373">
        <v>0</v>
      </c>
      <c r="AE291" s="373">
        <v>0</v>
      </c>
      <c r="AF291" s="373">
        <v>0</v>
      </c>
      <c r="AG291" s="373">
        <v>0</v>
      </c>
      <c r="AH291" s="373">
        <v>0</v>
      </c>
      <c r="AI291" s="373">
        <v>0</v>
      </c>
      <c r="AJ291" s="197">
        <v>0</v>
      </c>
    </row>
    <row r="292" spans="1:39" ht="15" customHeight="1" x14ac:dyDescent="0.25">
      <c r="A292" s="367" t="str">
        <f t="shared" si="5"/>
        <v>60xx-730227301460-600120250822TAC0061</v>
      </c>
      <c r="B292" s="161" t="s">
        <v>566</v>
      </c>
      <c r="C292" s="161" t="s">
        <v>363</v>
      </c>
      <c r="D292" s="367" t="s">
        <v>3363</v>
      </c>
      <c r="E292" s="161" t="s">
        <v>759</v>
      </c>
      <c r="F292" s="161" t="s">
        <v>758</v>
      </c>
      <c r="G292" s="161" t="s">
        <v>1018</v>
      </c>
      <c r="H292" s="198">
        <v>45891</v>
      </c>
      <c r="J292" s="161" t="s">
        <v>479</v>
      </c>
      <c r="L292" s="198">
        <v>44743</v>
      </c>
      <c r="M292" s="198">
        <v>45880</v>
      </c>
      <c r="N292" s="161" t="s">
        <v>132</v>
      </c>
      <c r="O292" s="161" t="s">
        <v>3099</v>
      </c>
      <c r="P292" s="260">
        <v>730227301460</v>
      </c>
      <c r="Q292" s="161" t="s">
        <v>1019</v>
      </c>
      <c r="T292" s="161" t="s">
        <v>564</v>
      </c>
      <c r="U292" s="197">
        <v>0</v>
      </c>
      <c r="V292" s="373">
        <v>0</v>
      </c>
      <c r="W292" s="373">
        <v>0</v>
      </c>
      <c r="X292" s="197">
        <v>0</v>
      </c>
      <c r="Y292" s="373">
        <v>0</v>
      </c>
      <c r="Z292" s="373">
        <v>0</v>
      </c>
      <c r="AA292" s="197">
        <v>0</v>
      </c>
      <c r="AB292" s="373">
        <v>0</v>
      </c>
      <c r="AC292" s="373">
        <v>0</v>
      </c>
      <c r="AD292" s="373">
        <v>0</v>
      </c>
      <c r="AE292" s="373">
        <v>0</v>
      </c>
      <c r="AF292" s="373">
        <v>0</v>
      </c>
      <c r="AG292" s="373">
        <v>0</v>
      </c>
      <c r="AH292" s="373">
        <v>0</v>
      </c>
      <c r="AI292" s="373">
        <v>0</v>
      </c>
      <c r="AJ292" s="197">
        <v>0</v>
      </c>
    </row>
    <row r="293" spans="1:39" ht="15" customHeight="1" x14ac:dyDescent="0.25">
      <c r="A293" s="367" t="str">
        <f t="shared" si="5"/>
        <v>60xx-231240015074-600120251203TAC0077</v>
      </c>
      <c r="B293" s="161" t="s">
        <v>566</v>
      </c>
      <c r="C293" s="161" t="s">
        <v>363</v>
      </c>
      <c r="D293" s="367" t="s">
        <v>3363</v>
      </c>
      <c r="E293" s="161" t="s">
        <v>579</v>
      </c>
      <c r="F293" s="161" t="s">
        <v>1609</v>
      </c>
      <c r="G293" s="161" t="s">
        <v>1918</v>
      </c>
      <c r="H293" s="198">
        <v>45994</v>
      </c>
      <c r="J293" s="161" t="s">
        <v>479</v>
      </c>
      <c r="L293" s="198">
        <v>45274</v>
      </c>
      <c r="M293" s="198">
        <v>45982</v>
      </c>
      <c r="N293" s="161" t="s">
        <v>132</v>
      </c>
      <c r="O293" s="161" t="s">
        <v>3222</v>
      </c>
      <c r="P293" s="260">
        <v>231240015074</v>
      </c>
      <c r="Q293" s="161" t="s">
        <v>1917</v>
      </c>
      <c r="T293" s="161" t="s">
        <v>564</v>
      </c>
      <c r="U293" s="197">
        <v>0</v>
      </c>
      <c r="V293" s="373">
        <v>0</v>
      </c>
      <c r="W293" s="373">
        <v>0</v>
      </c>
      <c r="X293" s="197">
        <v>0</v>
      </c>
      <c r="Y293" s="373">
        <v>0</v>
      </c>
      <c r="Z293" s="373">
        <v>0</v>
      </c>
      <c r="AA293" s="197">
        <v>0</v>
      </c>
      <c r="AB293" s="373">
        <v>0</v>
      </c>
      <c r="AC293" s="373">
        <v>0</v>
      </c>
      <c r="AD293" s="373">
        <v>0</v>
      </c>
      <c r="AE293" s="373">
        <v>0</v>
      </c>
      <c r="AF293" s="373">
        <v>0</v>
      </c>
      <c r="AG293" s="373">
        <v>0</v>
      </c>
      <c r="AH293" s="373">
        <v>0</v>
      </c>
      <c r="AI293" s="373">
        <v>0</v>
      </c>
      <c r="AJ293" s="197">
        <v>0</v>
      </c>
    </row>
    <row r="294" spans="1:39" ht="15" customHeight="1" x14ac:dyDescent="0.25">
      <c r="A294" s="367" t="str">
        <f t="shared" si="5"/>
        <v>06xx-230940016134-060120251022TAC0043</v>
      </c>
      <c r="B294" s="161" t="s">
        <v>661</v>
      </c>
      <c r="C294" s="161" t="s">
        <v>348</v>
      </c>
      <c r="D294" s="367" t="s">
        <v>3363</v>
      </c>
      <c r="E294" s="161" t="s">
        <v>562</v>
      </c>
      <c r="F294" s="161" t="s">
        <v>1382</v>
      </c>
      <c r="G294" s="161" t="s">
        <v>1518</v>
      </c>
      <c r="H294" s="198">
        <v>45952</v>
      </c>
      <c r="J294" s="161" t="s">
        <v>479</v>
      </c>
      <c r="L294" s="198">
        <v>45181</v>
      </c>
      <c r="M294" s="198">
        <v>45950</v>
      </c>
      <c r="N294" s="161" t="s">
        <v>132</v>
      </c>
      <c r="O294" s="161" t="s">
        <v>2501</v>
      </c>
      <c r="P294" s="260">
        <v>230940016134</v>
      </c>
      <c r="Q294" s="161" t="s">
        <v>1519</v>
      </c>
      <c r="T294" s="161" t="s">
        <v>564</v>
      </c>
      <c r="U294" s="197">
        <v>0</v>
      </c>
      <c r="V294" s="373">
        <v>0</v>
      </c>
      <c r="W294" s="373">
        <v>0</v>
      </c>
      <c r="X294" s="197">
        <v>0</v>
      </c>
      <c r="Y294" s="373">
        <v>0</v>
      </c>
      <c r="Z294" s="373">
        <v>0</v>
      </c>
      <c r="AA294" s="197">
        <v>0</v>
      </c>
      <c r="AB294" s="373">
        <v>0</v>
      </c>
      <c r="AC294" s="373">
        <v>0</v>
      </c>
      <c r="AD294" s="373">
        <v>0</v>
      </c>
      <c r="AE294" s="373">
        <v>0</v>
      </c>
      <c r="AF294" s="373">
        <v>0</v>
      </c>
      <c r="AG294" s="373">
        <v>0</v>
      </c>
      <c r="AH294" s="373">
        <v>0</v>
      </c>
      <c r="AI294" s="373">
        <v>0</v>
      </c>
      <c r="AJ294" s="197">
        <v>550831</v>
      </c>
    </row>
    <row r="295" spans="1:39" ht="15" customHeight="1" x14ac:dyDescent="0.25">
      <c r="A295" s="367" t="str">
        <f t="shared" si="5"/>
        <v>43xx-111240020541-430120260225TAC0001</v>
      </c>
      <c r="B295" s="161" t="s">
        <v>584</v>
      </c>
      <c r="C295" s="161" t="s">
        <v>328</v>
      </c>
      <c r="D295" s="367" t="s">
        <v>3363</v>
      </c>
      <c r="E295" s="161" t="s">
        <v>562</v>
      </c>
      <c r="F295" s="161" t="s">
        <v>1388</v>
      </c>
      <c r="G295" s="161" t="s">
        <v>3801</v>
      </c>
      <c r="H295" s="198">
        <v>46078</v>
      </c>
      <c r="J295" s="161" t="s">
        <v>479</v>
      </c>
      <c r="L295" s="198">
        <v>44927</v>
      </c>
      <c r="M295" s="198">
        <v>46066</v>
      </c>
      <c r="N295" s="161" t="s">
        <v>131</v>
      </c>
      <c r="O295" s="161" t="s">
        <v>3858</v>
      </c>
      <c r="P295" s="260">
        <v>111240020541</v>
      </c>
      <c r="Q295" s="161" t="s">
        <v>3800</v>
      </c>
      <c r="T295" s="161" t="s">
        <v>564</v>
      </c>
      <c r="U295" s="197">
        <v>0</v>
      </c>
      <c r="V295" s="373">
        <v>0</v>
      </c>
      <c r="W295" s="373">
        <v>0</v>
      </c>
      <c r="X295" s="197">
        <v>0</v>
      </c>
      <c r="Y295" s="373">
        <v>0</v>
      </c>
      <c r="Z295" s="373">
        <v>0</v>
      </c>
      <c r="AA295" s="197">
        <v>0</v>
      </c>
      <c r="AB295" s="373">
        <v>0</v>
      </c>
      <c r="AC295" s="373">
        <v>0</v>
      </c>
      <c r="AD295" s="373">
        <v>0</v>
      </c>
      <c r="AE295" s="373">
        <v>0</v>
      </c>
      <c r="AF295" s="373">
        <v>0</v>
      </c>
      <c r="AG295" s="373">
        <v>0</v>
      </c>
      <c r="AH295" s="373">
        <v>0</v>
      </c>
      <c r="AI295" s="373">
        <v>0</v>
      </c>
      <c r="AJ295" s="197">
        <v>320000</v>
      </c>
    </row>
    <row r="296" spans="1:39" ht="15" customHeight="1" x14ac:dyDescent="0.25">
      <c r="A296" s="367" t="str">
        <f t="shared" si="5"/>
        <v>58xx-120940001511-580120251225TAC0002</v>
      </c>
      <c r="B296" s="161" t="s">
        <v>565</v>
      </c>
      <c r="C296" s="161" t="s">
        <v>282</v>
      </c>
      <c r="D296" s="367" t="s">
        <v>3363</v>
      </c>
      <c r="E296" s="161" t="s">
        <v>614</v>
      </c>
      <c r="F296" s="161" t="s">
        <v>1005</v>
      </c>
      <c r="G296" s="161" t="s">
        <v>2735</v>
      </c>
      <c r="H296" s="198">
        <v>46016</v>
      </c>
      <c r="J296" s="161" t="s">
        <v>487</v>
      </c>
      <c r="L296" s="198">
        <v>44562</v>
      </c>
      <c r="M296" s="198">
        <v>45657</v>
      </c>
      <c r="N296" s="161" t="s">
        <v>28</v>
      </c>
      <c r="O296" s="161" t="s">
        <v>3121</v>
      </c>
      <c r="P296" s="260">
        <v>120940001511</v>
      </c>
      <c r="Q296" s="161" t="s">
        <v>2734</v>
      </c>
      <c r="T296" s="161" t="s">
        <v>564</v>
      </c>
      <c r="U296" s="197">
        <v>0</v>
      </c>
      <c r="V296" s="373">
        <v>0</v>
      </c>
      <c r="W296" s="373">
        <v>0</v>
      </c>
      <c r="X296" s="197">
        <v>0</v>
      </c>
      <c r="Y296" s="373">
        <v>0</v>
      </c>
      <c r="Z296" s="373">
        <v>0</v>
      </c>
      <c r="AA296" s="197">
        <v>0</v>
      </c>
      <c r="AB296" s="373">
        <v>0</v>
      </c>
      <c r="AC296" s="373">
        <v>0</v>
      </c>
      <c r="AD296" s="373">
        <v>0</v>
      </c>
      <c r="AE296" s="373">
        <v>0</v>
      </c>
      <c r="AF296" s="373">
        <v>0</v>
      </c>
      <c r="AG296" s="373">
        <v>0</v>
      </c>
      <c r="AH296" s="373">
        <v>0</v>
      </c>
      <c r="AI296" s="373">
        <v>0</v>
      </c>
      <c r="AJ296" s="197">
        <v>95084708</v>
      </c>
    </row>
    <row r="297" spans="1:39" ht="15" customHeight="1" x14ac:dyDescent="0.25">
      <c r="A297" s="367" t="str">
        <f t="shared" si="5"/>
        <v>60xx-70740002995-600120250721TAC0047</v>
      </c>
      <c r="B297" s="161" t="s">
        <v>566</v>
      </c>
      <c r="C297" s="161" t="s">
        <v>363</v>
      </c>
      <c r="D297" s="367" t="s">
        <v>3363</v>
      </c>
      <c r="E297" s="161" t="s">
        <v>594</v>
      </c>
      <c r="F297" s="161" t="s">
        <v>780</v>
      </c>
      <c r="G297" s="161" t="s">
        <v>778</v>
      </c>
      <c r="H297" s="198">
        <v>45859</v>
      </c>
      <c r="J297" s="161" t="s">
        <v>479</v>
      </c>
      <c r="L297" s="198">
        <v>44562</v>
      </c>
      <c r="M297" s="198">
        <v>45846</v>
      </c>
      <c r="N297" s="161" t="s">
        <v>132</v>
      </c>
      <c r="O297" s="161" t="s">
        <v>2520</v>
      </c>
      <c r="P297" s="260">
        <v>70740002995</v>
      </c>
      <c r="Q297" s="161" t="s">
        <v>779</v>
      </c>
      <c r="T297" s="161" t="s">
        <v>564</v>
      </c>
      <c r="U297" s="197">
        <v>0</v>
      </c>
      <c r="V297" s="373">
        <v>0</v>
      </c>
      <c r="W297" s="373">
        <v>0</v>
      </c>
      <c r="X297" s="197">
        <v>0</v>
      </c>
      <c r="Y297" s="373">
        <v>0</v>
      </c>
      <c r="Z297" s="373">
        <v>0</v>
      </c>
      <c r="AA297" s="197">
        <v>0</v>
      </c>
      <c r="AB297" s="373">
        <v>0</v>
      </c>
      <c r="AC297" s="373">
        <v>0</v>
      </c>
      <c r="AD297" s="373">
        <v>0</v>
      </c>
      <c r="AE297" s="373">
        <v>0</v>
      </c>
      <c r="AF297" s="373">
        <v>0</v>
      </c>
      <c r="AG297" s="373">
        <v>0</v>
      </c>
      <c r="AH297" s="373">
        <v>0</v>
      </c>
      <c r="AI297" s="373">
        <v>0</v>
      </c>
      <c r="AJ297" s="197">
        <v>3310486</v>
      </c>
    </row>
    <row r="298" spans="1:39" ht="15" customHeight="1" x14ac:dyDescent="0.25">
      <c r="A298" s="367" t="str">
        <f t="shared" si="5"/>
        <v>60xx-180741004721-600120251002TAC0249</v>
      </c>
      <c r="B298" s="161" t="s">
        <v>566</v>
      </c>
      <c r="C298" s="161" t="s">
        <v>363</v>
      </c>
      <c r="D298" s="367" t="s">
        <v>3363</v>
      </c>
      <c r="E298" s="161" t="s">
        <v>567</v>
      </c>
      <c r="F298" s="161" t="s">
        <v>783</v>
      </c>
      <c r="G298" s="161" t="s">
        <v>1339</v>
      </c>
      <c r="H298" s="198">
        <v>45932</v>
      </c>
      <c r="J298" s="161" t="s">
        <v>479</v>
      </c>
      <c r="L298" s="198">
        <v>44562</v>
      </c>
      <c r="M298" s="198">
        <v>45909</v>
      </c>
      <c r="N298" s="161" t="s">
        <v>132</v>
      </c>
      <c r="O298" s="161" t="s">
        <v>2471</v>
      </c>
      <c r="P298" s="260">
        <v>180741004721</v>
      </c>
      <c r="Q298" s="161" t="s">
        <v>4378</v>
      </c>
      <c r="T298" s="161" t="s">
        <v>564</v>
      </c>
      <c r="U298" s="197">
        <v>0</v>
      </c>
      <c r="V298" s="373">
        <v>0</v>
      </c>
      <c r="W298" s="373">
        <v>0</v>
      </c>
      <c r="X298" s="197">
        <v>0</v>
      </c>
      <c r="Y298" s="373">
        <v>0</v>
      </c>
      <c r="Z298" s="373">
        <v>0</v>
      </c>
      <c r="AA298" s="197">
        <v>0</v>
      </c>
      <c r="AB298" s="373">
        <v>0</v>
      </c>
      <c r="AC298" s="373">
        <v>0</v>
      </c>
      <c r="AD298" s="373">
        <v>0</v>
      </c>
      <c r="AE298" s="373">
        <v>0</v>
      </c>
      <c r="AF298" s="373">
        <v>0</v>
      </c>
      <c r="AG298" s="373">
        <v>0</v>
      </c>
      <c r="AH298" s="373">
        <v>0</v>
      </c>
      <c r="AI298" s="373">
        <v>0</v>
      </c>
      <c r="AJ298" s="197">
        <v>11665976</v>
      </c>
    </row>
    <row r="299" spans="1:39" ht="15" customHeight="1" x14ac:dyDescent="0.25">
      <c r="A299" s="367" t="str">
        <f t="shared" si="5"/>
        <v>62xx-901040000029-620120250801TAC0015</v>
      </c>
      <c r="B299" s="161" t="s">
        <v>576</v>
      </c>
      <c r="C299" s="161" t="s">
        <v>361</v>
      </c>
      <c r="D299" s="367" t="s">
        <v>3363</v>
      </c>
      <c r="E299" s="161" t="s">
        <v>567</v>
      </c>
      <c r="F299" s="161" t="s">
        <v>847</v>
      </c>
      <c r="G299" s="161" t="s">
        <v>983</v>
      </c>
      <c r="H299" s="198">
        <v>45870</v>
      </c>
      <c r="J299" s="161" t="s">
        <v>487</v>
      </c>
      <c r="L299" s="198">
        <v>44927</v>
      </c>
      <c r="M299" s="198">
        <v>45291</v>
      </c>
      <c r="N299" s="161" t="s">
        <v>28</v>
      </c>
      <c r="O299" s="161" t="s">
        <v>2854</v>
      </c>
      <c r="P299" s="260">
        <v>901040000029</v>
      </c>
      <c r="Q299" s="161" t="s">
        <v>984</v>
      </c>
      <c r="T299" s="161" t="s">
        <v>564</v>
      </c>
      <c r="U299" s="197">
        <v>0</v>
      </c>
      <c r="V299" s="373">
        <v>0</v>
      </c>
      <c r="W299" s="373">
        <v>0</v>
      </c>
      <c r="X299" s="197">
        <v>0</v>
      </c>
      <c r="Y299" s="373">
        <v>0</v>
      </c>
      <c r="Z299" s="373">
        <v>0</v>
      </c>
      <c r="AA299" s="197">
        <v>0</v>
      </c>
      <c r="AB299" s="373">
        <v>0</v>
      </c>
      <c r="AC299" s="373">
        <v>0</v>
      </c>
      <c r="AD299" s="373">
        <v>0</v>
      </c>
      <c r="AE299" s="373">
        <v>0</v>
      </c>
      <c r="AF299" s="373">
        <v>0</v>
      </c>
      <c r="AG299" s="373">
        <v>0</v>
      </c>
      <c r="AH299" s="373">
        <v>0</v>
      </c>
      <c r="AI299" s="373">
        <v>0</v>
      </c>
      <c r="AJ299" s="197">
        <v>730079548</v>
      </c>
    </row>
    <row r="300" spans="1:39" ht="15" customHeight="1" x14ac:dyDescent="0.25">
      <c r="A300" s="367" t="str">
        <f t="shared" si="5"/>
        <v>62xx-230641002268-620120251223TAC0001</v>
      </c>
      <c r="B300" s="161" t="s">
        <v>576</v>
      </c>
      <c r="C300" s="161" t="s">
        <v>361</v>
      </c>
      <c r="D300" s="367" t="s">
        <v>3363</v>
      </c>
      <c r="E300" s="161" t="s">
        <v>579</v>
      </c>
      <c r="F300" s="161" t="s">
        <v>1775</v>
      </c>
      <c r="G300" s="161" t="s">
        <v>2667</v>
      </c>
      <c r="H300" s="198">
        <v>46014</v>
      </c>
      <c r="J300" s="161" t="s">
        <v>479</v>
      </c>
      <c r="L300" s="198">
        <v>45079</v>
      </c>
      <c r="M300" s="198">
        <v>46010</v>
      </c>
      <c r="N300" s="161" t="s">
        <v>132</v>
      </c>
      <c r="O300" s="161" t="s">
        <v>3188</v>
      </c>
      <c r="P300" s="260">
        <v>230641002268</v>
      </c>
      <c r="Q300" s="161" t="s">
        <v>3189</v>
      </c>
      <c r="T300" s="161" t="s">
        <v>564</v>
      </c>
      <c r="U300" s="197">
        <v>0</v>
      </c>
      <c r="V300" s="373">
        <v>0</v>
      </c>
      <c r="W300" s="373">
        <v>0</v>
      </c>
      <c r="X300" s="197">
        <v>0</v>
      </c>
      <c r="Y300" s="373">
        <v>0</v>
      </c>
      <c r="Z300" s="373">
        <v>0</v>
      </c>
      <c r="AA300" s="197">
        <v>0</v>
      </c>
      <c r="AB300" s="373">
        <v>0</v>
      </c>
      <c r="AC300" s="373">
        <v>0</v>
      </c>
      <c r="AD300" s="373">
        <v>0</v>
      </c>
      <c r="AE300" s="373">
        <v>0</v>
      </c>
      <c r="AF300" s="373">
        <v>0</v>
      </c>
      <c r="AG300" s="373">
        <v>0</v>
      </c>
      <c r="AH300" s="373">
        <v>0</v>
      </c>
      <c r="AI300" s="373">
        <v>0</v>
      </c>
      <c r="AJ300" s="197">
        <v>664476</v>
      </c>
    </row>
    <row r="301" spans="1:39" ht="15" customHeight="1" x14ac:dyDescent="0.25">
      <c r="A301" s="367" t="str">
        <f t="shared" si="5"/>
        <v>03xx-820704350123-030120251114TAC0001</v>
      </c>
      <c r="B301" s="161" t="s">
        <v>652</v>
      </c>
      <c r="C301" s="161" t="s">
        <v>365</v>
      </c>
      <c r="D301" s="367" t="s">
        <v>3363</v>
      </c>
      <c r="E301" s="161" t="s">
        <v>562</v>
      </c>
      <c r="F301" s="161" t="s">
        <v>1620</v>
      </c>
      <c r="G301" s="161" t="s">
        <v>1626</v>
      </c>
      <c r="H301" s="198">
        <v>45975</v>
      </c>
      <c r="J301" s="161" t="s">
        <v>479</v>
      </c>
      <c r="L301" s="198">
        <v>45328</v>
      </c>
      <c r="M301" s="198">
        <v>45954</v>
      </c>
      <c r="N301" s="161" t="s">
        <v>132</v>
      </c>
      <c r="O301" s="161" t="s">
        <v>3153</v>
      </c>
      <c r="P301" s="260">
        <v>820704350123</v>
      </c>
      <c r="Q301" s="161" t="s">
        <v>1627</v>
      </c>
      <c r="T301" s="161" t="s">
        <v>564</v>
      </c>
      <c r="U301" s="197">
        <v>0</v>
      </c>
      <c r="V301" s="373">
        <v>0</v>
      </c>
      <c r="W301" s="373">
        <v>0</v>
      </c>
      <c r="X301" s="197">
        <v>0</v>
      </c>
      <c r="Y301" s="373">
        <v>0</v>
      </c>
      <c r="Z301" s="373">
        <v>0</v>
      </c>
      <c r="AA301" s="197">
        <v>0</v>
      </c>
      <c r="AB301" s="373">
        <v>0</v>
      </c>
      <c r="AC301" s="373">
        <v>0</v>
      </c>
      <c r="AD301" s="373">
        <v>0</v>
      </c>
      <c r="AE301" s="373">
        <v>0</v>
      </c>
      <c r="AF301" s="373">
        <v>0</v>
      </c>
      <c r="AG301" s="373">
        <v>0</v>
      </c>
      <c r="AH301" s="373">
        <v>0</v>
      </c>
      <c r="AI301" s="373">
        <v>0</v>
      </c>
      <c r="AJ301" s="197">
        <v>0</v>
      </c>
    </row>
    <row r="302" spans="1:39" ht="15" customHeight="1" x14ac:dyDescent="0.25">
      <c r="A302" s="367" t="str">
        <f t="shared" si="5"/>
        <v>03xx-200340007118-030120251219TAC0068</v>
      </c>
      <c r="B302" s="161" t="s">
        <v>652</v>
      </c>
      <c r="C302" s="161" t="s">
        <v>365</v>
      </c>
      <c r="D302" s="367" t="s">
        <v>3363</v>
      </c>
      <c r="E302" s="161" t="s">
        <v>562</v>
      </c>
      <c r="F302" s="161" t="s">
        <v>985</v>
      </c>
      <c r="G302" s="161" t="s">
        <v>2547</v>
      </c>
      <c r="H302" s="198">
        <v>46010</v>
      </c>
      <c r="J302" s="161" t="s">
        <v>487</v>
      </c>
      <c r="L302" s="198">
        <v>44927</v>
      </c>
      <c r="M302" s="198">
        <v>45291</v>
      </c>
      <c r="N302" s="161" t="s">
        <v>28</v>
      </c>
      <c r="O302" s="161" t="s">
        <v>2995</v>
      </c>
      <c r="P302" s="260">
        <v>200340007118</v>
      </c>
      <c r="Q302" s="161" t="s">
        <v>945</v>
      </c>
      <c r="T302" s="161" t="s">
        <v>564</v>
      </c>
      <c r="U302" s="197">
        <v>0</v>
      </c>
      <c r="V302" s="373">
        <v>0</v>
      </c>
      <c r="W302" s="373">
        <v>0</v>
      </c>
      <c r="X302" s="197">
        <v>0</v>
      </c>
      <c r="Y302" s="373">
        <v>0</v>
      </c>
      <c r="Z302" s="373">
        <v>0</v>
      </c>
      <c r="AA302" s="197">
        <v>0</v>
      </c>
      <c r="AB302" s="373">
        <v>0</v>
      </c>
      <c r="AC302" s="373">
        <v>0</v>
      </c>
      <c r="AD302" s="373">
        <v>0</v>
      </c>
      <c r="AE302" s="373">
        <v>0</v>
      </c>
      <c r="AF302" s="373">
        <v>0</v>
      </c>
      <c r="AG302" s="373">
        <v>0</v>
      </c>
      <c r="AH302" s="373">
        <v>0</v>
      </c>
      <c r="AI302" s="373">
        <v>0</v>
      </c>
      <c r="AJ302" s="197">
        <v>0</v>
      </c>
    </row>
    <row r="303" spans="1:39" ht="15" customHeight="1" x14ac:dyDescent="0.25">
      <c r="A303" s="367" t="str">
        <f t="shared" si="5"/>
        <v>03xx-200640006218-030120251119TAC0021</v>
      </c>
      <c r="B303" s="161" t="s">
        <v>652</v>
      </c>
      <c r="C303" s="161" t="s">
        <v>365</v>
      </c>
      <c r="D303" s="367" t="s">
        <v>3363</v>
      </c>
      <c r="E303" s="161" t="s">
        <v>562</v>
      </c>
      <c r="F303" s="161" t="s">
        <v>653</v>
      </c>
      <c r="G303" s="161" t="s">
        <v>2549</v>
      </c>
      <c r="H303" s="198">
        <v>45980</v>
      </c>
      <c r="J303" s="161" t="s">
        <v>479</v>
      </c>
      <c r="L303" s="198">
        <v>44743</v>
      </c>
      <c r="M303" s="198">
        <v>45972</v>
      </c>
      <c r="N303" s="161" t="s">
        <v>132</v>
      </c>
      <c r="O303" s="161" t="s">
        <v>3095</v>
      </c>
      <c r="P303" s="260">
        <v>200640006218</v>
      </c>
      <c r="Q303" s="161" t="s">
        <v>2548</v>
      </c>
      <c r="T303" s="161" t="s">
        <v>564</v>
      </c>
      <c r="U303" s="197">
        <v>0</v>
      </c>
      <c r="V303" s="373">
        <v>0</v>
      </c>
      <c r="W303" s="373">
        <v>0</v>
      </c>
      <c r="X303" s="197">
        <v>0</v>
      </c>
      <c r="Y303" s="373">
        <v>0</v>
      </c>
      <c r="Z303" s="373">
        <v>0</v>
      </c>
      <c r="AA303" s="197">
        <v>0</v>
      </c>
      <c r="AB303" s="373">
        <v>0</v>
      </c>
      <c r="AC303" s="373">
        <v>0</v>
      </c>
      <c r="AD303" s="373">
        <v>0</v>
      </c>
      <c r="AE303" s="373">
        <v>0</v>
      </c>
      <c r="AF303" s="373">
        <v>0</v>
      </c>
      <c r="AG303" s="373">
        <v>0</v>
      </c>
      <c r="AH303" s="373">
        <v>0</v>
      </c>
      <c r="AI303" s="373">
        <v>0</v>
      </c>
      <c r="AJ303" s="197">
        <v>0</v>
      </c>
    </row>
    <row r="304" spans="1:39" ht="15" customHeight="1" x14ac:dyDescent="0.25">
      <c r="A304" s="367" t="str">
        <f t="shared" si="5"/>
        <v>03xx-100440023638-030120260209TAC0003</v>
      </c>
      <c r="B304" s="161" t="s">
        <v>652</v>
      </c>
      <c r="C304" s="161" t="s">
        <v>365</v>
      </c>
      <c r="D304" s="367" t="s">
        <v>3363</v>
      </c>
      <c r="E304" s="161" t="s">
        <v>562</v>
      </c>
      <c r="F304" s="161" t="s">
        <v>2003</v>
      </c>
      <c r="G304" s="161" t="s">
        <v>4312</v>
      </c>
      <c r="H304" s="198">
        <v>46062</v>
      </c>
      <c r="J304" s="161" t="s">
        <v>479</v>
      </c>
      <c r="L304" s="198">
        <v>44927</v>
      </c>
      <c r="M304" s="198">
        <v>46017</v>
      </c>
      <c r="N304" s="161" t="s">
        <v>132</v>
      </c>
      <c r="O304" s="161" t="s">
        <v>4877</v>
      </c>
      <c r="P304" s="260">
        <v>100440023638</v>
      </c>
      <c r="Q304" s="161" t="s">
        <v>4311</v>
      </c>
      <c r="T304" s="161" t="s">
        <v>564</v>
      </c>
      <c r="U304" s="197">
        <v>0</v>
      </c>
      <c r="V304" s="373">
        <v>0</v>
      </c>
      <c r="W304" s="373">
        <v>0</v>
      </c>
      <c r="X304" s="197">
        <v>0</v>
      </c>
      <c r="Y304" s="373">
        <v>0</v>
      </c>
      <c r="Z304" s="373">
        <v>0</v>
      </c>
      <c r="AA304" s="197">
        <v>0</v>
      </c>
      <c r="AB304" s="373">
        <v>0</v>
      </c>
      <c r="AC304" s="373">
        <v>0</v>
      </c>
      <c r="AD304" s="373">
        <v>0</v>
      </c>
      <c r="AE304" s="373">
        <v>0</v>
      </c>
      <c r="AF304" s="373">
        <v>0</v>
      </c>
      <c r="AG304" s="373">
        <v>0</v>
      </c>
      <c r="AH304" s="373">
        <v>0</v>
      </c>
      <c r="AI304" s="373">
        <v>0</v>
      </c>
      <c r="AJ304" s="197">
        <v>0</v>
      </c>
    </row>
    <row r="305" spans="1:36" ht="15" customHeight="1" x14ac:dyDescent="0.25">
      <c r="A305" s="367" t="str">
        <f t="shared" si="5"/>
        <v>03xx-960620351837-030120260216TAC0003</v>
      </c>
      <c r="B305" s="161" t="s">
        <v>652</v>
      </c>
      <c r="C305" s="161" t="s">
        <v>365</v>
      </c>
      <c r="D305" s="367" t="s">
        <v>3363</v>
      </c>
      <c r="E305" s="161" t="s">
        <v>562</v>
      </c>
      <c r="F305" s="161" t="s">
        <v>4878</v>
      </c>
      <c r="G305" s="161" t="s">
        <v>4307</v>
      </c>
      <c r="H305" s="198">
        <v>46069</v>
      </c>
      <c r="J305" s="161" t="s">
        <v>479</v>
      </c>
      <c r="L305" s="198">
        <v>45793</v>
      </c>
      <c r="M305" s="198">
        <v>46022</v>
      </c>
      <c r="N305" s="161" t="s">
        <v>132</v>
      </c>
      <c r="O305" s="161" t="s">
        <v>4879</v>
      </c>
      <c r="P305" s="260">
        <v>960620351837</v>
      </c>
      <c r="Q305" s="161" t="s">
        <v>4880</v>
      </c>
      <c r="T305" s="161" t="s">
        <v>564</v>
      </c>
      <c r="U305" s="197">
        <v>0</v>
      </c>
      <c r="V305" s="373">
        <v>0</v>
      </c>
      <c r="W305" s="373">
        <v>0</v>
      </c>
      <c r="X305" s="197">
        <v>0</v>
      </c>
      <c r="Y305" s="373">
        <v>0</v>
      </c>
      <c r="Z305" s="373">
        <v>0</v>
      </c>
      <c r="AA305" s="197">
        <v>0</v>
      </c>
      <c r="AB305" s="373">
        <v>0</v>
      </c>
      <c r="AC305" s="373">
        <v>0</v>
      </c>
      <c r="AD305" s="373">
        <v>0</v>
      </c>
      <c r="AE305" s="373">
        <v>0</v>
      </c>
      <c r="AF305" s="373">
        <v>0</v>
      </c>
      <c r="AG305" s="373">
        <v>0</v>
      </c>
      <c r="AH305" s="373">
        <v>0</v>
      </c>
      <c r="AI305" s="373">
        <v>0</v>
      </c>
      <c r="AJ305" s="197">
        <v>0</v>
      </c>
    </row>
    <row r="306" spans="1:36" ht="15" customHeight="1" x14ac:dyDescent="0.25">
      <c r="A306" s="367" t="str">
        <f t="shared" si="5"/>
        <v>18xx-100440015697-180120251106TAC0109</v>
      </c>
      <c r="B306" s="161" t="s">
        <v>604</v>
      </c>
      <c r="C306" s="161" t="s">
        <v>355</v>
      </c>
      <c r="D306" s="367" t="s">
        <v>3363</v>
      </c>
      <c r="E306" s="161" t="s">
        <v>614</v>
      </c>
      <c r="F306" s="161" t="s">
        <v>1527</v>
      </c>
      <c r="G306" s="161" t="s">
        <v>1525</v>
      </c>
      <c r="H306" s="198">
        <v>45967</v>
      </c>
      <c r="J306" s="161" t="s">
        <v>487</v>
      </c>
      <c r="L306" s="198">
        <v>44562</v>
      </c>
      <c r="M306" s="198">
        <v>45657</v>
      </c>
      <c r="N306" s="161" t="s">
        <v>28</v>
      </c>
      <c r="O306" s="161" t="s">
        <v>2447</v>
      </c>
      <c r="P306" s="260">
        <v>100440015697</v>
      </c>
      <c r="Q306" s="161" t="s">
        <v>1526</v>
      </c>
      <c r="T306" s="161" t="s">
        <v>564</v>
      </c>
      <c r="U306" s="197">
        <v>0</v>
      </c>
      <c r="V306" s="373">
        <v>0</v>
      </c>
      <c r="W306" s="373">
        <v>0</v>
      </c>
      <c r="X306" s="197">
        <v>0</v>
      </c>
      <c r="Y306" s="373">
        <v>0</v>
      </c>
      <c r="Z306" s="373">
        <v>0</v>
      </c>
      <c r="AA306" s="197">
        <v>0</v>
      </c>
      <c r="AB306" s="373">
        <v>0</v>
      </c>
      <c r="AC306" s="373">
        <v>0</v>
      </c>
      <c r="AD306" s="373">
        <v>0</v>
      </c>
      <c r="AE306" s="373">
        <v>0</v>
      </c>
      <c r="AF306" s="373">
        <v>0</v>
      </c>
      <c r="AG306" s="373">
        <v>0</v>
      </c>
      <c r="AH306" s="373">
        <v>0</v>
      </c>
      <c r="AI306" s="373">
        <v>0</v>
      </c>
      <c r="AJ306" s="197">
        <v>0</v>
      </c>
    </row>
    <row r="307" spans="1:36" ht="15" customHeight="1" x14ac:dyDescent="0.25">
      <c r="A307" s="367" t="str">
        <f t="shared" si="5"/>
        <v>27xx-151164019929-270120251110TAC0061</v>
      </c>
      <c r="B307" s="161" t="s">
        <v>602</v>
      </c>
      <c r="C307" s="161" t="s">
        <v>193</v>
      </c>
      <c r="D307" s="367" t="s">
        <v>3363</v>
      </c>
      <c r="E307" s="161" t="s">
        <v>562</v>
      </c>
      <c r="F307" s="161" t="s">
        <v>660</v>
      </c>
      <c r="G307" s="161" t="s">
        <v>1586</v>
      </c>
      <c r="H307" s="198">
        <v>45971</v>
      </c>
      <c r="J307" s="161" t="s">
        <v>479</v>
      </c>
      <c r="L307" s="198">
        <v>44562</v>
      </c>
      <c r="M307" s="198">
        <v>45953</v>
      </c>
      <c r="N307" s="161" t="s">
        <v>132</v>
      </c>
      <c r="O307" s="161" t="s">
        <v>3115</v>
      </c>
      <c r="P307" s="260">
        <v>151164019929</v>
      </c>
      <c r="Q307" s="161" t="s">
        <v>1587</v>
      </c>
      <c r="T307" s="161" t="s">
        <v>564</v>
      </c>
      <c r="U307" s="197">
        <v>0</v>
      </c>
      <c r="V307" s="373">
        <v>0</v>
      </c>
      <c r="W307" s="373">
        <v>0</v>
      </c>
      <c r="X307" s="197">
        <v>0</v>
      </c>
      <c r="Y307" s="373">
        <v>0</v>
      </c>
      <c r="Z307" s="373">
        <v>0</v>
      </c>
      <c r="AA307" s="197">
        <v>0</v>
      </c>
      <c r="AB307" s="373">
        <v>0</v>
      </c>
      <c r="AC307" s="373">
        <v>0</v>
      </c>
      <c r="AD307" s="373">
        <v>0</v>
      </c>
      <c r="AE307" s="373">
        <v>0</v>
      </c>
      <c r="AF307" s="373">
        <v>0</v>
      </c>
      <c r="AG307" s="373">
        <v>0</v>
      </c>
      <c r="AH307" s="373">
        <v>0</v>
      </c>
      <c r="AI307" s="373">
        <v>0</v>
      </c>
      <c r="AJ307" s="197">
        <v>0</v>
      </c>
    </row>
    <row r="308" spans="1:36" ht="15" customHeight="1" x14ac:dyDescent="0.25">
      <c r="A308" s="367" t="str">
        <f t="shared" si="5"/>
        <v>27xx-600403302439-270120251209TAC0004</v>
      </c>
      <c r="B308" s="161" t="s">
        <v>602</v>
      </c>
      <c r="C308" s="161" t="s">
        <v>193</v>
      </c>
      <c r="D308" s="367" t="s">
        <v>3363</v>
      </c>
      <c r="E308" s="161" t="s">
        <v>562</v>
      </c>
      <c r="F308" s="161" t="s">
        <v>660</v>
      </c>
      <c r="G308" s="161" t="s">
        <v>2012</v>
      </c>
      <c r="H308" s="198">
        <v>46000</v>
      </c>
      <c r="J308" s="161" t="s">
        <v>479</v>
      </c>
      <c r="L308" s="198">
        <v>45188</v>
      </c>
      <c r="M308" s="198">
        <v>45981</v>
      </c>
      <c r="N308" s="161" t="s">
        <v>132</v>
      </c>
      <c r="O308" s="161" t="s">
        <v>3071</v>
      </c>
      <c r="P308" s="260">
        <v>600403302439</v>
      </c>
      <c r="Q308" s="161" t="s">
        <v>2013</v>
      </c>
      <c r="T308" s="161" t="s">
        <v>564</v>
      </c>
      <c r="U308" s="197">
        <v>0</v>
      </c>
      <c r="V308" s="373">
        <v>0</v>
      </c>
      <c r="W308" s="373">
        <v>0</v>
      </c>
      <c r="X308" s="197">
        <v>0</v>
      </c>
      <c r="Y308" s="373">
        <v>0</v>
      </c>
      <c r="Z308" s="373">
        <v>0</v>
      </c>
      <c r="AA308" s="197">
        <v>0</v>
      </c>
      <c r="AB308" s="373">
        <v>0</v>
      </c>
      <c r="AC308" s="373">
        <v>0</v>
      </c>
      <c r="AD308" s="373">
        <v>0</v>
      </c>
      <c r="AE308" s="373">
        <v>0</v>
      </c>
      <c r="AF308" s="373">
        <v>0</v>
      </c>
      <c r="AG308" s="373">
        <v>0</v>
      </c>
      <c r="AH308" s="373">
        <v>0</v>
      </c>
      <c r="AI308" s="373">
        <v>0</v>
      </c>
      <c r="AJ308" s="197">
        <v>0</v>
      </c>
    </row>
    <row r="309" spans="1:36" ht="15" customHeight="1" x14ac:dyDescent="0.25">
      <c r="A309" s="367" t="str">
        <f t="shared" si="5"/>
        <v>27xx-111140013921-270120251229TAC0089</v>
      </c>
      <c r="B309" s="161" t="s">
        <v>602</v>
      </c>
      <c r="C309" s="161" t="s">
        <v>193</v>
      </c>
      <c r="D309" s="367" t="s">
        <v>3363</v>
      </c>
      <c r="E309" s="161" t="s">
        <v>562</v>
      </c>
      <c r="F309" s="161" t="s">
        <v>3336</v>
      </c>
      <c r="G309" s="161" t="s">
        <v>2727</v>
      </c>
      <c r="H309" s="198">
        <v>46020</v>
      </c>
      <c r="J309" s="161" t="s">
        <v>479</v>
      </c>
      <c r="L309" s="198">
        <v>44927</v>
      </c>
      <c r="M309" s="198">
        <v>46017</v>
      </c>
      <c r="N309" s="161" t="s">
        <v>132</v>
      </c>
      <c r="O309" s="161" t="s">
        <v>3134</v>
      </c>
      <c r="P309" s="260">
        <v>111140013921</v>
      </c>
      <c r="Q309" s="161" t="s">
        <v>2726</v>
      </c>
      <c r="T309" s="161" t="s">
        <v>564</v>
      </c>
      <c r="U309" s="197">
        <v>0</v>
      </c>
      <c r="V309" s="373">
        <v>0</v>
      </c>
      <c r="W309" s="373">
        <v>0</v>
      </c>
      <c r="X309" s="197">
        <v>0</v>
      </c>
      <c r="Y309" s="373">
        <v>0</v>
      </c>
      <c r="Z309" s="373">
        <v>0</v>
      </c>
      <c r="AA309" s="197">
        <v>0</v>
      </c>
      <c r="AB309" s="373">
        <v>0</v>
      </c>
      <c r="AC309" s="373">
        <v>0</v>
      </c>
      <c r="AD309" s="373">
        <v>0</v>
      </c>
      <c r="AE309" s="373">
        <v>0</v>
      </c>
      <c r="AF309" s="373">
        <v>0</v>
      </c>
      <c r="AG309" s="373">
        <v>0</v>
      </c>
      <c r="AH309" s="373">
        <v>0</v>
      </c>
      <c r="AI309" s="373">
        <v>0</v>
      </c>
      <c r="AJ309" s="197">
        <v>0</v>
      </c>
    </row>
    <row r="310" spans="1:36" ht="15" customHeight="1" x14ac:dyDescent="0.25">
      <c r="A310" s="367" t="str">
        <f t="shared" si="5"/>
        <v>27xx-700627402088-270120251229TAC0090</v>
      </c>
      <c r="B310" s="161" t="s">
        <v>602</v>
      </c>
      <c r="C310" s="161" t="s">
        <v>193</v>
      </c>
      <c r="D310" s="367" t="s">
        <v>3363</v>
      </c>
      <c r="E310" s="161" t="s">
        <v>562</v>
      </c>
      <c r="F310" s="161" t="s">
        <v>660</v>
      </c>
      <c r="G310" s="161" t="s">
        <v>2725</v>
      </c>
      <c r="H310" s="198">
        <v>46020</v>
      </c>
      <c r="J310" s="161" t="s">
        <v>479</v>
      </c>
      <c r="L310" s="198">
        <v>45512</v>
      </c>
      <c r="M310" s="198">
        <v>46015</v>
      </c>
      <c r="N310" s="161" t="s">
        <v>132</v>
      </c>
      <c r="O310" s="161" t="s">
        <v>3157</v>
      </c>
      <c r="P310" s="260">
        <v>700627402088</v>
      </c>
      <c r="Q310" s="161" t="s">
        <v>3158</v>
      </c>
      <c r="T310" s="161" t="s">
        <v>564</v>
      </c>
      <c r="U310" s="197">
        <v>0</v>
      </c>
      <c r="V310" s="373">
        <v>0</v>
      </c>
      <c r="W310" s="373">
        <v>0</v>
      </c>
      <c r="X310" s="197">
        <v>0</v>
      </c>
      <c r="Y310" s="373">
        <v>0</v>
      </c>
      <c r="Z310" s="373">
        <v>0</v>
      </c>
      <c r="AA310" s="197">
        <v>0</v>
      </c>
      <c r="AB310" s="373">
        <v>0</v>
      </c>
      <c r="AC310" s="373">
        <v>0</v>
      </c>
      <c r="AD310" s="373">
        <v>0</v>
      </c>
      <c r="AE310" s="373">
        <v>0</v>
      </c>
      <c r="AF310" s="373">
        <v>0</v>
      </c>
      <c r="AG310" s="373">
        <v>0</v>
      </c>
      <c r="AH310" s="373">
        <v>0</v>
      </c>
      <c r="AI310" s="373">
        <v>0</v>
      </c>
      <c r="AJ310" s="197">
        <v>0</v>
      </c>
    </row>
    <row r="311" spans="1:36" ht="15" customHeight="1" x14ac:dyDescent="0.25">
      <c r="A311" s="367" t="str">
        <f t="shared" si="5"/>
        <v>27xx-820112401552-270120260227TAC0182</v>
      </c>
      <c r="B311" s="161" t="s">
        <v>602</v>
      </c>
      <c r="C311" s="161" t="s">
        <v>193</v>
      </c>
      <c r="D311" s="367" t="s">
        <v>3363</v>
      </c>
      <c r="E311" s="161" t="s">
        <v>562</v>
      </c>
      <c r="F311" s="161" t="s">
        <v>660</v>
      </c>
      <c r="G311" s="161" t="s">
        <v>3654</v>
      </c>
      <c r="H311" s="198">
        <v>46080</v>
      </c>
      <c r="J311" s="161" t="s">
        <v>479</v>
      </c>
      <c r="L311" s="198">
        <v>44927</v>
      </c>
      <c r="M311" s="198">
        <v>46057</v>
      </c>
      <c r="N311" s="161" t="s">
        <v>131</v>
      </c>
      <c r="O311" s="161" t="s">
        <v>4881</v>
      </c>
      <c r="P311" s="260">
        <v>820112401552</v>
      </c>
      <c r="Q311" s="161" t="s">
        <v>3653</v>
      </c>
      <c r="T311" s="161" t="s">
        <v>564</v>
      </c>
      <c r="U311" s="197">
        <v>0</v>
      </c>
      <c r="V311" s="373">
        <v>0</v>
      </c>
      <c r="W311" s="373">
        <v>0</v>
      </c>
      <c r="X311" s="197">
        <v>0</v>
      </c>
      <c r="Y311" s="373">
        <v>0</v>
      </c>
      <c r="Z311" s="373">
        <v>0</v>
      </c>
      <c r="AA311" s="197">
        <v>0</v>
      </c>
      <c r="AB311" s="373">
        <v>0</v>
      </c>
      <c r="AC311" s="373">
        <v>0</v>
      </c>
      <c r="AD311" s="373">
        <v>0</v>
      </c>
      <c r="AE311" s="373">
        <v>0</v>
      </c>
      <c r="AF311" s="373">
        <v>0</v>
      </c>
      <c r="AG311" s="373">
        <v>0</v>
      </c>
      <c r="AH311" s="373">
        <v>0</v>
      </c>
      <c r="AI311" s="373">
        <v>0</v>
      </c>
      <c r="AJ311" s="197">
        <v>0</v>
      </c>
    </row>
    <row r="312" spans="1:36" ht="15" customHeight="1" x14ac:dyDescent="0.25">
      <c r="A312" s="367" t="str">
        <f t="shared" si="5"/>
        <v>30xx-170340031300-300120250807TAC0011</v>
      </c>
      <c r="B312" s="161" t="s">
        <v>595</v>
      </c>
      <c r="C312" s="161" t="s">
        <v>217</v>
      </c>
      <c r="D312" s="367" t="s">
        <v>3363</v>
      </c>
      <c r="E312" s="161" t="s">
        <v>579</v>
      </c>
      <c r="F312" s="161" t="s">
        <v>719</v>
      </c>
      <c r="G312" s="161" t="s">
        <v>836</v>
      </c>
      <c r="H312" s="198">
        <v>45876</v>
      </c>
      <c r="J312" s="161" t="s">
        <v>487</v>
      </c>
      <c r="L312" s="198">
        <v>44562</v>
      </c>
      <c r="M312" s="198">
        <v>45657</v>
      </c>
      <c r="N312" s="161" t="s">
        <v>28</v>
      </c>
      <c r="O312" s="161" t="s">
        <v>3003</v>
      </c>
      <c r="P312" s="260">
        <v>170340031300</v>
      </c>
      <c r="Q312" s="161" t="s">
        <v>837</v>
      </c>
      <c r="T312" s="161" t="s">
        <v>564</v>
      </c>
      <c r="U312" s="197">
        <v>0</v>
      </c>
      <c r="V312" s="373">
        <v>0</v>
      </c>
      <c r="W312" s="373">
        <v>0</v>
      </c>
      <c r="X312" s="197">
        <v>0</v>
      </c>
      <c r="Y312" s="373">
        <v>0</v>
      </c>
      <c r="Z312" s="373">
        <v>0</v>
      </c>
      <c r="AA312" s="197">
        <v>0</v>
      </c>
      <c r="AB312" s="373">
        <v>0</v>
      </c>
      <c r="AC312" s="373">
        <v>0</v>
      </c>
      <c r="AD312" s="373">
        <v>0</v>
      </c>
      <c r="AE312" s="373">
        <v>0</v>
      </c>
      <c r="AF312" s="373">
        <v>0</v>
      </c>
      <c r="AG312" s="373">
        <v>0</v>
      </c>
      <c r="AH312" s="373">
        <v>0</v>
      </c>
      <c r="AI312" s="373">
        <v>0</v>
      </c>
      <c r="AJ312" s="197">
        <v>0</v>
      </c>
    </row>
    <row r="313" spans="1:36" ht="15" customHeight="1" x14ac:dyDescent="0.25">
      <c r="A313" s="367" t="str">
        <f t="shared" si="5"/>
        <v>30xx-30640007053-300120251111TAC0019</v>
      </c>
      <c r="B313" s="161" t="s">
        <v>595</v>
      </c>
      <c r="C313" s="161" t="s">
        <v>217</v>
      </c>
      <c r="D313" s="367" t="s">
        <v>3363</v>
      </c>
      <c r="E313" s="161" t="s">
        <v>579</v>
      </c>
      <c r="F313" s="161" t="s">
        <v>719</v>
      </c>
      <c r="G313" s="161" t="s">
        <v>1656</v>
      </c>
      <c r="H313" s="198">
        <v>45972</v>
      </c>
      <c r="J313" s="161" t="s">
        <v>479</v>
      </c>
      <c r="L313" s="198">
        <v>44562</v>
      </c>
      <c r="M313" s="198">
        <v>45959</v>
      </c>
      <c r="N313" s="161" t="s">
        <v>132</v>
      </c>
      <c r="O313" s="161" t="s">
        <v>2506</v>
      </c>
      <c r="P313" s="260">
        <v>30640007053</v>
      </c>
      <c r="Q313" s="161" t="s">
        <v>1657</v>
      </c>
      <c r="T313" s="161" t="s">
        <v>564</v>
      </c>
      <c r="U313" s="197">
        <v>0</v>
      </c>
      <c r="V313" s="373">
        <v>0</v>
      </c>
      <c r="W313" s="373">
        <v>0</v>
      </c>
      <c r="X313" s="197">
        <v>0</v>
      </c>
      <c r="Y313" s="373">
        <v>0</v>
      </c>
      <c r="Z313" s="373">
        <v>0</v>
      </c>
      <c r="AA313" s="197">
        <v>0</v>
      </c>
      <c r="AB313" s="373">
        <v>0</v>
      </c>
      <c r="AC313" s="373">
        <v>0</v>
      </c>
      <c r="AD313" s="373">
        <v>0</v>
      </c>
      <c r="AE313" s="373">
        <v>0</v>
      </c>
      <c r="AF313" s="373">
        <v>0</v>
      </c>
      <c r="AG313" s="373">
        <v>0</v>
      </c>
      <c r="AH313" s="373">
        <v>0</v>
      </c>
      <c r="AI313" s="373">
        <v>0</v>
      </c>
      <c r="AJ313" s="197">
        <v>0</v>
      </c>
    </row>
    <row r="314" spans="1:36" ht="15" customHeight="1" x14ac:dyDescent="0.25">
      <c r="A314" s="367" t="str">
        <f t="shared" si="5"/>
        <v>30xx-221240015855-300120250922TAC0002</v>
      </c>
      <c r="B314" s="161" t="s">
        <v>595</v>
      </c>
      <c r="C314" s="161" t="s">
        <v>217</v>
      </c>
      <c r="D314" s="367" t="s">
        <v>3363</v>
      </c>
      <c r="E314" s="161" t="s">
        <v>567</v>
      </c>
      <c r="F314" s="161" t="s">
        <v>1722</v>
      </c>
      <c r="G314" s="161" t="s">
        <v>1832</v>
      </c>
      <c r="H314" s="198">
        <v>45922</v>
      </c>
      <c r="J314" s="161" t="s">
        <v>479</v>
      </c>
      <c r="L314" s="198">
        <v>44743</v>
      </c>
      <c r="M314" s="198">
        <v>44763</v>
      </c>
      <c r="N314" s="161" t="s">
        <v>132</v>
      </c>
      <c r="O314" s="161" t="s">
        <v>2491</v>
      </c>
      <c r="P314" s="260">
        <v>221240015855</v>
      </c>
      <c r="Q314" s="161" t="s">
        <v>1831</v>
      </c>
      <c r="T314" s="161" t="s">
        <v>564</v>
      </c>
      <c r="U314" s="197">
        <v>0</v>
      </c>
      <c r="V314" s="373">
        <v>0</v>
      </c>
      <c r="W314" s="373">
        <v>0</v>
      </c>
      <c r="X314" s="197">
        <v>0</v>
      </c>
      <c r="Y314" s="373">
        <v>0</v>
      </c>
      <c r="Z314" s="373">
        <v>0</v>
      </c>
      <c r="AA314" s="197">
        <v>0</v>
      </c>
      <c r="AB314" s="373">
        <v>0</v>
      </c>
      <c r="AC314" s="373">
        <v>0</v>
      </c>
      <c r="AD314" s="373">
        <v>0</v>
      </c>
      <c r="AE314" s="373">
        <v>0</v>
      </c>
      <c r="AF314" s="373">
        <v>0</v>
      </c>
      <c r="AG314" s="373">
        <v>0</v>
      </c>
      <c r="AH314" s="373">
        <v>0</v>
      </c>
      <c r="AI314" s="373">
        <v>0</v>
      </c>
      <c r="AJ314" s="197">
        <v>0</v>
      </c>
    </row>
    <row r="315" spans="1:36" ht="15" customHeight="1" x14ac:dyDescent="0.25">
      <c r="A315" s="367" t="str">
        <f t="shared" si="5"/>
        <v>30xx-230340001164-300120251121TAC0004</v>
      </c>
      <c r="B315" s="161" t="s">
        <v>595</v>
      </c>
      <c r="C315" s="161" t="s">
        <v>217</v>
      </c>
      <c r="D315" s="367" t="s">
        <v>3363</v>
      </c>
      <c r="E315" s="161" t="s">
        <v>567</v>
      </c>
      <c r="F315" s="161" t="s">
        <v>711</v>
      </c>
      <c r="G315" s="161" t="s">
        <v>2006</v>
      </c>
      <c r="H315" s="198">
        <v>45982</v>
      </c>
      <c r="J315" s="161" t="s">
        <v>479</v>
      </c>
      <c r="L315" s="198">
        <v>44986</v>
      </c>
      <c r="M315" s="198">
        <v>45838</v>
      </c>
      <c r="N315" s="161" t="s">
        <v>132</v>
      </c>
      <c r="O315" s="161" t="s">
        <v>2493</v>
      </c>
      <c r="P315" s="260">
        <v>230340001164</v>
      </c>
      <c r="Q315" s="161" t="s">
        <v>2007</v>
      </c>
      <c r="T315" s="161" t="s">
        <v>564</v>
      </c>
      <c r="U315" s="197">
        <v>0</v>
      </c>
      <c r="V315" s="373">
        <v>0</v>
      </c>
      <c r="W315" s="373">
        <v>0</v>
      </c>
      <c r="X315" s="197">
        <v>0</v>
      </c>
      <c r="Y315" s="373">
        <v>0</v>
      </c>
      <c r="Z315" s="373">
        <v>0</v>
      </c>
      <c r="AA315" s="197">
        <v>0</v>
      </c>
      <c r="AB315" s="373">
        <v>0</v>
      </c>
      <c r="AC315" s="373">
        <v>0</v>
      </c>
      <c r="AD315" s="373">
        <v>0</v>
      </c>
      <c r="AE315" s="373">
        <v>0</v>
      </c>
      <c r="AF315" s="373">
        <v>0</v>
      </c>
      <c r="AG315" s="373">
        <v>0</v>
      </c>
      <c r="AH315" s="373">
        <v>0</v>
      </c>
      <c r="AI315" s="373">
        <v>0</v>
      </c>
      <c r="AJ315" s="197">
        <v>0</v>
      </c>
    </row>
    <row r="316" spans="1:36" ht="15" customHeight="1" x14ac:dyDescent="0.25">
      <c r="A316" s="367" t="str">
        <f t="shared" si="5"/>
        <v>30xx-110740013069-300120251202TAC0006</v>
      </c>
      <c r="B316" s="161" t="s">
        <v>595</v>
      </c>
      <c r="C316" s="161" t="s">
        <v>217</v>
      </c>
      <c r="D316" s="367" t="s">
        <v>3363</v>
      </c>
      <c r="E316" s="161" t="s">
        <v>567</v>
      </c>
      <c r="F316" s="161" t="s">
        <v>711</v>
      </c>
      <c r="G316" s="161" t="s">
        <v>1982</v>
      </c>
      <c r="H316" s="198">
        <v>45993</v>
      </c>
      <c r="J316" s="161" t="s">
        <v>479</v>
      </c>
      <c r="L316" s="198">
        <v>44562</v>
      </c>
      <c r="M316" s="198">
        <v>45981</v>
      </c>
      <c r="N316" s="161" t="s">
        <v>132</v>
      </c>
      <c r="O316" s="161" t="s">
        <v>2455</v>
      </c>
      <c r="P316" s="260">
        <v>110740013069</v>
      </c>
      <c r="Q316" s="161" t="s">
        <v>1983</v>
      </c>
      <c r="T316" s="161" t="s">
        <v>564</v>
      </c>
      <c r="U316" s="197">
        <v>0</v>
      </c>
      <c r="V316" s="373">
        <v>0</v>
      </c>
      <c r="W316" s="373">
        <v>0</v>
      </c>
      <c r="X316" s="197">
        <v>0</v>
      </c>
      <c r="Y316" s="373">
        <v>0</v>
      </c>
      <c r="Z316" s="373">
        <v>0</v>
      </c>
      <c r="AA316" s="197">
        <v>0</v>
      </c>
      <c r="AB316" s="373">
        <v>0</v>
      </c>
      <c r="AC316" s="373">
        <v>0</v>
      </c>
      <c r="AD316" s="373">
        <v>0</v>
      </c>
      <c r="AE316" s="373">
        <v>0</v>
      </c>
      <c r="AF316" s="373">
        <v>0</v>
      </c>
      <c r="AG316" s="373">
        <v>0</v>
      </c>
      <c r="AH316" s="373">
        <v>0</v>
      </c>
      <c r="AI316" s="373">
        <v>0</v>
      </c>
      <c r="AJ316" s="197">
        <v>0</v>
      </c>
    </row>
    <row r="317" spans="1:36" ht="15" customHeight="1" x14ac:dyDescent="0.25">
      <c r="A317" s="367" t="str">
        <f t="shared" si="5"/>
        <v>30xx-250740023480-300120251205TAC0001</v>
      </c>
      <c r="B317" s="161" t="s">
        <v>595</v>
      </c>
      <c r="C317" s="161" t="s">
        <v>217</v>
      </c>
      <c r="D317" s="367" t="s">
        <v>3363</v>
      </c>
      <c r="E317" s="161" t="s">
        <v>579</v>
      </c>
      <c r="F317" s="161" t="s">
        <v>719</v>
      </c>
      <c r="G317" s="161" t="s">
        <v>2159</v>
      </c>
      <c r="H317" s="198">
        <v>45996</v>
      </c>
      <c r="J317" s="161" t="s">
        <v>479</v>
      </c>
      <c r="L317" s="198">
        <v>45860</v>
      </c>
      <c r="M317" s="198">
        <v>45987</v>
      </c>
      <c r="N317" s="161" t="s">
        <v>132</v>
      </c>
      <c r="O317" s="161"/>
      <c r="P317" s="260">
        <v>250740023480</v>
      </c>
      <c r="Q317" s="161" t="s">
        <v>2158</v>
      </c>
      <c r="T317" s="161" t="s">
        <v>564</v>
      </c>
      <c r="U317" s="197">
        <v>0</v>
      </c>
      <c r="V317" s="373">
        <v>0</v>
      </c>
      <c r="W317" s="373">
        <v>0</v>
      </c>
      <c r="X317" s="197">
        <v>0</v>
      </c>
      <c r="Y317" s="373">
        <v>0</v>
      </c>
      <c r="Z317" s="373">
        <v>0</v>
      </c>
      <c r="AA317" s="197">
        <v>0</v>
      </c>
      <c r="AB317" s="373">
        <v>0</v>
      </c>
      <c r="AC317" s="373">
        <v>0</v>
      </c>
      <c r="AD317" s="373">
        <v>0</v>
      </c>
      <c r="AE317" s="373">
        <v>0</v>
      </c>
      <c r="AF317" s="373">
        <v>0</v>
      </c>
      <c r="AG317" s="373">
        <v>0</v>
      </c>
      <c r="AH317" s="373">
        <v>0</v>
      </c>
      <c r="AI317" s="373">
        <v>0</v>
      </c>
      <c r="AJ317" s="197">
        <v>0</v>
      </c>
    </row>
    <row r="318" spans="1:36" ht="15" customHeight="1" x14ac:dyDescent="0.25">
      <c r="A318" s="367" t="str">
        <f t="shared" si="5"/>
        <v>30xx-230840042010-300120251211TAC0002</v>
      </c>
      <c r="B318" s="161" t="s">
        <v>595</v>
      </c>
      <c r="C318" s="161" t="s">
        <v>217</v>
      </c>
      <c r="D318" s="367" t="s">
        <v>3363</v>
      </c>
      <c r="E318" s="161" t="s">
        <v>567</v>
      </c>
      <c r="F318" s="161" t="s">
        <v>723</v>
      </c>
      <c r="G318" s="161" t="s">
        <v>2173</v>
      </c>
      <c r="H318" s="198">
        <v>46002</v>
      </c>
      <c r="J318" s="161" t="s">
        <v>479</v>
      </c>
      <c r="L318" s="198">
        <v>45169</v>
      </c>
      <c r="M318" s="198">
        <v>46000</v>
      </c>
      <c r="N318" s="161" t="s">
        <v>132</v>
      </c>
      <c r="O318" s="161" t="s">
        <v>2495</v>
      </c>
      <c r="P318" s="260">
        <v>230840042010</v>
      </c>
      <c r="Q318" s="161" t="s">
        <v>2172</v>
      </c>
      <c r="T318" s="161" t="s">
        <v>564</v>
      </c>
      <c r="U318" s="197">
        <v>0</v>
      </c>
      <c r="V318" s="373">
        <v>0</v>
      </c>
      <c r="W318" s="373">
        <v>0</v>
      </c>
      <c r="X318" s="197">
        <v>0</v>
      </c>
      <c r="Y318" s="373">
        <v>0</v>
      </c>
      <c r="Z318" s="373">
        <v>0</v>
      </c>
      <c r="AA318" s="197">
        <v>0</v>
      </c>
      <c r="AB318" s="373">
        <v>0</v>
      </c>
      <c r="AC318" s="373">
        <v>0</v>
      </c>
      <c r="AD318" s="373">
        <v>0</v>
      </c>
      <c r="AE318" s="373">
        <v>0</v>
      </c>
      <c r="AF318" s="373">
        <v>0</v>
      </c>
      <c r="AG318" s="373">
        <v>0</v>
      </c>
      <c r="AH318" s="373">
        <v>0</v>
      </c>
      <c r="AI318" s="373">
        <v>0</v>
      </c>
      <c r="AJ318" s="197">
        <v>0</v>
      </c>
    </row>
    <row r="319" spans="1:36" ht="15" customHeight="1" x14ac:dyDescent="0.25">
      <c r="A319" s="367" t="str">
        <f t="shared" si="5"/>
        <v>30xx-220140001640-300120260105TAC0004</v>
      </c>
      <c r="B319" s="161" t="s">
        <v>595</v>
      </c>
      <c r="C319" s="161" t="s">
        <v>217</v>
      </c>
      <c r="D319" s="367" t="s">
        <v>3363</v>
      </c>
      <c r="E319" s="161" t="s">
        <v>567</v>
      </c>
      <c r="F319" s="161" t="s">
        <v>711</v>
      </c>
      <c r="G319" s="161" t="s">
        <v>2599</v>
      </c>
      <c r="H319" s="198">
        <v>46027</v>
      </c>
      <c r="J319" s="161" t="s">
        <v>479</v>
      </c>
      <c r="L319" s="198">
        <v>44927</v>
      </c>
      <c r="M319" s="198">
        <v>46014</v>
      </c>
      <c r="N319" s="161" t="s">
        <v>132</v>
      </c>
      <c r="O319" s="161" t="s">
        <v>3164</v>
      </c>
      <c r="P319" s="260">
        <v>220140001640</v>
      </c>
      <c r="Q319" s="161" t="s">
        <v>2598</v>
      </c>
      <c r="T319" s="161" t="s">
        <v>564</v>
      </c>
      <c r="U319" s="197">
        <v>0</v>
      </c>
      <c r="V319" s="373">
        <v>0</v>
      </c>
      <c r="W319" s="373">
        <v>0</v>
      </c>
      <c r="X319" s="197">
        <v>0</v>
      </c>
      <c r="Y319" s="373">
        <v>0</v>
      </c>
      <c r="Z319" s="373">
        <v>0</v>
      </c>
      <c r="AA319" s="197">
        <v>0</v>
      </c>
      <c r="AB319" s="373">
        <v>0</v>
      </c>
      <c r="AC319" s="373">
        <v>0</v>
      </c>
      <c r="AD319" s="373">
        <v>0</v>
      </c>
      <c r="AE319" s="373">
        <v>0</v>
      </c>
      <c r="AF319" s="373">
        <v>0</v>
      </c>
      <c r="AG319" s="373">
        <v>0</v>
      </c>
      <c r="AH319" s="373">
        <v>0</v>
      </c>
      <c r="AI319" s="373">
        <v>0</v>
      </c>
      <c r="AJ319" s="197">
        <v>0</v>
      </c>
    </row>
    <row r="320" spans="1:36" ht="15" customHeight="1" x14ac:dyDescent="0.25">
      <c r="A320" s="367" t="str">
        <f t="shared" si="5"/>
        <v>30xx-140940013319-300120260105TAC0002</v>
      </c>
      <c r="B320" s="161" t="s">
        <v>595</v>
      </c>
      <c r="C320" s="161" t="s">
        <v>217</v>
      </c>
      <c r="D320" s="367" t="s">
        <v>3363</v>
      </c>
      <c r="E320" s="161" t="s">
        <v>567</v>
      </c>
      <c r="F320" s="161" t="s">
        <v>723</v>
      </c>
      <c r="G320" s="161" t="s">
        <v>2604</v>
      </c>
      <c r="H320" s="198">
        <v>46027</v>
      </c>
      <c r="J320" s="161" t="s">
        <v>479</v>
      </c>
      <c r="L320" s="198">
        <v>44927</v>
      </c>
      <c r="M320" s="198">
        <v>46017</v>
      </c>
      <c r="N320" s="161" t="s">
        <v>132</v>
      </c>
      <c r="O320" s="161" t="s">
        <v>3205</v>
      </c>
      <c r="P320" s="260">
        <v>140940013319</v>
      </c>
      <c r="Q320" s="161" t="s">
        <v>2603</v>
      </c>
      <c r="T320" s="161" t="s">
        <v>564</v>
      </c>
      <c r="U320" s="197">
        <v>0</v>
      </c>
      <c r="V320" s="373">
        <v>0</v>
      </c>
      <c r="W320" s="373">
        <v>0</v>
      </c>
      <c r="X320" s="197">
        <v>0</v>
      </c>
      <c r="Y320" s="373">
        <v>0</v>
      </c>
      <c r="Z320" s="373">
        <v>0</v>
      </c>
      <c r="AA320" s="197">
        <v>0</v>
      </c>
      <c r="AB320" s="373">
        <v>0</v>
      </c>
      <c r="AC320" s="373">
        <v>0</v>
      </c>
      <c r="AD320" s="373">
        <v>0</v>
      </c>
      <c r="AE320" s="373">
        <v>0</v>
      </c>
      <c r="AF320" s="373">
        <v>0</v>
      </c>
      <c r="AG320" s="373">
        <v>0</v>
      </c>
      <c r="AH320" s="373">
        <v>0</v>
      </c>
      <c r="AI320" s="373">
        <v>0</v>
      </c>
      <c r="AJ320" s="197">
        <v>0</v>
      </c>
    </row>
    <row r="321" spans="1:36" ht="15" customHeight="1" x14ac:dyDescent="0.25">
      <c r="A321" s="367" t="str">
        <f t="shared" si="5"/>
        <v>30xx-980604450891-300120260105TAC0003</v>
      </c>
      <c r="B321" s="161" t="s">
        <v>595</v>
      </c>
      <c r="C321" s="161" t="s">
        <v>217</v>
      </c>
      <c r="D321" s="367" t="s">
        <v>3363</v>
      </c>
      <c r="E321" s="161" t="s">
        <v>567</v>
      </c>
      <c r="F321" s="161" t="s">
        <v>711</v>
      </c>
      <c r="G321" s="161" t="s">
        <v>2602</v>
      </c>
      <c r="H321" s="198">
        <v>46027</v>
      </c>
      <c r="J321" s="161" t="s">
        <v>479</v>
      </c>
      <c r="L321" s="198">
        <v>45669</v>
      </c>
      <c r="M321" s="198">
        <v>46014</v>
      </c>
      <c r="N321" s="161" t="s">
        <v>132</v>
      </c>
      <c r="O321" s="161" t="s">
        <v>3192</v>
      </c>
      <c r="P321" s="260">
        <v>980604450891</v>
      </c>
      <c r="Q321" s="161" t="s">
        <v>2601</v>
      </c>
      <c r="T321" s="161" t="s">
        <v>564</v>
      </c>
      <c r="U321" s="197">
        <v>0</v>
      </c>
      <c r="V321" s="373">
        <v>0</v>
      </c>
      <c r="W321" s="373">
        <v>0</v>
      </c>
      <c r="X321" s="197">
        <v>0</v>
      </c>
      <c r="Y321" s="373">
        <v>0</v>
      </c>
      <c r="Z321" s="373">
        <v>0</v>
      </c>
      <c r="AA321" s="197">
        <v>0</v>
      </c>
      <c r="AB321" s="373">
        <v>0</v>
      </c>
      <c r="AC321" s="373">
        <v>0</v>
      </c>
      <c r="AD321" s="373">
        <v>0</v>
      </c>
      <c r="AE321" s="373">
        <v>0</v>
      </c>
      <c r="AF321" s="373">
        <v>0</v>
      </c>
      <c r="AG321" s="373">
        <v>0</v>
      </c>
      <c r="AH321" s="373">
        <v>0</v>
      </c>
      <c r="AI321" s="373">
        <v>0</v>
      </c>
      <c r="AJ321" s="197">
        <v>0</v>
      </c>
    </row>
    <row r="322" spans="1:36" ht="15" customHeight="1" x14ac:dyDescent="0.25">
      <c r="A322" s="367" t="str">
        <f t="shared" si="5"/>
        <v>39xx-800831350150-390120251229TAC0006</v>
      </c>
      <c r="B322" s="161" t="s">
        <v>593</v>
      </c>
      <c r="C322" s="161" t="s">
        <v>358</v>
      </c>
      <c r="D322" s="367" t="s">
        <v>3363</v>
      </c>
      <c r="E322" s="161" t="s">
        <v>572</v>
      </c>
      <c r="F322" s="161" t="s">
        <v>3148</v>
      </c>
      <c r="G322" s="161" t="s">
        <v>3146</v>
      </c>
      <c r="H322" s="198">
        <v>46020</v>
      </c>
      <c r="J322" s="161" t="s">
        <v>479</v>
      </c>
      <c r="L322" s="198">
        <v>45315</v>
      </c>
      <c r="M322" s="198">
        <v>45992</v>
      </c>
      <c r="N322" s="161" t="s">
        <v>132</v>
      </c>
      <c r="O322" s="161" t="s">
        <v>3147</v>
      </c>
      <c r="P322" s="260">
        <v>800831350150</v>
      </c>
      <c r="Q322" s="161" t="s">
        <v>2619</v>
      </c>
      <c r="T322" s="161" t="s">
        <v>564</v>
      </c>
      <c r="U322" s="197">
        <v>0</v>
      </c>
      <c r="V322" s="373">
        <v>0</v>
      </c>
      <c r="W322" s="373">
        <v>0</v>
      </c>
      <c r="X322" s="197">
        <v>0</v>
      </c>
      <c r="Y322" s="373">
        <v>0</v>
      </c>
      <c r="Z322" s="373">
        <v>0</v>
      </c>
      <c r="AA322" s="197">
        <v>0</v>
      </c>
      <c r="AB322" s="373">
        <v>0</v>
      </c>
      <c r="AC322" s="373">
        <v>0</v>
      </c>
      <c r="AD322" s="373">
        <v>0</v>
      </c>
      <c r="AE322" s="373">
        <v>0</v>
      </c>
      <c r="AF322" s="373">
        <v>0</v>
      </c>
      <c r="AG322" s="373">
        <v>0</v>
      </c>
      <c r="AH322" s="373">
        <v>0</v>
      </c>
      <c r="AI322" s="373">
        <v>0</v>
      </c>
      <c r="AJ322" s="197">
        <v>0</v>
      </c>
    </row>
    <row r="323" spans="1:36" ht="15" customHeight="1" x14ac:dyDescent="0.25">
      <c r="A323" s="367" t="str">
        <f t="shared" si="5"/>
        <v>43xx-971126350590-430120251222TAC0001</v>
      </c>
      <c r="B323" s="161" t="s">
        <v>584</v>
      </c>
      <c r="C323" s="161" t="s">
        <v>328</v>
      </c>
      <c r="D323" s="367" t="s">
        <v>3363</v>
      </c>
      <c r="E323" s="161" t="s">
        <v>562</v>
      </c>
      <c r="F323" s="161" t="s">
        <v>524</v>
      </c>
      <c r="G323" s="161" t="s">
        <v>2626</v>
      </c>
      <c r="H323" s="198">
        <v>46013</v>
      </c>
      <c r="J323" s="161" t="s">
        <v>479</v>
      </c>
      <c r="L323" s="198">
        <v>44927</v>
      </c>
      <c r="M323" s="198">
        <v>45999</v>
      </c>
      <c r="N323" s="161" t="s">
        <v>131</v>
      </c>
      <c r="O323" s="161" t="s">
        <v>3091</v>
      </c>
      <c r="P323" s="260">
        <v>971126350590</v>
      </c>
      <c r="Q323" s="161" t="s">
        <v>2625</v>
      </c>
      <c r="T323" s="161" t="s">
        <v>564</v>
      </c>
      <c r="U323" s="197">
        <v>0</v>
      </c>
      <c r="V323" s="373">
        <v>0</v>
      </c>
      <c r="W323" s="373">
        <v>0</v>
      </c>
      <c r="X323" s="197">
        <v>0</v>
      </c>
      <c r="Y323" s="373">
        <v>0</v>
      </c>
      <c r="Z323" s="373">
        <v>0</v>
      </c>
      <c r="AA323" s="197">
        <v>0</v>
      </c>
      <c r="AB323" s="373">
        <v>0</v>
      </c>
      <c r="AC323" s="373">
        <v>0</v>
      </c>
      <c r="AD323" s="373">
        <v>0</v>
      </c>
      <c r="AE323" s="373">
        <v>0</v>
      </c>
      <c r="AF323" s="373">
        <v>0</v>
      </c>
      <c r="AG323" s="373">
        <v>0</v>
      </c>
      <c r="AH323" s="373">
        <v>0</v>
      </c>
      <c r="AI323" s="373">
        <v>0</v>
      </c>
      <c r="AJ323" s="197">
        <v>0</v>
      </c>
    </row>
    <row r="324" spans="1:36" ht="15" customHeight="1" x14ac:dyDescent="0.25">
      <c r="A324" s="367" t="str">
        <f t="shared" si="5"/>
        <v>43xx-240440001843-430120251126TAC0001</v>
      </c>
      <c r="B324" s="161" t="s">
        <v>584</v>
      </c>
      <c r="C324" s="161" t="s">
        <v>328</v>
      </c>
      <c r="D324" s="367" t="s">
        <v>3363</v>
      </c>
      <c r="E324" s="161" t="s">
        <v>572</v>
      </c>
      <c r="F324" s="161" t="s">
        <v>1714</v>
      </c>
      <c r="G324" s="161" t="s">
        <v>2631</v>
      </c>
      <c r="H324" s="198">
        <v>45987</v>
      </c>
      <c r="J324" s="161" t="s">
        <v>479</v>
      </c>
      <c r="L324" s="198">
        <v>45383</v>
      </c>
      <c r="M324" s="198">
        <v>45911</v>
      </c>
      <c r="N324" s="161" t="s">
        <v>132</v>
      </c>
      <c r="O324" s="161" t="s">
        <v>3173</v>
      </c>
      <c r="P324" s="260">
        <v>240440001843</v>
      </c>
      <c r="Q324" s="161" t="s">
        <v>3174</v>
      </c>
      <c r="T324" s="161" t="s">
        <v>564</v>
      </c>
      <c r="U324" s="197">
        <v>0</v>
      </c>
      <c r="V324" s="373">
        <v>0</v>
      </c>
      <c r="W324" s="373">
        <v>0</v>
      </c>
      <c r="X324" s="197">
        <v>0</v>
      </c>
      <c r="Y324" s="373">
        <v>0</v>
      </c>
      <c r="Z324" s="373">
        <v>0</v>
      </c>
      <c r="AA324" s="197">
        <v>0</v>
      </c>
      <c r="AB324" s="373">
        <v>0</v>
      </c>
      <c r="AC324" s="373">
        <v>0</v>
      </c>
      <c r="AD324" s="373">
        <v>0</v>
      </c>
      <c r="AE324" s="373">
        <v>0</v>
      </c>
      <c r="AF324" s="373">
        <v>0</v>
      </c>
      <c r="AG324" s="373">
        <v>0</v>
      </c>
      <c r="AH324" s="373">
        <v>0</v>
      </c>
      <c r="AI324" s="373">
        <v>0</v>
      </c>
      <c r="AJ324" s="197">
        <v>0</v>
      </c>
    </row>
    <row r="325" spans="1:36" ht="15" customHeight="1" x14ac:dyDescent="0.25">
      <c r="A325" s="367" t="str">
        <f t="shared" si="5"/>
        <v>43xx-931106300558-430120260213TAC0003</v>
      </c>
      <c r="B325" s="161" t="s">
        <v>584</v>
      </c>
      <c r="C325" s="161" t="s">
        <v>328</v>
      </c>
      <c r="D325" s="367" t="s">
        <v>3363</v>
      </c>
      <c r="E325" s="161" t="s">
        <v>572</v>
      </c>
      <c r="F325" s="161" t="s">
        <v>1113</v>
      </c>
      <c r="G325" s="161" t="s">
        <v>3708</v>
      </c>
      <c r="H325" s="198">
        <v>46066</v>
      </c>
      <c r="J325" s="161" t="s">
        <v>479</v>
      </c>
      <c r="L325" s="198">
        <v>45021</v>
      </c>
      <c r="M325" s="198">
        <v>46001</v>
      </c>
      <c r="N325" s="161" t="s">
        <v>131</v>
      </c>
      <c r="O325" s="161" t="s">
        <v>3896</v>
      </c>
      <c r="P325" s="260">
        <v>931106300558</v>
      </c>
      <c r="Q325" s="161" t="s">
        <v>3707</v>
      </c>
      <c r="T325" s="161" t="s">
        <v>564</v>
      </c>
      <c r="U325" s="197">
        <v>0</v>
      </c>
      <c r="V325" s="373">
        <v>0</v>
      </c>
      <c r="W325" s="373">
        <v>0</v>
      </c>
      <c r="X325" s="197">
        <v>0</v>
      </c>
      <c r="Y325" s="373">
        <v>0</v>
      </c>
      <c r="Z325" s="373">
        <v>0</v>
      </c>
      <c r="AA325" s="197">
        <v>0</v>
      </c>
      <c r="AB325" s="373">
        <v>0</v>
      </c>
      <c r="AC325" s="373">
        <v>0</v>
      </c>
      <c r="AD325" s="373">
        <v>0</v>
      </c>
      <c r="AE325" s="373">
        <v>0</v>
      </c>
      <c r="AF325" s="373">
        <v>0</v>
      </c>
      <c r="AG325" s="373">
        <v>0</v>
      </c>
      <c r="AH325" s="373">
        <v>0</v>
      </c>
      <c r="AI325" s="373">
        <v>0</v>
      </c>
      <c r="AJ325" s="197">
        <v>0</v>
      </c>
    </row>
    <row r="326" spans="1:36" ht="15" customHeight="1" x14ac:dyDescent="0.25">
      <c r="A326" s="367" t="str">
        <f t="shared" si="5"/>
        <v>43xx-700812301069-430120260213TAC0002</v>
      </c>
      <c r="B326" s="161" t="s">
        <v>584</v>
      </c>
      <c r="C326" s="161" t="s">
        <v>328</v>
      </c>
      <c r="D326" s="367" t="s">
        <v>3363</v>
      </c>
      <c r="E326" s="161" t="s">
        <v>572</v>
      </c>
      <c r="F326" s="161" t="s">
        <v>524</v>
      </c>
      <c r="G326" s="161" t="s">
        <v>3751</v>
      </c>
      <c r="H326" s="198">
        <v>46066</v>
      </c>
      <c r="J326" s="161" t="s">
        <v>479</v>
      </c>
      <c r="L326" s="198">
        <v>44927</v>
      </c>
      <c r="M326" s="198">
        <v>46036</v>
      </c>
      <c r="N326" s="161" t="s">
        <v>132</v>
      </c>
      <c r="O326" s="161" t="s">
        <v>3897</v>
      </c>
      <c r="P326" s="260">
        <v>700812301069</v>
      </c>
      <c r="Q326" s="161" t="s">
        <v>3750</v>
      </c>
      <c r="T326" s="161" t="s">
        <v>564</v>
      </c>
      <c r="U326" s="197">
        <v>0</v>
      </c>
      <c r="V326" s="373">
        <v>0</v>
      </c>
      <c r="W326" s="373">
        <v>0</v>
      </c>
      <c r="X326" s="197">
        <v>0</v>
      </c>
      <c r="Y326" s="373">
        <v>0</v>
      </c>
      <c r="Z326" s="373">
        <v>0</v>
      </c>
      <c r="AA326" s="197">
        <v>0</v>
      </c>
      <c r="AB326" s="373">
        <v>0</v>
      </c>
      <c r="AC326" s="373">
        <v>0</v>
      </c>
      <c r="AD326" s="373">
        <v>0</v>
      </c>
      <c r="AE326" s="373">
        <v>0</v>
      </c>
      <c r="AF326" s="373">
        <v>0</v>
      </c>
      <c r="AG326" s="373">
        <v>0</v>
      </c>
      <c r="AH326" s="373">
        <v>0</v>
      </c>
      <c r="AI326" s="373">
        <v>0</v>
      </c>
      <c r="AJ326" s="197">
        <v>0</v>
      </c>
    </row>
    <row r="327" spans="1:36" ht="15" customHeight="1" x14ac:dyDescent="0.25">
      <c r="A327" s="367" t="str">
        <f t="shared" ref="A327:A390" si="6">CONCATENATE(C327,"-",P327,"-",G327)</f>
        <v>43xx-419500020-430120260213TAC0008</v>
      </c>
      <c r="B327" s="161" t="s">
        <v>584</v>
      </c>
      <c r="C327" s="161" t="s">
        <v>328</v>
      </c>
      <c r="D327" s="367" t="s">
        <v>3363</v>
      </c>
      <c r="E327" s="161" t="s">
        <v>572</v>
      </c>
      <c r="F327" s="161" t="s">
        <v>1012</v>
      </c>
      <c r="G327" s="161" t="s">
        <v>4329</v>
      </c>
      <c r="H327" s="198">
        <v>46066</v>
      </c>
      <c r="J327" s="161" t="s">
        <v>479</v>
      </c>
      <c r="L327" s="198">
        <v>44927</v>
      </c>
      <c r="M327" s="198">
        <v>46055</v>
      </c>
      <c r="N327" s="161" t="s">
        <v>131</v>
      </c>
      <c r="O327" s="161" t="s">
        <v>4882</v>
      </c>
      <c r="P327" s="260">
        <v>419500020</v>
      </c>
      <c r="Q327" s="161" t="s">
        <v>4328</v>
      </c>
      <c r="T327" s="161" t="s">
        <v>564</v>
      </c>
      <c r="U327" s="197">
        <v>0</v>
      </c>
      <c r="V327" s="373">
        <v>0</v>
      </c>
      <c r="W327" s="373">
        <v>0</v>
      </c>
      <c r="X327" s="197">
        <v>0</v>
      </c>
      <c r="Y327" s="373">
        <v>0</v>
      </c>
      <c r="Z327" s="373">
        <v>0</v>
      </c>
      <c r="AA327" s="197">
        <v>0</v>
      </c>
      <c r="AB327" s="373">
        <v>0</v>
      </c>
      <c r="AC327" s="373">
        <v>0</v>
      </c>
      <c r="AD327" s="373">
        <v>0</v>
      </c>
      <c r="AE327" s="373">
        <v>0</v>
      </c>
      <c r="AF327" s="373">
        <v>0</v>
      </c>
      <c r="AG327" s="373">
        <v>0</v>
      </c>
      <c r="AH327" s="373">
        <v>0</v>
      </c>
      <c r="AI327" s="373">
        <v>0</v>
      </c>
      <c r="AJ327" s="197">
        <v>0</v>
      </c>
    </row>
    <row r="328" spans="1:36" ht="15" customHeight="1" x14ac:dyDescent="0.25">
      <c r="A328" s="367" t="str">
        <f t="shared" si="6"/>
        <v>45xx-240640022615-450120251021TAC0074</v>
      </c>
      <c r="B328" s="161" t="s">
        <v>591</v>
      </c>
      <c r="C328" s="161" t="s">
        <v>359</v>
      </c>
      <c r="D328" s="367" t="s">
        <v>3363</v>
      </c>
      <c r="E328" s="161" t="s">
        <v>562</v>
      </c>
      <c r="F328" s="161" t="s">
        <v>1106</v>
      </c>
      <c r="G328" s="161" t="s">
        <v>1285</v>
      </c>
      <c r="H328" s="198">
        <v>45951</v>
      </c>
      <c r="J328" s="161" t="s">
        <v>479</v>
      </c>
      <c r="L328" s="198">
        <v>45463</v>
      </c>
      <c r="M328" s="198">
        <v>45945</v>
      </c>
      <c r="N328" s="161" t="s">
        <v>132</v>
      </c>
      <c r="O328" s="161" t="s">
        <v>3228</v>
      </c>
      <c r="P328" s="260">
        <v>240640022615</v>
      </c>
      <c r="Q328" s="161" t="s">
        <v>1456</v>
      </c>
      <c r="T328" s="161" t="s">
        <v>564</v>
      </c>
      <c r="U328" s="197">
        <v>0</v>
      </c>
      <c r="V328" s="373">
        <v>0</v>
      </c>
      <c r="W328" s="373">
        <v>0</v>
      </c>
      <c r="X328" s="197">
        <v>0</v>
      </c>
      <c r="Y328" s="373">
        <v>0</v>
      </c>
      <c r="Z328" s="373">
        <v>0</v>
      </c>
      <c r="AA328" s="197">
        <v>0</v>
      </c>
      <c r="AB328" s="373">
        <v>0</v>
      </c>
      <c r="AC328" s="373">
        <v>0</v>
      </c>
      <c r="AD328" s="373">
        <v>0</v>
      </c>
      <c r="AE328" s="373">
        <v>0</v>
      </c>
      <c r="AF328" s="373">
        <v>0</v>
      </c>
      <c r="AG328" s="373">
        <v>0</v>
      </c>
      <c r="AH328" s="373">
        <v>0</v>
      </c>
      <c r="AI328" s="373">
        <v>0</v>
      </c>
      <c r="AJ328" s="197">
        <v>0</v>
      </c>
    </row>
    <row r="329" spans="1:36" ht="15" customHeight="1" x14ac:dyDescent="0.25">
      <c r="A329" s="367" t="str">
        <f t="shared" si="6"/>
        <v>45xx-160740011389-450120251128TAC0035</v>
      </c>
      <c r="B329" s="161" t="s">
        <v>591</v>
      </c>
      <c r="C329" s="161" t="s">
        <v>359</v>
      </c>
      <c r="D329" s="367" t="s">
        <v>3363</v>
      </c>
      <c r="E329" s="161" t="s">
        <v>562</v>
      </c>
      <c r="F329" s="161" t="s">
        <v>1400</v>
      </c>
      <c r="G329" s="161" t="s">
        <v>1872</v>
      </c>
      <c r="H329" s="198">
        <v>45989</v>
      </c>
      <c r="J329" s="161" t="s">
        <v>479</v>
      </c>
      <c r="L329" s="198">
        <v>44562</v>
      </c>
      <c r="M329" s="198">
        <v>45982</v>
      </c>
      <c r="N329" s="161" t="s">
        <v>132</v>
      </c>
      <c r="O329" s="161" t="s">
        <v>2463</v>
      </c>
      <c r="P329" s="260">
        <v>160740011389</v>
      </c>
      <c r="Q329" s="161" t="s">
        <v>1988</v>
      </c>
      <c r="T329" s="161" t="s">
        <v>564</v>
      </c>
      <c r="U329" s="197">
        <v>0</v>
      </c>
      <c r="V329" s="373">
        <v>0</v>
      </c>
      <c r="W329" s="373">
        <v>0</v>
      </c>
      <c r="X329" s="197">
        <v>0</v>
      </c>
      <c r="Y329" s="373">
        <v>0</v>
      </c>
      <c r="Z329" s="373">
        <v>0</v>
      </c>
      <c r="AA329" s="197">
        <v>0</v>
      </c>
      <c r="AB329" s="373">
        <v>0</v>
      </c>
      <c r="AC329" s="373">
        <v>0</v>
      </c>
      <c r="AD329" s="373">
        <v>0</v>
      </c>
      <c r="AE329" s="373">
        <v>0</v>
      </c>
      <c r="AF329" s="373">
        <v>0</v>
      </c>
      <c r="AG329" s="373">
        <v>0</v>
      </c>
      <c r="AH329" s="373">
        <v>0</v>
      </c>
      <c r="AI329" s="373">
        <v>0</v>
      </c>
      <c r="AJ329" s="197">
        <v>0</v>
      </c>
    </row>
    <row r="330" spans="1:36" ht="15" customHeight="1" x14ac:dyDescent="0.25">
      <c r="A330" s="367" t="str">
        <f t="shared" si="6"/>
        <v>45xx-640309350574-450120260205TAC0001</v>
      </c>
      <c r="B330" s="161" t="s">
        <v>591</v>
      </c>
      <c r="C330" s="161" t="s">
        <v>359</v>
      </c>
      <c r="D330" s="367" t="s">
        <v>3363</v>
      </c>
      <c r="E330" s="161" t="s">
        <v>562</v>
      </c>
      <c r="F330" s="161" t="s">
        <v>1401</v>
      </c>
      <c r="G330" s="161" t="s">
        <v>3662</v>
      </c>
      <c r="H330" s="198">
        <v>46058</v>
      </c>
      <c r="J330" s="161" t="s">
        <v>479</v>
      </c>
      <c r="L330" s="198">
        <v>44927</v>
      </c>
      <c r="M330" s="198">
        <v>46034</v>
      </c>
      <c r="N330" s="161" t="s">
        <v>132</v>
      </c>
      <c r="O330" s="161" t="s">
        <v>3909</v>
      </c>
      <c r="P330" s="260">
        <v>640309350574</v>
      </c>
      <c r="Q330" s="161" t="s">
        <v>3661</v>
      </c>
      <c r="T330" s="161" t="s">
        <v>564</v>
      </c>
      <c r="U330" s="197">
        <v>0</v>
      </c>
      <c r="V330" s="373">
        <v>0</v>
      </c>
      <c r="W330" s="373">
        <v>0</v>
      </c>
      <c r="X330" s="197">
        <v>0</v>
      </c>
      <c r="Y330" s="373">
        <v>0</v>
      </c>
      <c r="Z330" s="373">
        <v>0</v>
      </c>
      <c r="AA330" s="197">
        <v>0</v>
      </c>
      <c r="AB330" s="373">
        <v>0</v>
      </c>
      <c r="AC330" s="373">
        <v>0</v>
      </c>
      <c r="AD330" s="373">
        <v>0</v>
      </c>
      <c r="AE330" s="373">
        <v>0</v>
      </c>
      <c r="AF330" s="373">
        <v>0</v>
      </c>
      <c r="AG330" s="373">
        <v>0</v>
      </c>
      <c r="AH330" s="373">
        <v>0</v>
      </c>
      <c r="AI330" s="373">
        <v>0</v>
      </c>
      <c r="AJ330" s="197">
        <v>0</v>
      </c>
    </row>
    <row r="331" spans="1:36" ht="15" customHeight="1" x14ac:dyDescent="0.25">
      <c r="A331" s="367" t="str">
        <f t="shared" si="6"/>
        <v>45xx-681115450299-450120260206TAC0001</v>
      </c>
      <c r="B331" s="161" t="s">
        <v>591</v>
      </c>
      <c r="C331" s="161" t="s">
        <v>359</v>
      </c>
      <c r="D331" s="367" t="s">
        <v>3363</v>
      </c>
      <c r="E331" s="161" t="s">
        <v>562</v>
      </c>
      <c r="F331" s="161" t="s">
        <v>1414</v>
      </c>
      <c r="G331" s="161" t="s">
        <v>3657</v>
      </c>
      <c r="H331" s="198">
        <v>46059</v>
      </c>
      <c r="J331" s="161" t="s">
        <v>479</v>
      </c>
      <c r="L331" s="198">
        <v>44927</v>
      </c>
      <c r="M331" s="198">
        <v>46037</v>
      </c>
      <c r="N331" s="161" t="s">
        <v>132</v>
      </c>
      <c r="O331" s="161" t="s">
        <v>3907</v>
      </c>
      <c r="P331" s="260">
        <v>681115450299</v>
      </c>
      <c r="Q331" s="161" t="s">
        <v>4883</v>
      </c>
      <c r="T331" s="161" t="s">
        <v>564</v>
      </c>
      <c r="U331" s="197">
        <v>0</v>
      </c>
      <c r="V331" s="373">
        <v>0</v>
      </c>
      <c r="W331" s="373">
        <v>0</v>
      </c>
      <c r="X331" s="197">
        <v>0</v>
      </c>
      <c r="Y331" s="373">
        <v>0</v>
      </c>
      <c r="Z331" s="373">
        <v>0</v>
      </c>
      <c r="AA331" s="197">
        <v>0</v>
      </c>
      <c r="AB331" s="373">
        <v>0</v>
      </c>
      <c r="AC331" s="373">
        <v>0</v>
      </c>
      <c r="AD331" s="373">
        <v>0</v>
      </c>
      <c r="AE331" s="373">
        <v>0</v>
      </c>
      <c r="AF331" s="373">
        <v>0</v>
      </c>
      <c r="AG331" s="373">
        <v>0</v>
      </c>
      <c r="AH331" s="373">
        <v>0</v>
      </c>
      <c r="AI331" s="373">
        <v>0</v>
      </c>
      <c r="AJ331" s="197">
        <v>0</v>
      </c>
    </row>
    <row r="332" spans="1:36" ht="15" customHeight="1" x14ac:dyDescent="0.25">
      <c r="A332" s="367" t="str">
        <f t="shared" si="6"/>
        <v>45xx-520704350273-450120260216TAC0001</v>
      </c>
      <c r="B332" s="161" t="s">
        <v>591</v>
      </c>
      <c r="C332" s="161" t="s">
        <v>359</v>
      </c>
      <c r="D332" s="367" t="s">
        <v>3363</v>
      </c>
      <c r="E332" s="161" t="s">
        <v>562</v>
      </c>
      <c r="F332" s="161" t="s">
        <v>3879</v>
      </c>
      <c r="G332" s="161" t="s">
        <v>3666</v>
      </c>
      <c r="H332" s="198">
        <v>46069</v>
      </c>
      <c r="J332" s="161" t="s">
        <v>479</v>
      </c>
      <c r="L332" s="198">
        <v>44927</v>
      </c>
      <c r="M332" s="198">
        <v>46063</v>
      </c>
      <c r="N332" s="161" t="s">
        <v>132</v>
      </c>
      <c r="O332" s="161" t="s">
        <v>3890</v>
      </c>
      <c r="P332" s="260">
        <v>520704350273</v>
      </c>
      <c r="Q332" s="161" t="s">
        <v>3665</v>
      </c>
      <c r="T332" s="161" t="s">
        <v>564</v>
      </c>
      <c r="U332" s="197">
        <v>0</v>
      </c>
      <c r="V332" s="373">
        <v>0</v>
      </c>
      <c r="W332" s="373">
        <v>0</v>
      </c>
      <c r="X332" s="197">
        <v>0</v>
      </c>
      <c r="Y332" s="373">
        <v>0</v>
      </c>
      <c r="Z332" s="373">
        <v>0</v>
      </c>
      <c r="AA332" s="197">
        <v>0</v>
      </c>
      <c r="AB332" s="373">
        <v>0</v>
      </c>
      <c r="AC332" s="373">
        <v>0</v>
      </c>
      <c r="AD332" s="373">
        <v>0</v>
      </c>
      <c r="AE332" s="373">
        <v>0</v>
      </c>
      <c r="AF332" s="373">
        <v>0</v>
      </c>
      <c r="AG332" s="373">
        <v>0</v>
      </c>
      <c r="AH332" s="373">
        <v>0</v>
      </c>
      <c r="AI332" s="373">
        <v>0</v>
      </c>
      <c r="AJ332" s="197">
        <v>0</v>
      </c>
    </row>
    <row r="333" spans="1:36" ht="15" customHeight="1" x14ac:dyDescent="0.25">
      <c r="A333" s="367" t="str">
        <f t="shared" si="6"/>
        <v>48xx-170740018209-480120251125TAC0035</v>
      </c>
      <c r="B333" s="161" t="s">
        <v>587</v>
      </c>
      <c r="C333" s="161" t="s">
        <v>352</v>
      </c>
      <c r="D333" s="367" t="s">
        <v>3363</v>
      </c>
      <c r="E333" s="161" t="s">
        <v>567</v>
      </c>
      <c r="F333" s="161" t="s">
        <v>1389</v>
      </c>
      <c r="G333" s="161" t="s">
        <v>1880</v>
      </c>
      <c r="H333" s="198">
        <v>45986</v>
      </c>
      <c r="J333" s="161" t="s">
        <v>479</v>
      </c>
      <c r="L333" s="198">
        <v>44835</v>
      </c>
      <c r="M333" s="198">
        <v>45981</v>
      </c>
      <c r="N333" s="161" t="s">
        <v>132</v>
      </c>
      <c r="O333" s="161" t="s">
        <v>2470</v>
      </c>
      <c r="P333" s="260">
        <v>170740018209</v>
      </c>
      <c r="Q333" s="161" t="s">
        <v>1879</v>
      </c>
      <c r="T333" s="161" t="s">
        <v>564</v>
      </c>
      <c r="U333" s="197">
        <v>0</v>
      </c>
      <c r="V333" s="373">
        <v>0</v>
      </c>
      <c r="W333" s="373">
        <v>0</v>
      </c>
      <c r="X333" s="197">
        <v>0</v>
      </c>
      <c r="Y333" s="373">
        <v>0</v>
      </c>
      <c r="Z333" s="373">
        <v>0</v>
      </c>
      <c r="AA333" s="197">
        <v>0</v>
      </c>
      <c r="AB333" s="373">
        <v>0</v>
      </c>
      <c r="AC333" s="373">
        <v>0</v>
      </c>
      <c r="AD333" s="373">
        <v>0</v>
      </c>
      <c r="AE333" s="373">
        <v>0</v>
      </c>
      <c r="AF333" s="373">
        <v>0</v>
      </c>
      <c r="AG333" s="373">
        <v>0</v>
      </c>
      <c r="AH333" s="373">
        <v>0</v>
      </c>
      <c r="AI333" s="373">
        <v>0</v>
      </c>
      <c r="AJ333" s="197">
        <v>0</v>
      </c>
    </row>
    <row r="334" spans="1:36" ht="15" customHeight="1" x14ac:dyDescent="0.25">
      <c r="A334" s="367" t="str">
        <f t="shared" si="6"/>
        <v>48xx-240440003878-480120260213TAC0001</v>
      </c>
      <c r="B334" s="161" t="s">
        <v>587</v>
      </c>
      <c r="C334" s="161" t="s">
        <v>352</v>
      </c>
      <c r="D334" s="367" t="s">
        <v>3363</v>
      </c>
      <c r="E334" s="161" t="s">
        <v>567</v>
      </c>
      <c r="F334" s="161" t="s">
        <v>1389</v>
      </c>
      <c r="G334" s="161" t="s">
        <v>3672</v>
      </c>
      <c r="H334" s="198">
        <v>46066</v>
      </c>
      <c r="J334" s="161" t="s">
        <v>479</v>
      </c>
      <c r="L334" s="198">
        <v>45384</v>
      </c>
      <c r="M334" s="198">
        <v>46049</v>
      </c>
      <c r="N334" s="161" t="s">
        <v>132</v>
      </c>
      <c r="O334" s="161" t="s">
        <v>3894</v>
      </c>
      <c r="P334" s="260">
        <v>240440003878</v>
      </c>
      <c r="Q334" s="161" t="s">
        <v>3671</v>
      </c>
      <c r="T334" s="161" t="s">
        <v>564</v>
      </c>
      <c r="U334" s="197">
        <v>0</v>
      </c>
      <c r="V334" s="373">
        <v>0</v>
      </c>
      <c r="W334" s="373">
        <v>0</v>
      </c>
      <c r="X334" s="197">
        <v>0</v>
      </c>
      <c r="Y334" s="373">
        <v>0</v>
      </c>
      <c r="Z334" s="373">
        <v>0</v>
      </c>
      <c r="AA334" s="197">
        <v>0</v>
      </c>
      <c r="AB334" s="373">
        <v>0</v>
      </c>
      <c r="AC334" s="373">
        <v>0</v>
      </c>
      <c r="AD334" s="373">
        <v>0</v>
      </c>
      <c r="AE334" s="373">
        <v>0</v>
      </c>
      <c r="AF334" s="373">
        <v>0</v>
      </c>
      <c r="AG334" s="373">
        <v>0</v>
      </c>
      <c r="AH334" s="373">
        <v>0</v>
      </c>
      <c r="AI334" s="373">
        <v>0</v>
      </c>
      <c r="AJ334" s="197">
        <v>0</v>
      </c>
    </row>
    <row r="335" spans="1:36" ht="15" customHeight="1" x14ac:dyDescent="0.25">
      <c r="A335" s="367" t="str">
        <f t="shared" si="6"/>
        <v>48xx-100640007435-480120260217TAC0001</v>
      </c>
      <c r="B335" s="161" t="s">
        <v>587</v>
      </c>
      <c r="C335" s="161" t="s">
        <v>352</v>
      </c>
      <c r="D335" s="367" t="s">
        <v>3363</v>
      </c>
      <c r="E335" s="161" t="s">
        <v>567</v>
      </c>
      <c r="F335" s="161" t="s">
        <v>737</v>
      </c>
      <c r="G335" s="161" t="s">
        <v>3694</v>
      </c>
      <c r="H335" s="198">
        <v>46070</v>
      </c>
      <c r="J335" s="161" t="s">
        <v>479</v>
      </c>
      <c r="L335" s="198">
        <v>44927</v>
      </c>
      <c r="M335" s="198">
        <v>46058</v>
      </c>
      <c r="N335" s="161" t="s">
        <v>132</v>
      </c>
      <c r="O335" s="161" t="s">
        <v>3883</v>
      </c>
      <c r="P335" s="260">
        <v>100640007435</v>
      </c>
      <c r="Q335" s="161" t="s">
        <v>3693</v>
      </c>
      <c r="T335" s="161" t="s">
        <v>564</v>
      </c>
      <c r="U335" s="197">
        <v>0</v>
      </c>
      <c r="V335" s="373">
        <v>0</v>
      </c>
      <c r="W335" s="373">
        <v>0</v>
      </c>
      <c r="X335" s="197">
        <v>0</v>
      </c>
      <c r="Y335" s="373">
        <v>0</v>
      </c>
      <c r="Z335" s="373">
        <v>0</v>
      </c>
      <c r="AA335" s="197">
        <v>0</v>
      </c>
      <c r="AB335" s="373">
        <v>0</v>
      </c>
      <c r="AC335" s="373">
        <v>0</v>
      </c>
      <c r="AD335" s="373">
        <v>0</v>
      </c>
      <c r="AE335" s="373">
        <v>0</v>
      </c>
      <c r="AF335" s="373">
        <v>0</v>
      </c>
      <c r="AG335" s="373">
        <v>0</v>
      </c>
      <c r="AH335" s="373">
        <v>0</v>
      </c>
      <c r="AI335" s="373">
        <v>0</v>
      </c>
      <c r="AJ335" s="197">
        <v>0</v>
      </c>
    </row>
    <row r="336" spans="1:36" ht="15" customHeight="1" x14ac:dyDescent="0.25">
      <c r="A336" s="367" t="str">
        <f t="shared" si="6"/>
        <v>59xx-850618301897-590120250827TAC0002</v>
      </c>
      <c r="B336" s="161" t="s">
        <v>570</v>
      </c>
      <c r="C336" s="161" t="s">
        <v>337</v>
      </c>
      <c r="D336" s="367" t="s">
        <v>3363</v>
      </c>
      <c r="E336" s="161" t="s">
        <v>572</v>
      </c>
      <c r="F336" s="161" t="s">
        <v>747</v>
      </c>
      <c r="G336" s="161" t="s">
        <v>1024</v>
      </c>
      <c r="H336" s="198">
        <v>45896</v>
      </c>
      <c r="J336" s="161" t="s">
        <v>479</v>
      </c>
      <c r="L336" s="198">
        <v>44562</v>
      </c>
      <c r="M336" s="198">
        <v>45876</v>
      </c>
      <c r="N336" s="161" t="s">
        <v>132</v>
      </c>
      <c r="O336" s="161" t="s">
        <v>3126</v>
      </c>
      <c r="P336" s="260">
        <v>850618301897</v>
      </c>
      <c r="Q336" s="161" t="s">
        <v>1025</v>
      </c>
      <c r="T336" s="161" t="s">
        <v>564</v>
      </c>
      <c r="U336" s="197">
        <v>0</v>
      </c>
      <c r="V336" s="373">
        <v>0</v>
      </c>
      <c r="W336" s="373">
        <v>0</v>
      </c>
      <c r="X336" s="197">
        <v>0</v>
      </c>
      <c r="Y336" s="373">
        <v>0</v>
      </c>
      <c r="Z336" s="373">
        <v>0</v>
      </c>
      <c r="AA336" s="197">
        <v>0</v>
      </c>
      <c r="AB336" s="373">
        <v>0</v>
      </c>
      <c r="AC336" s="373">
        <v>0</v>
      </c>
      <c r="AD336" s="373">
        <v>0</v>
      </c>
      <c r="AE336" s="373">
        <v>0</v>
      </c>
      <c r="AF336" s="373">
        <v>0</v>
      </c>
      <c r="AG336" s="373">
        <v>0</v>
      </c>
      <c r="AH336" s="373">
        <v>0</v>
      </c>
      <c r="AI336" s="373">
        <v>0</v>
      </c>
      <c r="AJ336" s="197">
        <v>0</v>
      </c>
    </row>
    <row r="337" spans="1:36" ht="15" customHeight="1" x14ac:dyDescent="0.25">
      <c r="A337" s="367" t="str">
        <f t="shared" si="6"/>
        <v>59xx-860104001528-590120250905TAC0003</v>
      </c>
      <c r="B337" s="161" t="s">
        <v>570</v>
      </c>
      <c r="C337" s="161" t="s">
        <v>337</v>
      </c>
      <c r="D337" s="367" t="s">
        <v>3363</v>
      </c>
      <c r="E337" s="161" t="s">
        <v>572</v>
      </c>
      <c r="F337" s="161" t="s">
        <v>1105</v>
      </c>
      <c r="G337" s="161" t="s">
        <v>1313</v>
      </c>
      <c r="H337" s="198">
        <v>45905</v>
      </c>
      <c r="J337" s="161" t="s">
        <v>479</v>
      </c>
      <c r="L337" s="198">
        <v>44743</v>
      </c>
      <c r="M337" s="198">
        <v>45883</v>
      </c>
      <c r="N337" s="161" t="s">
        <v>132</v>
      </c>
      <c r="O337" s="161" t="s">
        <v>3047</v>
      </c>
      <c r="P337" s="260">
        <v>860104001528</v>
      </c>
      <c r="Q337" s="161" t="s">
        <v>1421</v>
      </c>
      <c r="T337" s="161" t="s">
        <v>564</v>
      </c>
      <c r="U337" s="197">
        <v>0</v>
      </c>
      <c r="V337" s="373">
        <v>0</v>
      </c>
      <c r="W337" s="373">
        <v>0</v>
      </c>
      <c r="X337" s="197">
        <v>0</v>
      </c>
      <c r="Y337" s="373">
        <v>0</v>
      </c>
      <c r="Z337" s="373">
        <v>0</v>
      </c>
      <c r="AA337" s="197">
        <v>0</v>
      </c>
      <c r="AB337" s="373">
        <v>0</v>
      </c>
      <c r="AC337" s="373">
        <v>0</v>
      </c>
      <c r="AD337" s="373">
        <v>0</v>
      </c>
      <c r="AE337" s="373">
        <v>0</v>
      </c>
      <c r="AF337" s="373">
        <v>0</v>
      </c>
      <c r="AG337" s="373">
        <v>0</v>
      </c>
      <c r="AH337" s="373">
        <v>0</v>
      </c>
      <c r="AI337" s="373">
        <v>0</v>
      </c>
      <c r="AJ337" s="197">
        <v>0</v>
      </c>
    </row>
    <row r="338" spans="1:36" ht="15" customHeight="1" x14ac:dyDescent="0.25">
      <c r="A338" s="367" t="str">
        <f t="shared" si="6"/>
        <v>59xx-951121300652-590120250912TAC0005</v>
      </c>
      <c r="B338" s="161" t="s">
        <v>570</v>
      </c>
      <c r="C338" s="161" t="s">
        <v>337</v>
      </c>
      <c r="D338" s="367" t="s">
        <v>3363</v>
      </c>
      <c r="E338" s="161" t="s">
        <v>572</v>
      </c>
      <c r="F338" s="161" t="s">
        <v>755</v>
      </c>
      <c r="G338" s="161" t="s">
        <v>1319</v>
      </c>
      <c r="H338" s="198">
        <v>45912</v>
      </c>
      <c r="J338" s="161" t="s">
        <v>479</v>
      </c>
      <c r="L338" s="198">
        <v>45254</v>
      </c>
      <c r="M338" s="198">
        <v>45882</v>
      </c>
      <c r="N338" s="161" t="s">
        <v>132</v>
      </c>
      <c r="O338" s="161" t="s">
        <v>2541</v>
      </c>
      <c r="P338" s="260">
        <v>951121300652</v>
      </c>
      <c r="Q338" s="161" t="s">
        <v>1441</v>
      </c>
      <c r="T338" s="161" t="s">
        <v>564</v>
      </c>
      <c r="U338" s="197">
        <v>0</v>
      </c>
      <c r="V338" s="373">
        <v>0</v>
      </c>
      <c r="W338" s="373">
        <v>0</v>
      </c>
      <c r="X338" s="197">
        <v>0</v>
      </c>
      <c r="Y338" s="373">
        <v>0</v>
      </c>
      <c r="Z338" s="373">
        <v>0</v>
      </c>
      <c r="AA338" s="197">
        <v>0</v>
      </c>
      <c r="AB338" s="373">
        <v>0</v>
      </c>
      <c r="AC338" s="373">
        <v>0</v>
      </c>
      <c r="AD338" s="373">
        <v>0</v>
      </c>
      <c r="AE338" s="373">
        <v>0</v>
      </c>
      <c r="AF338" s="373">
        <v>0</v>
      </c>
      <c r="AG338" s="373">
        <v>0</v>
      </c>
      <c r="AH338" s="373">
        <v>0</v>
      </c>
      <c r="AI338" s="373">
        <v>0</v>
      </c>
      <c r="AJ338" s="197">
        <v>0</v>
      </c>
    </row>
    <row r="339" spans="1:36" ht="15" customHeight="1" x14ac:dyDescent="0.25">
      <c r="A339" s="367" t="str">
        <f t="shared" si="6"/>
        <v>59xx-150440011722-590120250918TAC0007</v>
      </c>
      <c r="B339" s="161" t="s">
        <v>570</v>
      </c>
      <c r="C339" s="161" t="s">
        <v>337</v>
      </c>
      <c r="D339" s="367" t="s">
        <v>3363</v>
      </c>
      <c r="E339" s="161" t="s">
        <v>572</v>
      </c>
      <c r="F339" s="161" t="s">
        <v>747</v>
      </c>
      <c r="G339" s="161" t="s">
        <v>1317</v>
      </c>
      <c r="H339" s="198">
        <v>45918</v>
      </c>
      <c r="J339" s="161" t="s">
        <v>479</v>
      </c>
      <c r="L339" s="198">
        <v>44562</v>
      </c>
      <c r="M339" s="198">
        <v>45839</v>
      </c>
      <c r="N339" s="161" t="s">
        <v>132</v>
      </c>
      <c r="O339" s="161" t="s">
        <v>3187</v>
      </c>
      <c r="P339" s="260">
        <v>150440011722</v>
      </c>
      <c r="Q339" s="161" t="s">
        <v>1444</v>
      </c>
      <c r="T339" s="161" t="s">
        <v>564</v>
      </c>
      <c r="U339" s="197">
        <v>0</v>
      </c>
      <c r="V339" s="373">
        <v>0</v>
      </c>
      <c r="W339" s="373">
        <v>0</v>
      </c>
      <c r="X339" s="197">
        <v>0</v>
      </c>
      <c r="Y339" s="373">
        <v>0</v>
      </c>
      <c r="Z339" s="373">
        <v>0</v>
      </c>
      <c r="AA339" s="197">
        <v>0</v>
      </c>
      <c r="AB339" s="373">
        <v>0</v>
      </c>
      <c r="AC339" s="373">
        <v>0</v>
      </c>
      <c r="AD339" s="373">
        <v>0</v>
      </c>
      <c r="AE339" s="373">
        <v>0</v>
      </c>
      <c r="AF339" s="373">
        <v>0</v>
      </c>
      <c r="AG339" s="373">
        <v>0</v>
      </c>
      <c r="AH339" s="373">
        <v>0</v>
      </c>
      <c r="AI339" s="373">
        <v>0</v>
      </c>
      <c r="AJ339" s="197">
        <v>0</v>
      </c>
    </row>
    <row r="340" spans="1:36" ht="15" customHeight="1" x14ac:dyDescent="0.25">
      <c r="A340" s="367" t="str">
        <f t="shared" si="6"/>
        <v>59xx-911024400961-590120260305TAC0017</v>
      </c>
      <c r="B340" s="161" t="s">
        <v>570</v>
      </c>
      <c r="C340" s="161" t="s">
        <v>337</v>
      </c>
      <c r="D340" s="367" t="s">
        <v>3363</v>
      </c>
      <c r="E340" s="161" t="s">
        <v>572</v>
      </c>
      <c r="F340" s="161" t="s">
        <v>755</v>
      </c>
      <c r="G340" s="161" t="s">
        <v>4339</v>
      </c>
      <c r="H340" s="198">
        <v>46086</v>
      </c>
      <c r="J340" s="161" t="s">
        <v>479</v>
      </c>
      <c r="L340" s="198">
        <v>45588</v>
      </c>
      <c r="M340" s="198">
        <v>46071</v>
      </c>
      <c r="N340" s="161" t="s">
        <v>132</v>
      </c>
      <c r="O340" s="161" t="s">
        <v>4884</v>
      </c>
      <c r="P340" s="260">
        <v>911024400961</v>
      </c>
      <c r="Q340" s="161" t="s">
        <v>4338</v>
      </c>
      <c r="T340" s="161" t="s">
        <v>564</v>
      </c>
      <c r="U340" s="197">
        <v>0</v>
      </c>
      <c r="V340" s="373">
        <v>0</v>
      </c>
      <c r="W340" s="373">
        <v>0</v>
      </c>
      <c r="X340" s="197">
        <v>0</v>
      </c>
      <c r="Y340" s="373">
        <v>0</v>
      </c>
      <c r="Z340" s="373">
        <v>0</v>
      </c>
      <c r="AA340" s="197">
        <v>0</v>
      </c>
      <c r="AB340" s="373">
        <v>0</v>
      </c>
      <c r="AC340" s="373">
        <v>0</v>
      </c>
      <c r="AD340" s="373">
        <v>0</v>
      </c>
      <c r="AE340" s="373">
        <v>0</v>
      </c>
      <c r="AF340" s="373">
        <v>0</v>
      </c>
      <c r="AG340" s="373">
        <v>0</v>
      </c>
      <c r="AH340" s="373">
        <v>0</v>
      </c>
      <c r="AI340" s="373">
        <v>0</v>
      </c>
      <c r="AJ340" s="197">
        <v>0</v>
      </c>
    </row>
    <row r="341" spans="1:36" ht="15" customHeight="1" x14ac:dyDescent="0.25">
      <c r="A341" s="367" t="str">
        <f t="shared" si="6"/>
        <v>59xx-630421400551-590120260218TAC0006</v>
      </c>
      <c r="B341" s="161" t="s">
        <v>570</v>
      </c>
      <c r="C341" s="161" t="s">
        <v>337</v>
      </c>
      <c r="D341" s="367" t="s">
        <v>3363</v>
      </c>
      <c r="E341" s="161" t="s">
        <v>572</v>
      </c>
      <c r="F341" s="161" t="s">
        <v>747</v>
      </c>
      <c r="G341" s="161" t="s">
        <v>3664</v>
      </c>
      <c r="H341" s="198">
        <v>46071</v>
      </c>
      <c r="J341" s="161" t="s">
        <v>479</v>
      </c>
      <c r="L341" s="198">
        <v>44927</v>
      </c>
      <c r="M341" s="198">
        <v>46066</v>
      </c>
      <c r="N341" s="161" t="s">
        <v>132</v>
      </c>
      <c r="O341" s="161" t="s">
        <v>4885</v>
      </c>
      <c r="P341" s="260">
        <v>630421400551</v>
      </c>
      <c r="Q341" s="161" t="s">
        <v>3663</v>
      </c>
      <c r="T341" s="161" t="s">
        <v>564</v>
      </c>
      <c r="U341" s="197">
        <v>0</v>
      </c>
      <c r="V341" s="373">
        <v>0</v>
      </c>
      <c r="W341" s="373">
        <v>0</v>
      </c>
      <c r="X341" s="197">
        <v>0</v>
      </c>
      <c r="Y341" s="373">
        <v>0</v>
      </c>
      <c r="Z341" s="373">
        <v>0</v>
      </c>
      <c r="AA341" s="197">
        <v>0</v>
      </c>
      <c r="AB341" s="373">
        <v>0</v>
      </c>
      <c r="AC341" s="373">
        <v>0</v>
      </c>
      <c r="AD341" s="373">
        <v>0</v>
      </c>
      <c r="AE341" s="373">
        <v>0</v>
      </c>
      <c r="AF341" s="373">
        <v>0</v>
      </c>
      <c r="AG341" s="373">
        <v>0</v>
      </c>
      <c r="AH341" s="373">
        <v>0</v>
      </c>
      <c r="AI341" s="373">
        <v>0</v>
      </c>
      <c r="AJ341" s="197">
        <v>0</v>
      </c>
    </row>
    <row r="342" spans="1:36" ht="15" customHeight="1" x14ac:dyDescent="0.25">
      <c r="A342" s="367" t="str">
        <f t="shared" si="6"/>
        <v>60xx-240640010989-600120250725TAC0001</v>
      </c>
      <c r="B342" s="161" t="s">
        <v>566</v>
      </c>
      <c r="C342" s="161" t="s">
        <v>363</v>
      </c>
      <c r="D342" s="367" t="s">
        <v>3363</v>
      </c>
      <c r="E342" s="161" t="s">
        <v>567</v>
      </c>
      <c r="F342" s="161" t="s">
        <v>676</v>
      </c>
      <c r="G342" s="161" t="s">
        <v>673</v>
      </c>
      <c r="H342" s="198">
        <v>45863</v>
      </c>
      <c r="J342" s="161" t="s">
        <v>479</v>
      </c>
      <c r="L342" s="198">
        <v>45454</v>
      </c>
      <c r="M342" s="198">
        <v>45856</v>
      </c>
      <c r="N342" s="161" t="s">
        <v>132</v>
      </c>
      <c r="O342" s="161" t="s">
        <v>2503</v>
      </c>
      <c r="P342" s="260">
        <v>240640010989</v>
      </c>
      <c r="Q342" s="161" t="s">
        <v>674</v>
      </c>
      <c r="T342" s="161" t="s">
        <v>564</v>
      </c>
      <c r="U342" s="197">
        <v>0</v>
      </c>
      <c r="V342" s="373">
        <v>0</v>
      </c>
      <c r="W342" s="373">
        <v>0</v>
      </c>
      <c r="X342" s="197">
        <v>0</v>
      </c>
      <c r="Y342" s="373">
        <v>0</v>
      </c>
      <c r="Z342" s="373">
        <v>0</v>
      </c>
      <c r="AA342" s="197">
        <v>0</v>
      </c>
      <c r="AB342" s="373">
        <v>0</v>
      </c>
      <c r="AC342" s="373">
        <v>0</v>
      </c>
      <c r="AD342" s="373">
        <v>0</v>
      </c>
      <c r="AE342" s="373">
        <v>0</v>
      </c>
      <c r="AF342" s="373">
        <v>0</v>
      </c>
      <c r="AG342" s="373">
        <v>0</v>
      </c>
      <c r="AH342" s="373">
        <v>0</v>
      </c>
      <c r="AI342" s="373">
        <v>0</v>
      </c>
      <c r="AJ342" s="197">
        <v>0</v>
      </c>
    </row>
    <row r="343" spans="1:36" ht="15" customHeight="1" x14ac:dyDescent="0.25">
      <c r="A343" s="367" t="str">
        <f t="shared" si="6"/>
        <v>60xx-90940007688-600120250721TAC0020</v>
      </c>
      <c r="B343" s="161" t="s">
        <v>566</v>
      </c>
      <c r="C343" s="161" t="s">
        <v>363</v>
      </c>
      <c r="D343" s="367" t="s">
        <v>3363</v>
      </c>
      <c r="E343" s="161" t="s">
        <v>578</v>
      </c>
      <c r="F343" s="161" t="s">
        <v>786</v>
      </c>
      <c r="G343" s="161" t="s">
        <v>784</v>
      </c>
      <c r="H343" s="198">
        <v>45859</v>
      </c>
      <c r="J343" s="161" t="s">
        <v>487</v>
      </c>
      <c r="L343" s="198">
        <v>44562</v>
      </c>
      <c r="M343" s="198">
        <v>44926</v>
      </c>
      <c r="N343" s="161" t="s">
        <v>28</v>
      </c>
      <c r="O343" s="161" t="s">
        <v>2530</v>
      </c>
      <c r="P343" s="260">
        <v>90940007688</v>
      </c>
      <c r="Q343" s="161" t="s">
        <v>785</v>
      </c>
      <c r="T343" s="161" t="s">
        <v>564</v>
      </c>
      <c r="U343" s="197">
        <v>0</v>
      </c>
      <c r="V343" s="373">
        <v>0</v>
      </c>
      <c r="W343" s="373">
        <v>0</v>
      </c>
      <c r="X343" s="197">
        <v>0</v>
      </c>
      <c r="Y343" s="373">
        <v>0</v>
      </c>
      <c r="Z343" s="373">
        <v>0</v>
      </c>
      <c r="AA343" s="197">
        <v>0</v>
      </c>
      <c r="AB343" s="373">
        <v>0</v>
      </c>
      <c r="AC343" s="373">
        <v>0</v>
      </c>
      <c r="AD343" s="373">
        <v>0</v>
      </c>
      <c r="AE343" s="373">
        <v>0</v>
      </c>
      <c r="AF343" s="373">
        <v>0</v>
      </c>
      <c r="AG343" s="373">
        <v>0</v>
      </c>
      <c r="AH343" s="373">
        <v>0</v>
      </c>
      <c r="AI343" s="373">
        <v>0</v>
      </c>
      <c r="AJ343" s="197">
        <v>0</v>
      </c>
    </row>
    <row r="344" spans="1:36" ht="15" customHeight="1" x14ac:dyDescent="0.25">
      <c r="A344" s="367" t="str">
        <f t="shared" si="6"/>
        <v>60xx-220740009231-600120250808TAC0065</v>
      </c>
      <c r="B344" s="161" t="s">
        <v>566</v>
      </c>
      <c r="C344" s="161" t="s">
        <v>363</v>
      </c>
      <c r="D344" s="367" t="s">
        <v>3363</v>
      </c>
      <c r="E344" s="161" t="s">
        <v>567</v>
      </c>
      <c r="F344" s="161" t="s">
        <v>669</v>
      </c>
      <c r="G344" s="161" t="s">
        <v>667</v>
      </c>
      <c r="H344" s="198">
        <v>45877</v>
      </c>
      <c r="J344" s="161" t="s">
        <v>479</v>
      </c>
      <c r="L344" s="198">
        <v>44748</v>
      </c>
      <c r="M344" s="198">
        <v>45854</v>
      </c>
      <c r="N344" s="161" t="s">
        <v>132</v>
      </c>
      <c r="O344" s="161" t="s">
        <v>2489</v>
      </c>
      <c r="P344" s="260">
        <v>220740009231</v>
      </c>
      <c r="Q344" s="161" t="s">
        <v>668</v>
      </c>
      <c r="T344" s="161" t="s">
        <v>564</v>
      </c>
      <c r="U344" s="197">
        <v>0</v>
      </c>
      <c r="V344" s="373">
        <v>0</v>
      </c>
      <c r="W344" s="373">
        <v>0</v>
      </c>
      <c r="X344" s="197">
        <v>0</v>
      </c>
      <c r="Y344" s="373">
        <v>0</v>
      </c>
      <c r="Z344" s="373">
        <v>0</v>
      </c>
      <c r="AA344" s="197">
        <v>0</v>
      </c>
      <c r="AB344" s="373">
        <v>0</v>
      </c>
      <c r="AC344" s="373">
        <v>0</v>
      </c>
      <c r="AD344" s="373">
        <v>0</v>
      </c>
      <c r="AE344" s="373">
        <v>0</v>
      </c>
      <c r="AF344" s="373">
        <v>0</v>
      </c>
      <c r="AG344" s="373">
        <v>0</v>
      </c>
      <c r="AH344" s="373">
        <v>0</v>
      </c>
      <c r="AI344" s="373">
        <v>0</v>
      </c>
      <c r="AJ344" s="197">
        <v>0</v>
      </c>
    </row>
    <row r="345" spans="1:36" ht="15" customHeight="1" x14ac:dyDescent="0.25">
      <c r="A345" s="367" t="str">
        <f t="shared" si="6"/>
        <v>60xx-221040027910-600120250825TAC0005</v>
      </c>
      <c r="B345" s="161" t="s">
        <v>566</v>
      </c>
      <c r="C345" s="161" t="s">
        <v>363</v>
      </c>
      <c r="D345" s="367" t="s">
        <v>3363</v>
      </c>
      <c r="E345" s="161" t="s">
        <v>579</v>
      </c>
      <c r="F345" s="161" t="s">
        <v>1022</v>
      </c>
      <c r="G345" s="161" t="s">
        <v>1020</v>
      </c>
      <c r="H345" s="198">
        <v>45894</v>
      </c>
      <c r="J345" s="161" t="s">
        <v>479</v>
      </c>
      <c r="L345" s="198">
        <v>44851</v>
      </c>
      <c r="M345" s="198">
        <v>45875</v>
      </c>
      <c r="N345" s="161" t="s">
        <v>132</v>
      </c>
      <c r="O345" s="161" t="s">
        <v>3098</v>
      </c>
      <c r="P345" s="260">
        <v>221040027910</v>
      </c>
      <c r="Q345" s="161" t="s">
        <v>1021</v>
      </c>
      <c r="T345" s="161" t="s">
        <v>564</v>
      </c>
      <c r="U345" s="197">
        <v>0</v>
      </c>
      <c r="V345" s="373">
        <v>0</v>
      </c>
      <c r="W345" s="373">
        <v>0</v>
      </c>
      <c r="X345" s="197">
        <v>0</v>
      </c>
      <c r="Y345" s="373">
        <v>0</v>
      </c>
      <c r="Z345" s="373">
        <v>0</v>
      </c>
      <c r="AA345" s="197">
        <v>0</v>
      </c>
      <c r="AB345" s="373">
        <v>0</v>
      </c>
      <c r="AC345" s="373">
        <v>0</v>
      </c>
      <c r="AD345" s="373">
        <v>0</v>
      </c>
      <c r="AE345" s="373">
        <v>0</v>
      </c>
      <c r="AF345" s="373">
        <v>0</v>
      </c>
      <c r="AG345" s="373">
        <v>0</v>
      </c>
      <c r="AH345" s="373">
        <v>0</v>
      </c>
      <c r="AI345" s="373">
        <v>0</v>
      </c>
      <c r="AJ345" s="197">
        <v>0</v>
      </c>
    </row>
    <row r="346" spans="1:36" ht="15" customHeight="1" x14ac:dyDescent="0.25">
      <c r="A346" s="367" t="str">
        <f t="shared" si="6"/>
        <v>60xx-590324300499-600120250917TAC0146</v>
      </c>
      <c r="B346" s="161" t="s">
        <v>566</v>
      </c>
      <c r="C346" s="161" t="s">
        <v>363</v>
      </c>
      <c r="D346" s="367" t="s">
        <v>3363</v>
      </c>
      <c r="E346" s="161" t="s">
        <v>759</v>
      </c>
      <c r="F346" s="161" t="s">
        <v>765</v>
      </c>
      <c r="G346" s="161" t="s">
        <v>1111</v>
      </c>
      <c r="H346" s="198">
        <v>45917</v>
      </c>
      <c r="J346" s="161" t="s">
        <v>479</v>
      </c>
      <c r="L346" s="198">
        <v>44562</v>
      </c>
      <c r="M346" s="198">
        <v>45903</v>
      </c>
      <c r="N346" s="161" t="s">
        <v>132</v>
      </c>
      <c r="O346" s="161" t="s">
        <v>2515</v>
      </c>
      <c r="P346" s="260">
        <v>590324300499</v>
      </c>
      <c r="Q346" s="161" t="s">
        <v>1112</v>
      </c>
      <c r="T346" s="161" t="s">
        <v>564</v>
      </c>
      <c r="U346" s="197">
        <v>0</v>
      </c>
      <c r="V346" s="373">
        <v>0</v>
      </c>
      <c r="W346" s="373">
        <v>0</v>
      </c>
      <c r="X346" s="197">
        <v>0</v>
      </c>
      <c r="Y346" s="373">
        <v>0</v>
      </c>
      <c r="Z346" s="373">
        <v>0</v>
      </c>
      <c r="AA346" s="197">
        <v>0</v>
      </c>
      <c r="AB346" s="373">
        <v>0</v>
      </c>
      <c r="AC346" s="373">
        <v>0</v>
      </c>
      <c r="AD346" s="373">
        <v>0</v>
      </c>
      <c r="AE346" s="373">
        <v>0</v>
      </c>
      <c r="AF346" s="373">
        <v>0</v>
      </c>
      <c r="AG346" s="373">
        <v>0</v>
      </c>
      <c r="AH346" s="373">
        <v>0</v>
      </c>
      <c r="AI346" s="373">
        <v>0</v>
      </c>
      <c r="AJ346" s="197">
        <v>0</v>
      </c>
    </row>
    <row r="347" spans="1:36" ht="15" customHeight="1" x14ac:dyDescent="0.25">
      <c r="A347" s="367" t="str">
        <f t="shared" si="6"/>
        <v>60xx-230940014534-600120250929TAC0023</v>
      </c>
      <c r="B347" s="161" t="s">
        <v>566</v>
      </c>
      <c r="C347" s="161" t="s">
        <v>363</v>
      </c>
      <c r="D347" s="367" t="s">
        <v>3363</v>
      </c>
      <c r="E347" s="161" t="s">
        <v>759</v>
      </c>
      <c r="F347" s="161" t="s">
        <v>765</v>
      </c>
      <c r="G347" s="161" t="s">
        <v>1332</v>
      </c>
      <c r="H347" s="198">
        <v>45929</v>
      </c>
      <c r="J347" s="161" t="s">
        <v>479</v>
      </c>
      <c r="L347" s="198">
        <v>45180</v>
      </c>
      <c r="M347" s="198">
        <v>45923</v>
      </c>
      <c r="N347" s="161" t="s">
        <v>132</v>
      </c>
      <c r="O347" s="161" t="s">
        <v>2496</v>
      </c>
      <c r="P347" s="260">
        <v>230940014534</v>
      </c>
      <c r="Q347" s="161" t="s">
        <v>1331</v>
      </c>
      <c r="T347" s="161" t="s">
        <v>564</v>
      </c>
      <c r="U347" s="197">
        <v>0</v>
      </c>
      <c r="V347" s="373">
        <v>0</v>
      </c>
      <c r="W347" s="373">
        <v>0</v>
      </c>
      <c r="X347" s="197">
        <v>0</v>
      </c>
      <c r="Y347" s="373">
        <v>0</v>
      </c>
      <c r="Z347" s="373">
        <v>0</v>
      </c>
      <c r="AA347" s="197">
        <v>0</v>
      </c>
      <c r="AB347" s="373">
        <v>0</v>
      </c>
      <c r="AC347" s="373">
        <v>0</v>
      </c>
      <c r="AD347" s="373">
        <v>0</v>
      </c>
      <c r="AE347" s="373">
        <v>0</v>
      </c>
      <c r="AF347" s="373">
        <v>0</v>
      </c>
      <c r="AG347" s="373">
        <v>0</v>
      </c>
      <c r="AH347" s="373">
        <v>0</v>
      </c>
      <c r="AI347" s="373">
        <v>0</v>
      </c>
      <c r="AJ347" s="197">
        <v>0</v>
      </c>
    </row>
    <row r="348" spans="1:36" ht="15" customHeight="1" x14ac:dyDescent="0.25">
      <c r="A348" s="367" t="str">
        <f t="shared" si="6"/>
        <v>60xx-771219301060-600120251017TAC0024</v>
      </c>
      <c r="B348" s="161" t="s">
        <v>566</v>
      </c>
      <c r="C348" s="161" t="s">
        <v>363</v>
      </c>
      <c r="D348" s="367" t="s">
        <v>3363</v>
      </c>
      <c r="E348" s="161" t="s">
        <v>759</v>
      </c>
      <c r="F348" s="161" t="s">
        <v>1347</v>
      </c>
      <c r="G348" s="161" t="s">
        <v>1346</v>
      </c>
      <c r="H348" s="198">
        <v>45947</v>
      </c>
      <c r="J348" s="161" t="s">
        <v>479</v>
      </c>
      <c r="L348" s="198">
        <v>44743</v>
      </c>
      <c r="M348" s="198">
        <v>45945</v>
      </c>
      <c r="N348" s="161" t="s">
        <v>132</v>
      </c>
      <c r="O348" s="161" t="s">
        <v>2528</v>
      </c>
      <c r="P348" s="260">
        <v>771219301060</v>
      </c>
      <c r="Q348" s="161" t="s">
        <v>1345</v>
      </c>
      <c r="T348" s="161" t="s">
        <v>564</v>
      </c>
      <c r="U348" s="197">
        <v>0</v>
      </c>
      <c r="V348" s="373">
        <v>0</v>
      </c>
      <c r="W348" s="373">
        <v>0</v>
      </c>
      <c r="X348" s="197">
        <v>0</v>
      </c>
      <c r="Y348" s="373">
        <v>0</v>
      </c>
      <c r="Z348" s="373">
        <v>0</v>
      </c>
      <c r="AA348" s="197">
        <v>0</v>
      </c>
      <c r="AB348" s="373">
        <v>0</v>
      </c>
      <c r="AC348" s="373">
        <v>0</v>
      </c>
      <c r="AD348" s="373">
        <v>0</v>
      </c>
      <c r="AE348" s="373">
        <v>0</v>
      </c>
      <c r="AF348" s="373">
        <v>0</v>
      </c>
      <c r="AG348" s="373">
        <v>0</v>
      </c>
      <c r="AH348" s="373">
        <v>0</v>
      </c>
      <c r="AI348" s="373">
        <v>0</v>
      </c>
      <c r="AJ348" s="197">
        <v>0</v>
      </c>
    </row>
    <row r="349" spans="1:36" ht="15" customHeight="1" x14ac:dyDescent="0.25">
      <c r="A349" s="367" t="str">
        <f t="shared" si="6"/>
        <v>60xx-191242012704-600120251008TAC0164</v>
      </c>
      <c r="B349" s="161" t="s">
        <v>566</v>
      </c>
      <c r="C349" s="161" t="s">
        <v>363</v>
      </c>
      <c r="D349" s="367" t="s">
        <v>3363</v>
      </c>
      <c r="E349" s="161" t="s">
        <v>567</v>
      </c>
      <c r="F349" s="161" t="s">
        <v>768</v>
      </c>
      <c r="G349" s="161" t="s">
        <v>1453</v>
      </c>
      <c r="H349" s="198">
        <v>45938</v>
      </c>
      <c r="J349" s="161" t="s">
        <v>479</v>
      </c>
      <c r="L349" s="198">
        <v>44562</v>
      </c>
      <c r="M349" s="198">
        <v>45932</v>
      </c>
      <c r="N349" s="161" t="s">
        <v>132</v>
      </c>
      <c r="O349" s="161" t="s">
        <v>3212</v>
      </c>
      <c r="P349" s="260">
        <v>191242012704</v>
      </c>
      <c r="Q349" s="161" t="s">
        <v>4886</v>
      </c>
      <c r="T349" s="161" t="s">
        <v>564</v>
      </c>
      <c r="U349" s="197">
        <v>0</v>
      </c>
      <c r="V349" s="373">
        <v>0</v>
      </c>
      <c r="W349" s="373">
        <v>0</v>
      </c>
      <c r="X349" s="197">
        <v>0</v>
      </c>
      <c r="Y349" s="373">
        <v>0</v>
      </c>
      <c r="Z349" s="373">
        <v>0</v>
      </c>
      <c r="AA349" s="197">
        <v>0</v>
      </c>
      <c r="AB349" s="373">
        <v>0</v>
      </c>
      <c r="AC349" s="373">
        <v>0</v>
      </c>
      <c r="AD349" s="373">
        <v>0</v>
      </c>
      <c r="AE349" s="373">
        <v>0</v>
      </c>
      <c r="AF349" s="373">
        <v>0</v>
      </c>
      <c r="AG349" s="373">
        <v>0</v>
      </c>
      <c r="AH349" s="373">
        <v>0</v>
      </c>
      <c r="AI349" s="373">
        <v>0</v>
      </c>
      <c r="AJ349" s="197">
        <v>0</v>
      </c>
    </row>
    <row r="350" spans="1:36" ht="15" customHeight="1" x14ac:dyDescent="0.25">
      <c r="A350" s="367" t="str">
        <f t="shared" si="6"/>
        <v>60xx-161142031503-600120251016TAC0082</v>
      </c>
      <c r="B350" s="161" t="s">
        <v>566</v>
      </c>
      <c r="C350" s="161" t="s">
        <v>363</v>
      </c>
      <c r="D350" s="367" t="s">
        <v>3363</v>
      </c>
      <c r="E350" s="161" t="s">
        <v>594</v>
      </c>
      <c r="F350" s="161" t="s">
        <v>789</v>
      </c>
      <c r="G350" s="161" t="s">
        <v>1449</v>
      </c>
      <c r="H350" s="198">
        <v>45946</v>
      </c>
      <c r="J350" s="161" t="s">
        <v>479</v>
      </c>
      <c r="L350" s="198">
        <v>44562</v>
      </c>
      <c r="M350" s="198">
        <v>45925</v>
      </c>
      <c r="N350" s="161" t="s">
        <v>132</v>
      </c>
      <c r="O350" s="161" t="s">
        <v>3209</v>
      </c>
      <c r="P350" s="260">
        <v>161142031503</v>
      </c>
      <c r="Q350" s="161" t="s">
        <v>1450</v>
      </c>
      <c r="T350" s="161" t="s">
        <v>564</v>
      </c>
      <c r="U350" s="197">
        <v>0</v>
      </c>
      <c r="V350" s="373">
        <v>0</v>
      </c>
      <c r="W350" s="373">
        <v>0</v>
      </c>
      <c r="X350" s="197">
        <v>0</v>
      </c>
      <c r="Y350" s="373">
        <v>0</v>
      </c>
      <c r="Z350" s="373">
        <v>0</v>
      </c>
      <c r="AA350" s="197">
        <v>0</v>
      </c>
      <c r="AB350" s="373">
        <v>0</v>
      </c>
      <c r="AC350" s="373">
        <v>0</v>
      </c>
      <c r="AD350" s="373">
        <v>0</v>
      </c>
      <c r="AE350" s="373">
        <v>0</v>
      </c>
      <c r="AF350" s="373">
        <v>0</v>
      </c>
      <c r="AG350" s="373">
        <v>0</v>
      </c>
      <c r="AH350" s="373">
        <v>0</v>
      </c>
      <c r="AI350" s="373">
        <v>0</v>
      </c>
      <c r="AJ350" s="197">
        <v>0</v>
      </c>
    </row>
    <row r="351" spans="1:36" ht="15" customHeight="1" x14ac:dyDescent="0.25">
      <c r="A351" s="367" t="str">
        <f t="shared" si="6"/>
        <v>60xx-111040020039-600120251030TAC0206</v>
      </c>
      <c r="B351" s="161" t="s">
        <v>566</v>
      </c>
      <c r="C351" s="161" t="s">
        <v>363</v>
      </c>
      <c r="D351" s="367" t="s">
        <v>3363</v>
      </c>
      <c r="E351" s="161" t="s">
        <v>567</v>
      </c>
      <c r="F351" s="161" t="s">
        <v>672</v>
      </c>
      <c r="G351" s="161" t="s">
        <v>1477</v>
      </c>
      <c r="H351" s="198">
        <v>45960</v>
      </c>
      <c r="J351" s="161" t="s">
        <v>479</v>
      </c>
      <c r="L351" s="198">
        <v>44562</v>
      </c>
      <c r="M351" s="198">
        <v>45938</v>
      </c>
      <c r="N351" s="161" t="s">
        <v>132</v>
      </c>
      <c r="O351" s="161" t="s">
        <v>2457</v>
      </c>
      <c r="P351" s="260">
        <v>111040020039</v>
      </c>
      <c r="Q351" s="161" t="s">
        <v>1478</v>
      </c>
      <c r="T351" s="161" t="s">
        <v>564</v>
      </c>
      <c r="U351" s="197">
        <v>0</v>
      </c>
      <c r="V351" s="373">
        <v>0</v>
      </c>
      <c r="W351" s="373">
        <v>0</v>
      </c>
      <c r="X351" s="197">
        <v>0</v>
      </c>
      <c r="Y351" s="373">
        <v>0</v>
      </c>
      <c r="Z351" s="373">
        <v>0</v>
      </c>
      <c r="AA351" s="197">
        <v>0</v>
      </c>
      <c r="AB351" s="373">
        <v>0</v>
      </c>
      <c r="AC351" s="373">
        <v>0</v>
      </c>
      <c r="AD351" s="373">
        <v>0</v>
      </c>
      <c r="AE351" s="373">
        <v>0</v>
      </c>
      <c r="AF351" s="373">
        <v>0</v>
      </c>
      <c r="AG351" s="373">
        <v>0</v>
      </c>
      <c r="AH351" s="373">
        <v>0</v>
      </c>
      <c r="AI351" s="373">
        <v>0</v>
      </c>
      <c r="AJ351" s="197">
        <v>0</v>
      </c>
    </row>
    <row r="352" spans="1:36" ht="15" customHeight="1" x14ac:dyDescent="0.25">
      <c r="A352" s="367" t="str">
        <f t="shared" si="6"/>
        <v>60xx-200741021490-600120251029TAC0378</v>
      </c>
      <c r="B352" s="161" t="s">
        <v>566</v>
      </c>
      <c r="C352" s="161" t="s">
        <v>363</v>
      </c>
      <c r="D352" s="367" t="s">
        <v>3363</v>
      </c>
      <c r="E352" s="161" t="s">
        <v>594</v>
      </c>
      <c r="F352" s="161" t="s">
        <v>683</v>
      </c>
      <c r="G352" s="161" t="s">
        <v>1515</v>
      </c>
      <c r="H352" s="198">
        <v>45959</v>
      </c>
      <c r="J352" s="161" t="s">
        <v>479</v>
      </c>
      <c r="L352" s="198">
        <v>44562</v>
      </c>
      <c r="M352" s="198">
        <v>45938</v>
      </c>
      <c r="N352" s="161" t="s">
        <v>132</v>
      </c>
      <c r="O352" s="161" t="s">
        <v>3143</v>
      </c>
      <c r="P352" s="260">
        <v>200741021490</v>
      </c>
      <c r="Q352" s="161" t="s">
        <v>4887</v>
      </c>
      <c r="T352" s="161" t="s">
        <v>564</v>
      </c>
      <c r="U352" s="197">
        <v>0</v>
      </c>
      <c r="V352" s="373">
        <v>0</v>
      </c>
      <c r="W352" s="373">
        <v>0</v>
      </c>
      <c r="X352" s="197">
        <v>0</v>
      </c>
      <c r="Y352" s="373">
        <v>0</v>
      </c>
      <c r="Z352" s="373">
        <v>0</v>
      </c>
      <c r="AA352" s="197">
        <v>0</v>
      </c>
      <c r="AB352" s="373">
        <v>0</v>
      </c>
      <c r="AC352" s="373">
        <v>0</v>
      </c>
      <c r="AD352" s="373">
        <v>0</v>
      </c>
      <c r="AE352" s="373">
        <v>0</v>
      </c>
      <c r="AF352" s="373">
        <v>0</v>
      </c>
      <c r="AG352" s="373">
        <v>0</v>
      </c>
      <c r="AH352" s="373">
        <v>0</v>
      </c>
      <c r="AI352" s="373">
        <v>0</v>
      </c>
      <c r="AJ352" s="197">
        <v>0</v>
      </c>
    </row>
    <row r="353" spans="1:36" ht="15" customHeight="1" x14ac:dyDescent="0.25">
      <c r="A353" s="367" t="str">
        <f t="shared" si="6"/>
        <v>60xx-170640024021-600120251014TAC0002</v>
      </c>
      <c r="B353" s="161" t="s">
        <v>566</v>
      </c>
      <c r="C353" s="161" t="s">
        <v>363</v>
      </c>
      <c r="D353" s="367" t="s">
        <v>3363</v>
      </c>
      <c r="E353" s="161" t="s">
        <v>567</v>
      </c>
      <c r="F353" s="161" t="s">
        <v>669</v>
      </c>
      <c r="G353" s="161" t="s">
        <v>1465</v>
      </c>
      <c r="H353" s="198">
        <v>45944</v>
      </c>
      <c r="J353" s="161" t="s">
        <v>479</v>
      </c>
      <c r="L353" s="198">
        <v>44562</v>
      </c>
      <c r="M353" s="198">
        <v>45917</v>
      </c>
      <c r="N353" s="161" t="s">
        <v>132</v>
      </c>
      <c r="O353" s="161" t="s">
        <v>3210</v>
      </c>
      <c r="P353" s="260">
        <v>170640024021</v>
      </c>
      <c r="Q353" s="161" t="s">
        <v>1466</v>
      </c>
      <c r="T353" s="161" t="s">
        <v>564</v>
      </c>
      <c r="U353" s="197">
        <v>0</v>
      </c>
      <c r="V353" s="373">
        <v>0</v>
      </c>
      <c r="W353" s="373">
        <v>0</v>
      </c>
      <c r="X353" s="197">
        <v>0</v>
      </c>
      <c r="Y353" s="373">
        <v>0</v>
      </c>
      <c r="Z353" s="373">
        <v>0</v>
      </c>
      <c r="AA353" s="197">
        <v>0</v>
      </c>
      <c r="AB353" s="373">
        <v>0</v>
      </c>
      <c r="AC353" s="373">
        <v>0</v>
      </c>
      <c r="AD353" s="373">
        <v>0</v>
      </c>
      <c r="AE353" s="373">
        <v>0</v>
      </c>
      <c r="AF353" s="373">
        <v>0</v>
      </c>
      <c r="AG353" s="373">
        <v>0</v>
      </c>
      <c r="AH353" s="373">
        <v>0</v>
      </c>
      <c r="AI353" s="373">
        <v>0</v>
      </c>
      <c r="AJ353" s="197">
        <v>0</v>
      </c>
    </row>
    <row r="354" spans="1:36" ht="15" customHeight="1" x14ac:dyDescent="0.25">
      <c r="A354" s="367" t="str">
        <f t="shared" si="6"/>
        <v>60xx-111141010159-600120251103TAC0040</v>
      </c>
      <c r="B354" s="161" t="s">
        <v>566</v>
      </c>
      <c r="C354" s="161" t="s">
        <v>363</v>
      </c>
      <c r="D354" s="367" t="s">
        <v>3363</v>
      </c>
      <c r="E354" s="161" t="s">
        <v>579</v>
      </c>
      <c r="F354" s="161" t="s">
        <v>1036</v>
      </c>
      <c r="G354" s="161" t="s">
        <v>1573</v>
      </c>
      <c r="H354" s="198">
        <v>45964</v>
      </c>
      <c r="J354" s="161" t="s">
        <v>479</v>
      </c>
      <c r="L354" s="198">
        <v>44562</v>
      </c>
      <c r="M354" s="198">
        <v>45952</v>
      </c>
      <c r="N354" s="161" t="s">
        <v>132</v>
      </c>
      <c r="O354" s="161" t="s">
        <v>2461</v>
      </c>
      <c r="P354" s="260">
        <v>111141010159</v>
      </c>
      <c r="Q354" s="161" t="s">
        <v>4888</v>
      </c>
      <c r="T354" s="161" t="s">
        <v>564</v>
      </c>
      <c r="U354" s="197">
        <v>0</v>
      </c>
      <c r="V354" s="373">
        <v>0</v>
      </c>
      <c r="W354" s="373">
        <v>0</v>
      </c>
      <c r="X354" s="197">
        <v>0</v>
      </c>
      <c r="Y354" s="373">
        <v>0</v>
      </c>
      <c r="Z354" s="373">
        <v>0</v>
      </c>
      <c r="AA354" s="197">
        <v>0</v>
      </c>
      <c r="AB354" s="373">
        <v>0</v>
      </c>
      <c r="AC354" s="373">
        <v>0</v>
      </c>
      <c r="AD354" s="373">
        <v>0</v>
      </c>
      <c r="AE354" s="373">
        <v>0</v>
      </c>
      <c r="AF354" s="373">
        <v>0</v>
      </c>
      <c r="AG354" s="373">
        <v>0</v>
      </c>
      <c r="AH354" s="373">
        <v>0</v>
      </c>
      <c r="AI354" s="373">
        <v>0</v>
      </c>
      <c r="AJ354" s="197">
        <v>0</v>
      </c>
    </row>
    <row r="355" spans="1:36" ht="15" customHeight="1" x14ac:dyDescent="0.25">
      <c r="A355" s="367" t="str">
        <f t="shared" si="6"/>
        <v>60xx-240940030002-600120251031TAC0042</v>
      </c>
      <c r="B355" s="161" t="s">
        <v>566</v>
      </c>
      <c r="C355" s="161" t="s">
        <v>363</v>
      </c>
      <c r="D355" s="367" t="s">
        <v>3363</v>
      </c>
      <c r="E355" s="161" t="s">
        <v>759</v>
      </c>
      <c r="F355" s="161" t="s">
        <v>765</v>
      </c>
      <c r="G355" s="161" t="s">
        <v>1574</v>
      </c>
      <c r="H355" s="198">
        <v>45961</v>
      </c>
      <c r="J355" s="161" t="s">
        <v>479</v>
      </c>
      <c r="L355" s="198">
        <v>45559</v>
      </c>
      <c r="M355" s="198">
        <v>45953</v>
      </c>
      <c r="N355" s="161" t="s">
        <v>132</v>
      </c>
      <c r="O355" s="161" t="s">
        <v>2504</v>
      </c>
      <c r="P355" s="260">
        <v>240940030002</v>
      </c>
      <c r="Q355" s="161" t="s">
        <v>1575</v>
      </c>
      <c r="T355" s="161" t="s">
        <v>564</v>
      </c>
      <c r="U355" s="197">
        <v>0</v>
      </c>
      <c r="V355" s="373">
        <v>0</v>
      </c>
      <c r="W355" s="373">
        <v>0</v>
      </c>
      <c r="X355" s="197">
        <v>0</v>
      </c>
      <c r="Y355" s="373">
        <v>0</v>
      </c>
      <c r="Z355" s="373">
        <v>0</v>
      </c>
      <c r="AA355" s="197">
        <v>0</v>
      </c>
      <c r="AB355" s="373">
        <v>0</v>
      </c>
      <c r="AC355" s="373">
        <v>0</v>
      </c>
      <c r="AD355" s="373">
        <v>0</v>
      </c>
      <c r="AE355" s="373">
        <v>0</v>
      </c>
      <c r="AF355" s="373">
        <v>0</v>
      </c>
      <c r="AG355" s="373">
        <v>0</v>
      </c>
      <c r="AH355" s="373">
        <v>0</v>
      </c>
      <c r="AI355" s="373">
        <v>0</v>
      </c>
      <c r="AJ355" s="197">
        <v>0</v>
      </c>
    </row>
    <row r="356" spans="1:36" ht="15" customHeight="1" x14ac:dyDescent="0.25">
      <c r="A356" s="367" t="str">
        <f t="shared" si="6"/>
        <v>60xx-190842018405-600120250804TAC0005</v>
      </c>
      <c r="B356" s="161" t="s">
        <v>566</v>
      </c>
      <c r="C356" s="161" t="s">
        <v>363</v>
      </c>
      <c r="D356" s="367" t="s">
        <v>3363</v>
      </c>
      <c r="E356" s="161" t="s">
        <v>578</v>
      </c>
      <c r="F356" s="161" t="s">
        <v>681</v>
      </c>
      <c r="G356" s="161" t="s">
        <v>1472</v>
      </c>
      <c r="H356" s="198">
        <v>45873</v>
      </c>
      <c r="J356" s="161" t="s">
        <v>479</v>
      </c>
      <c r="L356" s="198">
        <v>44562</v>
      </c>
      <c r="M356" s="198">
        <v>45846</v>
      </c>
      <c r="N356" s="161" t="s">
        <v>132</v>
      </c>
      <c r="O356" s="161" t="s">
        <v>3037</v>
      </c>
      <c r="P356" s="260">
        <v>190842018405</v>
      </c>
      <c r="Q356" s="161" t="s">
        <v>1473</v>
      </c>
      <c r="T356" s="161" t="s">
        <v>564</v>
      </c>
      <c r="U356" s="197">
        <v>0</v>
      </c>
      <c r="V356" s="373">
        <v>0</v>
      </c>
      <c r="W356" s="373">
        <v>0</v>
      </c>
      <c r="X356" s="197">
        <v>0</v>
      </c>
      <c r="Y356" s="373">
        <v>0</v>
      </c>
      <c r="Z356" s="373">
        <v>0</v>
      </c>
      <c r="AA356" s="197">
        <v>0</v>
      </c>
      <c r="AB356" s="373">
        <v>0</v>
      </c>
      <c r="AC356" s="373">
        <v>0</v>
      </c>
      <c r="AD356" s="373">
        <v>0</v>
      </c>
      <c r="AE356" s="373">
        <v>0</v>
      </c>
      <c r="AF356" s="373">
        <v>0</v>
      </c>
      <c r="AG356" s="373">
        <v>0</v>
      </c>
      <c r="AH356" s="373">
        <v>0</v>
      </c>
      <c r="AI356" s="373">
        <v>0</v>
      </c>
      <c r="AJ356" s="197">
        <v>0</v>
      </c>
    </row>
    <row r="357" spans="1:36" ht="15" customHeight="1" x14ac:dyDescent="0.25">
      <c r="A357" s="367" t="str">
        <f t="shared" si="6"/>
        <v>60xx-221241039848-600120251112TAC0005</v>
      </c>
      <c r="B357" s="161" t="s">
        <v>566</v>
      </c>
      <c r="C357" s="161" t="s">
        <v>363</v>
      </c>
      <c r="D357" s="367" t="s">
        <v>3363</v>
      </c>
      <c r="E357" s="161" t="s">
        <v>759</v>
      </c>
      <c r="F357" s="161" t="s">
        <v>765</v>
      </c>
      <c r="G357" s="161" t="s">
        <v>1610</v>
      </c>
      <c r="H357" s="198">
        <v>45973</v>
      </c>
      <c r="J357" s="161" t="s">
        <v>479</v>
      </c>
      <c r="L357" s="198">
        <v>44922</v>
      </c>
      <c r="M357" s="198">
        <v>45966</v>
      </c>
      <c r="N357" s="161" t="s">
        <v>132</v>
      </c>
      <c r="O357" s="161" t="s">
        <v>2492</v>
      </c>
      <c r="P357" s="260">
        <v>221241039848</v>
      </c>
      <c r="Q357" s="161" t="s">
        <v>4889</v>
      </c>
      <c r="T357" s="161" t="s">
        <v>564</v>
      </c>
      <c r="U357" s="197">
        <v>0</v>
      </c>
      <c r="V357" s="373">
        <v>0</v>
      </c>
      <c r="W357" s="373">
        <v>0</v>
      </c>
      <c r="X357" s="197">
        <v>0</v>
      </c>
      <c r="Y357" s="373">
        <v>0</v>
      </c>
      <c r="Z357" s="373">
        <v>0</v>
      </c>
      <c r="AA357" s="197">
        <v>0</v>
      </c>
      <c r="AB357" s="373">
        <v>0</v>
      </c>
      <c r="AC357" s="373">
        <v>0</v>
      </c>
      <c r="AD357" s="373">
        <v>0</v>
      </c>
      <c r="AE357" s="373">
        <v>0</v>
      </c>
      <c r="AF357" s="373">
        <v>0</v>
      </c>
      <c r="AG357" s="373">
        <v>0</v>
      </c>
      <c r="AH357" s="373">
        <v>0</v>
      </c>
      <c r="AI357" s="373">
        <v>0</v>
      </c>
      <c r="AJ357" s="197">
        <v>0</v>
      </c>
    </row>
    <row r="358" spans="1:36" ht="15" customHeight="1" x14ac:dyDescent="0.25">
      <c r="A358" s="367" t="str">
        <f t="shared" si="6"/>
        <v>60xx-230640023275-600120251103TAC0039</v>
      </c>
      <c r="B358" s="161" t="s">
        <v>566</v>
      </c>
      <c r="C358" s="161" t="s">
        <v>363</v>
      </c>
      <c r="D358" s="367" t="s">
        <v>3363</v>
      </c>
      <c r="E358" s="161" t="s">
        <v>567</v>
      </c>
      <c r="F358" s="161" t="s">
        <v>1022</v>
      </c>
      <c r="G358" s="161" t="s">
        <v>1516</v>
      </c>
      <c r="H358" s="198">
        <v>45964</v>
      </c>
      <c r="J358" s="161" t="s">
        <v>479</v>
      </c>
      <c r="L358" s="198">
        <v>45093</v>
      </c>
      <c r="M358" s="198">
        <v>45950</v>
      </c>
      <c r="N358" s="161" t="s">
        <v>132</v>
      </c>
      <c r="O358" s="161" t="s">
        <v>3219</v>
      </c>
      <c r="P358" s="260">
        <v>230640023275</v>
      </c>
      <c r="Q358" s="161" t="s">
        <v>1517</v>
      </c>
      <c r="T358" s="161" t="s">
        <v>564</v>
      </c>
      <c r="U358" s="197">
        <v>0</v>
      </c>
      <c r="V358" s="373">
        <v>0</v>
      </c>
      <c r="W358" s="373">
        <v>0</v>
      </c>
      <c r="X358" s="197">
        <v>0</v>
      </c>
      <c r="Y358" s="373">
        <v>0</v>
      </c>
      <c r="Z358" s="373">
        <v>0</v>
      </c>
      <c r="AA358" s="197">
        <v>0</v>
      </c>
      <c r="AB358" s="373">
        <v>0</v>
      </c>
      <c r="AC358" s="373">
        <v>0</v>
      </c>
      <c r="AD358" s="373">
        <v>0</v>
      </c>
      <c r="AE358" s="373">
        <v>0</v>
      </c>
      <c r="AF358" s="373">
        <v>0</v>
      </c>
      <c r="AG358" s="373">
        <v>0</v>
      </c>
      <c r="AH358" s="373">
        <v>0</v>
      </c>
      <c r="AI358" s="373">
        <v>0</v>
      </c>
      <c r="AJ358" s="197">
        <v>0</v>
      </c>
    </row>
    <row r="359" spans="1:36" ht="15" customHeight="1" x14ac:dyDescent="0.25">
      <c r="A359" s="367" t="str">
        <f t="shared" si="6"/>
        <v>60xx-110542001217-600120251113TAC0037</v>
      </c>
      <c r="B359" s="161" t="s">
        <v>566</v>
      </c>
      <c r="C359" s="161" t="s">
        <v>363</v>
      </c>
      <c r="D359" s="367" t="s">
        <v>3363</v>
      </c>
      <c r="E359" s="161" t="s">
        <v>579</v>
      </c>
      <c r="F359" s="161" t="s">
        <v>1035</v>
      </c>
      <c r="G359" s="161" t="s">
        <v>1663</v>
      </c>
      <c r="H359" s="198">
        <v>45974</v>
      </c>
      <c r="J359" s="161" t="s">
        <v>479</v>
      </c>
      <c r="L359" s="198">
        <v>44562</v>
      </c>
      <c r="M359" s="198">
        <v>45964</v>
      </c>
      <c r="N359" s="161" t="s">
        <v>132</v>
      </c>
      <c r="O359" s="161" t="s">
        <v>3202</v>
      </c>
      <c r="P359" s="260">
        <v>110542001217</v>
      </c>
      <c r="Q359" s="161" t="s">
        <v>4890</v>
      </c>
      <c r="T359" s="161" t="s">
        <v>564</v>
      </c>
      <c r="U359" s="197">
        <v>0</v>
      </c>
      <c r="V359" s="373">
        <v>0</v>
      </c>
      <c r="W359" s="373">
        <v>0</v>
      </c>
      <c r="X359" s="197">
        <v>0</v>
      </c>
      <c r="Y359" s="373">
        <v>0</v>
      </c>
      <c r="Z359" s="373">
        <v>0</v>
      </c>
      <c r="AA359" s="197">
        <v>0</v>
      </c>
      <c r="AB359" s="373">
        <v>0</v>
      </c>
      <c r="AC359" s="373">
        <v>0</v>
      </c>
      <c r="AD359" s="373">
        <v>0</v>
      </c>
      <c r="AE359" s="373">
        <v>0</v>
      </c>
      <c r="AF359" s="373">
        <v>0</v>
      </c>
      <c r="AG359" s="373">
        <v>0</v>
      </c>
      <c r="AH359" s="373">
        <v>0</v>
      </c>
      <c r="AI359" s="373">
        <v>0</v>
      </c>
      <c r="AJ359" s="197">
        <v>0</v>
      </c>
    </row>
    <row r="360" spans="1:36" ht="15" customHeight="1" x14ac:dyDescent="0.25">
      <c r="A360" s="367" t="str">
        <f t="shared" si="6"/>
        <v>60xx-740003217-600120251117TAC0045</v>
      </c>
      <c r="B360" s="161" t="s">
        <v>566</v>
      </c>
      <c r="C360" s="161" t="s">
        <v>363</v>
      </c>
      <c r="D360" s="367" t="s">
        <v>3363</v>
      </c>
      <c r="E360" s="161" t="s">
        <v>567</v>
      </c>
      <c r="F360" s="161" t="s">
        <v>783</v>
      </c>
      <c r="G360" s="161" t="s">
        <v>1958</v>
      </c>
      <c r="H360" s="198">
        <v>45978</v>
      </c>
      <c r="J360" s="161" t="s">
        <v>479</v>
      </c>
      <c r="L360" s="198">
        <v>44562</v>
      </c>
      <c r="M360" s="198">
        <v>45960</v>
      </c>
      <c r="N360" s="161" t="s">
        <v>132</v>
      </c>
      <c r="O360" s="161" t="s">
        <v>2524</v>
      </c>
      <c r="P360" s="260">
        <v>740003217</v>
      </c>
      <c r="Q360" s="161" t="s">
        <v>1957</v>
      </c>
      <c r="T360" s="161" t="s">
        <v>564</v>
      </c>
      <c r="U360" s="197">
        <v>0</v>
      </c>
      <c r="V360" s="373">
        <v>0</v>
      </c>
      <c r="W360" s="373">
        <v>0</v>
      </c>
      <c r="X360" s="197">
        <v>0</v>
      </c>
      <c r="Y360" s="373">
        <v>0</v>
      </c>
      <c r="Z360" s="373">
        <v>0</v>
      </c>
      <c r="AA360" s="197">
        <v>0</v>
      </c>
      <c r="AB360" s="373">
        <v>0</v>
      </c>
      <c r="AC360" s="373">
        <v>0</v>
      </c>
      <c r="AD360" s="373">
        <v>0</v>
      </c>
      <c r="AE360" s="373">
        <v>0</v>
      </c>
      <c r="AF360" s="373">
        <v>0</v>
      </c>
      <c r="AG360" s="373">
        <v>0</v>
      </c>
      <c r="AH360" s="373">
        <v>0</v>
      </c>
      <c r="AI360" s="373">
        <v>0</v>
      </c>
      <c r="AJ360" s="197">
        <v>0</v>
      </c>
    </row>
    <row r="361" spans="1:36" ht="15" customHeight="1" x14ac:dyDescent="0.25">
      <c r="A361" s="367" t="str">
        <f t="shared" si="6"/>
        <v>60xx-90240005688-600120251202TAC0026</v>
      </c>
      <c r="B361" s="161" t="s">
        <v>566</v>
      </c>
      <c r="C361" s="161" t="s">
        <v>363</v>
      </c>
      <c r="D361" s="367" t="s">
        <v>3363</v>
      </c>
      <c r="E361" s="161" t="s">
        <v>578</v>
      </c>
      <c r="F361" s="161" t="s">
        <v>682</v>
      </c>
      <c r="G361" s="161" t="s">
        <v>1926</v>
      </c>
      <c r="H361" s="198">
        <v>45993</v>
      </c>
      <c r="J361" s="161" t="s">
        <v>479</v>
      </c>
      <c r="L361" s="198">
        <v>44562</v>
      </c>
      <c r="M361" s="198">
        <v>45989</v>
      </c>
      <c r="N361" s="161" t="s">
        <v>132</v>
      </c>
      <c r="O361" s="161" t="s">
        <v>2536</v>
      </c>
      <c r="P361" s="260">
        <v>90240005688</v>
      </c>
      <c r="Q361" s="161" t="s">
        <v>1925</v>
      </c>
      <c r="T361" s="161" t="s">
        <v>564</v>
      </c>
      <c r="U361" s="197">
        <v>0</v>
      </c>
      <c r="V361" s="373">
        <v>0</v>
      </c>
      <c r="W361" s="373">
        <v>0</v>
      </c>
      <c r="X361" s="197">
        <v>0</v>
      </c>
      <c r="Y361" s="373">
        <v>0</v>
      </c>
      <c r="Z361" s="373">
        <v>0</v>
      </c>
      <c r="AA361" s="197">
        <v>0</v>
      </c>
      <c r="AB361" s="373">
        <v>0</v>
      </c>
      <c r="AC361" s="373">
        <v>0</v>
      </c>
      <c r="AD361" s="373">
        <v>0</v>
      </c>
      <c r="AE361" s="373">
        <v>0</v>
      </c>
      <c r="AF361" s="373">
        <v>0</v>
      </c>
      <c r="AG361" s="373">
        <v>0</v>
      </c>
      <c r="AH361" s="373">
        <v>0</v>
      </c>
      <c r="AI361" s="373">
        <v>0</v>
      </c>
      <c r="AJ361" s="197">
        <v>0</v>
      </c>
    </row>
    <row r="362" spans="1:36" ht="15" customHeight="1" x14ac:dyDescent="0.25">
      <c r="A362" s="367" t="str">
        <f t="shared" si="6"/>
        <v>60xx-220142028059-600120251215TAC0060</v>
      </c>
      <c r="B362" s="161" t="s">
        <v>566</v>
      </c>
      <c r="C362" s="161" t="s">
        <v>363</v>
      </c>
      <c r="D362" s="367" t="s">
        <v>3363</v>
      </c>
      <c r="E362" s="161" t="s">
        <v>567</v>
      </c>
      <c r="F362" s="161" t="s">
        <v>666</v>
      </c>
      <c r="G362" s="161" t="s">
        <v>1904</v>
      </c>
      <c r="H362" s="198">
        <v>46006</v>
      </c>
      <c r="J362" s="161" t="s">
        <v>479</v>
      </c>
      <c r="L362" s="198">
        <v>44592</v>
      </c>
      <c r="M362" s="198">
        <v>45981</v>
      </c>
      <c r="N362" s="161" t="s">
        <v>132</v>
      </c>
      <c r="O362" s="161" t="s">
        <v>3214</v>
      </c>
      <c r="P362" s="260">
        <v>220142028059</v>
      </c>
      <c r="Q362" s="161" t="s">
        <v>4891</v>
      </c>
      <c r="T362" s="161" t="s">
        <v>564</v>
      </c>
      <c r="U362" s="197">
        <v>0</v>
      </c>
      <c r="V362" s="373">
        <v>0</v>
      </c>
      <c r="W362" s="373">
        <v>0</v>
      </c>
      <c r="X362" s="197">
        <v>0</v>
      </c>
      <c r="Y362" s="373">
        <v>0</v>
      </c>
      <c r="Z362" s="373">
        <v>0</v>
      </c>
      <c r="AA362" s="197">
        <v>0</v>
      </c>
      <c r="AB362" s="373">
        <v>0</v>
      </c>
      <c r="AC362" s="373">
        <v>0</v>
      </c>
      <c r="AD362" s="373">
        <v>0</v>
      </c>
      <c r="AE362" s="373">
        <v>0</v>
      </c>
      <c r="AF362" s="373">
        <v>0</v>
      </c>
      <c r="AG362" s="373">
        <v>0</v>
      </c>
      <c r="AH362" s="373">
        <v>0</v>
      </c>
      <c r="AI362" s="373">
        <v>0</v>
      </c>
      <c r="AJ362" s="197">
        <v>0</v>
      </c>
    </row>
    <row r="363" spans="1:36" ht="15" customHeight="1" x14ac:dyDescent="0.25">
      <c r="A363" s="367" t="str">
        <f t="shared" si="6"/>
        <v>60xx-731218301820-600120251218TAC0040</v>
      </c>
      <c r="B363" s="161" t="s">
        <v>566</v>
      </c>
      <c r="C363" s="161" t="s">
        <v>363</v>
      </c>
      <c r="D363" s="367" t="s">
        <v>3363</v>
      </c>
      <c r="E363" s="161" t="s">
        <v>759</v>
      </c>
      <c r="F363" s="161" t="s">
        <v>758</v>
      </c>
      <c r="G363" s="161" t="s">
        <v>2145</v>
      </c>
      <c r="H363" s="198">
        <v>46009</v>
      </c>
      <c r="J363" s="161" t="s">
        <v>479</v>
      </c>
      <c r="L363" s="198">
        <v>44743</v>
      </c>
      <c r="M363" s="198">
        <v>46003</v>
      </c>
      <c r="N363" s="161" t="s">
        <v>132</v>
      </c>
      <c r="O363" s="161" t="s">
        <v>3085</v>
      </c>
      <c r="P363" s="260">
        <v>731218301820</v>
      </c>
      <c r="Q363" s="161" t="s">
        <v>2144</v>
      </c>
      <c r="T363" s="161" t="s">
        <v>564</v>
      </c>
      <c r="U363" s="197">
        <v>0</v>
      </c>
      <c r="V363" s="373">
        <v>0</v>
      </c>
      <c r="W363" s="373">
        <v>0</v>
      </c>
      <c r="X363" s="197">
        <v>0</v>
      </c>
      <c r="Y363" s="373">
        <v>0</v>
      </c>
      <c r="Z363" s="373">
        <v>0</v>
      </c>
      <c r="AA363" s="197">
        <v>0</v>
      </c>
      <c r="AB363" s="373">
        <v>0</v>
      </c>
      <c r="AC363" s="373">
        <v>0</v>
      </c>
      <c r="AD363" s="373">
        <v>0</v>
      </c>
      <c r="AE363" s="373">
        <v>0</v>
      </c>
      <c r="AF363" s="373">
        <v>0</v>
      </c>
      <c r="AG363" s="373">
        <v>0</v>
      </c>
      <c r="AH363" s="373">
        <v>0</v>
      </c>
      <c r="AI363" s="373">
        <v>0</v>
      </c>
      <c r="AJ363" s="197">
        <v>0</v>
      </c>
    </row>
    <row r="364" spans="1:36" ht="15" customHeight="1" x14ac:dyDescent="0.25">
      <c r="A364" s="367" t="str">
        <f t="shared" si="6"/>
        <v>60xx-91242013107-600120251204TAC0088</v>
      </c>
      <c r="B364" s="161" t="s">
        <v>566</v>
      </c>
      <c r="C364" s="161" t="s">
        <v>363</v>
      </c>
      <c r="D364" s="367" t="s">
        <v>3363</v>
      </c>
      <c r="E364" s="161" t="s">
        <v>567</v>
      </c>
      <c r="F364" s="161" t="s">
        <v>1022</v>
      </c>
      <c r="G364" s="161" t="s">
        <v>2259</v>
      </c>
      <c r="H364" s="198">
        <v>45995</v>
      </c>
      <c r="J364" s="161" t="s">
        <v>479</v>
      </c>
      <c r="L364" s="198">
        <v>44562</v>
      </c>
      <c r="M364" s="198">
        <v>45985</v>
      </c>
      <c r="N364" s="161" t="s">
        <v>132</v>
      </c>
      <c r="O364" s="161" t="s">
        <v>3201</v>
      </c>
      <c r="P364" s="260">
        <v>91242013107</v>
      </c>
      <c r="Q364" s="161" t="s">
        <v>2258</v>
      </c>
      <c r="T364" s="161" t="s">
        <v>564</v>
      </c>
      <c r="U364" s="197">
        <v>0</v>
      </c>
      <c r="V364" s="373">
        <v>0</v>
      </c>
      <c r="W364" s="373">
        <v>0</v>
      </c>
      <c r="X364" s="197">
        <v>0</v>
      </c>
      <c r="Y364" s="373">
        <v>0</v>
      </c>
      <c r="Z364" s="373">
        <v>0</v>
      </c>
      <c r="AA364" s="197">
        <v>0</v>
      </c>
      <c r="AB364" s="373">
        <v>0</v>
      </c>
      <c r="AC364" s="373">
        <v>0</v>
      </c>
      <c r="AD364" s="373">
        <v>0</v>
      </c>
      <c r="AE364" s="373">
        <v>0</v>
      </c>
      <c r="AF364" s="373">
        <v>0</v>
      </c>
      <c r="AG364" s="373">
        <v>0</v>
      </c>
      <c r="AH364" s="373">
        <v>0</v>
      </c>
      <c r="AI364" s="373">
        <v>0</v>
      </c>
      <c r="AJ364" s="197">
        <v>0</v>
      </c>
    </row>
    <row r="365" spans="1:36" ht="15" customHeight="1" x14ac:dyDescent="0.25">
      <c r="A365" s="367" t="str">
        <f t="shared" si="6"/>
        <v>60xx-241140021324-600120251222TAC0012</v>
      </c>
      <c r="B365" s="161" t="s">
        <v>566</v>
      </c>
      <c r="C365" s="161" t="s">
        <v>363</v>
      </c>
      <c r="D365" s="367" t="s">
        <v>3363</v>
      </c>
      <c r="E365" s="161" t="s">
        <v>759</v>
      </c>
      <c r="F365" s="161" t="s">
        <v>765</v>
      </c>
      <c r="G365" s="161" t="s">
        <v>2164</v>
      </c>
      <c r="H365" s="198">
        <v>46013</v>
      </c>
      <c r="J365" s="161" t="s">
        <v>479</v>
      </c>
      <c r="L365" s="198">
        <v>45614</v>
      </c>
      <c r="M365" s="198">
        <v>46009</v>
      </c>
      <c r="N365" s="161" t="s">
        <v>132</v>
      </c>
      <c r="O365" s="161" t="s">
        <v>3229</v>
      </c>
      <c r="P365" s="260">
        <v>241140021324</v>
      </c>
      <c r="Q365" s="161" t="s">
        <v>2163</v>
      </c>
      <c r="T365" s="161" t="s">
        <v>564</v>
      </c>
      <c r="U365" s="197">
        <v>0</v>
      </c>
      <c r="V365" s="373">
        <v>0</v>
      </c>
      <c r="W365" s="373">
        <v>0</v>
      </c>
      <c r="X365" s="197">
        <v>0</v>
      </c>
      <c r="Y365" s="373">
        <v>0</v>
      </c>
      <c r="Z365" s="373">
        <v>0</v>
      </c>
      <c r="AA365" s="197">
        <v>0</v>
      </c>
      <c r="AB365" s="373">
        <v>0</v>
      </c>
      <c r="AC365" s="373">
        <v>0</v>
      </c>
      <c r="AD365" s="373">
        <v>0</v>
      </c>
      <c r="AE365" s="373">
        <v>0</v>
      </c>
      <c r="AF365" s="373">
        <v>0</v>
      </c>
      <c r="AG365" s="373">
        <v>0</v>
      </c>
      <c r="AH365" s="373">
        <v>0</v>
      </c>
      <c r="AI365" s="373">
        <v>0</v>
      </c>
      <c r="AJ365" s="197">
        <v>0</v>
      </c>
    </row>
    <row r="366" spans="1:36" ht="15" customHeight="1" x14ac:dyDescent="0.25">
      <c r="A366" s="367" t="str">
        <f t="shared" si="6"/>
        <v>60xx-140940027745-600120251224TAC0082</v>
      </c>
      <c r="B366" s="161" t="s">
        <v>566</v>
      </c>
      <c r="C366" s="161" t="s">
        <v>363</v>
      </c>
      <c r="D366" s="367" t="s">
        <v>3363</v>
      </c>
      <c r="E366" s="161" t="s">
        <v>759</v>
      </c>
      <c r="F366" s="161" t="s">
        <v>676</v>
      </c>
      <c r="G366" s="161" t="s">
        <v>2239</v>
      </c>
      <c r="H366" s="198">
        <v>46015</v>
      </c>
      <c r="J366" s="161" t="s">
        <v>479</v>
      </c>
      <c r="L366" s="198">
        <v>44927</v>
      </c>
      <c r="M366" s="198">
        <v>46008</v>
      </c>
      <c r="N366" s="161" t="s">
        <v>132</v>
      </c>
      <c r="O366" s="161" t="s">
        <v>3206</v>
      </c>
      <c r="P366" s="260">
        <v>140940027745</v>
      </c>
      <c r="Q366" s="161" t="s">
        <v>2238</v>
      </c>
      <c r="T366" s="161" t="s">
        <v>564</v>
      </c>
      <c r="U366" s="197">
        <v>0</v>
      </c>
      <c r="V366" s="373">
        <v>0</v>
      </c>
      <c r="W366" s="373">
        <v>0</v>
      </c>
      <c r="X366" s="197">
        <v>0</v>
      </c>
      <c r="Y366" s="373">
        <v>0</v>
      </c>
      <c r="Z366" s="373">
        <v>0</v>
      </c>
      <c r="AA366" s="197">
        <v>0</v>
      </c>
      <c r="AB366" s="373">
        <v>0</v>
      </c>
      <c r="AC366" s="373">
        <v>0</v>
      </c>
      <c r="AD366" s="373">
        <v>0</v>
      </c>
      <c r="AE366" s="373">
        <v>0</v>
      </c>
      <c r="AF366" s="373">
        <v>0</v>
      </c>
      <c r="AG366" s="373">
        <v>0</v>
      </c>
      <c r="AH366" s="373">
        <v>0</v>
      </c>
      <c r="AI366" s="373">
        <v>0</v>
      </c>
      <c r="AJ366" s="197">
        <v>0</v>
      </c>
    </row>
    <row r="367" spans="1:36" ht="15" customHeight="1" x14ac:dyDescent="0.25">
      <c r="A367" s="367" t="str">
        <f t="shared" si="6"/>
        <v>60xx-230440001346-600120251210TAC0060</v>
      </c>
      <c r="B367" s="161" t="s">
        <v>566</v>
      </c>
      <c r="C367" s="161" t="s">
        <v>363</v>
      </c>
      <c r="D367" s="367" t="s">
        <v>3363</v>
      </c>
      <c r="E367" s="161" t="s">
        <v>567</v>
      </c>
      <c r="F367" s="161" t="s">
        <v>669</v>
      </c>
      <c r="G367" s="161" t="s">
        <v>2179</v>
      </c>
      <c r="H367" s="198">
        <v>46001</v>
      </c>
      <c r="J367" s="161" t="s">
        <v>479</v>
      </c>
      <c r="L367" s="198">
        <v>45019</v>
      </c>
      <c r="M367" s="198">
        <v>45981</v>
      </c>
      <c r="N367" s="161" t="s">
        <v>132</v>
      </c>
      <c r="O367" s="161" t="s">
        <v>3216</v>
      </c>
      <c r="P367" s="260">
        <v>230440001346</v>
      </c>
      <c r="Q367" s="161" t="s">
        <v>2178</v>
      </c>
      <c r="T367" s="161" t="s">
        <v>564</v>
      </c>
      <c r="U367" s="197">
        <v>0</v>
      </c>
      <c r="V367" s="373">
        <v>0</v>
      </c>
      <c r="W367" s="373">
        <v>0</v>
      </c>
      <c r="X367" s="197">
        <v>0</v>
      </c>
      <c r="Y367" s="373">
        <v>0</v>
      </c>
      <c r="Z367" s="373">
        <v>0</v>
      </c>
      <c r="AA367" s="197">
        <v>0</v>
      </c>
      <c r="AB367" s="373">
        <v>0</v>
      </c>
      <c r="AC367" s="373">
        <v>0</v>
      </c>
      <c r="AD367" s="373">
        <v>0</v>
      </c>
      <c r="AE367" s="373">
        <v>0</v>
      </c>
      <c r="AF367" s="373">
        <v>0</v>
      </c>
      <c r="AG367" s="373">
        <v>0</v>
      </c>
      <c r="AH367" s="373">
        <v>0</v>
      </c>
      <c r="AI367" s="373">
        <v>0</v>
      </c>
      <c r="AJ367" s="197">
        <v>0</v>
      </c>
    </row>
    <row r="368" spans="1:36" ht="15" customHeight="1" x14ac:dyDescent="0.25">
      <c r="A368" s="367" t="str">
        <f t="shared" si="6"/>
        <v>60xx-151041006165-600120251210TAC0059</v>
      </c>
      <c r="B368" s="161" t="s">
        <v>566</v>
      </c>
      <c r="C368" s="161" t="s">
        <v>363</v>
      </c>
      <c r="D368" s="367" t="s">
        <v>3363</v>
      </c>
      <c r="E368" s="161" t="s">
        <v>567</v>
      </c>
      <c r="F368" s="161" t="s">
        <v>669</v>
      </c>
      <c r="G368" s="161" t="s">
        <v>2235</v>
      </c>
      <c r="H368" s="198">
        <v>46001</v>
      </c>
      <c r="J368" s="161" t="s">
        <v>479</v>
      </c>
      <c r="L368" s="198">
        <v>44562</v>
      </c>
      <c r="M368" s="198">
        <v>45978</v>
      </c>
      <c r="N368" s="161" t="s">
        <v>132</v>
      </c>
      <c r="O368" s="161" t="s">
        <v>3207</v>
      </c>
      <c r="P368" s="260">
        <v>151041006165</v>
      </c>
      <c r="Q368" s="161" t="s">
        <v>4892</v>
      </c>
      <c r="T368" s="161" t="s">
        <v>564</v>
      </c>
      <c r="U368" s="197">
        <v>0</v>
      </c>
      <c r="V368" s="373">
        <v>0</v>
      </c>
      <c r="W368" s="373">
        <v>0</v>
      </c>
      <c r="X368" s="197">
        <v>0</v>
      </c>
      <c r="Y368" s="373">
        <v>0</v>
      </c>
      <c r="Z368" s="373">
        <v>0</v>
      </c>
      <c r="AA368" s="197">
        <v>0</v>
      </c>
      <c r="AB368" s="373">
        <v>0</v>
      </c>
      <c r="AC368" s="373">
        <v>0</v>
      </c>
      <c r="AD368" s="373">
        <v>0</v>
      </c>
      <c r="AE368" s="373">
        <v>0</v>
      </c>
      <c r="AF368" s="373">
        <v>0</v>
      </c>
      <c r="AG368" s="373">
        <v>0</v>
      </c>
      <c r="AH368" s="373">
        <v>0</v>
      </c>
      <c r="AI368" s="373">
        <v>0</v>
      </c>
      <c r="AJ368" s="197">
        <v>0</v>
      </c>
    </row>
    <row r="369" spans="1:36" ht="15" customHeight="1" x14ac:dyDescent="0.25">
      <c r="A369" s="367" t="str">
        <f t="shared" si="6"/>
        <v>60xx-170340003404-600120251225TAC0070</v>
      </c>
      <c r="B369" s="161" t="s">
        <v>566</v>
      </c>
      <c r="C369" s="161" t="s">
        <v>363</v>
      </c>
      <c r="D369" s="367" t="s">
        <v>3363</v>
      </c>
      <c r="E369" s="161" t="s">
        <v>578</v>
      </c>
      <c r="F369" s="161" t="s">
        <v>788</v>
      </c>
      <c r="G369" s="161" t="s">
        <v>2465</v>
      </c>
      <c r="H369" s="198">
        <v>46016</v>
      </c>
      <c r="J369" s="161" t="s">
        <v>479</v>
      </c>
      <c r="L369" s="198">
        <v>44562</v>
      </c>
      <c r="M369" s="198">
        <v>45996</v>
      </c>
      <c r="N369" s="161" t="s">
        <v>132</v>
      </c>
      <c r="O369" s="161" t="s">
        <v>2466</v>
      </c>
      <c r="P369" s="260">
        <v>170340003404</v>
      </c>
      <c r="Q369" s="161" t="s">
        <v>2467</v>
      </c>
      <c r="T369" s="161" t="s">
        <v>564</v>
      </c>
      <c r="U369" s="197">
        <v>0</v>
      </c>
      <c r="V369" s="373">
        <v>0</v>
      </c>
      <c r="W369" s="373">
        <v>0</v>
      </c>
      <c r="X369" s="197">
        <v>0</v>
      </c>
      <c r="Y369" s="373">
        <v>0</v>
      </c>
      <c r="Z369" s="373">
        <v>0</v>
      </c>
      <c r="AA369" s="197">
        <v>0</v>
      </c>
      <c r="AB369" s="373">
        <v>0</v>
      </c>
      <c r="AC369" s="373">
        <v>0</v>
      </c>
      <c r="AD369" s="373">
        <v>0</v>
      </c>
      <c r="AE369" s="373">
        <v>0</v>
      </c>
      <c r="AF369" s="373">
        <v>0</v>
      </c>
      <c r="AG369" s="373">
        <v>0</v>
      </c>
      <c r="AH369" s="373">
        <v>0</v>
      </c>
      <c r="AI369" s="373">
        <v>0</v>
      </c>
      <c r="AJ369" s="197">
        <v>0</v>
      </c>
    </row>
    <row r="370" spans="1:36" ht="15" customHeight="1" x14ac:dyDescent="0.25">
      <c r="A370" s="367" t="str">
        <f t="shared" si="6"/>
        <v>60xx-220740032731-600120251225TAC0153</v>
      </c>
      <c r="B370" s="161" t="s">
        <v>566</v>
      </c>
      <c r="C370" s="161" t="s">
        <v>363</v>
      </c>
      <c r="D370" s="367" t="s">
        <v>3363</v>
      </c>
      <c r="E370" s="161" t="s">
        <v>567</v>
      </c>
      <c r="F370" s="161" t="s">
        <v>1022</v>
      </c>
      <c r="G370" s="161" t="s">
        <v>2683</v>
      </c>
      <c r="H370" s="198">
        <v>46016</v>
      </c>
      <c r="J370" s="161" t="s">
        <v>479</v>
      </c>
      <c r="L370" s="198">
        <v>44762</v>
      </c>
      <c r="M370" s="198">
        <v>46009</v>
      </c>
      <c r="N370" s="161" t="s">
        <v>132</v>
      </c>
      <c r="O370" s="161" t="s">
        <v>3162</v>
      </c>
      <c r="P370" s="260">
        <v>220740032731</v>
      </c>
      <c r="Q370" s="161" t="s">
        <v>2682</v>
      </c>
      <c r="T370" s="161" t="s">
        <v>564</v>
      </c>
      <c r="U370" s="197">
        <v>0</v>
      </c>
      <c r="V370" s="373">
        <v>0</v>
      </c>
      <c r="W370" s="373">
        <v>0</v>
      </c>
      <c r="X370" s="197">
        <v>0</v>
      </c>
      <c r="Y370" s="373">
        <v>0</v>
      </c>
      <c r="Z370" s="373">
        <v>0</v>
      </c>
      <c r="AA370" s="197">
        <v>0</v>
      </c>
      <c r="AB370" s="373">
        <v>0</v>
      </c>
      <c r="AC370" s="373">
        <v>0</v>
      </c>
      <c r="AD370" s="373">
        <v>0</v>
      </c>
      <c r="AE370" s="373">
        <v>0</v>
      </c>
      <c r="AF370" s="373">
        <v>0</v>
      </c>
      <c r="AG370" s="373">
        <v>0</v>
      </c>
      <c r="AH370" s="373">
        <v>0</v>
      </c>
      <c r="AI370" s="373">
        <v>0</v>
      </c>
      <c r="AJ370" s="197">
        <v>0</v>
      </c>
    </row>
    <row r="371" spans="1:36" ht="15" customHeight="1" x14ac:dyDescent="0.25">
      <c r="A371" s="367" t="str">
        <f t="shared" si="6"/>
        <v>60xx-230441011785-600120251230TAC0028</v>
      </c>
      <c r="B371" s="161" t="s">
        <v>566</v>
      </c>
      <c r="C371" s="161" t="s">
        <v>363</v>
      </c>
      <c r="D371" s="367" t="s">
        <v>3363</v>
      </c>
      <c r="E371" s="161" t="s">
        <v>759</v>
      </c>
      <c r="F371" s="161" t="s">
        <v>765</v>
      </c>
      <c r="G371" s="161" t="s">
        <v>2713</v>
      </c>
      <c r="H371" s="198">
        <v>46021</v>
      </c>
      <c r="J371" s="161" t="s">
        <v>479</v>
      </c>
      <c r="L371" s="198">
        <v>45023</v>
      </c>
      <c r="M371" s="198">
        <v>46016</v>
      </c>
      <c r="N371" s="161" t="s">
        <v>132</v>
      </c>
      <c r="O371" s="161" t="s">
        <v>3217</v>
      </c>
      <c r="P371" s="260">
        <v>230441011785</v>
      </c>
      <c r="Q371" s="161" t="s">
        <v>4893</v>
      </c>
      <c r="T371" s="161" t="s">
        <v>564</v>
      </c>
      <c r="U371" s="197">
        <v>0</v>
      </c>
      <c r="V371" s="373">
        <v>0</v>
      </c>
      <c r="W371" s="373">
        <v>0</v>
      </c>
      <c r="X371" s="197">
        <v>0</v>
      </c>
      <c r="Y371" s="373">
        <v>0</v>
      </c>
      <c r="Z371" s="373">
        <v>0</v>
      </c>
      <c r="AA371" s="197">
        <v>0</v>
      </c>
      <c r="AB371" s="373">
        <v>0</v>
      </c>
      <c r="AC371" s="373">
        <v>0</v>
      </c>
      <c r="AD371" s="373">
        <v>0</v>
      </c>
      <c r="AE371" s="373">
        <v>0</v>
      </c>
      <c r="AF371" s="373">
        <v>0</v>
      </c>
      <c r="AG371" s="373">
        <v>0</v>
      </c>
      <c r="AH371" s="373">
        <v>0</v>
      </c>
      <c r="AI371" s="373">
        <v>0</v>
      </c>
      <c r="AJ371" s="197">
        <v>0</v>
      </c>
    </row>
    <row r="372" spans="1:36" ht="15" customHeight="1" x14ac:dyDescent="0.25">
      <c r="A372" s="367" t="str">
        <f t="shared" si="6"/>
        <v>60xx-220640021990-600120251229TAC0112</v>
      </c>
      <c r="B372" s="161" t="s">
        <v>566</v>
      </c>
      <c r="C372" s="161" t="s">
        <v>363</v>
      </c>
      <c r="D372" s="367" t="s">
        <v>3363</v>
      </c>
      <c r="E372" s="161" t="s">
        <v>578</v>
      </c>
      <c r="F372" s="161" t="s">
        <v>682</v>
      </c>
      <c r="G372" s="161" t="s">
        <v>2485</v>
      </c>
      <c r="H372" s="198">
        <v>46020</v>
      </c>
      <c r="J372" s="161" t="s">
        <v>479</v>
      </c>
      <c r="L372" s="198">
        <v>44726</v>
      </c>
      <c r="M372" s="198">
        <v>46006</v>
      </c>
      <c r="N372" s="161" t="s">
        <v>132</v>
      </c>
      <c r="O372" s="161" t="s">
        <v>2486</v>
      </c>
      <c r="P372" s="260">
        <v>220640021990</v>
      </c>
      <c r="Q372" s="161" t="s">
        <v>2487</v>
      </c>
      <c r="T372" s="161" t="s">
        <v>564</v>
      </c>
      <c r="U372" s="197">
        <v>0</v>
      </c>
      <c r="V372" s="373">
        <v>0</v>
      </c>
      <c r="W372" s="373">
        <v>0</v>
      </c>
      <c r="X372" s="197">
        <v>0</v>
      </c>
      <c r="Y372" s="373">
        <v>0</v>
      </c>
      <c r="Z372" s="373">
        <v>0</v>
      </c>
      <c r="AA372" s="197">
        <v>0</v>
      </c>
      <c r="AB372" s="373">
        <v>0</v>
      </c>
      <c r="AC372" s="373">
        <v>0</v>
      </c>
      <c r="AD372" s="373">
        <v>0</v>
      </c>
      <c r="AE372" s="373">
        <v>0</v>
      </c>
      <c r="AF372" s="373">
        <v>0</v>
      </c>
      <c r="AG372" s="373">
        <v>0</v>
      </c>
      <c r="AH372" s="373">
        <v>0</v>
      </c>
      <c r="AI372" s="373">
        <v>0</v>
      </c>
      <c r="AJ372" s="197">
        <v>0</v>
      </c>
    </row>
    <row r="373" spans="1:36" ht="15" customHeight="1" x14ac:dyDescent="0.25">
      <c r="A373" s="367" t="str">
        <f t="shared" si="6"/>
        <v>60xx-240542033985-600120260114TAC0029</v>
      </c>
      <c r="B373" s="161" t="s">
        <v>566</v>
      </c>
      <c r="C373" s="161" t="s">
        <v>363</v>
      </c>
      <c r="D373" s="367" t="s">
        <v>3363</v>
      </c>
      <c r="E373" s="161" t="s">
        <v>579</v>
      </c>
      <c r="F373" s="161" t="s">
        <v>1609</v>
      </c>
      <c r="G373" s="161" t="s">
        <v>3225</v>
      </c>
      <c r="H373" s="198">
        <v>46036</v>
      </c>
      <c r="J373" s="161" t="s">
        <v>479</v>
      </c>
      <c r="L373" s="198">
        <v>45441</v>
      </c>
      <c r="M373" s="198">
        <v>46021</v>
      </c>
      <c r="N373" s="161" t="s">
        <v>132</v>
      </c>
      <c r="O373" s="161" t="s">
        <v>3226</v>
      </c>
      <c r="P373" s="260">
        <v>240542033985</v>
      </c>
      <c r="Q373" s="161" t="s">
        <v>3227</v>
      </c>
      <c r="T373" s="161" t="s">
        <v>564</v>
      </c>
      <c r="U373" s="197">
        <v>0</v>
      </c>
      <c r="V373" s="373">
        <v>0</v>
      </c>
      <c r="W373" s="373">
        <v>0</v>
      </c>
      <c r="X373" s="197">
        <v>0</v>
      </c>
      <c r="Y373" s="373">
        <v>0</v>
      </c>
      <c r="Z373" s="373">
        <v>0</v>
      </c>
      <c r="AA373" s="197">
        <v>0</v>
      </c>
      <c r="AB373" s="373">
        <v>0</v>
      </c>
      <c r="AC373" s="373">
        <v>0</v>
      </c>
      <c r="AD373" s="373">
        <v>0</v>
      </c>
      <c r="AE373" s="373">
        <v>0</v>
      </c>
      <c r="AF373" s="373">
        <v>0</v>
      </c>
      <c r="AG373" s="373">
        <v>0</v>
      </c>
      <c r="AH373" s="373">
        <v>0</v>
      </c>
      <c r="AI373" s="373">
        <v>0</v>
      </c>
      <c r="AJ373" s="197">
        <v>0</v>
      </c>
    </row>
    <row r="374" spans="1:36" ht="15" customHeight="1" x14ac:dyDescent="0.25">
      <c r="A374" s="367" t="str">
        <f t="shared" si="6"/>
        <v>60xx-250640030251-600120260112TAC0214</v>
      </c>
      <c r="B374" s="161" t="s">
        <v>566</v>
      </c>
      <c r="C374" s="161" t="s">
        <v>363</v>
      </c>
      <c r="D374" s="367" t="s">
        <v>3363</v>
      </c>
      <c r="E374" s="161" t="s">
        <v>594</v>
      </c>
      <c r="F374" s="161" t="s">
        <v>787</v>
      </c>
      <c r="G374" s="161" t="s">
        <v>3234</v>
      </c>
      <c r="H374" s="198">
        <v>46034</v>
      </c>
      <c r="J374" s="161" t="s">
        <v>479</v>
      </c>
      <c r="L374" s="198">
        <v>45834</v>
      </c>
      <c r="M374" s="198">
        <v>46009</v>
      </c>
      <c r="N374" s="161" t="s">
        <v>132</v>
      </c>
      <c r="O374" s="161" t="s">
        <v>3235</v>
      </c>
      <c r="P374" s="260">
        <v>250640030251</v>
      </c>
      <c r="Q374" s="161" t="s">
        <v>3236</v>
      </c>
      <c r="T374" s="161" t="s">
        <v>564</v>
      </c>
      <c r="U374" s="197">
        <v>0</v>
      </c>
      <c r="V374" s="373">
        <v>0</v>
      </c>
      <c r="W374" s="373">
        <v>0</v>
      </c>
      <c r="X374" s="197">
        <v>0</v>
      </c>
      <c r="Y374" s="373">
        <v>0</v>
      </c>
      <c r="Z374" s="373">
        <v>0</v>
      </c>
      <c r="AA374" s="197">
        <v>0</v>
      </c>
      <c r="AB374" s="373">
        <v>0</v>
      </c>
      <c r="AC374" s="373">
        <v>0</v>
      </c>
      <c r="AD374" s="373">
        <v>0</v>
      </c>
      <c r="AE374" s="373">
        <v>0</v>
      </c>
      <c r="AF374" s="373">
        <v>0</v>
      </c>
      <c r="AG374" s="373">
        <v>0</v>
      </c>
      <c r="AH374" s="373">
        <v>0</v>
      </c>
      <c r="AI374" s="373">
        <v>0</v>
      </c>
      <c r="AJ374" s="197">
        <v>0</v>
      </c>
    </row>
    <row r="375" spans="1:36" ht="15" customHeight="1" x14ac:dyDescent="0.25">
      <c r="A375" s="367" t="str">
        <f t="shared" si="6"/>
        <v>60xx-240440004461-600120260126TAC0167</v>
      </c>
      <c r="B375" s="161" t="s">
        <v>566</v>
      </c>
      <c r="C375" s="161" t="s">
        <v>363</v>
      </c>
      <c r="D375" s="367" t="s">
        <v>3363</v>
      </c>
      <c r="E375" s="161" t="s">
        <v>578</v>
      </c>
      <c r="F375" s="161" t="s">
        <v>681</v>
      </c>
      <c r="G375" s="161" t="s">
        <v>3284</v>
      </c>
      <c r="H375" s="198">
        <v>46048</v>
      </c>
      <c r="J375" s="161" t="s">
        <v>479</v>
      </c>
      <c r="L375" s="198">
        <v>45385</v>
      </c>
      <c r="M375" s="198">
        <v>46034</v>
      </c>
      <c r="N375" s="161" t="s">
        <v>132</v>
      </c>
      <c r="O375" s="161" t="s">
        <v>3285</v>
      </c>
      <c r="P375" s="260">
        <v>240440004461</v>
      </c>
      <c r="Q375" s="161" t="s">
        <v>3286</v>
      </c>
      <c r="T375" s="161" t="s">
        <v>564</v>
      </c>
      <c r="U375" s="197">
        <v>0</v>
      </c>
      <c r="V375" s="373">
        <v>0</v>
      </c>
      <c r="W375" s="373">
        <v>0</v>
      </c>
      <c r="X375" s="197">
        <v>0</v>
      </c>
      <c r="Y375" s="373">
        <v>0</v>
      </c>
      <c r="Z375" s="373">
        <v>0</v>
      </c>
      <c r="AA375" s="197">
        <v>0</v>
      </c>
      <c r="AB375" s="373">
        <v>0</v>
      </c>
      <c r="AC375" s="373">
        <v>0</v>
      </c>
      <c r="AD375" s="373">
        <v>0</v>
      </c>
      <c r="AE375" s="373">
        <v>0</v>
      </c>
      <c r="AF375" s="373">
        <v>0</v>
      </c>
      <c r="AG375" s="373">
        <v>0</v>
      </c>
      <c r="AH375" s="373">
        <v>0</v>
      </c>
      <c r="AI375" s="373">
        <v>0</v>
      </c>
      <c r="AJ375" s="197">
        <v>0</v>
      </c>
    </row>
    <row r="376" spans="1:36" ht="15" customHeight="1" x14ac:dyDescent="0.25">
      <c r="A376" s="367" t="str">
        <f t="shared" si="6"/>
        <v>60xx-221240034326-600120260129TAC0016</v>
      </c>
      <c r="B376" s="161" t="s">
        <v>566</v>
      </c>
      <c r="C376" s="161" t="s">
        <v>363</v>
      </c>
      <c r="D376" s="367" t="s">
        <v>3363</v>
      </c>
      <c r="E376" s="161" t="s">
        <v>759</v>
      </c>
      <c r="F376" s="161" t="s">
        <v>676</v>
      </c>
      <c r="G376" s="161" t="s">
        <v>3779</v>
      </c>
      <c r="H376" s="198">
        <v>46051</v>
      </c>
      <c r="J376" s="161" t="s">
        <v>479</v>
      </c>
      <c r="L376" s="198">
        <v>44927</v>
      </c>
      <c r="M376" s="198">
        <v>46045</v>
      </c>
      <c r="N376" s="161" t="s">
        <v>132</v>
      </c>
      <c r="O376" s="161" t="s">
        <v>3922</v>
      </c>
      <c r="P376" s="260">
        <v>221240034326</v>
      </c>
      <c r="Q376" s="161" t="s">
        <v>3923</v>
      </c>
      <c r="T376" s="161" t="s">
        <v>564</v>
      </c>
      <c r="U376" s="197">
        <v>0</v>
      </c>
      <c r="V376" s="373">
        <v>0</v>
      </c>
      <c r="W376" s="373">
        <v>0</v>
      </c>
      <c r="X376" s="197">
        <v>0</v>
      </c>
      <c r="Y376" s="373">
        <v>0</v>
      </c>
      <c r="Z376" s="373">
        <v>0</v>
      </c>
      <c r="AA376" s="197">
        <v>0</v>
      </c>
      <c r="AB376" s="373">
        <v>0</v>
      </c>
      <c r="AC376" s="373">
        <v>0</v>
      </c>
      <c r="AD376" s="373">
        <v>0</v>
      </c>
      <c r="AE376" s="373">
        <v>0</v>
      </c>
      <c r="AF376" s="373">
        <v>0</v>
      </c>
      <c r="AG376" s="373">
        <v>0</v>
      </c>
      <c r="AH376" s="373">
        <v>0</v>
      </c>
      <c r="AI376" s="373">
        <v>0</v>
      </c>
      <c r="AJ376" s="197">
        <v>0</v>
      </c>
    </row>
    <row r="377" spans="1:36" ht="15" customHeight="1" x14ac:dyDescent="0.25">
      <c r="A377" s="367" t="str">
        <f t="shared" si="6"/>
        <v>62xx-200240002699-620120251105TAC0648</v>
      </c>
      <c r="B377" s="161" t="s">
        <v>576</v>
      </c>
      <c r="C377" s="161" t="s">
        <v>361</v>
      </c>
      <c r="D377" s="367" t="s">
        <v>3363</v>
      </c>
      <c r="E377" s="161" t="s">
        <v>567</v>
      </c>
      <c r="F377" s="161" t="s">
        <v>490</v>
      </c>
      <c r="G377" s="161" t="s">
        <v>1601</v>
      </c>
      <c r="H377" s="198">
        <v>45966</v>
      </c>
      <c r="J377" s="161" t="s">
        <v>479</v>
      </c>
      <c r="L377" s="198">
        <v>44562</v>
      </c>
      <c r="M377" s="198">
        <v>45959</v>
      </c>
      <c r="N377" s="161" t="s">
        <v>132</v>
      </c>
      <c r="O377" s="161" t="s">
        <v>2477</v>
      </c>
      <c r="P377" s="260">
        <v>200240002699</v>
      </c>
      <c r="Q377" s="161" t="s">
        <v>1602</v>
      </c>
      <c r="T377" s="161" t="s">
        <v>564</v>
      </c>
      <c r="U377" s="197">
        <v>0</v>
      </c>
      <c r="V377" s="373">
        <v>0</v>
      </c>
      <c r="W377" s="373">
        <v>0</v>
      </c>
      <c r="X377" s="197">
        <v>0</v>
      </c>
      <c r="Y377" s="373">
        <v>0</v>
      </c>
      <c r="Z377" s="373">
        <v>0</v>
      </c>
      <c r="AA377" s="197">
        <v>0</v>
      </c>
      <c r="AB377" s="373">
        <v>0</v>
      </c>
      <c r="AC377" s="373">
        <v>0</v>
      </c>
      <c r="AD377" s="373">
        <v>0</v>
      </c>
      <c r="AE377" s="373">
        <v>0</v>
      </c>
      <c r="AF377" s="373">
        <v>0</v>
      </c>
      <c r="AG377" s="373">
        <v>0</v>
      </c>
      <c r="AH377" s="373">
        <v>0</v>
      </c>
      <c r="AI377" s="373">
        <v>0</v>
      </c>
      <c r="AJ377" s="197">
        <v>0</v>
      </c>
    </row>
    <row r="378" spans="1:36" ht="15" customHeight="1" x14ac:dyDescent="0.25">
      <c r="A378" s="367" t="str">
        <f t="shared" si="6"/>
        <v>62xx-191040029215-620120251015TAC0184</v>
      </c>
      <c r="B378" s="161" t="s">
        <v>576</v>
      </c>
      <c r="C378" s="161" t="s">
        <v>361</v>
      </c>
      <c r="D378" s="367" t="s">
        <v>3363</v>
      </c>
      <c r="E378" s="161" t="s">
        <v>594</v>
      </c>
      <c r="F378" s="161" t="s">
        <v>1392</v>
      </c>
      <c r="G378" s="161" t="s">
        <v>1638</v>
      </c>
      <c r="H378" s="198">
        <v>45945</v>
      </c>
      <c r="J378" s="161" t="s">
        <v>479</v>
      </c>
      <c r="L378" s="198">
        <v>44562</v>
      </c>
      <c r="M378" s="198">
        <v>45939</v>
      </c>
      <c r="N378" s="161" t="s">
        <v>132</v>
      </c>
      <c r="O378" s="161" t="s">
        <v>3031</v>
      </c>
      <c r="P378" s="260">
        <v>191040029215</v>
      </c>
      <c r="Q378" s="161" t="s">
        <v>1639</v>
      </c>
      <c r="T378" s="161" t="s">
        <v>564</v>
      </c>
      <c r="U378" s="197">
        <v>0</v>
      </c>
      <c r="V378" s="373">
        <v>0</v>
      </c>
      <c r="W378" s="373">
        <v>0</v>
      </c>
      <c r="X378" s="197">
        <v>0</v>
      </c>
      <c r="Y378" s="373">
        <v>0</v>
      </c>
      <c r="Z378" s="373">
        <v>0</v>
      </c>
      <c r="AA378" s="197">
        <v>0</v>
      </c>
      <c r="AB378" s="373">
        <v>0</v>
      </c>
      <c r="AC378" s="373">
        <v>0</v>
      </c>
      <c r="AD378" s="373">
        <v>0</v>
      </c>
      <c r="AE378" s="373">
        <v>0</v>
      </c>
      <c r="AF378" s="373">
        <v>0</v>
      </c>
      <c r="AG378" s="373">
        <v>0</v>
      </c>
      <c r="AH378" s="373">
        <v>0</v>
      </c>
      <c r="AI378" s="373">
        <v>0</v>
      </c>
      <c r="AJ378" s="197">
        <v>0</v>
      </c>
    </row>
    <row r="379" spans="1:36" ht="15" customHeight="1" x14ac:dyDescent="0.25">
      <c r="A379" s="367" t="str">
        <f t="shared" si="6"/>
        <v>62xx-111040013787-620120251125TAC0009</v>
      </c>
      <c r="B379" s="161" t="s">
        <v>576</v>
      </c>
      <c r="C379" s="161" t="s">
        <v>361</v>
      </c>
      <c r="D379" s="367" t="s">
        <v>3363</v>
      </c>
      <c r="E379" s="161" t="s">
        <v>567</v>
      </c>
      <c r="F379" s="161" t="s">
        <v>1791</v>
      </c>
      <c r="G379" s="161" t="s">
        <v>1790</v>
      </c>
      <c r="H379" s="198">
        <v>45986</v>
      </c>
      <c r="J379" s="161" t="s">
        <v>479</v>
      </c>
      <c r="L379" s="198">
        <v>44562</v>
      </c>
      <c r="M379" s="198">
        <v>45972</v>
      </c>
      <c r="N379" s="161" t="s">
        <v>132</v>
      </c>
      <c r="O379" s="161" t="s">
        <v>2456</v>
      </c>
      <c r="P379" s="260">
        <v>111040013787</v>
      </c>
      <c r="Q379" s="161" t="s">
        <v>1789</v>
      </c>
      <c r="T379" s="161" t="s">
        <v>564</v>
      </c>
      <c r="U379" s="197">
        <v>0</v>
      </c>
      <c r="V379" s="373">
        <v>0</v>
      </c>
      <c r="W379" s="373">
        <v>0</v>
      </c>
      <c r="X379" s="197">
        <v>0</v>
      </c>
      <c r="Y379" s="373">
        <v>0</v>
      </c>
      <c r="Z379" s="373">
        <v>0</v>
      </c>
      <c r="AA379" s="197">
        <v>0</v>
      </c>
      <c r="AB379" s="373">
        <v>0</v>
      </c>
      <c r="AC379" s="373">
        <v>0</v>
      </c>
      <c r="AD379" s="373">
        <v>0</v>
      </c>
      <c r="AE379" s="373">
        <v>0</v>
      </c>
      <c r="AF379" s="373">
        <v>0</v>
      </c>
      <c r="AG379" s="373">
        <v>0</v>
      </c>
      <c r="AH379" s="373">
        <v>0</v>
      </c>
      <c r="AI379" s="373">
        <v>0</v>
      </c>
      <c r="AJ379" s="197">
        <v>0</v>
      </c>
    </row>
    <row r="380" spans="1:36" ht="15" customHeight="1" x14ac:dyDescent="0.25">
      <c r="A380" s="367" t="str">
        <f t="shared" si="6"/>
        <v>62xx-221040005068-620120251124TAC0025</v>
      </c>
      <c r="B380" s="161" t="s">
        <v>576</v>
      </c>
      <c r="C380" s="161" t="s">
        <v>361</v>
      </c>
      <c r="D380" s="367" t="s">
        <v>3363</v>
      </c>
      <c r="E380" s="161" t="s">
        <v>578</v>
      </c>
      <c r="F380" s="161" t="s">
        <v>831</v>
      </c>
      <c r="G380" s="161" t="s">
        <v>1784</v>
      </c>
      <c r="H380" s="198">
        <v>45985</v>
      </c>
      <c r="J380" s="161" t="s">
        <v>479</v>
      </c>
      <c r="L380" s="198">
        <v>44869</v>
      </c>
      <c r="M380" s="198">
        <v>45966</v>
      </c>
      <c r="N380" s="161" t="s">
        <v>132</v>
      </c>
      <c r="O380" s="161" t="s">
        <v>2490</v>
      </c>
      <c r="P380" s="260">
        <v>221040005068</v>
      </c>
      <c r="Q380" s="161" t="s">
        <v>1783</v>
      </c>
      <c r="T380" s="161" t="s">
        <v>564</v>
      </c>
      <c r="U380" s="197">
        <v>0</v>
      </c>
      <c r="V380" s="373">
        <v>0</v>
      </c>
      <c r="W380" s="373">
        <v>0</v>
      </c>
      <c r="X380" s="197">
        <v>0</v>
      </c>
      <c r="Y380" s="373">
        <v>0</v>
      </c>
      <c r="Z380" s="373">
        <v>0</v>
      </c>
      <c r="AA380" s="197">
        <v>0</v>
      </c>
      <c r="AB380" s="373">
        <v>0</v>
      </c>
      <c r="AC380" s="373">
        <v>0</v>
      </c>
      <c r="AD380" s="373">
        <v>0</v>
      </c>
      <c r="AE380" s="373">
        <v>0</v>
      </c>
      <c r="AF380" s="373">
        <v>0</v>
      </c>
      <c r="AG380" s="373">
        <v>0</v>
      </c>
      <c r="AH380" s="373">
        <v>0</v>
      </c>
      <c r="AI380" s="373">
        <v>0</v>
      </c>
      <c r="AJ380" s="197">
        <v>0</v>
      </c>
    </row>
    <row r="381" spans="1:36" ht="15" customHeight="1" x14ac:dyDescent="0.25">
      <c r="A381" s="367" t="str">
        <f t="shared" si="6"/>
        <v>62xx-161140026516-620120251119TAC0001</v>
      </c>
      <c r="B381" s="161" t="s">
        <v>576</v>
      </c>
      <c r="C381" s="161" t="s">
        <v>361</v>
      </c>
      <c r="D381" s="367" t="s">
        <v>3363</v>
      </c>
      <c r="E381" s="161" t="s">
        <v>579</v>
      </c>
      <c r="F381" s="161" t="s">
        <v>1775</v>
      </c>
      <c r="G381" s="161" t="s">
        <v>1777</v>
      </c>
      <c r="H381" s="198">
        <v>45980</v>
      </c>
      <c r="J381" s="161" t="s">
        <v>479</v>
      </c>
      <c r="L381" s="198">
        <v>44562</v>
      </c>
      <c r="M381" s="198">
        <v>45975</v>
      </c>
      <c r="N381" s="161" t="s">
        <v>132</v>
      </c>
      <c r="O381" s="161" t="s">
        <v>2464</v>
      </c>
      <c r="P381" s="260">
        <v>161140026516</v>
      </c>
      <c r="Q381" s="161" t="s">
        <v>1776</v>
      </c>
      <c r="T381" s="161" t="s">
        <v>564</v>
      </c>
      <c r="U381" s="197">
        <v>0</v>
      </c>
      <c r="V381" s="373">
        <v>0</v>
      </c>
      <c r="W381" s="373">
        <v>0</v>
      </c>
      <c r="X381" s="197">
        <v>0</v>
      </c>
      <c r="Y381" s="373">
        <v>0</v>
      </c>
      <c r="Z381" s="373">
        <v>0</v>
      </c>
      <c r="AA381" s="197">
        <v>0</v>
      </c>
      <c r="AB381" s="373">
        <v>0</v>
      </c>
      <c r="AC381" s="373">
        <v>0</v>
      </c>
      <c r="AD381" s="373">
        <v>0</v>
      </c>
      <c r="AE381" s="373">
        <v>0</v>
      </c>
      <c r="AF381" s="373">
        <v>0</v>
      </c>
      <c r="AG381" s="373">
        <v>0</v>
      </c>
      <c r="AH381" s="373">
        <v>0</v>
      </c>
      <c r="AI381" s="373">
        <v>0</v>
      </c>
      <c r="AJ381" s="197">
        <v>0</v>
      </c>
    </row>
    <row r="382" spans="1:36" ht="15" customHeight="1" x14ac:dyDescent="0.25">
      <c r="A382" s="367" t="str">
        <f t="shared" si="6"/>
        <v>62xx-640601301355-620120251120TAC0002</v>
      </c>
      <c r="B382" s="161" t="s">
        <v>576</v>
      </c>
      <c r="C382" s="161" t="s">
        <v>361</v>
      </c>
      <c r="D382" s="367" t="s">
        <v>3363</v>
      </c>
      <c r="E382" s="161" t="s">
        <v>579</v>
      </c>
      <c r="F382" s="161" t="s">
        <v>1775</v>
      </c>
      <c r="G382" s="161" t="s">
        <v>1781</v>
      </c>
      <c r="H382" s="198">
        <v>45981</v>
      </c>
      <c r="J382" s="161" t="s">
        <v>479</v>
      </c>
      <c r="L382" s="198">
        <v>45608</v>
      </c>
      <c r="M382" s="198">
        <v>45978</v>
      </c>
      <c r="N382" s="161" t="s">
        <v>132</v>
      </c>
      <c r="O382" s="161" t="s">
        <v>2517</v>
      </c>
      <c r="P382" s="260">
        <v>640601301355</v>
      </c>
      <c r="Q382" s="161" t="s">
        <v>1780</v>
      </c>
      <c r="T382" s="161" t="s">
        <v>564</v>
      </c>
      <c r="U382" s="197">
        <v>0</v>
      </c>
      <c r="V382" s="373">
        <v>0</v>
      </c>
      <c r="W382" s="373">
        <v>0</v>
      </c>
      <c r="X382" s="197">
        <v>0</v>
      </c>
      <c r="Y382" s="373">
        <v>0</v>
      </c>
      <c r="Z382" s="373">
        <v>0</v>
      </c>
      <c r="AA382" s="197">
        <v>0</v>
      </c>
      <c r="AB382" s="373">
        <v>0</v>
      </c>
      <c r="AC382" s="373">
        <v>0</v>
      </c>
      <c r="AD382" s="373">
        <v>0</v>
      </c>
      <c r="AE382" s="373">
        <v>0</v>
      </c>
      <c r="AF382" s="373">
        <v>0</v>
      </c>
      <c r="AG382" s="373">
        <v>0</v>
      </c>
      <c r="AH382" s="373">
        <v>0</v>
      </c>
      <c r="AI382" s="373">
        <v>0</v>
      </c>
      <c r="AJ382" s="197">
        <v>0</v>
      </c>
    </row>
    <row r="383" spans="1:36" ht="15" customHeight="1" x14ac:dyDescent="0.25">
      <c r="A383" s="367" t="str">
        <f t="shared" si="6"/>
        <v>62xx-190240033733-620120251201TAC0028</v>
      </c>
      <c r="B383" s="161" t="s">
        <v>576</v>
      </c>
      <c r="C383" s="161" t="s">
        <v>361</v>
      </c>
      <c r="D383" s="367" t="s">
        <v>3363</v>
      </c>
      <c r="E383" s="161" t="s">
        <v>567</v>
      </c>
      <c r="F383" s="161" t="s">
        <v>847</v>
      </c>
      <c r="G383" s="161" t="s">
        <v>1797</v>
      </c>
      <c r="H383" s="198">
        <v>45992</v>
      </c>
      <c r="J383" s="161" t="s">
        <v>479</v>
      </c>
      <c r="L383" s="198">
        <v>44562</v>
      </c>
      <c r="M383" s="198">
        <v>45986</v>
      </c>
      <c r="N383" s="161" t="s">
        <v>132</v>
      </c>
      <c r="O383" s="161" t="s">
        <v>2474</v>
      </c>
      <c r="P383" s="260">
        <v>190240033733</v>
      </c>
      <c r="Q383" s="161" t="s">
        <v>1796</v>
      </c>
      <c r="T383" s="161" t="s">
        <v>564</v>
      </c>
      <c r="U383" s="197">
        <v>0</v>
      </c>
      <c r="V383" s="373">
        <v>0</v>
      </c>
      <c r="W383" s="373">
        <v>0</v>
      </c>
      <c r="X383" s="197">
        <v>0</v>
      </c>
      <c r="Y383" s="373">
        <v>0</v>
      </c>
      <c r="Z383" s="373">
        <v>0</v>
      </c>
      <c r="AA383" s="197">
        <v>0</v>
      </c>
      <c r="AB383" s="373">
        <v>0</v>
      </c>
      <c r="AC383" s="373">
        <v>0</v>
      </c>
      <c r="AD383" s="373">
        <v>0</v>
      </c>
      <c r="AE383" s="373">
        <v>0</v>
      </c>
      <c r="AF383" s="373">
        <v>0</v>
      </c>
      <c r="AG383" s="373">
        <v>0</v>
      </c>
      <c r="AH383" s="373">
        <v>0</v>
      </c>
      <c r="AI383" s="373">
        <v>0</v>
      </c>
      <c r="AJ383" s="197">
        <v>0</v>
      </c>
    </row>
    <row r="384" spans="1:36" ht="15" customHeight="1" x14ac:dyDescent="0.25">
      <c r="A384" s="367" t="str">
        <f t="shared" si="6"/>
        <v>62xx-181241025362-620120251206TAC0001</v>
      </c>
      <c r="B384" s="161" t="s">
        <v>576</v>
      </c>
      <c r="C384" s="161" t="s">
        <v>361</v>
      </c>
      <c r="D384" s="367" t="s">
        <v>3363</v>
      </c>
      <c r="E384" s="161" t="s">
        <v>594</v>
      </c>
      <c r="F384" s="161" t="s">
        <v>1393</v>
      </c>
      <c r="G384" s="161" t="s">
        <v>1994</v>
      </c>
      <c r="H384" s="198">
        <v>45997</v>
      </c>
      <c r="J384" s="161" t="s">
        <v>479</v>
      </c>
      <c r="L384" s="198">
        <v>44562</v>
      </c>
      <c r="M384" s="198">
        <v>45972</v>
      </c>
      <c r="N384" s="161" t="s">
        <v>132</v>
      </c>
      <c r="O384" s="161" t="s">
        <v>2473</v>
      </c>
      <c r="P384" s="260">
        <v>181241025362</v>
      </c>
      <c r="Q384" s="161" t="s">
        <v>1995</v>
      </c>
      <c r="T384" s="161" t="s">
        <v>564</v>
      </c>
      <c r="U384" s="197">
        <v>0</v>
      </c>
      <c r="V384" s="373">
        <v>0</v>
      </c>
      <c r="W384" s="373">
        <v>0</v>
      </c>
      <c r="X384" s="197">
        <v>0</v>
      </c>
      <c r="Y384" s="373">
        <v>0</v>
      </c>
      <c r="Z384" s="373">
        <v>0</v>
      </c>
      <c r="AA384" s="197">
        <v>0</v>
      </c>
      <c r="AB384" s="373">
        <v>0</v>
      </c>
      <c r="AC384" s="373">
        <v>0</v>
      </c>
      <c r="AD384" s="373">
        <v>0</v>
      </c>
      <c r="AE384" s="373">
        <v>0</v>
      </c>
      <c r="AF384" s="373">
        <v>0</v>
      </c>
      <c r="AG384" s="373">
        <v>0</v>
      </c>
      <c r="AH384" s="373">
        <v>0</v>
      </c>
      <c r="AI384" s="373">
        <v>0</v>
      </c>
      <c r="AJ384" s="197">
        <v>0</v>
      </c>
    </row>
    <row r="385" spans="1:36" ht="15" customHeight="1" x14ac:dyDescent="0.25">
      <c r="A385" s="367" t="str">
        <f t="shared" si="6"/>
        <v>62xx-210340032001-620120251124TAC0003</v>
      </c>
      <c r="B385" s="161" t="s">
        <v>576</v>
      </c>
      <c r="C385" s="161" t="s">
        <v>361</v>
      </c>
      <c r="D385" s="367" t="s">
        <v>3363</v>
      </c>
      <c r="E385" s="161" t="s">
        <v>579</v>
      </c>
      <c r="F385" s="161" t="s">
        <v>486</v>
      </c>
      <c r="G385" s="161" t="s">
        <v>1999</v>
      </c>
      <c r="H385" s="198">
        <v>45985</v>
      </c>
      <c r="J385" s="161" t="s">
        <v>479</v>
      </c>
      <c r="L385" s="198">
        <v>45292</v>
      </c>
      <c r="M385" s="198">
        <v>45982</v>
      </c>
      <c r="N385" s="161" t="s">
        <v>132</v>
      </c>
      <c r="O385" s="161" t="s">
        <v>2479</v>
      </c>
      <c r="P385" s="260">
        <v>210340032001</v>
      </c>
      <c r="Q385" s="161" t="s">
        <v>144</v>
      </c>
      <c r="T385" s="161" t="s">
        <v>564</v>
      </c>
      <c r="U385" s="197">
        <v>0</v>
      </c>
      <c r="V385" s="373">
        <v>0</v>
      </c>
      <c r="W385" s="373">
        <v>0</v>
      </c>
      <c r="X385" s="197">
        <v>0</v>
      </c>
      <c r="Y385" s="373">
        <v>0</v>
      </c>
      <c r="Z385" s="373">
        <v>0</v>
      </c>
      <c r="AA385" s="197">
        <v>0</v>
      </c>
      <c r="AB385" s="373">
        <v>0</v>
      </c>
      <c r="AC385" s="373">
        <v>0</v>
      </c>
      <c r="AD385" s="373">
        <v>0</v>
      </c>
      <c r="AE385" s="373">
        <v>0</v>
      </c>
      <c r="AF385" s="373">
        <v>0</v>
      </c>
      <c r="AG385" s="373">
        <v>0</v>
      </c>
      <c r="AH385" s="373">
        <v>0</v>
      </c>
      <c r="AI385" s="373">
        <v>0</v>
      </c>
      <c r="AJ385" s="197">
        <v>0</v>
      </c>
    </row>
    <row r="386" spans="1:36" ht="15" customHeight="1" x14ac:dyDescent="0.25">
      <c r="A386" s="367" t="str">
        <f t="shared" si="6"/>
        <v>62xx-210840027886-620120251202TAC0041</v>
      </c>
      <c r="B386" s="161" t="s">
        <v>576</v>
      </c>
      <c r="C386" s="161" t="s">
        <v>361</v>
      </c>
      <c r="D386" s="367" t="s">
        <v>3363</v>
      </c>
      <c r="E386" s="161" t="s">
        <v>567</v>
      </c>
      <c r="F386" s="161" t="s">
        <v>490</v>
      </c>
      <c r="G386" s="161" t="s">
        <v>2203</v>
      </c>
      <c r="H386" s="198">
        <v>45993</v>
      </c>
      <c r="J386" s="161" t="s">
        <v>479</v>
      </c>
      <c r="L386" s="198">
        <v>44562</v>
      </c>
      <c r="M386" s="198">
        <v>45989</v>
      </c>
      <c r="N386" s="161" t="s">
        <v>132</v>
      </c>
      <c r="O386" s="161" t="s">
        <v>3093</v>
      </c>
      <c r="P386" s="260">
        <v>210840027886</v>
      </c>
      <c r="Q386" s="161" t="s">
        <v>2202</v>
      </c>
      <c r="T386" s="161" t="s">
        <v>564</v>
      </c>
      <c r="U386" s="197">
        <v>0</v>
      </c>
      <c r="V386" s="373">
        <v>0</v>
      </c>
      <c r="W386" s="373">
        <v>0</v>
      </c>
      <c r="X386" s="197">
        <v>0</v>
      </c>
      <c r="Y386" s="373">
        <v>0</v>
      </c>
      <c r="Z386" s="373">
        <v>0</v>
      </c>
      <c r="AA386" s="197">
        <v>0</v>
      </c>
      <c r="AB386" s="373">
        <v>0</v>
      </c>
      <c r="AC386" s="373">
        <v>0</v>
      </c>
      <c r="AD386" s="373">
        <v>0</v>
      </c>
      <c r="AE386" s="373">
        <v>0</v>
      </c>
      <c r="AF386" s="373">
        <v>0</v>
      </c>
      <c r="AG386" s="373">
        <v>0</v>
      </c>
      <c r="AH386" s="373">
        <v>0</v>
      </c>
      <c r="AI386" s="373">
        <v>0</v>
      </c>
      <c r="AJ386" s="197">
        <v>0</v>
      </c>
    </row>
    <row r="387" spans="1:36" ht="15" customHeight="1" x14ac:dyDescent="0.25">
      <c r="A387" s="367" t="str">
        <f t="shared" si="6"/>
        <v>62xx-230440040505-620120251218TAC0061</v>
      </c>
      <c r="B387" s="161" t="s">
        <v>576</v>
      </c>
      <c r="C387" s="161" t="s">
        <v>361</v>
      </c>
      <c r="D387" s="367" t="s">
        <v>3363</v>
      </c>
      <c r="E387" s="161" t="s">
        <v>578</v>
      </c>
      <c r="F387" s="161" t="s">
        <v>493</v>
      </c>
      <c r="G387" s="161" t="s">
        <v>2416</v>
      </c>
      <c r="H387" s="198">
        <v>46009</v>
      </c>
      <c r="J387" s="161" t="s">
        <v>479</v>
      </c>
      <c r="L387" s="198">
        <v>45041</v>
      </c>
      <c r="M387" s="198">
        <v>45999</v>
      </c>
      <c r="N387" s="161" t="s">
        <v>132</v>
      </c>
      <c r="O387" s="161" t="s">
        <v>2494</v>
      </c>
      <c r="P387" s="260">
        <v>230440040505</v>
      </c>
      <c r="Q387" s="161" t="s">
        <v>2415</v>
      </c>
      <c r="T387" s="161" t="s">
        <v>564</v>
      </c>
      <c r="U387" s="197">
        <v>0</v>
      </c>
      <c r="V387" s="373">
        <v>0</v>
      </c>
      <c r="W387" s="373">
        <v>0</v>
      </c>
      <c r="X387" s="197">
        <v>0</v>
      </c>
      <c r="Y387" s="373">
        <v>0</v>
      </c>
      <c r="Z387" s="373">
        <v>0</v>
      </c>
      <c r="AA387" s="197">
        <v>0</v>
      </c>
      <c r="AB387" s="373">
        <v>0</v>
      </c>
      <c r="AC387" s="373">
        <v>0</v>
      </c>
      <c r="AD387" s="373">
        <v>0</v>
      </c>
      <c r="AE387" s="373">
        <v>0</v>
      </c>
      <c r="AF387" s="373">
        <v>0</v>
      </c>
      <c r="AG387" s="373">
        <v>0</v>
      </c>
      <c r="AH387" s="373">
        <v>0</v>
      </c>
      <c r="AI387" s="373">
        <v>0</v>
      </c>
      <c r="AJ387" s="197">
        <v>0</v>
      </c>
    </row>
    <row r="388" spans="1:36" ht="15" customHeight="1" x14ac:dyDescent="0.25">
      <c r="A388" s="367" t="str">
        <f t="shared" si="6"/>
        <v>62xx-530612400579-620120251218TAC0062</v>
      </c>
      <c r="B388" s="161" t="s">
        <v>576</v>
      </c>
      <c r="C388" s="161" t="s">
        <v>361</v>
      </c>
      <c r="D388" s="367" t="s">
        <v>3363</v>
      </c>
      <c r="E388" s="161" t="s">
        <v>578</v>
      </c>
      <c r="F388" s="161" t="s">
        <v>488</v>
      </c>
      <c r="G388" s="161" t="s">
        <v>2419</v>
      </c>
      <c r="H388" s="198">
        <v>46009</v>
      </c>
      <c r="J388" s="161" t="s">
        <v>479</v>
      </c>
      <c r="L388" s="198">
        <v>45554</v>
      </c>
      <c r="M388" s="198">
        <v>46006</v>
      </c>
      <c r="N388" s="161" t="s">
        <v>132</v>
      </c>
      <c r="O388" s="161" t="s">
        <v>2514</v>
      </c>
      <c r="P388" s="260">
        <v>530612400579</v>
      </c>
      <c r="Q388" s="161" t="s">
        <v>2418</v>
      </c>
      <c r="T388" s="161" t="s">
        <v>564</v>
      </c>
      <c r="U388" s="197">
        <v>0</v>
      </c>
      <c r="V388" s="373">
        <v>0</v>
      </c>
      <c r="W388" s="373">
        <v>0</v>
      </c>
      <c r="X388" s="197">
        <v>0</v>
      </c>
      <c r="Y388" s="373">
        <v>0</v>
      </c>
      <c r="Z388" s="373">
        <v>0</v>
      </c>
      <c r="AA388" s="197">
        <v>0</v>
      </c>
      <c r="AB388" s="373">
        <v>0</v>
      </c>
      <c r="AC388" s="373">
        <v>0</v>
      </c>
      <c r="AD388" s="373">
        <v>0</v>
      </c>
      <c r="AE388" s="373">
        <v>0</v>
      </c>
      <c r="AF388" s="373">
        <v>0</v>
      </c>
      <c r="AG388" s="373">
        <v>0</v>
      </c>
      <c r="AH388" s="373">
        <v>0</v>
      </c>
      <c r="AI388" s="373">
        <v>0</v>
      </c>
      <c r="AJ388" s="197">
        <v>0</v>
      </c>
    </row>
    <row r="389" spans="1:36" ht="15" customHeight="1" x14ac:dyDescent="0.25">
      <c r="A389" s="367" t="str">
        <f t="shared" si="6"/>
        <v>62xx-110640016218-620120251218TAC0059</v>
      </c>
      <c r="B389" s="161" t="s">
        <v>576</v>
      </c>
      <c r="C389" s="161" t="s">
        <v>361</v>
      </c>
      <c r="D389" s="367" t="s">
        <v>3363</v>
      </c>
      <c r="E389" s="161" t="s">
        <v>578</v>
      </c>
      <c r="F389" s="161" t="s">
        <v>1786</v>
      </c>
      <c r="G389" s="161" t="s">
        <v>2657</v>
      </c>
      <c r="H389" s="198">
        <v>46009</v>
      </c>
      <c r="J389" s="161" t="s">
        <v>479</v>
      </c>
      <c r="L389" s="198">
        <v>44562</v>
      </c>
      <c r="M389" s="198">
        <v>46006</v>
      </c>
      <c r="N389" s="161" t="s">
        <v>132</v>
      </c>
      <c r="O389" s="161" t="s">
        <v>3124</v>
      </c>
      <c r="P389" s="260">
        <v>110640016218</v>
      </c>
      <c r="Q389" s="161" t="s">
        <v>2656</v>
      </c>
      <c r="T389" s="161" t="s">
        <v>564</v>
      </c>
      <c r="U389" s="197">
        <v>0</v>
      </c>
      <c r="V389" s="373">
        <v>0</v>
      </c>
      <c r="W389" s="373">
        <v>0</v>
      </c>
      <c r="X389" s="197">
        <v>0</v>
      </c>
      <c r="Y389" s="373">
        <v>0</v>
      </c>
      <c r="Z389" s="373">
        <v>0</v>
      </c>
      <c r="AA389" s="197">
        <v>0</v>
      </c>
      <c r="AB389" s="373">
        <v>0</v>
      </c>
      <c r="AC389" s="373">
        <v>0</v>
      </c>
      <c r="AD389" s="373">
        <v>0</v>
      </c>
      <c r="AE389" s="373">
        <v>0</v>
      </c>
      <c r="AF389" s="373">
        <v>0</v>
      </c>
      <c r="AG389" s="373">
        <v>0</v>
      </c>
      <c r="AH389" s="373">
        <v>0</v>
      </c>
      <c r="AI389" s="373">
        <v>0</v>
      </c>
      <c r="AJ389" s="197">
        <v>0</v>
      </c>
    </row>
    <row r="390" spans="1:36" ht="15" customHeight="1" x14ac:dyDescent="0.25">
      <c r="A390" s="367" t="str">
        <f t="shared" si="6"/>
        <v>62xx-211240002871-620120251208TAC0003</v>
      </c>
      <c r="B390" s="161" t="s">
        <v>576</v>
      </c>
      <c r="C390" s="161" t="s">
        <v>361</v>
      </c>
      <c r="D390" s="367" t="s">
        <v>3363</v>
      </c>
      <c r="E390" s="161" t="s">
        <v>594</v>
      </c>
      <c r="F390" s="161" t="s">
        <v>833</v>
      </c>
      <c r="G390" s="161" t="s">
        <v>2412</v>
      </c>
      <c r="H390" s="198">
        <v>45999</v>
      </c>
      <c r="J390" s="161" t="s">
        <v>479</v>
      </c>
      <c r="L390" s="198">
        <v>44562</v>
      </c>
      <c r="M390" s="198">
        <v>45989</v>
      </c>
      <c r="N390" s="161" t="s">
        <v>132</v>
      </c>
      <c r="O390" s="161" t="s">
        <v>2480</v>
      </c>
      <c r="P390" s="260">
        <v>211240002871</v>
      </c>
      <c r="Q390" s="161" t="s">
        <v>631</v>
      </c>
      <c r="T390" s="161" t="s">
        <v>564</v>
      </c>
      <c r="U390" s="197">
        <v>0</v>
      </c>
      <c r="V390" s="373">
        <v>0</v>
      </c>
      <c r="W390" s="373">
        <v>0</v>
      </c>
      <c r="X390" s="197">
        <v>0</v>
      </c>
      <c r="Y390" s="373">
        <v>0</v>
      </c>
      <c r="Z390" s="373">
        <v>0</v>
      </c>
      <c r="AA390" s="197">
        <v>0</v>
      </c>
      <c r="AB390" s="373">
        <v>0</v>
      </c>
      <c r="AC390" s="373">
        <v>0</v>
      </c>
      <c r="AD390" s="373">
        <v>0</v>
      </c>
      <c r="AE390" s="373">
        <v>0</v>
      </c>
      <c r="AF390" s="373">
        <v>0</v>
      </c>
      <c r="AG390" s="373">
        <v>0</v>
      </c>
      <c r="AH390" s="373">
        <v>0</v>
      </c>
      <c r="AI390" s="373">
        <v>0</v>
      </c>
      <c r="AJ390" s="197">
        <v>0</v>
      </c>
    </row>
    <row r="391" spans="1:36" ht="15" customHeight="1" x14ac:dyDescent="0.25">
      <c r="A391" s="367" t="str">
        <f t="shared" ref="A391:A410" si="7">CONCATENATE(C391,"-",P391,"-",G391)</f>
        <v>62xx-210340017870-620120251204TAC0025</v>
      </c>
      <c r="B391" s="161" t="s">
        <v>576</v>
      </c>
      <c r="C391" s="161" t="s">
        <v>361</v>
      </c>
      <c r="D391" s="367" t="s">
        <v>3363</v>
      </c>
      <c r="E391" s="161" t="s">
        <v>578</v>
      </c>
      <c r="F391" s="161" t="s">
        <v>485</v>
      </c>
      <c r="G391" s="161" t="s">
        <v>2641</v>
      </c>
      <c r="H391" s="198">
        <v>45995</v>
      </c>
      <c r="J391" s="161" t="s">
        <v>479</v>
      </c>
      <c r="L391" s="198">
        <v>44743</v>
      </c>
      <c r="M391" s="198">
        <v>45987</v>
      </c>
      <c r="N391" s="161" t="s">
        <v>132</v>
      </c>
      <c r="O391" s="161" t="s">
        <v>3136</v>
      </c>
      <c r="P391" s="260">
        <v>210340017870</v>
      </c>
      <c r="Q391" s="161" t="s">
        <v>2640</v>
      </c>
      <c r="T391" s="161" t="s">
        <v>564</v>
      </c>
      <c r="U391" s="197">
        <v>0</v>
      </c>
      <c r="V391" s="373">
        <v>0</v>
      </c>
      <c r="W391" s="373">
        <v>0</v>
      </c>
      <c r="X391" s="197">
        <v>0</v>
      </c>
      <c r="Y391" s="373">
        <v>0</v>
      </c>
      <c r="Z391" s="373">
        <v>0</v>
      </c>
      <c r="AA391" s="197">
        <v>0</v>
      </c>
      <c r="AB391" s="373">
        <v>0</v>
      </c>
      <c r="AC391" s="373">
        <v>0</v>
      </c>
      <c r="AD391" s="373">
        <v>0</v>
      </c>
      <c r="AE391" s="373">
        <v>0</v>
      </c>
      <c r="AF391" s="373">
        <v>0</v>
      </c>
      <c r="AG391" s="373">
        <v>0</v>
      </c>
      <c r="AH391" s="373">
        <v>0</v>
      </c>
      <c r="AI391" s="373">
        <v>0</v>
      </c>
      <c r="AJ391" s="197">
        <v>0</v>
      </c>
    </row>
    <row r="392" spans="1:36" ht="15" customHeight="1" x14ac:dyDescent="0.25">
      <c r="A392" s="367" t="str">
        <f t="shared" si="7"/>
        <v>62xx-220940042319-620120251215TAC0018</v>
      </c>
      <c r="B392" s="161" t="s">
        <v>576</v>
      </c>
      <c r="C392" s="161" t="s">
        <v>361</v>
      </c>
      <c r="D392" s="367" t="s">
        <v>3363</v>
      </c>
      <c r="E392" s="161" t="s">
        <v>579</v>
      </c>
      <c r="F392" s="161" t="s">
        <v>483</v>
      </c>
      <c r="G392" s="161" t="s">
        <v>2648</v>
      </c>
      <c r="H392" s="198">
        <v>46006</v>
      </c>
      <c r="J392" s="161" t="s">
        <v>479</v>
      </c>
      <c r="L392" s="198">
        <v>44831</v>
      </c>
      <c r="M392" s="198">
        <v>46002</v>
      </c>
      <c r="N392" s="161" t="s">
        <v>132</v>
      </c>
      <c r="O392" s="161" t="s">
        <v>3118</v>
      </c>
      <c r="P392" s="260">
        <v>220940042319</v>
      </c>
      <c r="Q392" s="161" t="s">
        <v>1115</v>
      </c>
      <c r="T392" s="161" t="s">
        <v>564</v>
      </c>
      <c r="U392" s="197">
        <v>0</v>
      </c>
      <c r="V392" s="373">
        <v>0</v>
      </c>
      <c r="W392" s="373">
        <v>0</v>
      </c>
      <c r="X392" s="197">
        <v>0</v>
      </c>
      <c r="Y392" s="373">
        <v>0</v>
      </c>
      <c r="Z392" s="373">
        <v>0</v>
      </c>
      <c r="AA392" s="197">
        <v>0</v>
      </c>
      <c r="AB392" s="373">
        <v>0</v>
      </c>
      <c r="AC392" s="373">
        <v>0</v>
      </c>
      <c r="AD392" s="373">
        <v>0</v>
      </c>
      <c r="AE392" s="373">
        <v>0</v>
      </c>
      <c r="AF392" s="373">
        <v>0</v>
      </c>
      <c r="AG392" s="373">
        <v>0</v>
      </c>
      <c r="AH392" s="373">
        <v>0</v>
      </c>
      <c r="AI392" s="373">
        <v>0</v>
      </c>
      <c r="AJ392" s="197">
        <v>0</v>
      </c>
    </row>
    <row r="393" spans="1:36" ht="15" customHeight="1" x14ac:dyDescent="0.25">
      <c r="A393" s="367" t="str">
        <f t="shared" si="7"/>
        <v>62xx-220340022918-620120251208TAC0007</v>
      </c>
      <c r="B393" s="161" t="s">
        <v>576</v>
      </c>
      <c r="C393" s="161" t="s">
        <v>361</v>
      </c>
      <c r="D393" s="367" t="s">
        <v>3363</v>
      </c>
      <c r="E393" s="161" t="s">
        <v>594</v>
      </c>
      <c r="F393" s="161" t="s">
        <v>1008</v>
      </c>
      <c r="G393" s="161" t="s">
        <v>2409</v>
      </c>
      <c r="H393" s="198">
        <v>45999</v>
      </c>
      <c r="J393" s="161" t="s">
        <v>479</v>
      </c>
      <c r="L393" s="198">
        <v>44562</v>
      </c>
      <c r="M393" s="198">
        <v>45972</v>
      </c>
      <c r="N393" s="161" t="s">
        <v>132</v>
      </c>
      <c r="O393" s="161" t="s">
        <v>2482</v>
      </c>
      <c r="P393" s="260">
        <v>220340022918</v>
      </c>
      <c r="Q393" s="161" t="s">
        <v>2408</v>
      </c>
      <c r="T393" s="161" t="s">
        <v>564</v>
      </c>
      <c r="U393" s="197">
        <v>0</v>
      </c>
      <c r="V393" s="373">
        <v>0</v>
      </c>
      <c r="W393" s="373">
        <v>0</v>
      </c>
      <c r="X393" s="197">
        <v>0</v>
      </c>
      <c r="Y393" s="373">
        <v>0</v>
      </c>
      <c r="Z393" s="373">
        <v>0</v>
      </c>
      <c r="AA393" s="197">
        <v>0</v>
      </c>
      <c r="AB393" s="373">
        <v>0</v>
      </c>
      <c r="AC393" s="373">
        <v>0</v>
      </c>
      <c r="AD393" s="373">
        <v>0</v>
      </c>
      <c r="AE393" s="373">
        <v>0</v>
      </c>
      <c r="AF393" s="373">
        <v>0</v>
      </c>
      <c r="AG393" s="373">
        <v>0</v>
      </c>
      <c r="AH393" s="373">
        <v>0</v>
      </c>
      <c r="AI393" s="373">
        <v>0</v>
      </c>
      <c r="AJ393" s="197">
        <v>0</v>
      </c>
    </row>
    <row r="394" spans="1:36" ht="15" customHeight="1" x14ac:dyDescent="0.25">
      <c r="A394" s="367" t="str">
        <f t="shared" si="7"/>
        <v>62xx-200941023296-620120251222TAC0053</v>
      </c>
      <c r="B394" s="161" t="s">
        <v>576</v>
      </c>
      <c r="C394" s="161" t="s">
        <v>361</v>
      </c>
      <c r="D394" s="367" t="s">
        <v>3363</v>
      </c>
      <c r="E394" s="161" t="s">
        <v>594</v>
      </c>
      <c r="F394" s="161" t="s">
        <v>833</v>
      </c>
      <c r="G394" s="161" t="s">
        <v>2665</v>
      </c>
      <c r="H394" s="198">
        <v>46013</v>
      </c>
      <c r="J394" s="161" t="s">
        <v>479</v>
      </c>
      <c r="L394" s="198">
        <v>44562</v>
      </c>
      <c r="M394" s="198">
        <v>46008</v>
      </c>
      <c r="N394" s="161" t="s">
        <v>132</v>
      </c>
      <c r="O394" s="161" t="s">
        <v>3213</v>
      </c>
      <c r="P394" s="260">
        <v>200941023296</v>
      </c>
      <c r="Q394" s="161" t="s">
        <v>4894</v>
      </c>
      <c r="T394" s="161" t="s">
        <v>564</v>
      </c>
      <c r="U394" s="197">
        <v>0</v>
      </c>
      <c r="V394" s="373">
        <v>0</v>
      </c>
      <c r="W394" s="373">
        <v>0</v>
      </c>
      <c r="X394" s="197">
        <v>0</v>
      </c>
      <c r="Y394" s="373">
        <v>0</v>
      </c>
      <c r="Z394" s="373">
        <v>0</v>
      </c>
      <c r="AA394" s="197">
        <v>0</v>
      </c>
      <c r="AB394" s="373">
        <v>0</v>
      </c>
      <c r="AC394" s="373">
        <v>0</v>
      </c>
      <c r="AD394" s="373">
        <v>0</v>
      </c>
      <c r="AE394" s="373">
        <v>0</v>
      </c>
      <c r="AF394" s="373">
        <v>0</v>
      </c>
      <c r="AG394" s="373">
        <v>0</v>
      </c>
      <c r="AH394" s="373">
        <v>0</v>
      </c>
      <c r="AI394" s="373">
        <v>0</v>
      </c>
      <c r="AJ394" s="197">
        <v>0</v>
      </c>
    </row>
    <row r="395" spans="1:36" ht="15" customHeight="1" x14ac:dyDescent="0.25">
      <c r="A395" s="367" t="str">
        <f t="shared" si="7"/>
        <v>62xx-221050032941-620120251209TAC0005</v>
      </c>
      <c r="B395" s="161" t="s">
        <v>576</v>
      </c>
      <c r="C395" s="161" t="s">
        <v>361</v>
      </c>
      <c r="D395" s="367" t="s">
        <v>3363</v>
      </c>
      <c r="E395" s="161" t="s">
        <v>579</v>
      </c>
      <c r="F395" s="161" t="s">
        <v>1511</v>
      </c>
      <c r="G395" s="161" t="s">
        <v>3271</v>
      </c>
      <c r="H395" s="198">
        <v>46000</v>
      </c>
      <c r="J395" s="161" t="s">
        <v>479</v>
      </c>
      <c r="L395" s="198">
        <v>44853</v>
      </c>
      <c r="M395" s="198">
        <v>45996</v>
      </c>
      <c r="N395" s="161" t="s">
        <v>132</v>
      </c>
      <c r="O395" s="161" t="s">
        <v>3272</v>
      </c>
      <c r="P395" s="260">
        <v>221050032941</v>
      </c>
      <c r="Q395" s="161" t="s">
        <v>3273</v>
      </c>
      <c r="T395" s="161" t="s">
        <v>564</v>
      </c>
      <c r="U395" s="197">
        <v>0</v>
      </c>
      <c r="V395" s="373">
        <v>0</v>
      </c>
      <c r="W395" s="373">
        <v>0</v>
      </c>
      <c r="X395" s="197">
        <v>0</v>
      </c>
      <c r="Y395" s="373">
        <v>0</v>
      </c>
      <c r="Z395" s="373">
        <v>0</v>
      </c>
      <c r="AA395" s="197">
        <v>0</v>
      </c>
      <c r="AB395" s="373">
        <v>0</v>
      </c>
      <c r="AC395" s="373">
        <v>0</v>
      </c>
      <c r="AD395" s="373">
        <v>0</v>
      </c>
      <c r="AE395" s="373">
        <v>0</v>
      </c>
      <c r="AF395" s="373">
        <v>0</v>
      </c>
      <c r="AG395" s="373">
        <v>0</v>
      </c>
      <c r="AH395" s="373">
        <v>0</v>
      </c>
      <c r="AI395" s="373">
        <v>0</v>
      </c>
      <c r="AJ395" s="197">
        <v>0</v>
      </c>
    </row>
    <row r="396" spans="1:36" ht="15" customHeight="1" x14ac:dyDescent="0.25">
      <c r="A396" s="367" t="str">
        <f t="shared" si="7"/>
        <v>27xx-231240011150-270120260317TAC0001</v>
      </c>
      <c r="B396" s="161" t="s">
        <v>602</v>
      </c>
      <c r="C396" s="161" t="s">
        <v>193</v>
      </c>
      <c r="D396" s="367" t="s">
        <v>3363</v>
      </c>
      <c r="E396" s="161" t="s">
        <v>562</v>
      </c>
      <c r="F396" s="161" t="s">
        <v>660</v>
      </c>
      <c r="G396" s="161" t="s">
        <v>4317</v>
      </c>
      <c r="H396" s="198">
        <v>46098</v>
      </c>
      <c r="J396" s="161" t="s">
        <v>479</v>
      </c>
      <c r="L396" s="198">
        <v>45271</v>
      </c>
      <c r="M396" s="198">
        <v>46073</v>
      </c>
      <c r="N396" s="161" t="s">
        <v>132</v>
      </c>
      <c r="O396" s="161" t="s">
        <v>4895</v>
      </c>
      <c r="P396" s="260">
        <v>231240011150</v>
      </c>
      <c r="Q396" s="161" t="s">
        <v>4316</v>
      </c>
      <c r="T396" s="161" t="s">
        <v>564</v>
      </c>
      <c r="U396" s="197">
        <v>0</v>
      </c>
      <c r="V396" s="373">
        <v>0</v>
      </c>
      <c r="W396" s="373">
        <v>0</v>
      </c>
      <c r="X396" s="197">
        <v>0</v>
      </c>
      <c r="Y396" s="373">
        <v>0</v>
      </c>
      <c r="Z396" s="373">
        <v>0</v>
      </c>
      <c r="AA396" s="197">
        <v>0</v>
      </c>
      <c r="AB396" s="373">
        <v>0</v>
      </c>
      <c r="AC396" s="373">
        <v>0</v>
      </c>
      <c r="AD396" s="373">
        <v>0</v>
      </c>
      <c r="AE396" s="373">
        <v>0</v>
      </c>
      <c r="AF396" s="373">
        <v>0</v>
      </c>
      <c r="AG396" s="373">
        <v>0</v>
      </c>
      <c r="AH396" s="373">
        <v>0</v>
      </c>
      <c r="AI396" s="373">
        <v>0</v>
      </c>
      <c r="AJ396" s="197">
        <v>0</v>
      </c>
    </row>
    <row r="397" spans="1:36" ht="15" customHeight="1" x14ac:dyDescent="0.25">
      <c r="A397" s="367" t="str">
        <f t="shared" si="7"/>
        <v>30xx-860717350022-300120260303TAC0003</v>
      </c>
      <c r="B397" s="161" t="s">
        <v>595</v>
      </c>
      <c r="C397" s="161" t="s">
        <v>217</v>
      </c>
      <c r="D397" s="367" t="s">
        <v>3363</v>
      </c>
      <c r="E397" s="161" t="s">
        <v>567</v>
      </c>
      <c r="F397" s="161" t="s">
        <v>723</v>
      </c>
      <c r="G397" s="161" t="s">
        <v>4323</v>
      </c>
      <c r="H397" s="198">
        <v>46084</v>
      </c>
      <c r="J397" s="161" t="s">
        <v>479</v>
      </c>
      <c r="L397" s="198">
        <v>44927</v>
      </c>
      <c r="M397" s="198">
        <v>46080</v>
      </c>
      <c r="N397" s="161" t="s">
        <v>132</v>
      </c>
      <c r="O397" s="161" t="s">
        <v>4896</v>
      </c>
      <c r="P397" s="260">
        <v>860717350022</v>
      </c>
      <c r="Q397" s="161" t="s">
        <v>4322</v>
      </c>
      <c r="T397" s="161" t="s">
        <v>564</v>
      </c>
      <c r="U397" s="197">
        <v>0</v>
      </c>
      <c r="V397" s="373">
        <v>0</v>
      </c>
      <c r="W397" s="373">
        <v>0</v>
      </c>
      <c r="X397" s="197">
        <v>0</v>
      </c>
      <c r="Y397" s="373">
        <v>0</v>
      </c>
      <c r="Z397" s="373">
        <v>0</v>
      </c>
      <c r="AA397" s="197">
        <v>0</v>
      </c>
      <c r="AB397" s="373">
        <v>0</v>
      </c>
      <c r="AC397" s="373">
        <v>0</v>
      </c>
      <c r="AD397" s="373">
        <v>0</v>
      </c>
      <c r="AE397" s="373">
        <v>0</v>
      </c>
      <c r="AF397" s="373">
        <v>0</v>
      </c>
      <c r="AG397" s="373">
        <v>0</v>
      </c>
      <c r="AH397" s="373">
        <v>0</v>
      </c>
      <c r="AI397" s="373">
        <v>0</v>
      </c>
      <c r="AJ397" s="197">
        <v>0</v>
      </c>
    </row>
    <row r="398" spans="1:36" ht="15" customHeight="1" x14ac:dyDescent="0.25">
      <c r="A398" s="367" t="str">
        <f t="shared" si="7"/>
        <v>15xx-880816401290-150120251010TAC0016</v>
      </c>
      <c r="B398" s="161" t="s">
        <v>573</v>
      </c>
      <c r="C398" s="161" t="s">
        <v>290</v>
      </c>
      <c r="D398" s="367" t="s">
        <v>3363</v>
      </c>
      <c r="E398" s="161" t="s">
        <v>572</v>
      </c>
      <c r="F398" s="161" t="s">
        <v>657</v>
      </c>
      <c r="G398" s="161" t="s">
        <v>1628</v>
      </c>
      <c r="H398" s="198">
        <v>45940</v>
      </c>
      <c r="J398" s="161" t="s">
        <v>479</v>
      </c>
      <c r="L398" s="198">
        <v>44743</v>
      </c>
      <c r="M398" s="198">
        <v>45918</v>
      </c>
      <c r="N398" s="161" t="s">
        <v>132</v>
      </c>
      <c r="O398" s="161" t="s">
        <v>3171</v>
      </c>
      <c r="P398" s="260">
        <v>880816401290</v>
      </c>
      <c r="Q398" s="161" t="s">
        <v>1629</v>
      </c>
      <c r="T398" s="161" t="s">
        <v>564</v>
      </c>
      <c r="U398" s="197">
        <v>-5950</v>
      </c>
      <c r="V398" s="373">
        <v>0</v>
      </c>
      <c r="W398" s="373">
        <v>0</v>
      </c>
      <c r="X398" s="197">
        <v>-5950</v>
      </c>
      <c r="Y398" s="373">
        <v>0</v>
      </c>
      <c r="Z398" s="373">
        <v>0</v>
      </c>
      <c r="AA398" s="197">
        <v>0</v>
      </c>
      <c r="AB398" s="373">
        <v>0</v>
      </c>
      <c r="AC398" s="373">
        <v>0</v>
      </c>
      <c r="AD398" s="373">
        <v>0</v>
      </c>
      <c r="AE398" s="373">
        <v>0</v>
      </c>
      <c r="AF398" s="373">
        <v>0</v>
      </c>
      <c r="AG398" s="373">
        <v>0</v>
      </c>
      <c r="AH398" s="373">
        <v>0</v>
      </c>
      <c r="AI398" s="373">
        <v>0</v>
      </c>
      <c r="AJ398" s="197">
        <v>0</v>
      </c>
    </row>
    <row r="399" spans="1:36" ht="15" customHeight="1" x14ac:dyDescent="0.25">
      <c r="A399" s="367" t="str">
        <f t="shared" si="7"/>
        <v>60xx-50640001454-600120250813TAC0056</v>
      </c>
      <c r="B399" s="161" t="s">
        <v>566</v>
      </c>
      <c r="C399" s="161" t="s">
        <v>363</v>
      </c>
      <c r="D399" s="367" t="s">
        <v>3363</v>
      </c>
      <c r="E399" s="161" t="s">
        <v>578</v>
      </c>
      <c r="F399" s="161" t="s">
        <v>788</v>
      </c>
      <c r="G399" s="161" t="s">
        <v>820</v>
      </c>
      <c r="H399" s="198">
        <v>45882</v>
      </c>
      <c r="J399" s="161" t="s">
        <v>487</v>
      </c>
      <c r="L399" s="198">
        <v>44562</v>
      </c>
      <c r="M399" s="198">
        <v>45657</v>
      </c>
      <c r="N399" s="161" t="s">
        <v>28</v>
      </c>
      <c r="O399" s="161" t="s">
        <v>3021</v>
      </c>
      <c r="P399" s="260">
        <v>50640001454</v>
      </c>
      <c r="Q399" s="161" t="s">
        <v>821</v>
      </c>
      <c r="T399" s="161" t="s">
        <v>564</v>
      </c>
      <c r="U399" s="197">
        <v>-824836.83</v>
      </c>
      <c r="V399" s="373">
        <v>0</v>
      </c>
      <c r="W399" s="373">
        <v>0</v>
      </c>
      <c r="X399" s="197">
        <v>-948405.2</v>
      </c>
      <c r="Y399" s="373">
        <v>0</v>
      </c>
      <c r="Z399" s="373">
        <v>0</v>
      </c>
      <c r="AA399" s="197">
        <v>123568.37</v>
      </c>
      <c r="AB399" s="373">
        <v>0</v>
      </c>
      <c r="AC399" s="373">
        <v>0</v>
      </c>
      <c r="AD399" s="373">
        <v>0</v>
      </c>
      <c r="AE399" s="373">
        <v>0</v>
      </c>
      <c r="AF399" s="373">
        <v>0</v>
      </c>
      <c r="AG399" s="373">
        <v>0</v>
      </c>
      <c r="AH399" s="373">
        <v>0</v>
      </c>
      <c r="AI399" s="373">
        <v>0</v>
      </c>
      <c r="AJ399" s="197">
        <v>0</v>
      </c>
    </row>
    <row r="400" spans="1:36" ht="15" customHeight="1" x14ac:dyDescent="0.25">
      <c r="A400" s="367" t="str">
        <f t="shared" si="7"/>
        <v>71xx-930340000251-710120250805TAC0001</v>
      </c>
      <c r="B400" s="161" t="s">
        <v>580</v>
      </c>
      <c r="C400" s="161" t="s">
        <v>256</v>
      </c>
      <c r="D400" s="367" t="s">
        <v>3363</v>
      </c>
      <c r="E400" s="161" t="s">
        <v>572</v>
      </c>
      <c r="F400" s="161" t="s">
        <v>718</v>
      </c>
      <c r="G400" s="161" t="s">
        <v>1071</v>
      </c>
      <c r="H400" s="198">
        <v>45996</v>
      </c>
      <c r="J400" s="161" t="s">
        <v>487</v>
      </c>
      <c r="L400" s="198">
        <v>44562</v>
      </c>
      <c r="M400" s="198">
        <v>45657</v>
      </c>
      <c r="N400" s="161" t="s">
        <v>28</v>
      </c>
      <c r="O400" s="161"/>
      <c r="P400" s="260">
        <v>930340000251</v>
      </c>
      <c r="Q400" s="161" t="s">
        <v>4024</v>
      </c>
      <c r="T400" s="161" t="s">
        <v>564</v>
      </c>
      <c r="U400" s="197">
        <v>135000000</v>
      </c>
      <c r="V400" s="373">
        <v>0</v>
      </c>
      <c r="W400" s="373">
        <v>0</v>
      </c>
      <c r="X400" s="197">
        <v>135000000</v>
      </c>
      <c r="Y400" s="373">
        <v>0</v>
      </c>
      <c r="Z400" s="373">
        <v>0</v>
      </c>
      <c r="AA400" s="197">
        <v>0</v>
      </c>
      <c r="AB400" s="373">
        <v>0</v>
      </c>
      <c r="AC400" s="373">
        <v>0</v>
      </c>
      <c r="AD400" s="373">
        <v>0</v>
      </c>
      <c r="AE400" s="373">
        <v>0</v>
      </c>
      <c r="AF400" s="373">
        <v>0</v>
      </c>
      <c r="AG400" s="373">
        <v>0</v>
      </c>
      <c r="AH400" s="373">
        <v>0</v>
      </c>
      <c r="AI400" s="373">
        <v>0</v>
      </c>
      <c r="AJ400" s="197">
        <v>0</v>
      </c>
    </row>
    <row r="401" spans="1:39" ht="15" customHeight="1" x14ac:dyDescent="0.25">
      <c r="A401" s="367" t="str">
        <f t="shared" si="7"/>
        <v>70xx-670324402677-700120260204TAC0001</v>
      </c>
      <c r="B401" s="161" t="s">
        <v>571</v>
      </c>
      <c r="C401" s="161" t="s">
        <v>354</v>
      </c>
      <c r="D401" s="367" t="s">
        <v>3363</v>
      </c>
      <c r="E401" s="161" t="s">
        <v>572</v>
      </c>
      <c r="F401" s="161" t="s">
        <v>1977</v>
      </c>
      <c r="G401" s="161" t="s">
        <v>3912</v>
      </c>
      <c r="H401" s="198">
        <v>46057</v>
      </c>
      <c r="I401" s="380">
        <v>46112</v>
      </c>
      <c r="J401" s="161" t="s">
        <v>479</v>
      </c>
      <c r="L401" s="198">
        <v>44927</v>
      </c>
      <c r="M401" s="198">
        <v>46042</v>
      </c>
      <c r="N401" s="161" t="s">
        <v>132</v>
      </c>
      <c r="O401" s="161" t="s">
        <v>3913</v>
      </c>
      <c r="P401" s="199">
        <v>670324402677</v>
      </c>
      <c r="Q401" s="161" t="s">
        <v>3914</v>
      </c>
      <c r="T401" s="161" t="s">
        <v>564</v>
      </c>
      <c r="U401" s="197">
        <v>0</v>
      </c>
      <c r="V401" s="373">
        <v>0</v>
      </c>
      <c r="W401" s="373">
        <v>0</v>
      </c>
      <c r="X401" s="197">
        <v>0</v>
      </c>
      <c r="Y401" s="373">
        <v>0</v>
      </c>
      <c r="Z401" s="197">
        <v>0</v>
      </c>
      <c r="AA401" s="197">
        <v>0</v>
      </c>
      <c r="AB401" s="373">
        <v>0</v>
      </c>
      <c r="AC401" s="373">
        <v>0</v>
      </c>
      <c r="AD401" s="373">
        <v>0</v>
      </c>
      <c r="AE401" s="373">
        <v>0</v>
      </c>
      <c r="AF401" s="373">
        <v>0</v>
      </c>
      <c r="AG401" s="373">
        <v>0</v>
      </c>
      <c r="AH401" s="373">
        <v>0</v>
      </c>
      <c r="AI401" s="373">
        <v>0</v>
      </c>
      <c r="AJ401" s="197">
        <v>0</v>
      </c>
    </row>
    <row r="402" spans="1:39" ht="15" customHeight="1" x14ac:dyDescent="0.25">
      <c r="A402" s="517" t="str">
        <f t="shared" si="7"/>
        <v>62xx-101040010793-620120250815TAC0006</v>
      </c>
      <c r="B402" s="161" t="s">
        <v>576</v>
      </c>
      <c r="C402" s="161" t="s">
        <v>361</v>
      </c>
      <c r="D402" s="367" t="s">
        <v>3363</v>
      </c>
      <c r="E402" s="161" t="s">
        <v>578</v>
      </c>
      <c r="F402" s="161" t="s">
        <v>488</v>
      </c>
      <c r="G402" s="161" t="s">
        <v>5729</v>
      </c>
      <c r="H402" s="198">
        <v>45884</v>
      </c>
      <c r="J402" s="161" t="s">
        <v>487</v>
      </c>
      <c r="L402" s="198">
        <v>43831</v>
      </c>
      <c r="M402" s="198" t="s">
        <v>44</v>
      </c>
      <c r="N402" s="161" t="s">
        <v>28</v>
      </c>
      <c r="O402" s="161" t="s">
        <v>5733</v>
      </c>
      <c r="P402" s="260">
        <v>101040010793</v>
      </c>
      <c r="Q402" s="161" t="s">
        <v>5739</v>
      </c>
      <c r="T402" s="161" t="s">
        <v>564</v>
      </c>
      <c r="U402" s="197">
        <v>0</v>
      </c>
      <c r="V402" s="373">
        <v>0</v>
      </c>
      <c r="W402" s="373">
        <v>0</v>
      </c>
      <c r="X402" s="197">
        <v>0</v>
      </c>
      <c r="Y402" s="373">
        <v>0</v>
      </c>
      <c r="Z402" s="373">
        <v>0</v>
      </c>
      <c r="AA402" s="197">
        <v>0</v>
      </c>
      <c r="AB402" s="373">
        <v>0</v>
      </c>
      <c r="AC402" s="373">
        <v>0</v>
      </c>
      <c r="AD402" s="373">
        <v>0</v>
      </c>
      <c r="AE402" s="373">
        <v>0</v>
      </c>
      <c r="AF402" s="373">
        <v>0</v>
      </c>
      <c r="AG402" s="373">
        <v>0</v>
      </c>
      <c r="AH402" s="373">
        <v>0</v>
      </c>
      <c r="AI402" s="373">
        <v>0</v>
      </c>
      <c r="AJ402" s="197">
        <v>0</v>
      </c>
      <c r="AK402"/>
      <c r="AL402"/>
      <c r="AM402"/>
    </row>
    <row r="403" spans="1:39" ht="15" customHeight="1" x14ac:dyDescent="0.25">
      <c r="A403" s="517" t="str">
        <f t="shared" si="7"/>
        <v>62xx-181140031179-620320250825TAC0008</v>
      </c>
      <c r="B403" s="161" t="s">
        <v>5731</v>
      </c>
      <c r="C403" s="161" t="s">
        <v>361</v>
      </c>
      <c r="D403" s="367" t="s">
        <v>3363</v>
      </c>
      <c r="E403" s="161" t="s">
        <v>925</v>
      </c>
      <c r="F403" s="161" t="s">
        <v>5746</v>
      </c>
      <c r="G403" s="161" t="s">
        <v>5728</v>
      </c>
      <c r="H403" s="198">
        <v>45894</v>
      </c>
      <c r="J403" s="161" t="s">
        <v>487</v>
      </c>
      <c r="L403" s="198">
        <v>44927</v>
      </c>
      <c r="M403" s="198" t="s">
        <v>44</v>
      </c>
      <c r="N403" s="161" t="s">
        <v>28</v>
      </c>
      <c r="O403" s="161" t="s">
        <v>5734</v>
      </c>
      <c r="P403" s="260">
        <v>181140031179</v>
      </c>
      <c r="Q403" s="161" t="s">
        <v>5740</v>
      </c>
      <c r="T403" s="161" t="s">
        <v>564</v>
      </c>
      <c r="U403" s="197">
        <v>0</v>
      </c>
      <c r="V403" s="373">
        <v>0</v>
      </c>
      <c r="W403" s="373">
        <v>0</v>
      </c>
      <c r="X403" s="197">
        <v>0</v>
      </c>
      <c r="Y403" s="373">
        <v>0</v>
      </c>
      <c r="Z403" s="373">
        <v>0</v>
      </c>
      <c r="AA403" s="197">
        <v>0</v>
      </c>
      <c r="AB403" s="373">
        <v>0</v>
      </c>
      <c r="AC403" s="373">
        <v>0</v>
      </c>
      <c r="AD403" s="373">
        <v>0</v>
      </c>
      <c r="AE403" s="373">
        <v>0</v>
      </c>
      <c r="AF403" s="373">
        <v>0</v>
      </c>
      <c r="AG403" s="373">
        <v>0</v>
      </c>
      <c r="AH403" s="373">
        <v>0</v>
      </c>
      <c r="AI403" s="373">
        <v>0</v>
      </c>
      <c r="AJ403" s="197">
        <v>0</v>
      </c>
      <c r="AK403"/>
      <c r="AL403"/>
      <c r="AM403"/>
    </row>
    <row r="404" spans="1:39" ht="15" customHeight="1" x14ac:dyDescent="0.25">
      <c r="A404" s="517" t="str">
        <f t="shared" si="7"/>
        <v>62xx-140240001954-620520250718TAC0003</v>
      </c>
      <c r="B404" s="161" t="s">
        <v>5732</v>
      </c>
      <c r="C404" s="161" t="s">
        <v>361</v>
      </c>
      <c r="D404" s="367" t="s">
        <v>3363</v>
      </c>
      <c r="E404" s="161" t="s">
        <v>5745</v>
      </c>
      <c r="F404" s="161" t="s">
        <v>5747</v>
      </c>
      <c r="G404" s="161" t="s">
        <v>5726</v>
      </c>
      <c r="H404" s="198">
        <v>45856</v>
      </c>
      <c r="J404" s="161" t="s">
        <v>487</v>
      </c>
      <c r="L404" s="198">
        <v>44927</v>
      </c>
      <c r="M404" s="198" t="s">
        <v>44</v>
      </c>
      <c r="N404" s="161" t="s">
        <v>33</v>
      </c>
      <c r="O404" s="161" t="s">
        <v>5735</v>
      </c>
      <c r="P404" s="260">
        <v>140240001954</v>
      </c>
      <c r="Q404" s="161" t="s">
        <v>5741</v>
      </c>
      <c r="T404" s="161" t="s">
        <v>564</v>
      </c>
      <c r="U404" s="197">
        <v>0</v>
      </c>
      <c r="V404" s="373">
        <v>0</v>
      </c>
      <c r="W404" s="373">
        <v>0</v>
      </c>
      <c r="X404" s="197">
        <v>0</v>
      </c>
      <c r="Y404" s="373">
        <v>0</v>
      </c>
      <c r="Z404" s="373">
        <v>0</v>
      </c>
      <c r="AA404" s="197">
        <v>0</v>
      </c>
      <c r="AB404" s="373">
        <v>0</v>
      </c>
      <c r="AC404" s="373">
        <v>0</v>
      </c>
      <c r="AD404" s="373">
        <v>0</v>
      </c>
      <c r="AE404" s="373">
        <v>0</v>
      </c>
      <c r="AF404" s="373">
        <v>0</v>
      </c>
      <c r="AG404" s="373">
        <v>0</v>
      </c>
      <c r="AH404" s="373">
        <v>0</v>
      </c>
      <c r="AI404" s="373">
        <v>0</v>
      </c>
      <c r="AJ404" s="197">
        <v>0</v>
      </c>
      <c r="AK404"/>
      <c r="AL404"/>
      <c r="AM404"/>
    </row>
    <row r="405" spans="1:39" ht="15" customHeight="1" x14ac:dyDescent="0.25">
      <c r="A405" s="517" t="str">
        <f t="shared" si="7"/>
        <v>62xx-161040014003-620520250715TAC0003</v>
      </c>
      <c r="B405" s="161" t="s">
        <v>5732</v>
      </c>
      <c r="C405" s="161" t="s">
        <v>361</v>
      </c>
      <c r="D405" s="367" t="s">
        <v>3363</v>
      </c>
      <c r="E405" s="161" t="s">
        <v>5745</v>
      </c>
      <c r="F405" s="161" t="s">
        <v>5747</v>
      </c>
      <c r="G405" s="161" t="s">
        <v>5725</v>
      </c>
      <c r="H405" s="198">
        <v>45853</v>
      </c>
      <c r="J405" s="161" t="s">
        <v>487</v>
      </c>
      <c r="L405" s="198">
        <v>44927</v>
      </c>
      <c r="M405" s="198" t="s">
        <v>44</v>
      </c>
      <c r="N405" s="161" t="s">
        <v>33</v>
      </c>
      <c r="O405" s="161" t="s">
        <v>5736</v>
      </c>
      <c r="P405" s="260">
        <v>161040014003</v>
      </c>
      <c r="Q405" s="161" t="s">
        <v>5742</v>
      </c>
      <c r="T405" s="161" t="s">
        <v>564</v>
      </c>
      <c r="U405" s="197">
        <v>0</v>
      </c>
      <c r="V405" s="373">
        <v>0</v>
      </c>
      <c r="W405" s="373">
        <v>0</v>
      </c>
      <c r="X405" s="197">
        <v>0</v>
      </c>
      <c r="Y405" s="373">
        <v>0</v>
      </c>
      <c r="Z405" s="373">
        <v>0</v>
      </c>
      <c r="AA405" s="197">
        <v>0</v>
      </c>
      <c r="AB405" s="373">
        <v>0</v>
      </c>
      <c r="AC405" s="373">
        <v>0</v>
      </c>
      <c r="AD405" s="373">
        <v>0</v>
      </c>
      <c r="AE405" s="373">
        <v>0</v>
      </c>
      <c r="AF405" s="373">
        <v>0</v>
      </c>
      <c r="AG405" s="373">
        <v>0</v>
      </c>
      <c r="AH405" s="373">
        <v>0</v>
      </c>
      <c r="AI405" s="373">
        <v>0</v>
      </c>
      <c r="AJ405" s="197">
        <v>0</v>
      </c>
      <c r="AK405"/>
      <c r="AL405"/>
      <c r="AM405"/>
    </row>
    <row r="406" spans="1:39" ht="15" customHeight="1" x14ac:dyDescent="0.25">
      <c r="A406" s="517" t="str">
        <f t="shared" si="7"/>
        <v>62xx-180540018684-620520251204TAC0019</v>
      </c>
      <c r="B406" s="161" t="s">
        <v>5732</v>
      </c>
      <c r="C406" s="161" t="s">
        <v>361</v>
      </c>
      <c r="D406" s="367" t="s">
        <v>3363</v>
      </c>
      <c r="E406" s="161" t="s">
        <v>5745</v>
      </c>
      <c r="F406" s="161" t="s">
        <v>5747</v>
      </c>
      <c r="G406" s="161" t="s">
        <v>5727</v>
      </c>
      <c r="H406" s="198">
        <v>45995</v>
      </c>
      <c r="J406" s="161" t="s">
        <v>487</v>
      </c>
      <c r="L406" s="198">
        <v>44927</v>
      </c>
      <c r="M406" s="198" t="s">
        <v>44</v>
      </c>
      <c r="N406" s="161" t="s">
        <v>33</v>
      </c>
      <c r="O406" s="161" t="s">
        <v>5737</v>
      </c>
      <c r="P406" s="260">
        <v>180540018684</v>
      </c>
      <c r="Q406" s="161" t="s">
        <v>5743</v>
      </c>
      <c r="T406" s="161" t="s">
        <v>564</v>
      </c>
      <c r="U406" s="197">
        <v>0</v>
      </c>
      <c r="V406" s="373">
        <v>0</v>
      </c>
      <c r="W406" s="373">
        <v>0</v>
      </c>
      <c r="X406" s="197">
        <v>0</v>
      </c>
      <c r="Y406" s="373">
        <v>0</v>
      </c>
      <c r="Z406" s="373">
        <v>0</v>
      </c>
      <c r="AA406" s="197">
        <v>0</v>
      </c>
      <c r="AB406" s="373">
        <v>0</v>
      </c>
      <c r="AC406" s="373">
        <v>0</v>
      </c>
      <c r="AD406" s="373">
        <v>0</v>
      </c>
      <c r="AE406" s="373">
        <v>0</v>
      </c>
      <c r="AF406" s="373">
        <v>0</v>
      </c>
      <c r="AG406" s="373">
        <v>0</v>
      </c>
      <c r="AH406" s="373">
        <v>0</v>
      </c>
      <c r="AI406" s="373">
        <v>0</v>
      </c>
      <c r="AJ406" s="197">
        <v>0</v>
      </c>
      <c r="AK406"/>
      <c r="AL406"/>
      <c r="AM406"/>
    </row>
    <row r="407" spans="1:39" ht="15" customHeight="1" x14ac:dyDescent="0.25">
      <c r="A407" s="517" t="str">
        <f t="shared" si="7"/>
        <v>62xx-240540001242-620120251215TAC0032</v>
      </c>
      <c r="B407" s="161" t="s">
        <v>576</v>
      </c>
      <c r="C407" s="161" t="s">
        <v>361</v>
      </c>
      <c r="D407" s="367" t="s">
        <v>3363</v>
      </c>
      <c r="E407" s="161" t="s">
        <v>961</v>
      </c>
      <c r="F407" s="161" t="s">
        <v>5748</v>
      </c>
      <c r="G407" s="161" t="s">
        <v>5730</v>
      </c>
      <c r="H407" s="198">
        <v>46006</v>
      </c>
      <c r="J407" s="161" t="s">
        <v>487</v>
      </c>
      <c r="L407" s="198">
        <v>45658</v>
      </c>
      <c r="M407" s="198" t="s">
        <v>5749</v>
      </c>
      <c r="N407" s="161" t="s">
        <v>433</v>
      </c>
      <c r="O407" s="161" t="s">
        <v>5738</v>
      </c>
      <c r="P407" s="260">
        <v>240540001242</v>
      </c>
      <c r="Q407" s="161" t="s">
        <v>5744</v>
      </c>
      <c r="T407" s="161" t="s">
        <v>564</v>
      </c>
      <c r="U407" s="197">
        <v>0</v>
      </c>
      <c r="V407" s="373">
        <v>0</v>
      </c>
      <c r="W407" s="373">
        <v>0</v>
      </c>
      <c r="X407" s="197">
        <v>0</v>
      </c>
      <c r="Y407" s="373">
        <v>0</v>
      </c>
      <c r="Z407" s="373">
        <v>0</v>
      </c>
      <c r="AA407" s="197">
        <v>0</v>
      </c>
      <c r="AB407" s="373">
        <v>0</v>
      </c>
      <c r="AC407" s="373">
        <v>0</v>
      </c>
      <c r="AD407" s="373">
        <v>0</v>
      </c>
      <c r="AE407" s="373">
        <v>0</v>
      </c>
      <c r="AF407" s="373">
        <v>0</v>
      </c>
      <c r="AG407" s="373">
        <v>0</v>
      </c>
      <c r="AH407" s="373">
        <v>0</v>
      </c>
      <c r="AI407" s="373">
        <v>0</v>
      </c>
      <c r="AJ407" s="197">
        <v>0</v>
      </c>
      <c r="AK407"/>
      <c r="AL407"/>
      <c r="AM407"/>
    </row>
    <row r="408" spans="1:39" x14ac:dyDescent="0.25">
      <c r="A408" s="367" t="str">
        <f t="shared" si="7"/>
        <v>27xx-501201301484-270120260317TAC0006</v>
      </c>
      <c r="B408" s="161" t="s">
        <v>602</v>
      </c>
      <c r="C408" s="161" t="s">
        <v>193</v>
      </c>
      <c r="D408" s="367" t="s">
        <v>3363</v>
      </c>
      <c r="E408" s="161" t="s">
        <v>562</v>
      </c>
      <c r="F408" s="161" t="s">
        <v>660</v>
      </c>
      <c r="G408" s="199" t="s">
        <v>4201</v>
      </c>
      <c r="H408" s="376">
        <v>46098</v>
      </c>
      <c r="J408" s="161" t="s">
        <v>479</v>
      </c>
      <c r="L408" s="376">
        <v>44927</v>
      </c>
      <c r="M408" s="376">
        <v>46077</v>
      </c>
      <c r="N408" s="161" t="s">
        <v>132</v>
      </c>
      <c r="P408" s="260">
        <v>501201301484</v>
      </c>
      <c r="Q408" s="375" t="s">
        <v>3266</v>
      </c>
      <c r="T408" s="161" t="s">
        <v>564</v>
      </c>
      <c r="U408" s="378">
        <v>566718</v>
      </c>
      <c r="X408" s="378">
        <v>555096</v>
      </c>
      <c r="AA408" s="378">
        <v>11622</v>
      </c>
    </row>
    <row r="409" spans="1:39" x14ac:dyDescent="0.25">
      <c r="A409" s="367" t="str">
        <f t="shared" si="7"/>
        <v>27xx-770509303982-270120260317TAC0007</v>
      </c>
      <c r="B409" s="161" t="s">
        <v>602</v>
      </c>
      <c r="C409" s="161" t="s">
        <v>193</v>
      </c>
      <c r="D409" s="367" t="s">
        <v>3363</v>
      </c>
      <c r="E409" s="161" t="s">
        <v>562</v>
      </c>
      <c r="F409" s="161" t="s">
        <v>660</v>
      </c>
      <c r="G409" s="199" t="s">
        <v>4217</v>
      </c>
      <c r="H409" s="376">
        <v>46098</v>
      </c>
      <c r="J409" s="161" t="s">
        <v>479</v>
      </c>
      <c r="L409" s="376">
        <v>44927</v>
      </c>
      <c r="M409" s="376">
        <v>46077</v>
      </c>
      <c r="N409" s="161" t="s">
        <v>132</v>
      </c>
      <c r="P409" s="260">
        <v>770509303982</v>
      </c>
      <c r="Q409" s="375" t="s">
        <v>4216</v>
      </c>
      <c r="T409" s="161" t="s">
        <v>564</v>
      </c>
      <c r="U409" s="378">
        <v>151069</v>
      </c>
      <c r="X409" s="378">
        <v>150282</v>
      </c>
      <c r="AA409" s="378">
        <v>787</v>
      </c>
    </row>
    <row r="410" spans="1:39" x14ac:dyDescent="0.25">
      <c r="A410" s="367" t="str">
        <f t="shared" si="7"/>
        <v>27xx-161040012730-270120260317TAC0004</v>
      </c>
      <c r="B410" s="161" t="s">
        <v>602</v>
      </c>
      <c r="C410" s="161" t="s">
        <v>193</v>
      </c>
      <c r="D410" s="367" t="s">
        <v>3363</v>
      </c>
      <c r="E410" s="161" t="s">
        <v>562</v>
      </c>
      <c r="F410" s="161" t="s">
        <v>660</v>
      </c>
      <c r="G410" s="199" t="s">
        <v>4294</v>
      </c>
      <c r="H410" s="376">
        <v>46098</v>
      </c>
      <c r="J410" s="161" t="s">
        <v>479</v>
      </c>
      <c r="L410" s="376">
        <v>44927</v>
      </c>
      <c r="M410" s="376">
        <v>46076</v>
      </c>
      <c r="N410" s="161" t="s">
        <v>132</v>
      </c>
      <c r="P410" s="260">
        <v>161040012730</v>
      </c>
      <c r="Q410" s="375" t="s">
        <v>4293</v>
      </c>
      <c r="T410" s="161" t="s">
        <v>564</v>
      </c>
      <c r="U410" s="378">
        <v>11442</v>
      </c>
      <c r="X410" s="378">
        <v>11442</v>
      </c>
    </row>
  </sheetData>
  <autoFilter ref="A6:AM410"/>
  <mergeCells count="25">
    <mergeCell ref="AM1:AM4"/>
    <mergeCell ref="AJ1:AJ4"/>
    <mergeCell ref="AK1:AK4"/>
    <mergeCell ref="H1:H4"/>
    <mergeCell ref="I1:I4"/>
    <mergeCell ref="J1:J4"/>
    <mergeCell ref="K1:K4"/>
    <mergeCell ref="L1:M3"/>
    <mergeCell ref="T1:T4"/>
    <mergeCell ref="AD1:AF3"/>
    <mergeCell ref="AG1:AI3"/>
    <mergeCell ref="A1:A4"/>
    <mergeCell ref="B1:B4"/>
    <mergeCell ref="D1:D4"/>
    <mergeCell ref="E1:E4"/>
    <mergeCell ref="F1:F4"/>
    <mergeCell ref="G1:G4"/>
    <mergeCell ref="R1:R4"/>
    <mergeCell ref="C1:C4"/>
    <mergeCell ref="AL1:AL4"/>
    <mergeCell ref="P1:P4"/>
    <mergeCell ref="Q1:Q4"/>
    <mergeCell ref="S1:S4"/>
    <mergeCell ref="N1:N4"/>
    <mergeCell ref="O1:O4"/>
  </mergeCells>
  <conditionalFormatting sqref="P400">
    <cfRule type="duplicateValues" dxfId="40" priority="3"/>
  </conditionalFormatting>
  <conditionalFormatting sqref="P408">
    <cfRule type="duplicateValues" dxfId="39" priority="2"/>
  </conditionalFormatting>
  <conditionalFormatting sqref="P409:P410">
    <cfRule type="duplicateValues" dxfId="38" priority="1"/>
  </conditionalFormatting>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C565"/>
  <sheetViews>
    <sheetView topLeftCell="A344" workbookViewId="0">
      <selection activeCell="A377" sqref="A375:C377"/>
    </sheetView>
  </sheetViews>
  <sheetFormatPr defaultRowHeight="14.25" x14ac:dyDescent="0.25"/>
  <cols>
    <col min="1" max="1" width="6.7109375" style="231" bestFit="1" customWidth="1"/>
    <col min="2" max="2" width="14.85546875" style="504" bestFit="1" customWidth="1"/>
    <col min="3" max="16384" width="9.140625" style="231"/>
  </cols>
  <sheetData>
    <row r="1" spans="1:3" x14ac:dyDescent="0.25">
      <c r="A1" s="349" t="s">
        <v>337</v>
      </c>
      <c r="B1" s="504">
        <v>50940002443</v>
      </c>
      <c r="C1" s="231">
        <v>285</v>
      </c>
    </row>
    <row r="2" spans="1:3" x14ac:dyDescent="0.25">
      <c r="A2" s="349" t="s">
        <v>217</v>
      </c>
      <c r="B2" s="504">
        <v>30540002821</v>
      </c>
      <c r="C2" s="231" t="s">
        <v>1969</v>
      </c>
    </row>
    <row r="3" spans="1:3" x14ac:dyDescent="0.25">
      <c r="A3" s="349" t="s">
        <v>328</v>
      </c>
      <c r="B3" s="504">
        <v>71040008357</v>
      </c>
      <c r="C3" s="231" t="s">
        <v>1980</v>
      </c>
    </row>
    <row r="4" spans="1:3" x14ac:dyDescent="0.25">
      <c r="A4" s="349" t="s">
        <v>354</v>
      </c>
      <c r="B4" s="504">
        <v>211240012650</v>
      </c>
      <c r="C4" s="231">
        <v>22</v>
      </c>
    </row>
    <row r="5" spans="1:3" x14ac:dyDescent="0.25">
      <c r="A5" s="349" t="s">
        <v>363</v>
      </c>
      <c r="B5" s="504">
        <v>110240013139</v>
      </c>
      <c r="C5" s="231">
        <v>405</v>
      </c>
    </row>
    <row r="6" spans="1:3" x14ac:dyDescent="0.25">
      <c r="A6" s="349" t="s">
        <v>356</v>
      </c>
      <c r="B6" s="504">
        <v>131040006572</v>
      </c>
      <c r="C6" s="231">
        <v>116</v>
      </c>
    </row>
    <row r="7" spans="1:3" x14ac:dyDescent="0.25">
      <c r="A7" s="349" t="s">
        <v>256</v>
      </c>
      <c r="B7" s="504">
        <v>930340000251</v>
      </c>
      <c r="C7" s="231" t="s">
        <v>1071</v>
      </c>
    </row>
    <row r="8" spans="1:3" x14ac:dyDescent="0.25">
      <c r="A8" s="349" t="s">
        <v>363</v>
      </c>
      <c r="B8" s="504">
        <v>31040005137</v>
      </c>
      <c r="C8" s="231">
        <v>605</v>
      </c>
    </row>
    <row r="9" spans="1:3" x14ac:dyDescent="0.25">
      <c r="A9" s="349" t="s">
        <v>363</v>
      </c>
      <c r="B9" s="504">
        <v>110540018776</v>
      </c>
      <c r="C9" s="231">
        <v>618</v>
      </c>
    </row>
    <row r="10" spans="1:3" x14ac:dyDescent="0.25">
      <c r="A10" s="349" t="s">
        <v>363</v>
      </c>
      <c r="B10" s="504">
        <v>231040001661</v>
      </c>
      <c r="C10" s="231" t="s">
        <v>670</v>
      </c>
    </row>
    <row r="11" spans="1:3" x14ac:dyDescent="0.25">
      <c r="A11" s="349" t="s">
        <v>363</v>
      </c>
      <c r="B11" s="504">
        <v>61040000012</v>
      </c>
      <c r="C11" s="231" t="s">
        <v>1542</v>
      </c>
    </row>
    <row r="12" spans="1:3" x14ac:dyDescent="0.25">
      <c r="A12" s="349" t="s">
        <v>359</v>
      </c>
      <c r="B12" s="504">
        <v>181240001419</v>
      </c>
      <c r="C12" s="231" t="s">
        <v>1870</v>
      </c>
    </row>
    <row r="13" spans="1:3" x14ac:dyDescent="0.25">
      <c r="A13" s="349" t="s">
        <v>355</v>
      </c>
      <c r="B13" s="504">
        <v>970640000261</v>
      </c>
      <c r="C13" s="231" t="s">
        <v>1590</v>
      </c>
    </row>
    <row r="14" spans="1:3" x14ac:dyDescent="0.25">
      <c r="A14" s="349" t="s">
        <v>352</v>
      </c>
      <c r="B14" s="504">
        <v>931240000240</v>
      </c>
      <c r="C14" s="231" t="s">
        <v>2018</v>
      </c>
    </row>
    <row r="15" spans="1:3" x14ac:dyDescent="0.25">
      <c r="A15" s="349" t="s">
        <v>348</v>
      </c>
      <c r="B15" s="504">
        <v>980240000128</v>
      </c>
      <c r="C15" s="231" t="s">
        <v>822</v>
      </c>
    </row>
    <row r="16" spans="1:3" x14ac:dyDescent="0.25">
      <c r="A16" s="349" t="s">
        <v>348</v>
      </c>
      <c r="B16" s="504">
        <v>41040001453</v>
      </c>
      <c r="C16" s="231" t="s">
        <v>1094</v>
      </c>
    </row>
    <row r="17" spans="1:3" x14ac:dyDescent="0.25">
      <c r="A17" s="349" t="s">
        <v>361</v>
      </c>
      <c r="B17" s="504">
        <v>60340012936</v>
      </c>
      <c r="C17" s="231" t="s">
        <v>1363</v>
      </c>
    </row>
    <row r="18" spans="1:3" x14ac:dyDescent="0.25">
      <c r="A18" s="349" t="s">
        <v>217</v>
      </c>
      <c r="B18" s="504">
        <v>60140007328</v>
      </c>
      <c r="C18" s="231" t="s">
        <v>1630</v>
      </c>
    </row>
    <row r="19" spans="1:3" x14ac:dyDescent="0.25">
      <c r="A19" s="349" t="s">
        <v>348</v>
      </c>
      <c r="B19" s="504">
        <v>180640033373</v>
      </c>
      <c r="C19" s="231">
        <v>166</v>
      </c>
    </row>
    <row r="20" spans="1:3" x14ac:dyDescent="0.25">
      <c r="A20" s="349" t="s">
        <v>217</v>
      </c>
      <c r="B20" s="504">
        <v>181040031057</v>
      </c>
      <c r="C20" s="231" t="s">
        <v>1254</v>
      </c>
    </row>
    <row r="21" spans="1:3" x14ac:dyDescent="0.25">
      <c r="A21" s="349" t="s">
        <v>358</v>
      </c>
      <c r="B21" s="504">
        <v>201040026939</v>
      </c>
      <c r="C21" s="231" t="s">
        <v>1273</v>
      </c>
    </row>
    <row r="22" spans="1:3" x14ac:dyDescent="0.25">
      <c r="A22" s="349" t="s">
        <v>363</v>
      </c>
      <c r="B22" s="504">
        <v>120240012361</v>
      </c>
      <c r="C22" s="231" t="s">
        <v>1946</v>
      </c>
    </row>
    <row r="23" spans="1:3" x14ac:dyDescent="0.25">
      <c r="A23" s="349" t="s">
        <v>348</v>
      </c>
      <c r="B23" s="504">
        <v>40540006757</v>
      </c>
      <c r="C23" s="231">
        <v>120</v>
      </c>
    </row>
    <row r="24" spans="1:3" x14ac:dyDescent="0.25">
      <c r="A24" s="349" t="s">
        <v>361</v>
      </c>
      <c r="B24" s="504">
        <v>50140000262</v>
      </c>
      <c r="C24" s="231">
        <v>41</v>
      </c>
    </row>
    <row r="25" spans="1:3" x14ac:dyDescent="0.25">
      <c r="A25" s="349" t="s">
        <v>304</v>
      </c>
      <c r="B25" s="504">
        <v>150240005057</v>
      </c>
      <c r="C25" s="231" t="s">
        <v>1845</v>
      </c>
    </row>
    <row r="26" spans="1:3" x14ac:dyDescent="0.25">
      <c r="A26" s="349" t="s">
        <v>361</v>
      </c>
      <c r="B26" s="504">
        <v>31040004852</v>
      </c>
      <c r="C26" s="231" t="s">
        <v>482</v>
      </c>
    </row>
    <row r="27" spans="1:3" x14ac:dyDescent="0.25">
      <c r="A27" s="349" t="s">
        <v>328</v>
      </c>
      <c r="B27" s="504">
        <v>40740002305</v>
      </c>
      <c r="C27" s="231" t="s">
        <v>1001</v>
      </c>
    </row>
    <row r="28" spans="1:3" x14ac:dyDescent="0.25">
      <c r="A28" s="349" t="s">
        <v>348</v>
      </c>
      <c r="B28" s="504">
        <v>31040005996</v>
      </c>
      <c r="C28" s="231" t="s">
        <v>814</v>
      </c>
    </row>
    <row r="29" spans="1:3" x14ac:dyDescent="0.25">
      <c r="A29" s="349" t="s">
        <v>361</v>
      </c>
      <c r="B29" s="504">
        <v>61040009998</v>
      </c>
      <c r="C29" s="231" t="s">
        <v>1358</v>
      </c>
    </row>
    <row r="30" spans="1:3" x14ac:dyDescent="0.25">
      <c r="A30" s="349" t="s">
        <v>361</v>
      </c>
      <c r="B30" s="504">
        <v>130440029256</v>
      </c>
      <c r="C30" s="231" t="s">
        <v>2244</v>
      </c>
    </row>
    <row r="31" spans="1:3" x14ac:dyDescent="0.25">
      <c r="A31" s="349" t="s">
        <v>348</v>
      </c>
      <c r="B31" s="504">
        <v>180640033373</v>
      </c>
      <c r="C31" s="231" t="s">
        <v>728</v>
      </c>
    </row>
    <row r="32" spans="1:3" x14ac:dyDescent="0.25">
      <c r="A32" s="349" t="s">
        <v>361</v>
      </c>
      <c r="B32" s="504">
        <v>171140039580</v>
      </c>
      <c r="C32" s="231" t="s">
        <v>1367</v>
      </c>
    </row>
    <row r="33" spans="1:3" x14ac:dyDescent="0.25">
      <c r="A33" s="349" t="s">
        <v>337</v>
      </c>
      <c r="B33" s="504">
        <v>210540030240</v>
      </c>
      <c r="C33" s="231">
        <v>121</v>
      </c>
    </row>
    <row r="34" spans="1:3" x14ac:dyDescent="0.25">
      <c r="A34" s="349" t="s">
        <v>328</v>
      </c>
      <c r="B34" s="504">
        <v>130440009491</v>
      </c>
      <c r="C34" s="231" t="s">
        <v>1069</v>
      </c>
    </row>
    <row r="35" spans="1:3" x14ac:dyDescent="0.25">
      <c r="A35" s="349" t="s">
        <v>359</v>
      </c>
      <c r="B35" s="504">
        <v>120440014385</v>
      </c>
      <c r="C35" s="231">
        <v>5</v>
      </c>
    </row>
    <row r="36" spans="1:3" x14ac:dyDescent="0.25">
      <c r="A36" s="349" t="s">
        <v>328</v>
      </c>
      <c r="B36" s="504">
        <v>120440019970</v>
      </c>
      <c r="C36" s="231" t="s">
        <v>528</v>
      </c>
    </row>
    <row r="37" spans="1:3" x14ac:dyDescent="0.25">
      <c r="A37" s="349" t="s">
        <v>356</v>
      </c>
      <c r="B37" s="504">
        <v>50540004574</v>
      </c>
      <c r="C37" s="231">
        <v>88</v>
      </c>
    </row>
    <row r="38" spans="1:3" x14ac:dyDescent="0.25">
      <c r="A38" s="349" t="s">
        <v>289</v>
      </c>
      <c r="B38" s="504">
        <v>140240021423</v>
      </c>
      <c r="C38" s="231" t="s">
        <v>1581</v>
      </c>
    </row>
    <row r="39" spans="1:3" x14ac:dyDescent="0.25">
      <c r="A39" s="349" t="s">
        <v>363</v>
      </c>
      <c r="B39" s="504">
        <v>190840023570</v>
      </c>
      <c r="C39" s="231" t="s">
        <v>1322</v>
      </c>
    </row>
    <row r="40" spans="1:3" x14ac:dyDescent="0.25">
      <c r="A40" s="349" t="s">
        <v>282</v>
      </c>
      <c r="B40" s="504">
        <v>10340004024</v>
      </c>
      <c r="C40" s="231" t="s">
        <v>1041</v>
      </c>
    </row>
    <row r="41" spans="1:3" x14ac:dyDescent="0.25">
      <c r="A41" s="349" t="s">
        <v>361</v>
      </c>
      <c r="B41" s="504">
        <v>150440000797</v>
      </c>
      <c r="C41" s="231">
        <v>480</v>
      </c>
    </row>
    <row r="42" spans="1:3" x14ac:dyDescent="0.25">
      <c r="A42" s="349" t="s">
        <v>217</v>
      </c>
      <c r="B42" s="504">
        <v>110440020754</v>
      </c>
      <c r="C42" s="231" t="s">
        <v>1251</v>
      </c>
    </row>
    <row r="43" spans="1:3" x14ac:dyDescent="0.25">
      <c r="A43" s="349" t="s">
        <v>348</v>
      </c>
      <c r="B43" s="504">
        <v>150840022168</v>
      </c>
      <c r="C43" s="231" t="s">
        <v>1560</v>
      </c>
    </row>
    <row r="44" spans="1:3" x14ac:dyDescent="0.25">
      <c r="A44" s="349" t="s">
        <v>361</v>
      </c>
      <c r="B44" s="504">
        <v>201240028902</v>
      </c>
      <c r="C44" s="231" t="s">
        <v>1369</v>
      </c>
    </row>
    <row r="45" spans="1:3" x14ac:dyDescent="0.25">
      <c r="A45" s="349" t="s">
        <v>348</v>
      </c>
      <c r="B45" s="504">
        <v>20714551508</v>
      </c>
      <c r="C45" s="231" t="s">
        <v>2556</v>
      </c>
    </row>
    <row r="46" spans="1:3" x14ac:dyDescent="0.25">
      <c r="A46" s="349" t="s">
        <v>363</v>
      </c>
      <c r="B46" s="504">
        <v>150340019152</v>
      </c>
      <c r="C46" s="231" t="s">
        <v>791</v>
      </c>
    </row>
    <row r="47" spans="1:3" x14ac:dyDescent="0.25">
      <c r="A47" s="349" t="s">
        <v>352</v>
      </c>
      <c r="B47" s="504">
        <v>950440000566</v>
      </c>
      <c r="C47" s="231" t="s">
        <v>735</v>
      </c>
    </row>
    <row r="48" spans="1:3" x14ac:dyDescent="0.25">
      <c r="A48" s="349" t="s">
        <v>361</v>
      </c>
      <c r="B48" s="504">
        <v>170840012500</v>
      </c>
      <c r="C48" s="231" t="s">
        <v>1084</v>
      </c>
    </row>
    <row r="49" spans="1:3" x14ac:dyDescent="0.25">
      <c r="A49" s="349" t="s">
        <v>217</v>
      </c>
      <c r="B49" s="504">
        <v>100240010867</v>
      </c>
      <c r="C49" s="231" t="s">
        <v>1227</v>
      </c>
    </row>
    <row r="50" spans="1:3" x14ac:dyDescent="0.25">
      <c r="A50" s="349" t="s">
        <v>256</v>
      </c>
      <c r="B50" s="504">
        <v>200440006976</v>
      </c>
      <c r="C50" s="231" t="s">
        <v>1902</v>
      </c>
    </row>
    <row r="51" spans="1:3" x14ac:dyDescent="0.25">
      <c r="A51" s="349" t="s">
        <v>282</v>
      </c>
      <c r="B51" s="504">
        <v>30340003832</v>
      </c>
      <c r="C51" s="231" t="s">
        <v>2730</v>
      </c>
    </row>
    <row r="52" spans="1:3" x14ac:dyDescent="0.25">
      <c r="A52" s="349" t="s">
        <v>337</v>
      </c>
      <c r="B52" s="504">
        <v>41240002240</v>
      </c>
      <c r="C52" s="231" t="s">
        <v>2284</v>
      </c>
    </row>
    <row r="53" spans="1:3" x14ac:dyDescent="0.25">
      <c r="A53" s="349" t="s">
        <v>359</v>
      </c>
      <c r="B53" s="504">
        <v>230540009830</v>
      </c>
      <c r="C53" s="231" t="s">
        <v>2177</v>
      </c>
    </row>
    <row r="54" spans="1:3" x14ac:dyDescent="0.25">
      <c r="A54" s="349" t="s">
        <v>354</v>
      </c>
      <c r="B54" s="504">
        <v>81040013830</v>
      </c>
      <c r="C54" s="231">
        <v>28</v>
      </c>
    </row>
    <row r="55" spans="1:3" x14ac:dyDescent="0.25">
      <c r="A55" s="349" t="s">
        <v>361</v>
      </c>
      <c r="B55" s="504">
        <v>120240019894</v>
      </c>
      <c r="C55" s="231">
        <v>451</v>
      </c>
    </row>
    <row r="56" spans="1:3" x14ac:dyDescent="0.25">
      <c r="A56" s="349" t="s">
        <v>355</v>
      </c>
      <c r="B56" s="504">
        <v>80240004717</v>
      </c>
      <c r="C56" s="231" t="s">
        <v>825</v>
      </c>
    </row>
    <row r="57" spans="1:3" x14ac:dyDescent="0.25">
      <c r="A57" s="349" t="s">
        <v>282</v>
      </c>
      <c r="B57" s="504">
        <v>240640010295</v>
      </c>
      <c r="C57" s="231" t="s">
        <v>1608</v>
      </c>
    </row>
    <row r="58" spans="1:3" x14ac:dyDescent="0.25">
      <c r="A58" s="349" t="s">
        <v>337</v>
      </c>
      <c r="B58" s="504">
        <v>190540011466</v>
      </c>
      <c r="C58" s="231" t="s">
        <v>738</v>
      </c>
    </row>
    <row r="59" spans="1:3" x14ac:dyDescent="0.25">
      <c r="A59" s="349" t="s">
        <v>217</v>
      </c>
      <c r="B59" s="504">
        <v>70540008481</v>
      </c>
      <c r="C59" s="231">
        <v>163</v>
      </c>
    </row>
    <row r="60" spans="1:3" x14ac:dyDescent="0.25">
      <c r="A60" s="349" t="s">
        <v>363</v>
      </c>
      <c r="B60" s="504">
        <v>60640012075</v>
      </c>
      <c r="C60" s="231" t="s">
        <v>809</v>
      </c>
    </row>
    <row r="61" spans="1:3" x14ac:dyDescent="0.25">
      <c r="A61" s="349" t="s">
        <v>354</v>
      </c>
      <c r="B61" s="504">
        <v>170341017003</v>
      </c>
      <c r="C61" s="231">
        <v>27</v>
      </c>
    </row>
    <row r="62" spans="1:3" x14ac:dyDescent="0.25">
      <c r="A62" s="349" t="s">
        <v>356</v>
      </c>
      <c r="B62" s="504">
        <v>220740029058</v>
      </c>
      <c r="C62" s="231" t="s">
        <v>1200</v>
      </c>
    </row>
    <row r="63" spans="1:3" x14ac:dyDescent="0.25">
      <c r="A63" s="349" t="s">
        <v>337</v>
      </c>
      <c r="B63" s="504">
        <v>340005962</v>
      </c>
      <c r="C63" s="231" t="s">
        <v>2300</v>
      </c>
    </row>
    <row r="64" spans="1:3" x14ac:dyDescent="0.25">
      <c r="A64" s="349" t="s">
        <v>363</v>
      </c>
      <c r="B64" s="504">
        <v>50440011682</v>
      </c>
      <c r="C64" s="231" t="s">
        <v>761</v>
      </c>
    </row>
    <row r="65" spans="1:3" x14ac:dyDescent="0.25">
      <c r="A65" s="349" t="s">
        <v>337</v>
      </c>
      <c r="B65" s="504">
        <v>970640006196</v>
      </c>
      <c r="C65" s="231" t="s">
        <v>745</v>
      </c>
    </row>
    <row r="66" spans="1:3" x14ac:dyDescent="0.25">
      <c r="A66" s="349" t="s">
        <v>282</v>
      </c>
      <c r="B66" s="504">
        <v>30240001624</v>
      </c>
      <c r="C66" s="231" t="s">
        <v>2739</v>
      </c>
    </row>
    <row r="67" spans="1:3" x14ac:dyDescent="0.25">
      <c r="A67" s="349" t="s">
        <v>358</v>
      </c>
      <c r="B67" s="504">
        <v>10740002706</v>
      </c>
      <c r="C67" s="231" t="s">
        <v>1840</v>
      </c>
    </row>
    <row r="68" spans="1:3" x14ac:dyDescent="0.25">
      <c r="A68" s="349" t="s">
        <v>363</v>
      </c>
      <c r="B68" s="504">
        <v>130740008383</v>
      </c>
      <c r="C68" s="231" t="s">
        <v>1418</v>
      </c>
    </row>
    <row r="69" spans="1:3" x14ac:dyDescent="0.25">
      <c r="A69" s="349" t="s">
        <v>337</v>
      </c>
      <c r="B69" s="504">
        <v>40140004756</v>
      </c>
      <c r="C69" s="231" t="s">
        <v>1028</v>
      </c>
    </row>
    <row r="70" spans="1:3" x14ac:dyDescent="0.25">
      <c r="A70" s="349" t="s">
        <v>358</v>
      </c>
      <c r="B70" s="504">
        <v>151040020928</v>
      </c>
      <c r="C70" s="231">
        <v>209</v>
      </c>
    </row>
    <row r="71" spans="1:3" x14ac:dyDescent="0.25">
      <c r="A71" s="349" t="s">
        <v>290</v>
      </c>
      <c r="B71" s="504">
        <v>80340015499</v>
      </c>
      <c r="C71" s="231" t="s">
        <v>2564</v>
      </c>
    </row>
    <row r="72" spans="1:3" x14ac:dyDescent="0.25">
      <c r="A72" s="349" t="s">
        <v>361</v>
      </c>
      <c r="B72" s="504">
        <v>960202450119</v>
      </c>
      <c r="C72" s="231" t="s">
        <v>2637</v>
      </c>
    </row>
    <row r="73" spans="1:3" x14ac:dyDescent="0.25">
      <c r="A73" s="349" t="s">
        <v>363</v>
      </c>
      <c r="B73" s="504">
        <v>40340009487</v>
      </c>
      <c r="C73" s="231" t="s">
        <v>756</v>
      </c>
    </row>
    <row r="74" spans="1:3" x14ac:dyDescent="0.25">
      <c r="A74" s="349" t="s">
        <v>363</v>
      </c>
      <c r="B74" s="504">
        <v>71240002008</v>
      </c>
      <c r="C74" s="231" t="s">
        <v>1342</v>
      </c>
    </row>
    <row r="75" spans="1:3" x14ac:dyDescent="0.25">
      <c r="A75" s="349" t="s">
        <v>282</v>
      </c>
      <c r="B75" s="504">
        <v>11040005321</v>
      </c>
      <c r="C75" s="231" t="s">
        <v>2114</v>
      </c>
    </row>
    <row r="76" spans="1:3" x14ac:dyDescent="0.25">
      <c r="A76" s="349" t="s">
        <v>351</v>
      </c>
      <c r="B76" s="504">
        <v>41140004937</v>
      </c>
      <c r="C76" s="231" t="s">
        <v>1093</v>
      </c>
    </row>
    <row r="77" spans="1:3" x14ac:dyDescent="0.25">
      <c r="A77" s="349" t="s">
        <v>337</v>
      </c>
      <c r="B77" s="504">
        <v>40340001878</v>
      </c>
      <c r="C77" s="231">
        <v>79</v>
      </c>
    </row>
    <row r="78" spans="1:3" x14ac:dyDescent="0.25">
      <c r="A78" s="349" t="s">
        <v>361</v>
      </c>
      <c r="B78" s="504">
        <v>970612450080</v>
      </c>
      <c r="C78" s="231" t="s">
        <v>713</v>
      </c>
    </row>
    <row r="79" spans="1:3" x14ac:dyDescent="0.25">
      <c r="A79" s="349" t="s">
        <v>348</v>
      </c>
      <c r="B79" s="504">
        <v>821104301949</v>
      </c>
      <c r="C79" s="231" t="s">
        <v>1761</v>
      </c>
    </row>
    <row r="80" spans="1:3" x14ac:dyDescent="0.25">
      <c r="A80" s="349" t="s">
        <v>217</v>
      </c>
      <c r="B80" s="504">
        <v>161040021938</v>
      </c>
      <c r="C80" s="231">
        <v>184</v>
      </c>
    </row>
    <row r="81" spans="1:3" x14ac:dyDescent="0.25">
      <c r="A81" s="349" t="s">
        <v>290</v>
      </c>
      <c r="B81" s="504">
        <v>151040003452</v>
      </c>
      <c r="C81" s="231" t="s">
        <v>3692</v>
      </c>
    </row>
    <row r="82" spans="1:3" x14ac:dyDescent="0.25">
      <c r="A82" s="349" t="s">
        <v>359</v>
      </c>
      <c r="B82" s="504">
        <v>171240020463</v>
      </c>
      <c r="C82" s="231" t="s">
        <v>1878</v>
      </c>
    </row>
    <row r="83" spans="1:3" x14ac:dyDescent="0.25">
      <c r="A83" s="349" t="s">
        <v>358</v>
      </c>
      <c r="B83" s="504">
        <v>40840003426</v>
      </c>
      <c r="C83" s="231">
        <v>366</v>
      </c>
    </row>
    <row r="84" spans="1:3" x14ac:dyDescent="0.25">
      <c r="A84" s="349" t="s">
        <v>363</v>
      </c>
      <c r="B84" s="504">
        <v>40140004944</v>
      </c>
      <c r="C84" s="231" t="s">
        <v>806</v>
      </c>
    </row>
    <row r="85" spans="1:3" x14ac:dyDescent="0.25">
      <c r="A85" s="349" t="s">
        <v>282</v>
      </c>
      <c r="B85" s="504">
        <v>220140006939</v>
      </c>
      <c r="C85" s="231" t="s">
        <v>1886</v>
      </c>
    </row>
    <row r="86" spans="1:3" x14ac:dyDescent="0.25">
      <c r="A86" s="349" t="s">
        <v>282</v>
      </c>
      <c r="B86" s="504">
        <v>1040000061</v>
      </c>
      <c r="C86" s="231" t="s">
        <v>1485</v>
      </c>
    </row>
    <row r="87" spans="1:3" x14ac:dyDescent="0.25">
      <c r="A87" s="349" t="s">
        <v>337</v>
      </c>
      <c r="B87" s="504">
        <v>130540007040</v>
      </c>
      <c r="C87" s="231" t="s">
        <v>2242</v>
      </c>
    </row>
    <row r="88" spans="1:3" x14ac:dyDescent="0.25">
      <c r="A88" s="349" t="s">
        <v>282</v>
      </c>
      <c r="B88" s="504">
        <v>90540001646</v>
      </c>
      <c r="C88" s="231" t="s">
        <v>1545</v>
      </c>
    </row>
    <row r="89" spans="1:3" x14ac:dyDescent="0.25">
      <c r="A89" s="349" t="s">
        <v>304</v>
      </c>
      <c r="B89" s="504">
        <v>120840007199</v>
      </c>
      <c r="C89" s="231" t="s">
        <v>1562</v>
      </c>
    </row>
    <row r="90" spans="1:3" x14ac:dyDescent="0.25">
      <c r="A90" s="349" t="s">
        <v>363</v>
      </c>
      <c r="B90" s="504">
        <v>40440007058</v>
      </c>
      <c r="C90" s="231" t="s">
        <v>1512</v>
      </c>
    </row>
    <row r="91" spans="1:3" x14ac:dyDescent="0.25">
      <c r="A91" s="349" t="s">
        <v>363</v>
      </c>
      <c r="B91" s="504">
        <v>71040019898</v>
      </c>
      <c r="C91" s="231" t="s">
        <v>1344</v>
      </c>
    </row>
    <row r="92" spans="1:3" x14ac:dyDescent="0.25">
      <c r="A92" s="349" t="s">
        <v>361</v>
      </c>
      <c r="B92" s="504">
        <v>70740009556</v>
      </c>
      <c r="C92" s="231" t="s">
        <v>1764</v>
      </c>
    </row>
    <row r="93" spans="1:3" x14ac:dyDescent="0.25">
      <c r="A93" s="349" t="s">
        <v>217</v>
      </c>
      <c r="B93" s="504">
        <v>230840000947</v>
      </c>
      <c r="C93" s="231" t="s">
        <v>2312</v>
      </c>
    </row>
    <row r="94" spans="1:3" x14ac:dyDescent="0.25">
      <c r="A94" s="349" t="s">
        <v>356</v>
      </c>
      <c r="B94" s="504">
        <v>211240008147</v>
      </c>
      <c r="C94" s="231" t="s">
        <v>2747</v>
      </c>
    </row>
    <row r="95" spans="1:3" x14ac:dyDescent="0.25">
      <c r="A95" s="349" t="s">
        <v>328</v>
      </c>
      <c r="B95" s="504">
        <v>130140006206</v>
      </c>
      <c r="C95" s="231">
        <v>39</v>
      </c>
    </row>
    <row r="96" spans="1:3" x14ac:dyDescent="0.25">
      <c r="A96" s="349" t="s">
        <v>304</v>
      </c>
      <c r="B96" s="504">
        <v>50640005516</v>
      </c>
      <c r="C96" s="231" t="s">
        <v>1269</v>
      </c>
    </row>
    <row r="97" spans="1:3" x14ac:dyDescent="0.25">
      <c r="A97" s="349" t="s">
        <v>363</v>
      </c>
      <c r="B97" s="504">
        <v>10640006190</v>
      </c>
      <c r="C97" s="231" t="s">
        <v>775</v>
      </c>
    </row>
    <row r="98" spans="1:3" x14ac:dyDescent="0.25">
      <c r="A98" s="349" t="s">
        <v>361</v>
      </c>
      <c r="B98" s="504">
        <v>220340003476</v>
      </c>
      <c r="C98" s="231" t="s">
        <v>2643</v>
      </c>
    </row>
    <row r="99" spans="1:3" x14ac:dyDescent="0.25">
      <c r="A99" s="349" t="s">
        <v>217</v>
      </c>
      <c r="B99" s="504">
        <v>220240016563</v>
      </c>
      <c r="C99" s="231" t="s">
        <v>1829</v>
      </c>
    </row>
    <row r="100" spans="1:3" x14ac:dyDescent="0.25">
      <c r="A100" s="349" t="s">
        <v>290</v>
      </c>
      <c r="B100" s="504">
        <v>160140012325</v>
      </c>
      <c r="C100" s="231" t="s">
        <v>3687</v>
      </c>
    </row>
    <row r="101" spans="1:3" x14ac:dyDescent="0.25">
      <c r="A101" s="349" t="s">
        <v>282</v>
      </c>
      <c r="B101" s="504">
        <v>51240003351</v>
      </c>
      <c r="C101" s="231" t="s">
        <v>2737</v>
      </c>
    </row>
    <row r="102" spans="1:3" x14ac:dyDescent="0.25">
      <c r="A102" s="349" t="s">
        <v>337</v>
      </c>
      <c r="B102" s="504">
        <v>201240020937</v>
      </c>
      <c r="C102" s="231">
        <v>202</v>
      </c>
    </row>
    <row r="103" spans="1:3" x14ac:dyDescent="0.25">
      <c r="A103" s="349" t="s">
        <v>193</v>
      </c>
      <c r="B103" s="504">
        <v>980840004271</v>
      </c>
      <c r="C103" s="231">
        <v>156</v>
      </c>
    </row>
    <row r="104" spans="1:3" x14ac:dyDescent="0.25">
      <c r="A104" s="349" t="s">
        <v>217</v>
      </c>
      <c r="B104" s="504">
        <v>40320551004</v>
      </c>
      <c r="C104" s="231" t="s">
        <v>1664</v>
      </c>
    </row>
    <row r="105" spans="1:3" x14ac:dyDescent="0.25">
      <c r="A105" s="349" t="s">
        <v>304</v>
      </c>
      <c r="B105" s="504">
        <v>650117300952</v>
      </c>
      <c r="C105" s="231" t="s">
        <v>2150</v>
      </c>
    </row>
    <row r="106" spans="1:3" x14ac:dyDescent="0.25">
      <c r="A106" s="349" t="s">
        <v>304</v>
      </c>
      <c r="B106" s="504">
        <v>121140019675</v>
      </c>
      <c r="C106" s="231" t="s">
        <v>2247</v>
      </c>
    </row>
    <row r="107" spans="1:3" x14ac:dyDescent="0.25">
      <c r="A107" s="349" t="s">
        <v>363</v>
      </c>
      <c r="B107" s="504">
        <v>61040006160</v>
      </c>
      <c r="C107" s="231" t="s">
        <v>2268</v>
      </c>
    </row>
    <row r="108" spans="1:3" x14ac:dyDescent="0.25">
      <c r="A108" s="349" t="s">
        <v>282</v>
      </c>
      <c r="B108" s="504">
        <v>250440010389</v>
      </c>
      <c r="C108" s="231" t="s">
        <v>3231</v>
      </c>
    </row>
    <row r="109" spans="1:3" x14ac:dyDescent="0.25">
      <c r="A109" s="349" t="s">
        <v>363</v>
      </c>
      <c r="B109" s="504">
        <v>220840009265</v>
      </c>
      <c r="C109" s="231" t="s">
        <v>3920</v>
      </c>
    </row>
    <row r="110" spans="1:3" x14ac:dyDescent="0.25">
      <c r="A110" s="349" t="s">
        <v>290</v>
      </c>
      <c r="B110" s="504">
        <v>151240015186</v>
      </c>
      <c r="C110" s="231" t="s">
        <v>3690</v>
      </c>
    </row>
    <row r="111" spans="1:3" x14ac:dyDescent="0.25">
      <c r="A111" s="349" t="s">
        <v>361</v>
      </c>
      <c r="B111" s="504">
        <v>840313450465</v>
      </c>
      <c r="C111" s="231" t="s">
        <v>2131</v>
      </c>
    </row>
    <row r="112" spans="1:3" x14ac:dyDescent="0.25">
      <c r="A112" s="349" t="s">
        <v>363</v>
      </c>
      <c r="B112" s="504">
        <v>150740006410</v>
      </c>
      <c r="C112" s="231">
        <v>422</v>
      </c>
    </row>
    <row r="113" spans="1:3" x14ac:dyDescent="0.25">
      <c r="A113" s="349" t="s">
        <v>356</v>
      </c>
      <c r="B113" s="504">
        <v>231240024370</v>
      </c>
      <c r="C113" s="231" t="s">
        <v>2008</v>
      </c>
    </row>
    <row r="114" spans="1:3" x14ac:dyDescent="0.25">
      <c r="A114" s="349" t="s">
        <v>351</v>
      </c>
      <c r="B114" s="504">
        <v>150440018790</v>
      </c>
      <c r="C114" s="231" t="s">
        <v>1422</v>
      </c>
    </row>
    <row r="115" spans="1:3" x14ac:dyDescent="0.25">
      <c r="A115" s="349" t="s">
        <v>304</v>
      </c>
      <c r="B115" s="504">
        <v>211064033240</v>
      </c>
      <c r="C115" s="231" t="s">
        <v>1853</v>
      </c>
    </row>
    <row r="116" spans="1:3" x14ac:dyDescent="0.25">
      <c r="A116" s="349" t="s">
        <v>354</v>
      </c>
      <c r="B116" s="504">
        <v>170140007003</v>
      </c>
      <c r="C116" s="231" t="s">
        <v>1812</v>
      </c>
    </row>
    <row r="117" spans="1:3" x14ac:dyDescent="0.25">
      <c r="A117" s="349" t="s">
        <v>363</v>
      </c>
      <c r="B117" s="504">
        <v>130740007117</v>
      </c>
      <c r="C117" s="231" t="s">
        <v>2705</v>
      </c>
    </row>
    <row r="118" spans="1:3" x14ac:dyDescent="0.25">
      <c r="A118" s="349" t="s">
        <v>328</v>
      </c>
      <c r="B118" s="504">
        <v>70540019833</v>
      </c>
      <c r="C118" s="231" t="s">
        <v>1088</v>
      </c>
    </row>
    <row r="119" spans="1:3" x14ac:dyDescent="0.25">
      <c r="A119" s="349" t="s">
        <v>354</v>
      </c>
      <c r="B119" s="504">
        <v>60140001587</v>
      </c>
      <c r="C119" s="231" t="s">
        <v>1978</v>
      </c>
    </row>
    <row r="120" spans="1:3" x14ac:dyDescent="0.25">
      <c r="A120" s="349" t="s">
        <v>361</v>
      </c>
      <c r="B120" s="504">
        <v>140740028314</v>
      </c>
      <c r="C120" s="231" t="s">
        <v>1578</v>
      </c>
    </row>
    <row r="121" spans="1:3" x14ac:dyDescent="0.25">
      <c r="A121" s="349" t="s">
        <v>361</v>
      </c>
      <c r="B121" s="504">
        <v>220540008137</v>
      </c>
      <c r="C121" s="231" t="s">
        <v>2193</v>
      </c>
    </row>
    <row r="122" spans="1:3" x14ac:dyDescent="0.25">
      <c r="A122" s="349" t="s">
        <v>358</v>
      </c>
      <c r="B122" s="504">
        <v>220440049100</v>
      </c>
      <c r="C122" s="231" t="s">
        <v>522</v>
      </c>
    </row>
    <row r="123" spans="1:3" x14ac:dyDescent="0.25">
      <c r="A123" s="349" t="s">
        <v>290</v>
      </c>
      <c r="B123" s="504">
        <v>120940019196</v>
      </c>
      <c r="C123" s="231" t="s">
        <v>1052</v>
      </c>
    </row>
    <row r="124" spans="1:3" x14ac:dyDescent="0.25">
      <c r="A124" s="349" t="s">
        <v>363</v>
      </c>
      <c r="B124" s="504">
        <v>10940001319</v>
      </c>
      <c r="C124" s="231" t="s">
        <v>2296</v>
      </c>
    </row>
    <row r="125" spans="1:3" x14ac:dyDescent="0.25">
      <c r="A125" s="349" t="s">
        <v>217</v>
      </c>
      <c r="B125" s="504">
        <v>220740000654</v>
      </c>
      <c r="C125" s="231" t="s">
        <v>1654</v>
      </c>
    </row>
    <row r="126" spans="1:3" x14ac:dyDescent="0.25">
      <c r="A126" s="349" t="s">
        <v>328</v>
      </c>
      <c r="B126" s="504">
        <v>651012302455</v>
      </c>
      <c r="C126" s="231" t="s">
        <v>2628</v>
      </c>
    </row>
    <row r="127" spans="1:3" x14ac:dyDescent="0.25">
      <c r="A127" s="349" t="s">
        <v>282</v>
      </c>
      <c r="B127" s="504">
        <v>990140005078</v>
      </c>
      <c r="C127" s="231" t="s">
        <v>2097</v>
      </c>
    </row>
    <row r="128" spans="1:3" x14ac:dyDescent="0.25">
      <c r="A128" s="349" t="s">
        <v>361</v>
      </c>
      <c r="B128" s="504">
        <v>230740008894</v>
      </c>
      <c r="C128" s="231" t="s">
        <v>1767</v>
      </c>
    </row>
    <row r="129" spans="1:3" x14ac:dyDescent="0.25">
      <c r="A129" s="349" t="s">
        <v>217</v>
      </c>
      <c r="B129" s="504">
        <v>200640012511</v>
      </c>
      <c r="C129" s="231" t="s">
        <v>1998</v>
      </c>
    </row>
    <row r="130" spans="1:3" x14ac:dyDescent="0.25">
      <c r="A130" s="349" t="s">
        <v>282</v>
      </c>
      <c r="B130" s="504">
        <v>30440005009</v>
      </c>
      <c r="C130" s="231" t="s">
        <v>2731</v>
      </c>
    </row>
    <row r="131" spans="1:3" x14ac:dyDescent="0.25">
      <c r="A131" s="349" t="s">
        <v>356</v>
      </c>
      <c r="B131" s="504">
        <v>220540018808</v>
      </c>
      <c r="C131" s="231" t="s">
        <v>4230</v>
      </c>
    </row>
    <row r="132" spans="1:3" x14ac:dyDescent="0.25">
      <c r="A132" s="349" t="s">
        <v>304</v>
      </c>
      <c r="B132" s="504">
        <v>10140005392</v>
      </c>
      <c r="C132" s="231" t="s">
        <v>1621</v>
      </c>
    </row>
    <row r="133" spans="1:3" x14ac:dyDescent="0.25">
      <c r="A133" s="349" t="s">
        <v>193</v>
      </c>
      <c r="B133" s="504">
        <v>970425450094</v>
      </c>
      <c r="C133" s="231" t="s">
        <v>4236</v>
      </c>
    </row>
    <row r="134" spans="1:3" x14ac:dyDescent="0.25">
      <c r="A134" s="349" t="s">
        <v>217</v>
      </c>
      <c r="B134" s="504">
        <v>70640013769</v>
      </c>
      <c r="C134" s="231" t="s">
        <v>2583</v>
      </c>
    </row>
    <row r="135" spans="1:3" x14ac:dyDescent="0.25">
      <c r="A135" s="349" t="s">
        <v>337</v>
      </c>
      <c r="B135" s="504">
        <v>651207401354</v>
      </c>
      <c r="C135" s="231" t="s">
        <v>3659</v>
      </c>
    </row>
    <row r="136" spans="1:3" x14ac:dyDescent="0.25">
      <c r="A136" s="349" t="s">
        <v>365</v>
      </c>
      <c r="B136" s="504">
        <v>70140006331</v>
      </c>
      <c r="C136" s="231" t="s">
        <v>1180</v>
      </c>
    </row>
    <row r="137" spans="1:3" x14ac:dyDescent="0.25">
      <c r="A137" s="349" t="s">
        <v>328</v>
      </c>
      <c r="B137" s="504">
        <v>721229450506</v>
      </c>
      <c r="C137" s="231" t="s">
        <v>3749</v>
      </c>
    </row>
    <row r="138" spans="1:3" x14ac:dyDescent="0.25">
      <c r="A138" s="349" t="s">
        <v>356</v>
      </c>
      <c r="B138" s="504">
        <v>860924301604</v>
      </c>
      <c r="C138" s="231" t="s">
        <v>1614</v>
      </c>
    </row>
    <row r="139" spans="1:3" x14ac:dyDescent="0.25">
      <c r="A139" s="349" t="s">
        <v>365</v>
      </c>
      <c r="B139" s="504">
        <v>190240003246</v>
      </c>
      <c r="C139" s="231" t="s">
        <v>1176</v>
      </c>
    </row>
    <row r="140" spans="1:3" x14ac:dyDescent="0.25">
      <c r="A140" s="349" t="s">
        <v>217</v>
      </c>
      <c r="B140" s="504">
        <v>20340000112</v>
      </c>
      <c r="C140" s="231">
        <v>178</v>
      </c>
    </row>
    <row r="141" spans="1:3" x14ac:dyDescent="0.25">
      <c r="A141" s="349" t="s">
        <v>348</v>
      </c>
      <c r="B141" s="504">
        <v>206550861</v>
      </c>
      <c r="C141" s="231" t="s">
        <v>1965</v>
      </c>
    </row>
    <row r="142" spans="1:3" x14ac:dyDescent="0.25">
      <c r="A142" s="349" t="s">
        <v>256</v>
      </c>
      <c r="B142" s="504">
        <v>900805400704</v>
      </c>
      <c r="C142" s="231" t="s">
        <v>1623</v>
      </c>
    </row>
    <row r="143" spans="1:3" x14ac:dyDescent="0.25">
      <c r="A143" s="349" t="s">
        <v>282</v>
      </c>
      <c r="B143" s="504">
        <v>940517300778</v>
      </c>
      <c r="C143" s="231" t="s">
        <v>1495</v>
      </c>
    </row>
    <row r="144" spans="1:3" x14ac:dyDescent="0.25">
      <c r="A144" s="349" t="s">
        <v>304</v>
      </c>
      <c r="B144" s="504">
        <v>961008400309</v>
      </c>
      <c r="C144" s="231" t="s">
        <v>1264</v>
      </c>
    </row>
    <row r="145" spans="1:3" x14ac:dyDescent="0.25">
      <c r="A145" s="349" t="s">
        <v>290</v>
      </c>
      <c r="B145" s="504">
        <v>70840002275</v>
      </c>
      <c r="C145" s="231" t="s">
        <v>1410</v>
      </c>
    </row>
    <row r="146" spans="1:3" x14ac:dyDescent="0.25">
      <c r="A146" s="349" t="s">
        <v>290</v>
      </c>
      <c r="B146" s="504">
        <v>711013400256</v>
      </c>
      <c r="C146" s="231" t="s">
        <v>2014</v>
      </c>
    </row>
    <row r="147" spans="1:3" x14ac:dyDescent="0.25">
      <c r="A147" s="349" t="s">
        <v>365</v>
      </c>
      <c r="B147" s="504">
        <v>140640010859</v>
      </c>
      <c r="C147" s="231" t="s">
        <v>1986</v>
      </c>
    </row>
    <row r="148" spans="1:3" x14ac:dyDescent="0.25">
      <c r="A148" s="349" t="s">
        <v>348</v>
      </c>
      <c r="B148" s="504">
        <v>80540011809</v>
      </c>
      <c r="C148" s="231" t="s">
        <v>1757</v>
      </c>
    </row>
    <row r="149" spans="1:3" x14ac:dyDescent="0.25">
      <c r="A149" s="349" t="s">
        <v>363</v>
      </c>
      <c r="B149" s="504">
        <v>50640001454</v>
      </c>
      <c r="C149" s="231" t="s">
        <v>820</v>
      </c>
    </row>
    <row r="150" spans="1:3" x14ac:dyDescent="0.25">
      <c r="A150" s="349" t="s">
        <v>359</v>
      </c>
      <c r="B150" s="504">
        <v>671126400062</v>
      </c>
      <c r="C150" s="231" t="s">
        <v>4140</v>
      </c>
    </row>
    <row r="151" spans="1:3" x14ac:dyDescent="0.25">
      <c r="A151" s="349" t="s">
        <v>359</v>
      </c>
      <c r="B151" s="504">
        <v>31220550340</v>
      </c>
      <c r="C151" s="231" t="s">
        <v>3699</v>
      </c>
    </row>
    <row r="152" spans="1:3" x14ac:dyDescent="0.25">
      <c r="A152" s="349" t="s">
        <v>304</v>
      </c>
      <c r="B152" s="504">
        <v>61164026873</v>
      </c>
      <c r="C152" s="231" t="s">
        <v>1849</v>
      </c>
    </row>
    <row r="153" spans="1:3" x14ac:dyDescent="0.25">
      <c r="A153" s="349" t="s">
        <v>304</v>
      </c>
      <c r="B153" s="504">
        <v>220264007723</v>
      </c>
      <c r="C153" s="231" t="s">
        <v>2004</v>
      </c>
    </row>
    <row r="154" spans="1:3" x14ac:dyDescent="0.25">
      <c r="A154" s="349" t="s">
        <v>348</v>
      </c>
      <c r="B154" s="504">
        <v>220740007413</v>
      </c>
      <c r="C154" s="231" t="s">
        <v>1493</v>
      </c>
    </row>
    <row r="155" spans="1:3" x14ac:dyDescent="0.25">
      <c r="A155" s="349" t="s">
        <v>304</v>
      </c>
      <c r="B155" s="504">
        <v>690707402800</v>
      </c>
      <c r="C155" s="231" t="s">
        <v>2147</v>
      </c>
    </row>
    <row r="156" spans="1:3" x14ac:dyDescent="0.25">
      <c r="A156" s="349" t="s">
        <v>256</v>
      </c>
      <c r="B156" s="504">
        <v>850417303018</v>
      </c>
      <c r="C156" s="231" t="s">
        <v>4246</v>
      </c>
    </row>
    <row r="157" spans="1:3" x14ac:dyDescent="0.25">
      <c r="A157" s="349" t="s">
        <v>363</v>
      </c>
      <c r="B157" s="504">
        <v>230540009018</v>
      </c>
      <c r="C157" s="231" t="s">
        <v>1571</v>
      </c>
    </row>
    <row r="158" spans="1:3" x14ac:dyDescent="0.25">
      <c r="A158" s="349" t="s">
        <v>290</v>
      </c>
      <c r="B158" s="504">
        <v>930609451253</v>
      </c>
      <c r="C158" s="231" t="s">
        <v>1445</v>
      </c>
    </row>
    <row r="159" spans="1:3" x14ac:dyDescent="0.25">
      <c r="A159" s="349" t="s">
        <v>363</v>
      </c>
      <c r="B159" s="504">
        <v>230340038718</v>
      </c>
      <c r="C159" s="231" t="s">
        <v>2181</v>
      </c>
    </row>
    <row r="160" spans="1:3" x14ac:dyDescent="0.25">
      <c r="A160" s="349" t="s">
        <v>193</v>
      </c>
      <c r="B160" s="504">
        <v>690410300407</v>
      </c>
      <c r="C160" s="231" t="s">
        <v>2720</v>
      </c>
    </row>
    <row r="161" spans="1:3" x14ac:dyDescent="0.25">
      <c r="A161" s="349" t="s">
        <v>365</v>
      </c>
      <c r="B161" s="504">
        <v>40440030363</v>
      </c>
      <c r="C161" s="231" t="s">
        <v>1178</v>
      </c>
    </row>
    <row r="162" spans="1:3" x14ac:dyDescent="0.25">
      <c r="A162" s="349" t="s">
        <v>328</v>
      </c>
      <c r="B162" s="504">
        <v>911125400514</v>
      </c>
      <c r="C162" s="231" t="s">
        <v>3721</v>
      </c>
    </row>
    <row r="163" spans="1:3" x14ac:dyDescent="0.25">
      <c r="A163" s="349" t="s">
        <v>348</v>
      </c>
      <c r="B163" s="504">
        <v>20212551519</v>
      </c>
      <c r="C163" s="231" t="s">
        <v>1505</v>
      </c>
    </row>
    <row r="164" spans="1:3" x14ac:dyDescent="0.25">
      <c r="A164" s="349" t="s">
        <v>363</v>
      </c>
      <c r="B164" s="504">
        <v>240240023292</v>
      </c>
      <c r="C164" s="231" t="s">
        <v>2689</v>
      </c>
    </row>
    <row r="165" spans="1:3" x14ac:dyDescent="0.25">
      <c r="A165" s="349" t="s">
        <v>217</v>
      </c>
      <c r="B165" s="504">
        <v>60440001338</v>
      </c>
      <c r="C165" s="231" t="s">
        <v>3823</v>
      </c>
    </row>
    <row r="166" spans="1:3" x14ac:dyDescent="0.25">
      <c r="A166" s="349" t="s">
        <v>363</v>
      </c>
      <c r="B166" s="504">
        <v>680221402272</v>
      </c>
      <c r="C166" s="231" t="s">
        <v>1928</v>
      </c>
    </row>
    <row r="167" spans="1:3" x14ac:dyDescent="0.25">
      <c r="A167" s="349" t="s">
        <v>355</v>
      </c>
      <c r="B167" s="504">
        <v>140240031163</v>
      </c>
      <c r="C167" s="231" t="s">
        <v>1806</v>
      </c>
    </row>
    <row r="168" spans="1:3" x14ac:dyDescent="0.25">
      <c r="A168" s="349" t="s">
        <v>363</v>
      </c>
      <c r="B168" s="504">
        <v>171140003529</v>
      </c>
      <c r="C168" s="231" t="s">
        <v>797</v>
      </c>
    </row>
    <row r="169" spans="1:3" x14ac:dyDescent="0.25">
      <c r="A169" s="349" t="s">
        <v>256</v>
      </c>
      <c r="B169" s="504">
        <v>660927302181</v>
      </c>
      <c r="C169" s="231" t="s">
        <v>4145</v>
      </c>
    </row>
    <row r="170" spans="1:3" x14ac:dyDescent="0.25">
      <c r="A170" s="349" t="s">
        <v>348</v>
      </c>
      <c r="B170" s="504">
        <v>811024301912</v>
      </c>
      <c r="C170" s="231" t="s">
        <v>3740</v>
      </c>
    </row>
    <row r="171" spans="1:3" x14ac:dyDescent="0.25">
      <c r="A171" s="349" t="s">
        <v>354</v>
      </c>
      <c r="B171" s="504">
        <v>900302400988</v>
      </c>
      <c r="C171" s="231" t="s">
        <v>4154</v>
      </c>
    </row>
    <row r="172" spans="1:3" x14ac:dyDescent="0.25">
      <c r="A172" s="349" t="s">
        <v>361</v>
      </c>
      <c r="B172" s="504">
        <v>890618350014</v>
      </c>
      <c r="C172" s="231" t="s">
        <v>2651</v>
      </c>
    </row>
    <row r="173" spans="1:3" x14ac:dyDescent="0.25">
      <c r="A173" s="349" t="s">
        <v>359</v>
      </c>
      <c r="B173" s="504">
        <v>41240001699</v>
      </c>
      <c r="C173" s="231" t="s">
        <v>1536</v>
      </c>
    </row>
    <row r="174" spans="1:3" x14ac:dyDescent="0.25">
      <c r="A174" s="349" t="s">
        <v>363</v>
      </c>
      <c r="B174" s="504">
        <v>850906400206</v>
      </c>
      <c r="C174" s="231" t="s">
        <v>750</v>
      </c>
    </row>
    <row r="175" spans="1:3" x14ac:dyDescent="0.25">
      <c r="A175" s="349" t="s">
        <v>363</v>
      </c>
      <c r="B175" s="504">
        <v>230740031296</v>
      </c>
      <c r="C175" s="231" t="s">
        <v>1534</v>
      </c>
    </row>
    <row r="176" spans="1:3" x14ac:dyDescent="0.25">
      <c r="A176" s="349" t="s">
        <v>348</v>
      </c>
      <c r="B176" s="504">
        <v>910928400011</v>
      </c>
      <c r="C176" s="231" t="s">
        <v>1192</v>
      </c>
    </row>
    <row r="177" spans="1:3" x14ac:dyDescent="0.25">
      <c r="A177" s="349" t="s">
        <v>361</v>
      </c>
      <c r="B177" s="504">
        <v>240240031461</v>
      </c>
      <c r="C177" s="231" t="s">
        <v>2360</v>
      </c>
    </row>
    <row r="178" spans="1:3" x14ac:dyDescent="0.25">
      <c r="A178" s="349" t="s">
        <v>363</v>
      </c>
      <c r="B178" s="504">
        <v>941140000487</v>
      </c>
      <c r="C178" s="231" t="s">
        <v>2125</v>
      </c>
    </row>
    <row r="179" spans="1:3" x14ac:dyDescent="0.25">
      <c r="A179" s="349" t="s">
        <v>359</v>
      </c>
      <c r="B179" s="504">
        <v>770119450366</v>
      </c>
      <c r="C179" s="231" t="s">
        <v>1603</v>
      </c>
    </row>
    <row r="180" spans="1:3" x14ac:dyDescent="0.25">
      <c r="A180" s="349" t="s">
        <v>290</v>
      </c>
      <c r="B180" s="504">
        <v>810708300147</v>
      </c>
      <c r="C180" s="231" t="s">
        <v>1438</v>
      </c>
    </row>
    <row r="181" spans="1:3" x14ac:dyDescent="0.25">
      <c r="A181" s="349" t="s">
        <v>354</v>
      </c>
      <c r="B181" s="504">
        <v>851114402814</v>
      </c>
      <c r="C181" s="231" t="s">
        <v>4253</v>
      </c>
    </row>
    <row r="182" spans="1:3" x14ac:dyDescent="0.25">
      <c r="A182" s="349" t="s">
        <v>193</v>
      </c>
      <c r="B182" s="504">
        <v>870901300701</v>
      </c>
      <c r="C182" s="231" t="s">
        <v>4257</v>
      </c>
    </row>
    <row r="183" spans="1:3" x14ac:dyDescent="0.25">
      <c r="A183" s="349" t="s">
        <v>361</v>
      </c>
      <c r="B183" s="504">
        <v>741129450289</v>
      </c>
      <c r="C183" s="231" t="s">
        <v>2634</v>
      </c>
    </row>
    <row r="184" spans="1:3" x14ac:dyDescent="0.25">
      <c r="A184" s="349" t="s">
        <v>365</v>
      </c>
      <c r="B184" s="504">
        <v>841117351335</v>
      </c>
      <c r="C184" s="231" t="s">
        <v>2551</v>
      </c>
    </row>
    <row r="185" spans="1:3" x14ac:dyDescent="0.25">
      <c r="A185" s="349" t="s">
        <v>363</v>
      </c>
      <c r="B185" s="504">
        <v>930805300097</v>
      </c>
      <c r="C185" s="231" t="s">
        <v>1338</v>
      </c>
    </row>
    <row r="186" spans="1:3" x14ac:dyDescent="0.25">
      <c r="A186" s="349" t="s">
        <v>282</v>
      </c>
      <c r="B186" s="504">
        <v>240740015903</v>
      </c>
      <c r="C186" s="231" t="s">
        <v>2305</v>
      </c>
    </row>
    <row r="187" spans="1:3" x14ac:dyDescent="0.25">
      <c r="A187" s="349" t="s">
        <v>217</v>
      </c>
      <c r="B187" s="504">
        <v>791023499086</v>
      </c>
      <c r="C187" s="231" t="s">
        <v>1246</v>
      </c>
    </row>
    <row r="188" spans="1:3" x14ac:dyDescent="0.25">
      <c r="A188" s="349" t="s">
        <v>328</v>
      </c>
      <c r="B188" s="504">
        <v>940425350429</v>
      </c>
      <c r="C188" s="231" t="s">
        <v>3706</v>
      </c>
    </row>
    <row r="189" spans="1:3" x14ac:dyDescent="0.25">
      <c r="A189" s="349" t="s">
        <v>256</v>
      </c>
      <c r="B189" s="504">
        <v>870530300616</v>
      </c>
      <c r="C189" s="231" t="s">
        <v>4262</v>
      </c>
    </row>
    <row r="190" spans="1:3" x14ac:dyDescent="0.25">
      <c r="A190" s="349" t="s">
        <v>358</v>
      </c>
      <c r="B190" s="504">
        <v>220340005234</v>
      </c>
      <c r="C190" s="231" t="s">
        <v>2317</v>
      </c>
    </row>
    <row r="191" spans="1:3" x14ac:dyDescent="0.25">
      <c r="A191" s="349" t="s">
        <v>363</v>
      </c>
      <c r="B191" s="504">
        <v>110840006991</v>
      </c>
      <c r="C191" s="231" t="s">
        <v>1029</v>
      </c>
    </row>
    <row r="192" spans="1:3" x14ac:dyDescent="0.25">
      <c r="A192" s="349" t="s">
        <v>363</v>
      </c>
      <c r="B192" s="504">
        <v>10804501300</v>
      </c>
      <c r="C192" s="231" t="s">
        <v>852</v>
      </c>
    </row>
    <row r="193" spans="1:3" x14ac:dyDescent="0.25">
      <c r="A193" s="349" t="s">
        <v>365</v>
      </c>
      <c r="B193" s="504">
        <v>940410351049</v>
      </c>
      <c r="C193" s="231" t="s">
        <v>2020</v>
      </c>
    </row>
    <row r="194" spans="1:3" x14ac:dyDescent="0.25">
      <c r="A194" s="349" t="s">
        <v>361</v>
      </c>
      <c r="B194" s="504">
        <v>170440037115</v>
      </c>
      <c r="C194" s="231" t="s">
        <v>1006</v>
      </c>
    </row>
    <row r="195" spans="1:3" x14ac:dyDescent="0.25">
      <c r="A195" s="349" t="s">
        <v>363</v>
      </c>
      <c r="B195" s="504">
        <v>730227301460</v>
      </c>
      <c r="C195" s="231" t="s">
        <v>1018</v>
      </c>
    </row>
    <row r="196" spans="1:3" x14ac:dyDescent="0.25">
      <c r="A196" s="349" t="s">
        <v>290</v>
      </c>
      <c r="B196" s="504">
        <v>760311400391</v>
      </c>
      <c r="C196" s="231" t="s">
        <v>2567</v>
      </c>
    </row>
    <row r="197" spans="1:3" x14ac:dyDescent="0.25">
      <c r="A197" s="349" t="s">
        <v>348</v>
      </c>
      <c r="B197" s="504">
        <v>890301351450</v>
      </c>
      <c r="C197" s="231" t="s">
        <v>1475</v>
      </c>
    </row>
    <row r="198" spans="1:3" x14ac:dyDescent="0.25">
      <c r="A198" s="349" t="s">
        <v>365</v>
      </c>
      <c r="B198" s="504">
        <v>160740000521</v>
      </c>
      <c r="C198" s="231" t="s">
        <v>1569</v>
      </c>
    </row>
    <row r="199" spans="1:3" x14ac:dyDescent="0.25">
      <c r="A199" s="349" t="s">
        <v>351</v>
      </c>
      <c r="B199" s="504">
        <v>790427301082</v>
      </c>
      <c r="C199" s="231" t="s">
        <v>1425</v>
      </c>
    </row>
    <row r="200" spans="1:3" x14ac:dyDescent="0.25">
      <c r="A200" s="349" t="s">
        <v>348</v>
      </c>
      <c r="B200" s="504">
        <v>20227551392</v>
      </c>
      <c r="C200" s="231" t="s">
        <v>3836</v>
      </c>
    </row>
    <row r="201" spans="1:3" x14ac:dyDescent="0.25">
      <c r="A201" s="349" t="s">
        <v>328</v>
      </c>
      <c r="B201" s="504">
        <v>770624301931</v>
      </c>
      <c r="C201" s="231" t="s">
        <v>3744</v>
      </c>
    </row>
    <row r="202" spans="1:3" x14ac:dyDescent="0.25">
      <c r="A202" s="349" t="s">
        <v>351</v>
      </c>
      <c r="B202" s="504">
        <v>670106401237</v>
      </c>
      <c r="C202" s="231" t="s">
        <v>2578</v>
      </c>
    </row>
    <row r="203" spans="1:3" x14ac:dyDescent="0.25">
      <c r="A203" s="349" t="s">
        <v>290</v>
      </c>
      <c r="B203" s="504">
        <v>640513402639</v>
      </c>
      <c r="C203" s="231" t="s">
        <v>2105</v>
      </c>
    </row>
    <row r="204" spans="1:3" x14ac:dyDescent="0.25">
      <c r="A204" s="349" t="s">
        <v>363</v>
      </c>
      <c r="B204" s="504">
        <v>241241013560</v>
      </c>
      <c r="C204" s="231" t="s">
        <v>2162</v>
      </c>
    </row>
    <row r="205" spans="1:3" x14ac:dyDescent="0.25">
      <c r="A205" s="349" t="s">
        <v>328</v>
      </c>
      <c r="B205" s="504">
        <v>920114399090</v>
      </c>
      <c r="C205" s="231" t="s">
        <v>3718</v>
      </c>
    </row>
    <row r="206" spans="1:3" x14ac:dyDescent="0.25">
      <c r="A206" s="349" t="s">
        <v>363</v>
      </c>
      <c r="B206" s="504">
        <v>140340015432</v>
      </c>
      <c r="C206" s="231" t="s">
        <v>1497</v>
      </c>
    </row>
    <row r="207" spans="1:3" x14ac:dyDescent="0.25">
      <c r="A207" s="349" t="s">
        <v>217</v>
      </c>
      <c r="B207" s="504">
        <v>750731400725</v>
      </c>
      <c r="C207" s="231" t="s">
        <v>3746</v>
      </c>
    </row>
    <row r="208" spans="1:3" x14ac:dyDescent="0.25">
      <c r="A208" s="349" t="s">
        <v>348</v>
      </c>
      <c r="B208" s="504">
        <v>230440028506</v>
      </c>
      <c r="C208" s="231" t="s">
        <v>1488</v>
      </c>
    </row>
    <row r="209" spans="1:3" x14ac:dyDescent="0.25">
      <c r="A209" s="349" t="s">
        <v>304</v>
      </c>
      <c r="B209" s="504">
        <v>921223300760</v>
      </c>
      <c r="C209" s="231" t="s">
        <v>3871</v>
      </c>
    </row>
    <row r="210" spans="1:3" x14ac:dyDescent="0.25">
      <c r="A210" s="349" t="s">
        <v>256</v>
      </c>
      <c r="B210" s="504">
        <v>980203351040</v>
      </c>
      <c r="C210" s="231" t="s">
        <v>4274</v>
      </c>
    </row>
    <row r="211" spans="1:3" x14ac:dyDescent="0.25">
      <c r="A211" s="349" t="s">
        <v>256</v>
      </c>
      <c r="B211" s="504">
        <v>11207651112</v>
      </c>
      <c r="C211" s="231" t="s">
        <v>4278</v>
      </c>
    </row>
    <row r="212" spans="1:3" x14ac:dyDescent="0.25">
      <c r="A212" s="349" t="s">
        <v>256</v>
      </c>
      <c r="B212" s="504">
        <v>131140001072</v>
      </c>
      <c r="C212" s="231" t="s">
        <v>2315</v>
      </c>
    </row>
    <row r="213" spans="1:3" x14ac:dyDescent="0.25">
      <c r="A213" s="349" t="s">
        <v>217</v>
      </c>
      <c r="B213" s="504">
        <v>690815350613</v>
      </c>
      <c r="C213" s="231" t="s">
        <v>3754</v>
      </c>
    </row>
    <row r="214" spans="1:3" x14ac:dyDescent="0.25">
      <c r="A214" s="349" t="s">
        <v>363</v>
      </c>
      <c r="B214" s="504">
        <v>870331300931</v>
      </c>
      <c r="C214" s="231" t="s">
        <v>1428</v>
      </c>
    </row>
    <row r="215" spans="1:3" x14ac:dyDescent="0.25">
      <c r="A215" s="349" t="s">
        <v>363</v>
      </c>
      <c r="B215" s="504">
        <v>231240015074</v>
      </c>
      <c r="C215" s="231" t="s">
        <v>1918</v>
      </c>
    </row>
    <row r="216" spans="1:3" x14ac:dyDescent="0.25">
      <c r="A216" s="349" t="s">
        <v>290</v>
      </c>
      <c r="B216" s="504">
        <v>860611302442</v>
      </c>
      <c r="C216" s="231" t="s">
        <v>1434</v>
      </c>
    </row>
    <row r="217" spans="1:3" x14ac:dyDescent="0.25">
      <c r="A217" s="349" t="s">
        <v>193</v>
      </c>
      <c r="B217" s="504">
        <v>860914300681</v>
      </c>
      <c r="C217" s="231" t="s">
        <v>3730</v>
      </c>
    </row>
    <row r="218" spans="1:3" x14ac:dyDescent="0.25">
      <c r="A218" s="349" t="s">
        <v>217</v>
      </c>
      <c r="B218" s="504">
        <v>130440023603</v>
      </c>
      <c r="C218" s="231" t="s">
        <v>1240</v>
      </c>
    </row>
    <row r="219" spans="1:3" x14ac:dyDescent="0.25">
      <c r="A219" s="349" t="s">
        <v>363</v>
      </c>
      <c r="B219" s="504">
        <v>220440011758</v>
      </c>
      <c r="C219" s="231" t="s">
        <v>1906</v>
      </c>
    </row>
    <row r="220" spans="1:3" x14ac:dyDescent="0.25">
      <c r="A220" s="349" t="s">
        <v>217</v>
      </c>
      <c r="B220" s="504">
        <v>790722401538</v>
      </c>
      <c r="C220" s="231" t="s">
        <v>1827</v>
      </c>
    </row>
    <row r="221" spans="1:3" x14ac:dyDescent="0.25">
      <c r="A221" s="349" t="s">
        <v>193</v>
      </c>
      <c r="B221" s="504">
        <v>540507400504</v>
      </c>
      <c r="C221" s="231" t="s">
        <v>2723</v>
      </c>
    </row>
    <row r="222" spans="1:3" x14ac:dyDescent="0.25">
      <c r="A222" s="349" t="s">
        <v>193</v>
      </c>
      <c r="B222" s="504">
        <v>891101350130</v>
      </c>
      <c r="C222" s="231" t="s">
        <v>4284</v>
      </c>
    </row>
    <row r="223" spans="1:3" x14ac:dyDescent="0.25">
      <c r="A223" s="349" t="s">
        <v>363</v>
      </c>
      <c r="B223" s="504">
        <v>711104400429</v>
      </c>
      <c r="C223" s="231" t="s">
        <v>818</v>
      </c>
    </row>
    <row r="224" spans="1:3" x14ac:dyDescent="0.25">
      <c r="A224" s="349" t="s">
        <v>363</v>
      </c>
      <c r="B224" s="504">
        <v>191240021297</v>
      </c>
      <c r="C224" s="231" t="s">
        <v>803</v>
      </c>
    </row>
    <row r="225" spans="1:3" x14ac:dyDescent="0.25">
      <c r="A225" s="349" t="s">
        <v>217</v>
      </c>
      <c r="B225" s="504">
        <v>220440028336</v>
      </c>
      <c r="C225" s="231" t="s">
        <v>513</v>
      </c>
    </row>
    <row r="226" spans="1:3" x14ac:dyDescent="0.25">
      <c r="A226" s="349" t="s">
        <v>256</v>
      </c>
      <c r="B226" s="504">
        <v>50514650841</v>
      </c>
      <c r="C226" s="231" t="s">
        <v>1660</v>
      </c>
    </row>
    <row r="227" spans="1:3" x14ac:dyDescent="0.25">
      <c r="A227" s="349" t="s">
        <v>348</v>
      </c>
      <c r="B227" s="504">
        <v>591109301143</v>
      </c>
      <c r="C227" s="231" t="s">
        <v>1188</v>
      </c>
    </row>
    <row r="228" spans="1:3" x14ac:dyDescent="0.25">
      <c r="A228" s="349" t="s">
        <v>358</v>
      </c>
      <c r="B228" s="504">
        <v>809550463</v>
      </c>
      <c r="C228" s="231" t="s">
        <v>4180</v>
      </c>
    </row>
    <row r="229" spans="1:3" x14ac:dyDescent="0.25">
      <c r="A229" s="349" t="s">
        <v>363</v>
      </c>
      <c r="B229" s="504">
        <v>220340039813</v>
      </c>
      <c r="C229" s="231" t="s">
        <v>1479</v>
      </c>
    </row>
    <row r="230" spans="1:3" x14ac:dyDescent="0.25">
      <c r="A230" s="349" t="s">
        <v>361</v>
      </c>
      <c r="B230" s="504">
        <v>860722450303</v>
      </c>
      <c r="C230" s="231" t="s">
        <v>1773</v>
      </c>
    </row>
    <row r="231" spans="1:3" x14ac:dyDescent="0.25">
      <c r="A231" s="349" t="s">
        <v>290</v>
      </c>
      <c r="B231" s="504">
        <v>750311400598</v>
      </c>
      <c r="C231" s="231" t="s">
        <v>2016</v>
      </c>
    </row>
    <row r="232" spans="1:3" x14ac:dyDescent="0.25">
      <c r="A232" s="349" t="s">
        <v>328</v>
      </c>
      <c r="B232" s="504">
        <v>20104500021</v>
      </c>
      <c r="C232" s="231" t="s">
        <v>3838</v>
      </c>
    </row>
    <row r="233" spans="1:3" x14ac:dyDescent="0.25">
      <c r="A233" s="349" t="s">
        <v>361</v>
      </c>
      <c r="B233" s="504">
        <v>90940004398</v>
      </c>
      <c r="C233" s="231" t="s">
        <v>2367</v>
      </c>
    </row>
    <row r="234" spans="1:3" x14ac:dyDescent="0.25">
      <c r="A234" s="349" t="s">
        <v>348</v>
      </c>
      <c r="B234" s="504">
        <v>240740001587</v>
      </c>
      <c r="C234" s="231" t="s">
        <v>1666</v>
      </c>
    </row>
    <row r="235" spans="1:3" x14ac:dyDescent="0.25">
      <c r="A235" s="349" t="s">
        <v>256</v>
      </c>
      <c r="B235" s="504">
        <v>831218300209</v>
      </c>
      <c r="C235" s="231" t="s">
        <v>3734</v>
      </c>
    </row>
    <row r="236" spans="1:3" x14ac:dyDescent="0.25">
      <c r="A236" s="349" t="s">
        <v>361</v>
      </c>
      <c r="B236" s="504">
        <v>900120451071</v>
      </c>
      <c r="C236" s="231" t="s">
        <v>2645</v>
      </c>
    </row>
    <row r="237" spans="1:3" x14ac:dyDescent="0.25">
      <c r="A237" s="349" t="s">
        <v>304</v>
      </c>
      <c r="B237" s="504">
        <v>971203301085</v>
      </c>
      <c r="C237" s="231" t="s">
        <v>1857</v>
      </c>
    </row>
    <row r="238" spans="1:3" x14ac:dyDescent="0.25">
      <c r="A238" s="349" t="s">
        <v>358</v>
      </c>
      <c r="B238" s="504">
        <v>790602450167</v>
      </c>
      <c r="C238" s="231" t="s">
        <v>2323</v>
      </c>
    </row>
    <row r="239" spans="1:3" x14ac:dyDescent="0.25">
      <c r="A239" s="349" t="s">
        <v>361</v>
      </c>
      <c r="B239" s="504">
        <v>810106300085</v>
      </c>
      <c r="C239" s="231" t="s">
        <v>2139</v>
      </c>
    </row>
    <row r="240" spans="1:3" x14ac:dyDescent="0.25">
      <c r="A240" s="349" t="s">
        <v>363</v>
      </c>
      <c r="B240" s="504">
        <v>840905402374</v>
      </c>
      <c r="C240" s="231" t="s">
        <v>3557</v>
      </c>
    </row>
    <row r="241" spans="1:3" x14ac:dyDescent="0.25">
      <c r="A241" s="349" t="s">
        <v>304</v>
      </c>
      <c r="B241" s="504">
        <v>730509402051</v>
      </c>
      <c r="C241" s="231" t="s">
        <v>2319</v>
      </c>
    </row>
    <row r="242" spans="1:3" x14ac:dyDescent="0.25">
      <c r="A242" s="349" t="s">
        <v>359</v>
      </c>
      <c r="B242" s="504">
        <v>190840029013</v>
      </c>
      <c r="C242" s="231" t="s">
        <v>1874</v>
      </c>
    </row>
    <row r="243" spans="1:3" x14ac:dyDescent="0.25">
      <c r="A243" s="349" t="s">
        <v>363</v>
      </c>
      <c r="B243" s="504">
        <v>230840016903</v>
      </c>
      <c r="C243" s="231" t="s">
        <v>1436</v>
      </c>
    </row>
    <row r="244" spans="1:3" x14ac:dyDescent="0.25">
      <c r="A244" s="349" t="s">
        <v>348</v>
      </c>
      <c r="B244" s="504">
        <v>890329350940</v>
      </c>
      <c r="C244" s="231" t="s">
        <v>3726</v>
      </c>
    </row>
    <row r="245" spans="1:3" x14ac:dyDescent="0.25">
      <c r="A245" s="349" t="s">
        <v>256</v>
      </c>
      <c r="B245" s="504">
        <v>850508301284</v>
      </c>
      <c r="C245" s="231" t="s">
        <v>4300</v>
      </c>
    </row>
    <row r="246" spans="1:3" x14ac:dyDescent="0.25">
      <c r="A246" s="349" t="s">
        <v>363</v>
      </c>
      <c r="B246" s="504">
        <v>640004414</v>
      </c>
      <c r="C246" s="231" t="s">
        <v>1954</v>
      </c>
    </row>
    <row r="247" spans="1:3" x14ac:dyDescent="0.25">
      <c r="A247" s="349" t="s">
        <v>193</v>
      </c>
      <c r="B247" s="504">
        <v>910604450819</v>
      </c>
      <c r="C247" s="231" t="s">
        <v>705</v>
      </c>
    </row>
    <row r="248" spans="1:3" x14ac:dyDescent="0.25">
      <c r="A248" s="349" t="s">
        <v>354</v>
      </c>
      <c r="B248" s="504">
        <v>50202602131</v>
      </c>
      <c r="C248" s="231" t="s">
        <v>1810</v>
      </c>
    </row>
    <row r="249" spans="1:3" x14ac:dyDescent="0.25">
      <c r="A249" s="349" t="s">
        <v>290</v>
      </c>
      <c r="B249" s="504">
        <v>880816401290</v>
      </c>
      <c r="C249" s="231" t="s">
        <v>1628</v>
      </c>
    </row>
    <row r="250" spans="1:3" x14ac:dyDescent="0.25">
      <c r="A250" s="349" t="s">
        <v>290</v>
      </c>
      <c r="B250" s="504">
        <v>190540023688</v>
      </c>
      <c r="C250" s="231" t="s">
        <v>2574</v>
      </c>
    </row>
    <row r="251" spans="1:3" x14ac:dyDescent="0.25">
      <c r="A251" s="349" t="s">
        <v>290</v>
      </c>
      <c r="B251" s="504">
        <v>181040024301</v>
      </c>
      <c r="C251" s="231" t="s">
        <v>2565</v>
      </c>
    </row>
    <row r="252" spans="1:3" x14ac:dyDescent="0.25">
      <c r="A252" s="349" t="s">
        <v>290</v>
      </c>
      <c r="B252" s="504">
        <v>31242001073</v>
      </c>
      <c r="C252" s="231" t="s">
        <v>1971</v>
      </c>
    </row>
    <row r="253" spans="1:3" x14ac:dyDescent="0.25">
      <c r="A253" s="349" t="s">
        <v>363</v>
      </c>
      <c r="B253" s="504">
        <v>31140000194</v>
      </c>
      <c r="C253" s="231" t="s">
        <v>3834</v>
      </c>
    </row>
    <row r="254" spans="1:3" x14ac:dyDescent="0.25">
      <c r="A254" s="349" t="s">
        <v>304</v>
      </c>
      <c r="B254" s="504">
        <v>750704301843</v>
      </c>
      <c r="C254" s="231" t="s">
        <v>2143</v>
      </c>
    </row>
    <row r="255" spans="1:3" x14ac:dyDescent="0.25">
      <c r="A255" s="349" t="s">
        <v>358</v>
      </c>
      <c r="B255" s="504">
        <v>760207301122</v>
      </c>
      <c r="C255" s="231" t="s">
        <v>2321</v>
      </c>
    </row>
    <row r="256" spans="1:3" x14ac:dyDescent="0.25">
      <c r="A256" s="349" t="s">
        <v>359</v>
      </c>
      <c r="B256" s="504">
        <v>240640026648</v>
      </c>
      <c r="C256" s="231" t="s">
        <v>3670</v>
      </c>
    </row>
    <row r="257" spans="1:3" x14ac:dyDescent="0.25">
      <c r="A257" s="349" t="s">
        <v>363</v>
      </c>
      <c r="B257" s="504">
        <v>181240023549</v>
      </c>
      <c r="C257" s="231" t="s">
        <v>2696</v>
      </c>
    </row>
    <row r="258" spans="1:3" x14ac:dyDescent="0.25">
      <c r="A258" s="349" t="s">
        <v>290</v>
      </c>
      <c r="B258" s="504">
        <v>181140027250</v>
      </c>
      <c r="C258" s="231" t="s">
        <v>1451</v>
      </c>
    </row>
    <row r="259" spans="1:3" x14ac:dyDescent="0.25">
      <c r="A259" s="349" t="s">
        <v>365</v>
      </c>
      <c r="B259" s="504">
        <v>960620351837</v>
      </c>
      <c r="C259" s="231" t="s">
        <v>4307</v>
      </c>
    </row>
    <row r="260" spans="1:3" x14ac:dyDescent="0.25">
      <c r="A260" s="349" t="s">
        <v>365</v>
      </c>
      <c r="B260" s="504">
        <v>100440023638</v>
      </c>
      <c r="C260" s="231" t="s">
        <v>4312</v>
      </c>
    </row>
    <row r="261" spans="1:3" x14ac:dyDescent="0.25">
      <c r="A261" s="349" t="s">
        <v>365</v>
      </c>
      <c r="B261" s="504">
        <v>200340007118</v>
      </c>
      <c r="C261" s="231" t="s">
        <v>2547</v>
      </c>
    </row>
    <row r="262" spans="1:3" x14ac:dyDescent="0.25">
      <c r="A262" s="349" t="s">
        <v>365</v>
      </c>
      <c r="B262" s="504">
        <v>200640006218</v>
      </c>
      <c r="C262" s="231" t="s">
        <v>2549</v>
      </c>
    </row>
    <row r="263" spans="1:3" x14ac:dyDescent="0.25">
      <c r="A263" s="349" t="s">
        <v>365</v>
      </c>
      <c r="B263" s="504">
        <v>820704350123</v>
      </c>
      <c r="C263" s="231" t="s">
        <v>1626</v>
      </c>
    </row>
    <row r="264" spans="1:3" x14ac:dyDescent="0.25">
      <c r="A264" s="349" t="s">
        <v>355</v>
      </c>
      <c r="B264" s="504">
        <v>100440015697</v>
      </c>
      <c r="C264" s="231" t="s">
        <v>1525</v>
      </c>
    </row>
    <row r="265" spans="1:3" x14ac:dyDescent="0.25">
      <c r="A265" s="349" t="s">
        <v>193</v>
      </c>
      <c r="B265" s="504">
        <v>231240011150</v>
      </c>
      <c r="C265" s="231" t="s">
        <v>4317</v>
      </c>
    </row>
    <row r="266" spans="1:3" x14ac:dyDescent="0.25">
      <c r="A266" s="349" t="s">
        <v>193</v>
      </c>
      <c r="B266" s="504">
        <v>820112401552</v>
      </c>
      <c r="C266" s="231" t="s">
        <v>3654</v>
      </c>
    </row>
    <row r="267" spans="1:3" x14ac:dyDescent="0.25">
      <c r="A267" s="349" t="s">
        <v>193</v>
      </c>
      <c r="B267" s="504">
        <v>700627402088</v>
      </c>
      <c r="C267" s="231" t="s">
        <v>2725</v>
      </c>
    </row>
    <row r="268" spans="1:3" x14ac:dyDescent="0.25">
      <c r="A268" s="349" t="s">
        <v>193</v>
      </c>
      <c r="B268" s="504">
        <v>111140013921</v>
      </c>
      <c r="C268" s="231" t="s">
        <v>2727</v>
      </c>
    </row>
    <row r="269" spans="1:3" x14ac:dyDescent="0.25">
      <c r="A269" s="349" t="s">
        <v>193</v>
      </c>
      <c r="B269" s="504">
        <v>600403302439</v>
      </c>
      <c r="C269" s="231" t="s">
        <v>2012</v>
      </c>
    </row>
    <row r="270" spans="1:3" x14ac:dyDescent="0.25">
      <c r="A270" s="349" t="s">
        <v>193</v>
      </c>
      <c r="B270" s="504">
        <v>151164019929</v>
      </c>
      <c r="C270" s="231" t="s">
        <v>1586</v>
      </c>
    </row>
    <row r="271" spans="1:3" x14ac:dyDescent="0.25">
      <c r="A271" s="349" t="s">
        <v>217</v>
      </c>
      <c r="B271" s="504">
        <v>860717350022</v>
      </c>
      <c r="C271" s="231" t="s">
        <v>4323</v>
      </c>
    </row>
    <row r="272" spans="1:3" x14ac:dyDescent="0.25">
      <c r="A272" s="349" t="s">
        <v>217</v>
      </c>
      <c r="B272" s="504">
        <v>220140001640</v>
      </c>
      <c r="C272" s="231" t="s">
        <v>2599</v>
      </c>
    </row>
    <row r="273" spans="1:3" x14ac:dyDescent="0.25">
      <c r="A273" s="349" t="s">
        <v>217</v>
      </c>
      <c r="B273" s="504">
        <v>980604450891</v>
      </c>
      <c r="C273" s="231" t="s">
        <v>2602</v>
      </c>
    </row>
    <row r="274" spans="1:3" x14ac:dyDescent="0.25">
      <c r="A274" s="349" t="s">
        <v>217</v>
      </c>
      <c r="B274" s="504">
        <v>140940013319</v>
      </c>
      <c r="C274" s="231" t="s">
        <v>2604</v>
      </c>
    </row>
    <row r="275" spans="1:3" x14ac:dyDescent="0.25">
      <c r="A275" s="349" t="s">
        <v>217</v>
      </c>
      <c r="B275" s="504">
        <v>230840042010</v>
      </c>
      <c r="C275" s="231" t="s">
        <v>2173</v>
      </c>
    </row>
    <row r="276" spans="1:3" x14ac:dyDescent="0.25">
      <c r="A276" s="349" t="s">
        <v>217</v>
      </c>
      <c r="B276" s="504">
        <v>250740023480</v>
      </c>
      <c r="C276" s="231" t="s">
        <v>2159</v>
      </c>
    </row>
    <row r="277" spans="1:3" x14ac:dyDescent="0.25">
      <c r="A277" s="349" t="s">
        <v>217</v>
      </c>
      <c r="B277" s="504">
        <v>110740013069</v>
      </c>
      <c r="C277" s="231" t="s">
        <v>1982</v>
      </c>
    </row>
    <row r="278" spans="1:3" x14ac:dyDescent="0.25">
      <c r="A278" s="349" t="s">
        <v>217</v>
      </c>
      <c r="B278" s="504">
        <v>230340001164</v>
      </c>
      <c r="C278" s="231" t="s">
        <v>2006</v>
      </c>
    </row>
    <row r="279" spans="1:3" x14ac:dyDescent="0.25">
      <c r="A279" s="349" t="s">
        <v>217</v>
      </c>
      <c r="B279" s="504">
        <v>30640007053</v>
      </c>
      <c r="C279" s="231" t="s">
        <v>1656</v>
      </c>
    </row>
    <row r="280" spans="1:3" x14ac:dyDescent="0.25">
      <c r="A280" s="349" t="s">
        <v>217</v>
      </c>
      <c r="B280" s="504">
        <v>221240015855</v>
      </c>
      <c r="C280" s="231" t="s">
        <v>1832</v>
      </c>
    </row>
    <row r="281" spans="1:3" x14ac:dyDescent="0.25">
      <c r="A281" s="349" t="s">
        <v>217</v>
      </c>
      <c r="B281" s="504">
        <v>170340031300</v>
      </c>
      <c r="C281" s="231" t="s">
        <v>836</v>
      </c>
    </row>
    <row r="282" spans="1:3" x14ac:dyDescent="0.25">
      <c r="A282" s="349" t="s">
        <v>358</v>
      </c>
      <c r="B282" s="504">
        <v>800831350150</v>
      </c>
      <c r="C282" s="231" t="s">
        <v>1273</v>
      </c>
    </row>
    <row r="283" spans="1:3" x14ac:dyDescent="0.25">
      <c r="A283" s="349" t="s">
        <v>328</v>
      </c>
      <c r="B283" s="504">
        <v>111240020541</v>
      </c>
      <c r="C283" s="231" t="s">
        <v>3801</v>
      </c>
    </row>
    <row r="284" spans="1:3" x14ac:dyDescent="0.25">
      <c r="A284" s="349" t="s">
        <v>328</v>
      </c>
      <c r="B284" s="504">
        <v>419500020</v>
      </c>
      <c r="C284" s="231" t="s">
        <v>4329</v>
      </c>
    </row>
    <row r="285" spans="1:3" x14ac:dyDescent="0.25">
      <c r="A285" s="349" t="s">
        <v>328</v>
      </c>
      <c r="B285" s="504">
        <v>931106300558</v>
      </c>
      <c r="C285" s="231" t="s">
        <v>3708</v>
      </c>
    </row>
    <row r="286" spans="1:3" x14ac:dyDescent="0.25">
      <c r="A286" s="349" t="s">
        <v>328</v>
      </c>
      <c r="B286" s="504">
        <v>700812301069</v>
      </c>
      <c r="C286" s="231" t="s">
        <v>3751</v>
      </c>
    </row>
    <row r="287" spans="1:3" x14ac:dyDescent="0.25">
      <c r="A287" s="349" t="s">
        <v>328</v>
      </c>
      <c r="B287" s="504">
        <v>971126350590</v>
      </c>
      <c r="C287" s="231" t="s">
        <v>2626</v>
      </c>
    </row>
    <row r="288" spans="1:3" x14ac:dyDescent="0.25">
      <c r="A288" s="349" t="s">
        <v>328</v>
      </c>
      <c r="B288" s="504">
        <v>240440001843</v>
      </c>
      <c r="C288" s="231" t="s">
        <v>2631</v>
      </c>
    </row>
    <row r="289" spans="1:3" x14ac:dyDescent="0.25">
      <c r="A289" s="349" t="s">
        <v>359</v>
      </c>
      <c r="B289" s="504">
        <v>520704350273</v>
      </c>
      <c r="C289" s="231" t="s">
        <v>3666</v>
      </c>
    </row>
    <row r="290" spans="1:3" x14ac:dyDescent="0.25">
      <c r="A290" s="349" t="s">
        <v>359</v>
      </c>
      <c r="B290" s="504">
        <v>681115450299</v>
      </c>
      <c r="C290" s="231" t="s">
        <v>3657</v>
      </c>
    </row>
    <row r="291" spans="1:3" x14ac:dyDescent="0.25">
      <c r="A291" s="349" t="s">
        <v>359</v>
      </c>
      <c r="B291" s="504">
        <v>640309350574</v>
      </c>
      <c r="C291" s="231" t="s">
        <v>3662</v>
      </c>
    </row>
    <row r="292" spans="1:3" x14ac:dyDescent="0.25">
      <c r="A292" s="349" t="s">
        <v>359</v>
      </c>
      <c r="B292" s="504">
        <v>160740011389</v>
      </c>
      <c r="C292" s="231" t="s">
        <v>1872</v>
      </c>
    </row>
    <row r="293" spans="1:3" x14ac:dyDescent="0.25">
      <c r="A293" s="349" t="s">
        <v>359</v>
      </c>
      <c r="B293" s="504">
        <v>240640022615</v>
      </c>
      <c r="C293" s="231" t="s">
        <v>1285</v>
      </c>
    </row>
    <row r="294" spans="1:3" x14ac:dyDescent="0.25">
      <c r="A294" s="349" t="s">
        <v>352</v>
      </c>
      <c r="B294" s="504">
        <v>100640007435</v>
      </c>
      <c r="C294" s="231" t="s">
        <v>3694</v>
      </c>
    </row>
    <row r="295" spans="1:3" x14ac:dyDescent="0.25">
      <c r="A295" s="349" t="s">
        <v>352</v>
      </c>
      <c r="B295" s="504">
        <v>170740018209</v>
      </c>
      <c r="C295" s="231" t="s">
        <v>1880</v>
      </c>
    </row>
    <row r="296" spans="1:3" x14ac:dyDescent="0.25">
      <c r="A296" s="349" t="s">
        <v>337</v>
      </c>
      <c r="B296" s="504">
        <v>911024400961</v>
      </c>
      <c r="C296" s="231" t="s">
        <v>4339</v>
      </c>
    </row>
    <row r="297" spans="1:3" x14ac:dyDescent="0.25">
      <c r="A297" s="349" t="s">
        <v>337</v>
      </c>
      <c r="B297" s="504">
        <v>630421400551</v>
      </c>
      <c r="C297" s="231" t="s">
        <v>3664</v>
      </c>
    </row>
    <row r="298" spans="1:3" x14ac:dyDescent="0.25">
      <c r="A298" s="349" t="s">
        <v>337</v>
      </c>
      <c r="B298" s="504">
        <v>150440011722</v>
      </c>
      <c r="C298" s="231" t="s">
        <v>1317</v>
      </c>
    </row>
    <row r="299" spans="1:3" x14ac:dyDescent="0.25">
      <c r="A299" s="349" t="s">
        <v>337</v>
      </c>
      <c r="B299" s="504">
        <v>951121300652</v>
      </c>
      <c r="C299" s="231" t="s">
        <v>1319</v>
      </c>
    </row>
    <row r="300" spans="1:3" x14ac:dyDescent="0.25">
      <c r="A300" s="349" t="s">
        <v>337</v>
      </c>
      <c r="B300" s="504">
        <v>860104001528</v>
      </c>
      <c r="C300" s="231" t="s">
        <v>1313</v>
      </c>
    </row>
    <row r="301" spans="1:3" x14ac:dyDescent="0.25">
      <c r="A301" s="349" t="s">
        <v>337</v>
      </c>
      <c r="B301" s="504">
        <v>850618301897</v>
      </c>
      <c r="C301" s="231" t="s">
        <v>1024</v>
      </c>
    </row>
    <row r="302" spans="1:3" x14ac:dyDescent="0.25">
      <c r="A302" s="349" t="s">
        <v>337</v>
      </c>
      <c r="B302" s="504">
        <v>991213301330</v>
      </c>
      <c r="C302" s="231" t="s">
        <v>753</v>
      </c>
    </row>
    <row r="303" spans="1:3" x14ac:dyDescent="0.25">
      <c r="A303" s="349" t="s">
        <v>363</v>
      </c>
      <c r="B303" s="504">
        <v>230940014534</v>
      </c>
      <c r="C303" s="231" t="s">
        <v>1332</v>
      </c>
    </row>
    <row r="304" spans="1:3" x14ac:dyDescent="0.25">
      <c r="A304" s="349" t="s">
        <v>363</v>
      </c>
      <c r="B304" s="504">
        <v>590324300499</v>
      </c>
      <c r="C304" s="231" t="s">
        <v>1111</v>
      </c>
    </row>
    <row r="305" spans="1:3" x14ac:dyDescent="0.25">
      <c r="A305" s="349" t="s">
        <v>363</v>
      </c>
      <c r="B305" s="504">
        <v>660410403254</v>
      </c>
      <c r="C305" s="231" t="s">
        <v>766</v>
      </c>
    </row>
    <row r="306" spans="1:3" x14ac:dyDescent="0.25">
      <c r="A306" s="349" t="s">
        <v>363</v>
      </c>
      <c r="B306" s="504">
        <v>240940030002</v>
      </c>
      <c r="C306" s="231" t="s">
        <v>1574</v>
      </c>
    </row>
    <row r="307" spans="1:3" x14ac:dyDescent="0.25">
      <c r="A307" s="349" t="s">
        <v>363</v>
      </c>
      <c r="B307" s="504">
        <v>111040020039</v>
      </c>
      <c r="C307" s="231" t="s">
        <v>1477</v>
      </c>
    </row>
    <row r="308" spans="1:3" x14ac:dyDescent="0.25">
      <c r="A308" s="349" t="s">
        <v>363</v>
      </c>
      <c r="B308" s="504">
        <v>70740002995</v>
      </c>
      <c r="C308" s="231" t="s">
        <v>778</v>
      </c>
    </row>
    <row r="309" spans="1:3" x14ac:dyDescent="0.25">
      <c r="A309" s="349" t="s">
        <v>363</v>
      </c>
      <c r="B309" s="504">
        <v>771219301060</v>
      </c>
      <c r="C309" s="231" t="s">
        <v>1346</v>
      </c>
    </row>
    <row r="310" spans="1:3" x14ac:dyDescent="0.25">
      <c r="A310" s="349" t="s">
        <v>363</v>
      </c>
      <c r="B310" s="504">
        <v>221241039848</v>
      </c>
      <c r="C310" s="231" t="s">
        <v>1610</v>
      </c>
    </row>
    <row r="311" spans="1:3" x14ac:dyDescent="0.25">
      <c r="A311" s="349" t="s">
        <v>363</v>
      </c>
      <c r="B311" s="504">
        <v>140940027745</v>
      </c>
      <c r="C311" s="231" t="s">
        <v>2239</v>
      </c>
    </row>
    <row r="312" spans="1:3" x14ac:dyDescent="0.25">
      <c r="A312" s="349" t="s">
        <v>363</v>
      </c>
      <c r="B312" s="504">
        <v>731218301820</v>
      </c>
      <c r="C312" s="231" t="s">
        <v>2145</v>
      </c>
    </row>
    <row r="313" spans="1:3" x14ac:dyDescent="0.25">
      <c r="A313" s="349" t="s">
        <v>363</v>
      </c>
      <c r="B313" s="504">
        <v>191242012704</v>
      </c>
      <c r="C313" s="231" t="s">
        <v>1453</v>
      </c>
    </row>
    <row r="314" spans="1:3" x14ac:dyDescent="0.25">
      <c r="A314" s="349" t="s">
        <v>363</v>
      </c>
      <c r="B314" s="504">
        <v>220142028059</v>
      </c>
      <c r="C314" s="231" t="s">
        <v>1904</v>
      </c>
    </row>
    <row r="315" spans="1:3" x14ac:dyDescent="0.25">
      <c r="A315" s="349" t="s">
        <v>363</v>
      </c>
      <c r="B315" s="504">
        <v>740003217</v>
      </c>
      <c r="C315" s="231" t="s">
        <v>1958</v>
      </c>
    </row>
    <row r="316" spans="1:3" x14ac:dyDescent="0.25">
      <c r="A316" s="349" t="s">
        <v>363</v>
      </c>
      <c r="B316" s="504">
        <v>111141010159</v>
      </c>
      <c r="C316" s="231" t="s">
        <v>1573</v>
      </c>
    </row>
    <row r="317" spans="1:3" x14ac:dyDescent="0.25">
      <c r="A317" s="349" t="s">
        <v>363</v>
      </c>
      <c r="B317" s="504">
        <v>110542001217</v>
      </c>
      <c r="C317" s="231" t="s">
        <v>1663</v>
      </c>
    </row>
    <row r="318" spans="1:3" x14ac:dyDescent="0.25">
      <c r="A318" s="349" t="s">
        <v>363</v>
      </c>
      <c r="B318" s="504">
        <v>250640030251</v>
      </c>
      <c r="C318" s="231" t="s">
        <v>3234</v>
      </c>
    </row>
    <row r="319" spans="1:3" x14ac:dyDescent="0.25">
      <c r="A319" s="349" t="s">
        <v>363</v>
      </c>
      <c r="B319" s="504">
        <v>200741021490</v>
      </c>
      <c r="C319" s="231" t="s">
        <v>1515</v>
      </c>
    </row>
    <row r="320" spans="1:3" x14ac:dyDescent="0.25">
      <c r="A320" s="349" t="s">
        <v>363</v>
      </c>
      <c r="B320" s="504">
        <v>220640021990</v>
      </c>
      <c r="C320" s="231" t="s">
        <v>2485</v>
      </c>
    </row>
    <row r="321" spans="1:3" x14ac:dyDescent="0.25">
      <c r="A321" s="349" t="s">
        <v>363</v>
      </c>
      <c r="B321" s="504">
        <v>190842018405</v>
      </c>
      <c r="C321" s="231" t="s">
        <v>1472</v>
      </c>
    </row>
    <row r="322" spans="1:3" x14ac:dyDescent="0.25">
      <c r="A322" s="349" t="s">
        <v>363</v>
      </c>
      <c r="B322" s="504">
        <v>170340003404</v>
      </c>
      <c r="C322" s="231" t="s">
        <v>2465</v>
      </c>
    </row>
    <row r="323" spans="1:3" x14ac:dyDescent="0.25">
      <c r="A323" s="349" t="s">
        <v>363</v>
      </c>
      <c r="B323" s="504">
        <v>90940007688</v>
      </c>
      <c r="C323" s="231" t="s">
        <v>784</v>
      </c>
    </row>
    <row r="324" spans="1:3" x14ac:dyDescent="0.25">
      <c r="A324" s="349" t="s">
        <v>363</v>
      </c>
      <c r="B324" s="504">
        <v>161142031503</v>
      </c>
      <c r="C324" s="231" t="s">
        <v>1449</v>
      </c>
    </row>
    <row r="325" spans="1:3" x14ac:dyDescent="0.25">
      <c r="A325" s="349" t="s">
        <v>363</v>
      </c>
      <c r="B325" s="504">
        <v>221240034326</v>
      </c>
      <c r="C325" s="231" t="s">
        <v>3779</v>
      </c>
    </row>
    <row r="326" spans="1:3" x14ac:dyDescent="0.25">
      <c r="A326" s="349" t="s">
        <v>363</v>
      </c>
      <c r="B326" s="504">
        <v>240542033985</v>
      </c>
      <c r="C326" s="231" t="s">
        <v>3225</v>
      </c>
    </row>
    <row r="327" spans="1:3" x14ac:dyDescent="0.25">
      <c r="A327" s="349" t="s">
        <v>363</v>
      </c>
      <c r="B327" s="504">
        <v>241140021324</v>
      </c>
      <c r="C327" s="231" t="s">
        <v>2164</v>
      </c>
    </row>
    <row r="328" spans="1:3" x14ac:dyDescent="0.25">
      <c r="A328" s="349" t="s">
        <v>363</v>
      </c>
      <c r="B328" s="504">
        <v>91242013107</v>
      </c>
      <c r="C328" s="231" t="s">
        <v>2259</v>
      </c>
    </row>
    <row r="329" spans="1:3" x14ac:dyDescent="0.25">
      <c r="A329" s="349" t="s">
        <v>363</v>
      </c>
      <c r="B329" s="504">
        <v>240440004461</v>
      </c>
      <c r="C329" s="231" t="s">
        <v>3284</v>
      </c>
    </row>
    <row r="330" spans="1:3" x14ac:dyDescent="0.25">
      <c r="A330" s="349" t="s">
        <v>363</v>
      </c>
      <c r="B330" s="504">
        <v>230441011785</v>
      </c>
      <c r="C330" s="231" t="s">
        <v>2713</v>
      </c>
    </row>
    <row r="331" spans="1:3" x14ac:dyDescent="0.25">
      <c r="A331" s="349" t="s">
        <v>363</v>
      </c>
      <c r="B331" s="504">
        <v>220740032731</v>
      </c>
      <c r="C331" s="231" t="s">
        <v>2683</v>
      </c>
    </row>
    <row r="332" spans="1:3" x14ac:dyDescent="0.25">
      <c r="A332" s="349" t="s">
        <v>363</v>
      </c>
      <c r="B332" s="504">
        <v>221040027910</v>
      </c>
      <c r="C332" s="231" t="s">
        <v>1020</v>
      </c>
    </row>
    <row r="333" spans="1:3" x14ac:dyDescent="0.25">
      <c r="A333" s="349" t="s">
        <v>363</v>
      </c>
      <c r="B333" s="504">
        <v>230640023275</v>
      </c>
      <c r="C333" s="231" t="s">
        <v>1516</v>
      </c>
    </row>
    <row r="334" spans="1:3" x14ac:dyDescent="0.25">
      <c r="A334" s="349" t="s">
        <v>363</v>
      </c>
      <c r="B334" s="504">
        <v>170640024021</v>
      </c>
      <c r="C334" s="231" t="s">
        <v>1465</v>
      </c>
    </row>
    <row r="335" spans="1:3" x14ac:dyDescent="0.25">
      <c r="A335" s="349" t="s">
        <v>363</v>
      </c>
      <c r="B335" s="504">
        <v>230440001346</v>
      </c>
      <c r="C335" s="231" t="s">
        <v>2179</v>
      </c>
    </row>
    <row r="336" spans="1:3" x14ac:dyDescent="0.25">
      <c r="A336" s="349" t="s">
        <v>363</v>
      </c>
      <c r="B336" s="504">
        <v>151041006165</v>
      </c>
      <c r="C336" s="231" t="s">
        <v>2235</v>
      </c>
    </row>
    <row r="337" spans="1:3" x14ac:dyDescent="0.25">
      <c r="A337" s="349" t="s">
        <v>363</v>
      </c>
      <c r="B337" s="504">
        <v>220740009231</v>
      </c>
      <c r="C337" s="231" t="s">
        <v>667</v>
      </c>
    </row>
    <row r="338" spans="1:3" x14ac:dyDescent="0.25">
      <c r="A338" s="349" t="s">
        <v>363</v>
      </c>
      <c r="B338" s="504">
        <v>90240005688</v>
      </c>
      <c r="C338" s="231" t="s">
        <v>1926</v>
      </c>
    </row>
    <row r="339" spans="1:3" x14ac:dyDescent="0.25">
      <c r="A339" s="349" t="s">
        <v>363</v>
      </c>
      <c r="B339" s="504">
        <v>240640010989</v>
      </c>
      <c r="C339" s="231" t="s">
        <v>673</v>
      </c>
    </row>
    <row r="340" spans="1:3" x14ac:dyDescent="0.25">
      <c r="A340" s="349" t="s">
        <v>282</v>
      </c>
      <c r="B340" s="504">
        <v>120940001511</v>
      </c>
      <c r="C340" s="231" t="s">
        <v>2735</v>
      </c>
    </row>
    <row r="341" spans="1:3" x14ac:dyDescent="0.25">
      <c r="A341" s="349" t="s">
        <v>363</v>
      </c>
      <c r="B341" s="504">
        <v>180741004721</v>
      </c>
      <c r="C341" s="231" t="s">
        <v>1339</v>
      </c>
    </row>
    <row r="342" spans="1:3" x14ac:dyDescent="0.25">
      <c r="A342" s="349" t="s">
        <v>348</v>
      </c>
      <c r="B342" s="504">
        <v>230940016134</v>
      </c>
      <c r="C342" s="231" t="s">
        <v>1518</v>
      </c>
    </row>
    <row r="343" spans="1:3" x14ac:dyDescent="0.25">
      <c r="A343" s="349" t="s">
        <v>361</v>
      </c>
      <c r="B343" s="504">
        <v>200941023296</v>
      </c>
      <c r="C343" s="231" t="s">
        <v>2665</v>
      </c>
    </row>
    <row r="344" spans="1:3" x14ac:dyDescent="0.25">
      <c r="A344" s="349" t="s">
        <v>361</v>
      </c>
      <c r="B344" s="504">
        <v>530612400579</v>
      </c>
      <c r="C344" s="231" t="s">
        <v>2419</v>
      </c>
    </row>
    <row r="345" spans="1:3" x14ac:dyDescent="0.25">
      <c r="A345" s="349" t="s">
        <v>361</v>
      </c>
      <c r="B345" s="504">
        <v>230440040505</v>
      </c>
      <c r="C345" s="231" t="s">
        <v>2416</v>
      </c>
    </row>
    <row r="346" spans="1:3" x14ac:dyDescent="0.25">
      <c r="A346" s="349" t="s">
        <v>361</v>
      </c>
      <c r="B346" s="504">
        <v>110640016218</v>
      </c>
      <c r="C346" s="231" t="s">
        <v>2657</v>
      </c>
    </row>
    <row r="347" spans="1:3" x14ac:dyDescent="0.25">
      <c r="A347" s="349" t="s">
        <v>361</v>
      </c>
      <c r="B347" s="504">
        <v>220940042319</v>
      </c>
      <c r="C347" s="231" t="s">
        <v>2648</v>
      </c>
    </row>
    <row r="348" spans="1:3" x14ac:dyDescent="0.25">
      <c r="A348" s="349" t="s">
        <v>361</v>
      </c>
      <c r="B348" s="504">
        <v>221050032941</v>
      </c>
      <c r="C348" s="231" t="s">
        <v>3271</v>
      </c>
    </row>
    <row r="349" spans="1:3" x14ac:dyDescent="0.25">
      <c r="A349" s="349" t="s">
        <v>361</v>
      </c>
      <c r="B349" s="504">
        <v>220340022918</v>
      </c>
      <c r="C349" s="231" t="s">
        <v>2409</v>
      </c>
    </row>
    <row r="350" spans="1:3" x14ac:dyDescent="0.25">
      <c r="A350" s="349" t="s">
        <v>361</v>
      </c>
      <c r="B350" s="504">
        <v>211240002871</v>
      </c>
      <c r="C350" s="231" t="s">
        <v>2412</v>
      </c>
    </row>
    <row r="351" spans="1:3" x14ac:dyDescent="0.25">
      <c r="A351" s="349" t="s">
        <v>361</v>
      </c>
      <c r="B351" s="504">
        <v>181241025362</v>
      </c>
      <c r="C351" s="231" t="s">
        <v>1994</v>
      </c>
    </row>
    <row r="352" spans="1:3" x14ac:dyDescent="0.25">
      <c r="A352" s="349" t="s">
        <v>361</v>
      </c>
      <c r="B352" s="504">
        <v>210340017870</v>
      </c>
      <c r="C352" s="231" t="s">
        <v>2641</v>
      </c>
    </row>
    <row r="353" spans="1:3" x14ac:dyDescent="0.25">
      <c r="A353" s="349" t="s">
        <v>361</v>
      </c>
      <c r="B353" s="504">
        <v>210840027886</v>
      </c>
      <c r="C353" s="231" t="s">
        <v>2203</v>
      </c>
    </row>
    <row r="354" spans="1:3" x14ac:dyDescent="0.25">
      <c r="A354" s="349" t="s">
        <v>361</v>
      </c>
      <c r="B354" s="504">
        <v>190240033733</v>
      </c>
      <c r="C354" s="231" t="s">
        <v>1797</v>
      </c>
    </row>
    <row r="355" spans="1:3" x14ac:dyDescent="0.25">
      <c r="A355" s="349" t="s">
        <v>361</v>
      </c>
      <c r="B355" s="504">
        <v>111040013787</v>
      </c>
      <c r="C355" s="231" t="s">
        <v>1790</v>
      </c>
    </row>
    <row r="356" spans="1:3" x14ac:dyDescent="0.25">
      <c r="A356" s="349" t="s">
        <v>361</v>
      </c>
      <c r="B356" s="504">
        <v>221040005068</v>
      </c>
      <c r="C356" s="231" t="s">
        <v>1784</v>
      </c>
    </row>
    <row r="357" spans="1:3" x14ac:dyDescent="0.25">
      <c r="A357" s="349" t="s">
        <v>361</v>
      </c>
      <c r="B357" s="504">
        <v>210340032001</v>
      </c>
      <c r="C357" s="231" t="s">
        <v>1999</v>
      </c>
    </row>
    <row r="358" spans="1:3" x14ac:dyDescent="0.25">
      <c r="A358" s="349" t="s">
        <v>361</v>
      </c>
      <c r="B358" s="504">
        <v>640601301355</v>
      </c>
      <c r="C358" s="231" t="s">
        <v>1781</v>
      </c>
    </row>
    <row r="359" spans="1:3" x14ac:dyDescent="0.25">
      <c r="A359" s="349" t="s">
        <v>361</v>
      </c>
      <c r="B359" s="504">
        <v>161140026516</v>
      </c>
      <c r="C359" s="231" t="s">
        <v>1777</v>
      </c>
    </row>
    <row r="360" spans="1:3" x14ac:dyDescent="0.25">
      <c r="A360" s="349" t="s">
        <v>361</v>
      </c>
      <c r="B360" s="504">
        <v>200240002699</v>
      </c>
      <c r="C360" s="231" t="s">
        <v>1601</v>
      </c>
    </row>
    <row r="361" spans="1:3" x14ac:dyDescent="0.25">
      <c r="A361" s="349" t="s">
        <v>361</v>
      </c>
      <c r="B361" s="504">
        <v>191040029215</v>
      </c>
      <c r="C361" s="231" t="s">
        <v>1638</v>
      </c>
    </row>
    <row r="362" spans="1:3" x14ac:dyDescent="0.25">
      <c r="A362" s="349" t="s">
        <v>361</v>
      </c>
      <c r="B362" s="504">
        <v>901040000029</v>
      </c>
      <c r="C362" s="231" t="s">
        <v>983</v>
      </c>
    </row>
    <row r="363" spans="1:3" x14ac:dyDescent="0.25">
      <c r="A363" s="349" t="s">
        <v>361</v>
      </c>
      <c r="B363" s="504">
        <v>230641002268</v>
      </c>
      <c r="C363" s="231" t="s">
        <v>2667</v>
      </c>
    </row>
    <row r="364" spans="1:3" x14ac:dyDescent="0.25">
      <c r="A364" s="349" t="s">
        <v>217</v>
      </c>
      <c r="B364" s="504">
        <v>220640012486</v>
      </c>
      <c r="C364" s="231">
        <v>165</v>
      </c>
    </row>
    <row r="365" spans="1:3" x14ac:dyDescent="0.25">
      <c r="A365" s="349" t="s">
        <v>217</v>
      </c>
      <c r="B365" s="504">
        <v>190540017653</v>
      </c>
      <c r="C365" s="231">
        <v>244</v>
      </c>
    </row>
    <row r="366" spans="1:3" x14ac:dyDescent="0.25">
      <c r="A366" s="349" t="s">
        <v>337</v>
      </c>
      <c r="B366" s="504">
        <v>20623600773</v>
      </c>
      <c r="C366" s="231">
        <v>123</v>
      </c>
    </row>
    <row r="367" spans="1:3" x14ac:dyDescent="0.25">
      <c r="A367" s="349" t="s">
        <v>337</v>
      </c>
      <c r="B367" s="504">
        <v>860704301925</v>
      </c>
      <c r="C367" s="231">
        <v>204</v>
      </c>
    </row>
    <row r="368" spans="1:3" x14ac:dyDescent="0.25">
      <c r="A368" s="349" t="s">
        <v>361</v>
      </c>
      <c r="B368" s="504">
        <v>20240004409</v>
      </c>
      <c r="C368" s="231">
        <v>269</v>
      </c>
    </row>
    <row r="369" spans="1:3" x14ac:dyDescent="0.25">
      <c r="A369" s="349" t="s">
        <v>361</v>
      </c>
      <c r="B369" s="504">
        <v>20240004408</v>
      </c>
      <c r="C369" s="231">
        <v>270</v>
      </c>
    </row>
    <row r="370" spans="1:3" x14ac:dyDescent="0.25">
      <c r="A370" s="349" t="s">
        <v>361</v>
      </c>
      <c r="B370" s="504">
        <v>20240004407</v>
      </c>
      <c r="C370" s="231">
        <v>271</v>
      </c>
    </row>
    <row r="371" spans="1:3" x14ac:dyDescent="0.25">
      <c r="A371" s="349" t="s">
        <v>361</v>
      </c>
      <c r="B371" s="504">
        <v>20240004406</v>
      </c>
      <c r="C371" s="231">
        <v>272</v>
      </c>
    </row>
    <row r="372" spans="1:3" x14ac:dyDescent="0.25">
      <c r="A372" s="349" t="s">
        <v>361</v>
      </c>
      <c r="B372" s="504">
        <v>20240004405</v>
      </c>
      <c r="C372" s="231">
        <v>273</v>
      </c>
    </row>
    <row r="373" spans="1:3" x14ac:dyDescent="0.25">
      <c r="A373" s="349" t="s">
        <v>361</v>
      </c>
      <c r="B373" s="504">
        <v>20240004404</v>
      </c>
      <c r="C373" s="231">
        <v>274</v>
      </c>
    </row>
    <row r="374" spans="1:3" x14ac:dyDescent="0.25">
      <c r="A374" s="349" t="s">
        <v>361</v>
      </c>
      <c r="B374" s="504">
        <v>20240004403</v>
      </c>
      <c r="C374" s="231">
        <v>275</v>
      </c>
    </row>
    <row r="375" spans="1:3" x14ac:dyDescent="0.25">
      <c r="A375" s="503" t="s">
        <v>193</v>
      </c>
      <c r="B375" s="504">
        <v>501201301484</v>
      </c>
      <c r="C375" s="231" t="s">
        <v>4201</v>
      </c>
    </row>
    <row r="376" spans="1:3" x14ac:dyDescent="0.25">
      <c r="A376" s="503" t="s">
        <v>193</v>
      </c>
      <c r="B376" s="504">
        <v>770509303982</v>
      </c>
      <c r="C376" s="231" t="s">
        <v>4217</v>
      </c>
    </row>
    <row r="377" spans="1:3" x14ac:dyDescent="0.25">
      <c r="A377" s="503" t="s">
        <v>193</v>
      </c>
      <c r="B377" s="504">
        <v>161040012730</v>
      </c>
      <c r="C377" s="231" t="s">
        <v>4294</v>
      </c>
    </row>
    <row r="378" spans="1:3" ht="15" x14ac:dyDescent="0.25">
      <c r="A378"/>
    </row>
    <row r="379" spans="1:3" ht="15" x14ac:dyDescent="0.25">
      <c r="A379"/>
    </row>
    <row r="380" spans="1:3" ht="15" x14ac:dyDescent="0.25">
      <c r="A380"/>
    </row>
    <row r="381" spans="1:3" ht="15" x14ac:dyDescent="0.25">
      <c r="A381"/>
    </row>
    <row r="382" spans="1:3" ht="15" x14ac:dyDescent="0.25">
      <c r="A382"/>
    </row>
    <row r="383" spans="1:3" ht="15" x14ac:dyDescent="0.25">
      <c r="A383"/>
    </row>
    <row r="384" spans="1:3" ht="15" x14ac:dyDescent="0.25">
      <c r="A384"/>
    </row>
    <row r="385" spans="1:1" ht="15" x14ac:dyDescent="0.25">
      <c r="A385"/>
    </row>
    <row r="386" spans="1:1" ht="15" x14ac:dyDescent="0.25">
      <c r="A386"/>
    </row>
    <row r="387" spans="1:1" ht="15" x14ac:dyDescent="0.25">
      <c r="A387"/>
    </row>
    <row r="388" spans="1:1" ht="15" x14ac:dyDescent="0.25">
      <c r="A388"/>
    </row>
    <row r="389" spans="1:1" ht="15" x14ac:dyDescent="0.25">
      <c r="A389"/>
    </row>
    <row r="390" spans="1:1" ht="15" x14ac:dyDescent="0.25">
      <c r="A390"/>
    </row>
    <row r="391" spans="1:1" ht="15" x14ac:dyDescent="0.25">
      <c r="A391"/>
    </row>
    <row r="392" spans="1:1" ht="15" x14ac:dyDescent="0.25">
      <c r="A392"/>
    </row>
    <row r="393" spans="1:1" ht="15" x14ac:dyDescent="0.25">
      <c r="A393"/>
    </row>
    <row r="394" spans="1:1" ht="15" x14ac:dyDescent="0.25">
      <c r="A394"/>
    </row>
    <row r="395" spans="1:1" ht="15" x14ac:dyDescent="0.25">
      <c r="A395"/>
    </row>
    <row r="396" spans="1:1" ht="15" x14ac:dyDescent="0.25">
      <c r="A396"/>
    </row>
    <row r="397" spans="1:1" ht="15" x14ac:dyDescent="0.25">
      <c r="A397"/>
    </row>
    <row r="398" spans="1:1" ht="15" x14ac:dyDescent="0.25">
      <c r="A398"/>
    </row>
    <row r="399" spans="1:1" ht="15" x14ac:dyDescent="0.25">
      <c r="A399"/>
    </row>
    <row r="400" spans="1:1" ht="15" x14ac:dyDescent="0.25">
      <c r="A400"/>
    </row>
    <row r="401" spans="1:1" ht="15" x14ac:dyDescent="0.25">
      <c r="A401"/>
    </row>
    <row r="402" spans="1:1" ht="15" x14ac:dyDescent="0.25">
      <c r="A402"/>
    </row>
    <row r="403" spans="1:1" ht="15" x14ac:dyDescent="0.25">
      <c r="A403"/>
    </row>
    <row r="404" spans="1:1" ht="15" x14ac:dyDescent="0.25">
      <c r="A404"/>
    </row>
    <row r="405" spans="1:1" ht="15" x14ac:dyDescent="0.25">
      <c r="A405"/>
    </row>
    <row r="406" spans="1:1" ht="15" x14ac:dyDescent="0.25">
      <c r="A406"/>
    </row>
    <row r="407" spans="1:1" ht="15" x14ac:dyDescent="0.25">
      <c r="A407"/>
    </row>
    <row r="408" spans="1:1" ht="15" x14ac:dyDescent="0.25">
      <c r="A408"/>
    </row>
    <row r="409" spans="1:1" ht="15" x14ac:dyDescent="0.25">
      <c r="A409"/>
    </row>
    <row r="410" spans="1:1" ht="15" x14ac:dyDescent="0.25">
      <c r="A410"/>
    </row>
    <row r="411" spans="1:1" ht="15" x14ac:dyDescent="0.25">
      <c r="A411"/>
    </row>
    <row r="412" spans="1:1" ht="15" x14ac:dyDescent="0.25">
      <c r="A412"/>
    </row>
    <row r="413" spans="1:1" ht="15" x14ac:dyDescent="0.25">
      <c r="A413"/>
    </row>
    <row r="414" spans="1:1" ht="15" x14ac:dyDescent="0.25">
      <c r="A414"/>
    </row>
    <row r="415" spans="1:1" ht="15" x14ac:dyDescent="0.25">
      <c r="A415"/>
    </row>
    <row r="416" spans="1:1" ht="15" x14ac:dyDescent="0.25">
      <c r="A416"/>
    </row>
    <row r="417" spans="1:1" ht="15" x14ac:dyDescent="0.25">
      <c r="A417"/>
    </row>
    <row r="418" spans="1:1" ht="15" x14ac:dyDescent="0.25">
      <c r="A418"/>
    </row>
    <row r="419" spans="1:1" ht="15" x14ac:dyDescent="0.25">
      <c r="A419"/>
    </row>
    <row r="420" spans="1:1" ht="15" x14ac:dyDescent="0.25">
      <c r="A420"/>
    </row>
    <row r="421" spans="1:1" ht="15" x14ac:dyDescent="0.25">
      <c r="A421"/>
    </row>
    <row r="422" spans="1:1" ht="15" x14ac:dyDescent="0.25">
      <c r="A422"/>
    </row>
    <row r="423" spans="1:1" ht="15" x14ac:dyDescent="0.25">
      <c r="A423"/>
    </row>
    <row r="424" spans="1:1" ht="15" x14ac:dyDescent="0.25">
      <c r="A424"/>
    </row>
    <row r="425" spans="1:1" ht="15" x14ac:dyDescent="0.25">
      <c r="A425"/>
    </row>
    <row r="426" spans="1:1" ht="15" x14ac:dyDescent="0.25">
      <c r="A426"/>
    </row>
    <row r="427" spans="1:1" ht="15" x14ac:dyDescent="0.25">
      <c r="A427"/>
    </row>
    <row r="428" spans="1:1" ht="15" x14ac:dyDescent="0.25">
      <c r="A428"/>
    </row>
    <row r="429" spans="1:1" ht="15" x14ac:dyDescent="0.25">
      <c r="A429"/>
    </row>
    <row r="430" spans="1:1" ht="15" x14ac:dyDescent="0.25">
      <c r="A430"/>
    </row>
    <row r="431" spans="1:1" ht="15" x14ac:dyDescent="0.25">
      <c r="A431"/>
    </row>
    <row r="432" spans="1:1" ht="15" x14ac:dyDescent="0.25">
      <c r="A432"/>
    </row>
    <row r="433" spans="1:1" ht="15" x14ac:dyDescent="0.25">
      <c r="A433"/>
    </row>
    <row r="434" spans="1:1" ht="15" x14ac:dyDescent="0.25">
      <c r="A434"/>
    </row>
    <row r="435" spans="1:1" ht="15" x14ac:dyDescent="0.25">
      <c r="A435"/>
    </row>
    <row r="436" spans="1:1" ht="15" x14ac:dyDescent="0.25">
      <c r="A436"/>
    </row>
    <row r="437" spans="1:1" ht="15" x14ac:dyDescent="0.25">
      <c r="A437"/>
    </row>
    <row r="438" spans="1:1" ht="15" x14ac:dyDescent="0.25">
      <c r="A438"/>
    </row>
    <row r="439" spans="1:1" ht="15" x14ac:dyDescent="0.25">
      <c r="A439"/>
    </row>
    <row r="440" spans="1:1" ht="15" x14ac:dyDescent="0.25">
      <c r="A440"/>
    </row>
    <row r="441" spans="1:1" ht="15" x14ac:dyDescent="0.25">
      <c r="A441"/>
    </row>
    <row r="442" spans="1:1" ht="15" x14ac:dyDescent="0.25">
      <c r="A442"/>
    </row>
    <row r="443" spans="1:1" ht="15" x14ac:dyDescent="0.25">
      <c r="A443"/>
    </row>
    <row r="444" spans="1:1" ht="15" x14ac:dyDescent="0.25">
      <c r="A444"/>
    </row>
    <row r="445" spans="1:1" ht="15" x14ac:dyDescent="0.25">
      <c r="A445"/>
    </row>
    <row r="446" spans="1:1" ht="15" x14ac:dyDescent="0.25">
      <c r="A446"/>
    </row>
    <row r="447" spans="1:1" ht="15" x14ac:dyDescent="0.25">
      <c r="A447"/>
    </row>
    <row r="448" spans="1:1" ht="15" x14ac:dyDescent="0.25">
      <c r="A448"/>
    </row>
    <row r="449" spans="1:1" ht="15" x14ac:dyDescent="0.25">
      <c r="A449"/>
    </row>
    <row r="450" spans="1:1" ht="15" x14ac:dyDescent="0.25">
      <c r="A450"/>
    </row>
    <row r="451" spans="1:1" ht="15" x14ac:dyDescent="0.25">
      <c r="A451"/>
    </row>
    <row r="452" spans="1:1" ht="15" x14ac:dyDescent="0.25">
      <c r="A452"/>
    </row>
    <row r="453" spans="1:1" ht="15" x14ac:dyDescent="0.25">
      <c r="A453"/>
    </row>
    <row r="454" spans="1:1" ht="15" x14ac:dyDescent="0.25">
      <c r="A454"/>
    </row>
    <row r="455" spans="1:1" ht="15" x14ac:dyDescent="0.25">
      <c r="A455"/>
    </row>
    <row r="456" spans="1:1" ht="15" x14ac:dyDescent="0.25">
      <c r="A456"/>
    </row>
    <row r="457" spans="1:1" ht="15" x14ac:dyDescent="0.25">
      <c r="A457"/>
    </row>
    <row r="458" spans="1:1" ht="15" x14ac:dyDescent="0.25">
      <c r="A458"/>
    </row>
    <row r="459" spans="1:1" ht="15" x14ac:dyDescent="0.25">
      <c r="A459"/>
    </row>
    <row r="460" spans="1:1" ht="15" x14ac:dyDescent="0.25">
      <c r="A460"/>
    </row>
    <row r="461" spans="1:1" ht="15" x14ac:dyDescent="0.25">
      <c r="A461"/>
    </row>
    <row r="462" spans="1:1" ht="15" x14ac:dyDescent="0.25">
      <c r="A462"/>
    </row>
    <row r="463" spans="1:1" ht="15" x14ac:dyDescent="0.25">
      <c r="A463"/>
    </row>
    <row r="464" spans="1:1" ht="15" x14ac:dyDescent="0.25">
      <c r="A464"/>
    </row>
    <row r="465" spans="1:1" ht="15" x14ac:dyDescent="0.25">
      <c r="A465"/>
    </row>
    <row r="466" spans="1:1" ht="15" x14ac:dyDescent="0.25">
      <c r="A466"/>
    </row>
    <row r="467" spans="1:1" ht="15" x14ac:dyDescent="0.25">
      <c r="A467"/>
    </row>
    <row r="468" spans="1:1" ht="15" x14ac:dyDescent="0.25">
      <c r="A468"/>
    </row>
    <row r="469" spans="1:1" ht="15" x14ac:dyDescent="0.25">
      <c r="A469"/>
    </row>
    <row r="470" spans="1:1" ht="15" x14ac:dyDescent="0.25">
      <c r="A470"/>
    </row>
    <row r="471" spans="1:1" ht="15" x14ac:dyDescent="0.25">
      <c r="A471"/>
    </row>
    <row r="472" spans="1:1" ht="15" x14ac:dyDescent="0.25">
      <c r="A472"/>
    </row>
    <row r="473" spans="1:1" ht="15" x14ac:dyDescent="0.25">
      <c r="A473"/>
    </row>
    <row r="474" spans="1:1" ht="15" x14ac:dyDescent="0.25">
      <c r="A474"/>
    </row>
    <row r="475" spans="1:1" ht="15" x14ac:dyDescent="0.25">
      <c r="A475"/>
    </row>
    <row r="476" spans="1:1" ht="15" x14ac:dyDescent="0.25">
      <c r="A476"/>
    </row>
    <row r="477" spans="1:1" ht="15" x14ac:dyDescent="0.25">
      <c r="A477"/>
    </row>
    <row r="478" spans="1:1" ht="15" x14ac:dyDescent="0.25">
      <c r="A478"/>
    </row>
    <row r="479" spans="1:1" ht="15" x14ac:dyDescent="0.25">
      <c r="A479"/>
    </row>
    <row r="480" spans="1:1" ht="15" x14ac:dyDescent="0.25">
      <c r="A480"/>
    </row>
    <row r="481" spans="1:1" ht="15" x14ac:dyDescent="0.25">
      <c r="A481"/>
    </row>
    <row r="482" spans="1:1" ht="15" x14ac:dyDescent="0.25">
      <c r="A482"/>
    </row>
    <row r="483" spans="1:1" ht="15" x14ac:dyDescent="0.25">
      <c r="A483"/>
    </row>
    <row r="484" spans="1:1" ht="15" x14ac:dyDescent="0.25">
      <c r="A484"/>
    </row>
    <row r="485" spans="1:1" ht="15" x14ac:dyDescent="0.25">
      <c r="A485"/>
    </row>
    <row r="486" spans="1:1" ht="15" x14ac:dyDescent="0.25">
      <c r="A486"/>
    </row>
    <row r="487" spans="1:1" ht="15" x14ac:dyDescent="0.25">
      <c r="A487"/>
    </row>
    <row r="488" spans="1:1" ht="15" x14ac:dyDescent="0.25">
      <c r="A488"/>
    </row>
    <row r="489" spans="1:1" ht="15" x14ac:dyDescent="0.25">
      <c r="A489"/>
    </row>
    <row r="490" spans="1:1" ht="15" x14ac:dyDescent="0.25">
      <c r="A490"/>
    </row>
    <row r="491" spans="1:1" ht="15" x14ac:dyDescent="0.25">
      <c r="A491"/>
    </row>
    <row r="492" spans="1:1" ht="15" x14ac:dyDescent="0.25">
      <c r="A492"/>
    </row>
    <row r="493" spans="1:1" ht="15" x14ac:dyDescent="0.25">
      <c r="A493"/>
    </row>
    <row r="494" spans="1:1" ht="15" x14ac:dyDescent="0.25">
      <c r="A494"/>
    </row>
    <row r="495" spans="1:1" ht="15" x14ac:dyDescent="0.25">
      <c r="A495"/>
    </row>
    <row r="496" spans="1:1" ht="15" x14ac:dyDescent="0.25">
      <c r="A496"/>
    </row>
    <row r="497" spans="1:1" ht="15" x14ac:dyDescent="0.25">
      <c r="A497"/>
    </row>
    <row r="498" spans="1:1" ht="15" x14ac:dyDescent="0.25">
      <c r="A498"/>
    </row>
    <row r="499" spans="1:1" ht="15" x14ac:dyDescent="0.25">
      <c r="A499"/>
    </row>
    <row r="500" spans="1:1" ht="15" x14ac:dyDescent="0.25">
      <c r="A500"/>
    </row>
    <row r="501" spans="1:1" ht="15" x14ac:dyDescent="0.25">
      <c r="A501"/>
    </row>
    <row r="502" spans="1:1" ht="15" x14ac:dyDescent="0.25">
      <c r="A502"/>
    </row>
    <row r="503" spans="1:1" ht="15" x14ac:dyDescent="0.25">
      <c r="A503"/>
    </row>
    <row r="504" spans="1:1" ht="15" x14ac:dyDescent="0.25">
      <c r="A504"/>
    </row>
    <row r="505" spans="1:1" ht="15" x14ac:dyDescent="0.25">
      <c r="A505"/>
    </row>
    <row r="506" spans="1:1" ht="15" x14ac:dyDescent="0.25">
      <c r="A506"/>
    </row>
    <row r="507" spans="1:1" ht="15" x14ac:dyDescent="0.25">
      <c r="A507"/>
    </row>
    <row r="508" spans="1:1" ht="15" x14ac:dyDescent="0.25">
      <c r="A508"/>
    </row>
    <row r="509" spans="1:1" ht="15" x14ac:dyDescent="0.25">
      <c r="A509"/>
    </row>
    <row r="510" spans="1:1" ht="15" x14ac:dyDescent="0.25">
      <c r="A510"/>
    </row>
    <row r="511" spans="1:1" ht="15" x14ac:dyDescent="0.25">
      <c r="A511"/>
    </row>
    <row r="512" spans="1:1" ht="15" x14ac:dyDescent="0.25">
      <c r="A512"/>
    </row>
    <row r="513" spans="1:1" ht="15" x14ac:dyDescent="0.25">
      <c r="A513"/>
    </row>
    <row r="514" spans="1:1" ht="15" x14ac:dyDescent="0.25">
      <c r="A514"/>
    </row>
    <row r="515" spans="1:1" ht="15" x14ac:dyDescent="0.25">
      <c r="A515"/>
    </row>
    <row r="516" spans="1:1" ht="15" x14ac:dyDescent="0.25">
      <c r="A516"/>
    </row>
    <row r="517" spans="1:1" ht="15" x14ac:dyDescent="0.25">
      <c r="A517"/>
    </row>
    <row r="518" spans="1:1" ht="15" x14ac:dyDescent="0.25">
      <c r="A518"/>
    </row>
    <row r="519" spans="1:1" ht="15" x14ac:dyDescent="0.25">
      <c r="A519"/>
    </row>
    <row r="520" spans="1:1" ht="15" x14ac:dyDescent="0.25">
      <c r="A520"/>
    </row>
    <row r="521" spans="1:1" ht="15" x14ac:dyDescent="0.25">
      <c r="A521"/>
    </row>
    <row r="522" spans="1:1" ht="15" x14ac:dyDescent="0.25">
      <c r="A522"/>
    </row>
    <row r="523" spans="1:1" ht="15" x14ac:dyDescent="0.25">
      <c r="A523"/>
    </row>
    <row r="524" spans="1:1" ht="15" x14ac:dyDescent="0.25">
      <c r="A524"/>
    </row>
    <row r="525" spans="1:1" ht="15" x14ac:dyDescent="0.25">
      <c r="A525"/>
    </row>
    <row r="526" spans="1:1" ht="15" x14ac:dyDescent="0.25">
      <c r="A526"/>
    </row>
    <row r="527" spans="1:1" ht="15" x14ac:dyDescent="0.25">
      <c r="A527"/>
    </row>
    <row r="528" spans="1:1" ht="15" x14ac:dyDescent="0.25">
      <c r="A528"/>
    </row>
    <row r="529" spans="1:1" ht="15" x14ac:dyDescent="0.25">
      <c r="A529"/>
    </row>
    <row r="530" spans="1:1" ht="15" x14ac:dyDescent="0.25">
      <c r="A530"/>
    </row>
    <row r="531" spans="1:1" ht="15" x14ac:dyDescent="0.25">
      <c r="A531"/>
    </row>
    <row r="532" spans="1:1" ht="15" x14ac:dyDescent="0.25">
      <c r="A532"/>
    </row>
    <row r="533" spans="1:1" ht="15" x14ac:dyDescent="0.25">
      <c r="A533"/>
    </row>
    <row r="534" spans="1:1" ht="15" x14ac:dyDescent="0.25">
      <c r="A534"/>
    </row>
    <row r="535" spans="1:1" ht="15" x14ac:dyDescent="0.25">
      <c r="A535"/>
    </row>
    <row r="536" spans="1:1" ht="15" x14ac:dyDescent="0.25">
      <c r="A536"/>
    </row>
    <row r="537" spans="1:1" ht="15" x14ac:dyDescent="0.25">
      <c r="A537"/>
    </row>
    <row r="538" spans="1:1" ht="15" x14ac:dyDescent="0.25">
      <c r="A538"/>
    </row>
    <row r="539" spans="1:1" ht="15" x14ac:dyDescent="0.25">
      <c r="A539"/>
    </row>
    <row r="540" spans="1:1" ht="15" x14ac:dyDescent="0.25">
      <c r="A540"/>
    </row>
    <row r="541" spans="1:1" ht="15" x14ac:dyDescent="0.25">
      <c r="A541"/>
    </row>
    <row r="542" spans="1:1" ht="15" x14ac:dyDescent="0.25">
      <c r="A542"/>
    </row>
    <row r="543" spans="1:1" ht="15" x14ac:dyDescent="0.25">
      <c r="A543"/>
    </row>
    <row r="544" spans="1:1" ht="15" x14ac:dyDescent="0.25">
      <c r="A544"/>
    </row>
    <row r="545" spans="1:1" ht="15" x14ac:dyDescent="0.25">
      <c r="A545"/>
    </row>
    <row r="546" spans="1:1" ht="15" x14ac:dyDescent="0.25">
      <c r="A546"/>
    </row>
    <row r="547" spans="1:1" ht="15" x14ac:dyDescent="0.25">
      <c r="A547"/>
    </row>
    <row r="548" spans="1:1" ht="15" x14ac:dyDescent="0.25">
      <c r="A548"/>
    </row>
    <row r="549" spans="1:1" ht="15" x14ac:dyDescent="0.25">
      <c r="A549"/>
    </row>
    <row r="550" spans="1:1" ht="15" x14ac:dyDescent="0.25">
      <c r="A550"/>
    </row>
    <row r="551" spans="1:1" ht="15" x14ac:dyDescent="0.25">
      <c r="A551"/>
    </row>
    <row r="552" spans="1:1" ht="15" x14ac:dyDescent="0.25">
      <c r="A552"/>
    </row>
    <row r="553" spans="1:1" ht="15" x14ac:dyDescent="0.25">
      <c r="A553"/>
    </row>
    <row r="554" spans="1:1" ht="15" x14ac:dyDescent="0.25">
      <c r="A554"/>
    </row>
    <row r="555" spans="1:1" ht="15" x14ac:dyDescent="0.25">
      <c r="A555"/>
    </row>
    <row r="556" spans="1:1" ht="15" x14ac:dyDescent="0.25">
      <c r="A556"/>
    </row>
    <row r="557" spans="1:1" ht="15" x14ac:dyDescent="0.25">
      <c r="A557"/>
    </row>
    <row r="558" spans="1:1" ht="15" x14ac:dyDescent="0.25">
      <c r="A558"/>
    </row>
    <row r="559" spans="1:1" ht="15" x14ac:dyDescent="0.25">
      <c r="A559"/>
    </row>
    <row r="560" spans="1:1" ht="15" x14ac:dyDescent="0.25">
      <c r="A560"/>
    </row>
    <row r="561" spans="1:1" ht="15" x14ac:dyDescent="0.25">
      <c r="A561"/>
    </row>
    <row r="562" spans="1:1" ht="15" x14ac:dyDescent="0.25">
      <c r="A562"/>
    </row>
    <row r="563" spans="1:1" ht="15" x14ac:dyDescent="0.25">
      <c r="A563"/>
    </row>
    <row r="564" spans="1:1" ht="15" x14ac:dyDescent="0.25">
      <c r="A564"/>
    </row>
    <row r="565" spans="1:1" ht="15" x14ac:dyDescent="0.25">
      <c r="A565"/>
    </row>
  </sheetData>
  <conditionalFormatting sqref="A1:A368">
    <cfRule type="duplicateValues" dxfId="37" priority="3"/>
  </conditionalFormatting>
  <conditionalFormatting sqref="A369:A374">
    <cfRule type="duplicateValues" dxfId="36" priority="2"/>
  </conditionalFormatting>
  <conditionalFormatting sqref="A375:A377">
    <cfRule type="duplicateValues" dxfId="35" priority="37"/>
  </conditionalFormatting>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R30"/>
  <sheetViews>
    <sheetView zoomScale="85" zoomScaleNormal="85" workbookViewId="0">
      <selection activeCell="I19" sqref="A19:XFD19"/>
    </sheetView>
  </sheetViews>
  <sheetFormatPr defaultRowHeight="16.5" x14ac:dyDescent="0.3"/>
  <cols>
    <col min="1" max="1" width="6.85546875" style="18" customWidth="1"/>
    <col min="2" max="2" width="8" style="18" customWidth="1"/>
    <col min="3" max="3" width="20.85546875" style="18" customWidth="1"/>
    <col min="4" max="5" width="11.85546875" style="19" customWidth="1"/>
    <col min="6" max="7" width="17.28515625" style="19" customWidth="1"/>
    <col min="8" max="9" width="13.7109375" style="18" customWidth="1"/>
    <col min="10" max="10" width="16.140625" style="18" customWidth="1"/>
    <col min="11" max="11" width="10.42578125" style="18" customWidth="1"/>
    <col min="12" max="12" width="7.85546875" style="18" customWidth="1"/>
    <col min="13" max="13" width="9.140625" style="18"/>
    <col min="14" max="15" width="6.5703125" style="19" customWidth="1"/>
    <col min="16" max="16" width="7.85546875" style="76" bestFit="1" customWidth="1"/>
    <col min="17" max="17" width="15.7109375" style="18" customWidth="1"/>
    <col min="18" max="18" width="7.140625" style="18" bestFit="1" customWidth="1"/>
    <col min="19" max="16384" width="9.140625" style="18"/>
  </cols>
  <sheetData>
    <row r="1" spans="1:18" x14ac:dyDescent="0.3">
      <c r="I1" s="19"/>
      <c r="J1" s="19"/>
    </row>
    <row r="2" spans="1:18" ht="29.25" x14ac:dyDescent="0.3">
      <c r="B2" s="33" t="s">
        <v>5524</v>
      </c>
      <c r="C2" s="30"/>
      <c r="D2" s="34"/>
      <c r="E2" s="34"/>
      <c r="F2" s="34"/>
      <c r="G2" s="34"/>
      <c r="H2" s="30"/>
      <c r="I2" s="34"/>
      <c r="J2" s="34"/>
      <c r="K2" s="30"/>
      <c r="L2" s="30"/>
    </row>
    <row r="3" spans="1:18" s="35" customFormat="1" ht="14.25" customHeight="1" thickBot="1" x14ac:dyDescent="0.3">
      <c r="B3" s="36"/>
      <c r="D3" s="20"/>
      <c r="E3" s="20"/>
      <c r="F3" s="20"/>
      <c r="G3" s="20"/>
      <c r="I3" s="20"/>
      <c r="J3" s="20" t="s">
        <v>344</v>
      </c>
      <c r="L3" s="20"/>
      <c r="N3" s="20"/>
      <c r="O3" s="20"/>
      <c r="P3" s="164"/>
    </row>
    <row r="4" spans="1:18" ht="15" customHeight="1" x14ac:dyDescent="0.3">
      <c r="A4" s="582" t="s">
        <v>460</v>
      </c>
      <c r="B4" s="591" t="s">
        <v>454</v>
      </c>
      <c r="C4" s="594" t="s">
        <v>345</v>
      </c>
      <c r="D4" s="253" t="s">
        <v>346</v>
      </c>
      <c r="E4" s="254"/>
      <c r="F4" s="585" t="s">
        <v>5528</v>
      </c>
      <c r="G4" s="555" t="s">
        <v>5526</v>
      </c>
      <c r="H4" s="585" t="s">
        <v>635</v>
      </c>
      <c r="I4" s="586"/>
      <c r="J4" s="537" t="s">
        <v>5527</v>
      </c>
      <c r="K4" s="585" t="s">
        <v>897</v>
      </c>
      <c r="L4" s="586"/>
      <c r="M4" s="601" t="s">
        <v>899</v>
      </c>
      <c r="N4" s="597" t="s">
        <v>346</v>
      </c>
      <c r="O4" s="598"/>
      <c r="P4" s="537" t="s">
        <v>1459</v>
      </c>
      <c r="Q4" s="585" t="s">
        <v>5525</v>
      </c>
      <c r="R4" s="537" t="s">
        <v>3241</v>
      </c>
    </row>
    <row r="5" spans="1:18" ht="39" customHeight="1" thickBot="1" x14ac:dyDescent="0.35">
      <c r="A5" s="582"/>
      <c r="B5" s="592"/>
      <c r="C5" s="595"/>
      <c r="D5" s="256"/>
      <c r="E5" s="257"/>
      <c r="F5" s="589"/>
      <c r="G5" s="583"/>
      <c r="H5" s="584"/>
      <c r="I5" s="587"/>
      <c r="J5" s="588"/>
      <c r="K5" s="589"/>
      <c r="L5" s="590"/>
      <c r="M5" s="602"/>
      <c r="N5" s="599"/>
      <c r="O5" s="600"/>
      <c r="P5" s="588"/>
      <c r="Q5" s="589"/>
      <c r="R5" s="588"/>
    </row>
    <row r="6" spans="1:18" ht="18.75" thickBot="1" x14ac:dyDescent="0.35">
      <c r="A6" s="582"/>
      <c r="B6" s="593"/>
      <c r="C6" s="596"/>
      <c r="D6" s="255">
        <v>45748</v>
      </c>
      <c r="E6" s="255">
        <v>46113</v>
      </c>
      <c r="F6" s="584"/>
      <c r="G6" s="584"/>
      <c r="H6" s="255">
        <v>45748</v>
      </c>
      <c r="I6" s="255">
        <v>46113</v>
      </c>
      <c r="J6" s="538"/>
      <c r="K6" s="129" t="s">
        <v>347</v>
      </c>
      <c r="L6" s="130" t="s">
        <v>898</v>
      </c>
      <c r="M6" s="603"/>
      <c r="N6" s="203" t="s">
        <v>345</v>
      </c>
      <c r="O6" s="130" t="s">
        <v>465</v>
      </c>
      <c r="P6" s="538"/>
      <c r="Q6" s="584"/>
      <c r="R6" s="538"/>
    </row>
    <row r="7" spans="1:18" ht="18" x14ac:dyDescent="0.35">
      <c r="A7" s="37" t="s">
        <v>348</v>
      </c>
      <c r="B7" s="121">
        <f>RANK(L7,$L$7:$L$26,0)</f>
        <v>9</v>
      </c>
      <c r="C7" s="122" t="s">
        <v>49</v>
      </c>
      <c r="D7" s="123">
        <v>12</v>
      </c>
      <c r="E7" s="124">
        <f>O7</f>
        <v>22</v>
      </c>
      <c r="F7" s="156">
        <f>VLOOKUP(A7,Доначисление!A:S,19,0)</f>
        <v>2940.4076289999998</v>
      </c>
      <c r="G7" s="123">
        <f>VLOOKUP(A7,Доначисление!A:I,9,0)</f>
        <v>2608.9057973000008</v>
      </c>
      <c r="H7" s="125">
        <f>F7/D7</f>
        <v>245.03396908333332</v>
      </c>
      <c r="I7" s="124">
        <f t="shared" ref="I7:I27" si="0">G7/E7</f>
        <v>118.58662715000004</v>
      </c>
      <c r="J7" s="258">
        <v>38.32</v>
      </c>
      <c r="K7" s="22">
        <f t="shared" ref="K7:K27" si="1">I7-J7</f>
        <v>80.266627150000033</v>
      </c>
      <c r="L7" s="23">
        <f>I7/J7</f>
        <v>3.0946405832463477</v>
      </c>
      <c r="M7" s="24">
        <f>IF(L7&lt;80%,0,IF(L7&lt;90%,0,IF(L7&lt;=99.9999%,5,IF(L7&gt;=100%,10,""))))</f>
        <v>10</v>
      </c>
      <c r="N7" s="123">
        <f>COUNTIF('Свод завершенные донач ДГД'!A:A,'Среднее доначисление'!A7)</f>
        <v>22</v>
      </c>
      <c r="O7" s="124">
        <f>COUNTIFS('Завершенные ИНИС и ИСНА'!T:T,"УНА",'Завершенные ИНИС и ИСНА'!C:C,'Среднее доначисление'!A7)</f>
        <v>22</v>
      </c>
      <c r="P7" s="224">
        <f>O7-N7</f>
        <v>0</v>
      </c>
      <c r="Q7" s="123">
        <v>17</v>
      </c>
      <c r="R7" s="224">
        <f>E7-Q7</f>
        <v>5</v>
      </c>
    </row>
    <row r="8" spans="1:18" ht="18" x14ac:dyDescent="0.3">
      <c r="A8" s="37" t="s">
        <v>256</v>
      </c>
      <c r="B8" s="121">
        <f t="shared" ref="B8:B26" si="2">RANK(L8,$L$7:$L$26,0)</f>
        <v>16</v>
      </c>
      <c r="C8" s="126" t="s">
        <v>350</v>
      </c>
      <c r="D8" s="123">
        <v>9</v>
      </c>
      <c r="E8" s="124">
        <f t="shared" ref="E8:E26" si="3">O8</f>
        <v>12</v>
      </c>
      <c r="F8" s="156">
        <f>VLOOKUP(A8,Доначисление!A:S,19,0)</f>
        <v>749.06746599999997</v>
      </c>
      <c r="G8" s="123">
        <f>VLOOKUP(A8,Доначисление!A:I,9,0)</f>
        <v>241.51538837999999</v>
      </c>
      <c r="H8" s="125">
        <f t="shared" ref="H8:H26" si="4">F8/D8</f>
        <v>83.229718444444444</v>
      </c>
      <c r="I8" s="124">
        <f t="shared" si="0"/>
        <v>20.126282364999998</v>
      </c>
      <c r="J8" s="258">
        <v>38.32</v>
      </c>
      <c r="K8" s="38">
        <f t="shared" si="1"/>
        <v>-18.193717635000002</v>
      </c>
      <c r="L8" s="39">
        <f t="shared" ref="L8:L27" si="5">I8/J8</f>
        <v>0.52521613687369517</v>
      </c>
      <c r="M8" s="24">
        <f t="shared" ref="M8:M27" si="6">IF(L8&lt;80%,0,IF(L8&lt;90%,0,IF(L8&lt;=99.9999%,5,IF(L8&gt;=100%,10,""))))</f>
        <v>0</v>
      </c>
      <c r="N8" s="123">
        <f>COUNTIF('Свод завершенные донач ДГД'!A:A,'Среднее доначисление'!A8)</f>
        <v>12</v>
      </c>
      <c r="O8" s="124">
        <f>COUNTIFS('Завершенные ИНИС и ИСНА'!T:T,"УНА",'Завершенные ИНИС и ИСНА'!C:C,'Среднее доначисление'!A8)</f>
        <v>12</v>
      </c>
      <c r="P8" s="224">
        <f t="shared" ref="P8:P26" si="7">O8-N8</f>
        <v>0</v>
      </c>
      <c r="Q8" s="123">
        <v>3</v>
      </c>
      <c r="R8" s="224">
        <f t="shared" ref="R8:R26" si="8">E8-Q8</f>
        <v>9</v>
      </c>
    </row>
    <row r="9" spans="1:18" ht="18" x14ac:dyDescent="0.35">
      <c r="A9" s="37" t="s">
        <v>282</v>
      </c>
      <c r="B9" s="121">
        <f t="shared" si="2"/>
        <v>14</v>
      </c>
      <c r="C9" s="127" t="s">
        <v>283</v>
      </c>
      <c r="D9" s="123">
        <v>12</v>
      </c>
      <c r="E9" s="124">
        <f t="shared" si="3"/>
        <v>15</v>
      </c>
      <c r="F9" s="156">
        <f>VLOOKUP(A9,Доначисление!A:S,19,0)</f>
        <v>1786.2054506299999</v>
      </c>
      <c r="G9" s="123">
        <f>VLOOKUP(A9,Доначисление!A:I,9,0)</f>
        <v>492.47053360999996</v>
      </c>
      <c r="H9" s="125">
        <f t="shared" si="4"/>
        <v>148.85045421916666</v>
      </c>
      <c r="I9" s="124">
        <f t="shared" si="0"/>
        <v>32.831368907333328</v>
      </c>
      <c r="J9" s="258">
        <v>38.32</v>
      </c>
      <c r="K9" s="38">
        <f t="shared" si="1"/>
        <v>-5.4886310926666724</v>
      </c>
      <c r="L9" s="39">
        <f t="shared" si="5"/>
        <v>0.85676849966945012</v>
      </c>
      <c r="M9" s="24">
        <f t="shared" si="6"/>
        <v>0</v>
      </c>
      <c r="N9" s="123">
        <f>COUNTIF('Свод завершенные донач ДГД'!A:A,'Среднее доначисление'!A9)</f>
        <v>15</v>
      </c>
      <c r="O9" s="124">
        <f>COUNTIFS('Завершенные ИНИС и ИСНА'!T:T,"УНА",'Завершенные ИНИС и ИСНА'!C:C,'Среднее доначисление'!A9)</f>
        <v>15</v>
      </c>
      <c r="P9" s="224">
        <f t="shared" si="7"/>
        <v>0</v>
      </c>
      <c r="Q9" s="123">
        <v>6</v>
      </c>
      <c r="R9" s="224">
        <f t="shared" si="8"/>
        <v>9</v>
      </c>
    </row>
    <row r="10" spans="1:18" ht="18" x14ac:dyDescent="0.35">
      <c r="A10" s="37" t="s">
        <v>351</v>
      </c>
      <c r="B10" s="121">
        <f t="shared" si="2"/>
        <v>17</v>
      </c>
      <c r="C10" s="127" t="s">
        <v>177</v>
      </c>
      <c r="D10" s="123">
        <v>15</v>
      </c>
      <c r="E10" s="124">
        <f t="shared" si="3"/>
        <v>4</v>
      </c>
      <c r="F10" s="156">
        <f>VLOOKUP(A10,Доначисление!A:S,19,0)</f>
        <v>1517.7456395900001</v>
      </c>
      <c r="G10" s="123">
        <f>VLOOKUP(A10,Доначисление!A:I,9,0)</f>
        <v>39.9489588</v>
      </c>
      <c r="H10" s="125">
        <f t="shared" si="4"/>
        <v>101.18304263933334</v>
      </c>
      <c r="I10" s="124">
        <f t="shared" si="0"/>
        <v>9.9872396999999999</v>
      </c>
      <c r="J10" s="258">
        <v>38.32</v>
      </c>
      <c r="K10" s="38">
        <f t="shared" si="1"/>
        <v>-28.3327603</v>
      </c>
      <c r="L10" s="39">
        <f t="shared" si="5"/>
        <v>0.26062734081419625</v>
      </c>
      <c r="M10" s="24">
        <f t="shared" si="6"/>
        <v>0</v>
      </c>
      <c r="N10" s="123">
        <f>COUNTIF('Свод завершенные донач ДГД'!A:A,'Среднее доначисление'!A10)</f>
        <v>4</v>
      </c>
      <c r="O10" s="124">
        <f>COUNTIFS('Завершенные ИНИС и ИСНА'!T:T,"УНА",'Завершенные ИНИС и ИСНА'!C:C,'Среднее доначисление'!A10)</f>
        <v>4</v>
      </c>
      <c r="P10" s="224">
        <f t="shared" si="7"/>
        <v>0</v>
      </c>
      <c r="Q10" s="123">
        <v>3</v>
      </c>
      <c r="R10" s="224">
        <f t="shared" si="8"/>
        <v>1</v>
      </c>
    </row>
    <row r="11" spans="1:18" ht="18" x14ac:dyDescent="0.35">
      <c r="A11" s="37" t="s">
        <v>363</v>
      </c>
      <c r="B11" s="121">
        <f t="shared" si="2"/>
        <v>1</v>
      </c>
      <c r="C11" s="127" t="s">
        <v>364</v>
      </c>
      <c r="D11" s="123">
        <v>107</v>
      </c>
      <c r="E11" s="124">
        <f t="shared" si="3"/>
        <v>87</v>
      </c>
      <c r="F11" s="156">
        <f>VLOOKUP(A11,Доначисление!A:S,19,0)</f>
        <v>9285.3338768200047</v>
      </c>
      <c r="G11" s="123">
        <f>VLOOKUP(A11,Доначисление!A:I,9,0)</f>
        <v>18998.209059459994</v>
      </c>
      <c r="H11" s="125">
        <f t="shared" si="4"/>
        <v>86.778821278691638</v>
      </c>
      <c r="I11" s="124">
        <f t="shared" si="0"/>
        <v>218.37021907425282</v>
      </c>
      <c r="J11" s="258">
        <v>38.32</v>
      </c>
      <c r="K11" s="38">
        <f t="shared" si="1"/>
        <v>180.05021907425282</v>
      </c>
      <c r="L11" s="39">
        <f t="shared" si="5"/>
        <v>5.6985965311652613</v>
      </c>
      <c r="M11" s="24">
        <f t="shared" si="6"/>
        <v>10</v>
      </c>
      <c r="N11" s="123">
        <f>COUNTIF('Свод завершенные донач ДГД'!A:A,'Среднее доначисление'!A11)</f>
        <v>86</v>
      </c>
      <c r="O11" s="124">
        <f>COUNTIFS('Завершенные ИНИС и ИСНА'!T:T,"УНА",'Завершенные ИНИС и ИСНА'!C:C,'Среднее доначисление'!A11)</f>
        <v>87</v>
      </c>
      <c r="P11" s="224">
        <f t="shared" si="7"/>
        <v>1</v>
      </c>
      <c r="Q11" s="123">
        <v>63</v>
      </c>
      <c r="R11" s="224">
        <f t="shared" si="8"/>
        <v>24</v>
      </c>
    </row>
    <row r="12" spans="1:18" ht="18" x14ac:dyDescent="0.3">
      <c r="A12" s="37" t="s">
        <v>289</v>
      </c>
      <c r="B12" s="121">
        <f t="shared" si="2"/>
        <v>6</v>
      </c>
      <c r="C12" s="126" t="s">
        <v>349</v>
      </c>
      <c r="D12" s="123">
        <v>3</v>
      </c>
      <c r="E12" s="124">
        <f t="shared" si="3"/>
        <v>1</v>
      </c>
      <c r="F12" s="156">
        <f>VLOOKUP(A12,Доначисление!A:S,19,0)</f>
        <v>221.13674259999999</v>
      </c>
      <c r="G12" s="123">
        <f>VLOOKUP(A12,Доначисление!A:I,9,0)</f>
        <v>158.85571300000001</v>
      </c>
      <c r="H12" s="125">
        <f t="shared" si="4"/>
        <v>73.712247533333326</v>
      </c>
      <c r="I12" s="124">
        <f t="shared" si="0"/>
        <v>158.85571300000001</v>
      </c>
      <c r="J12" s="258">
        <v>38.32</v>
      </c>
      <c r="K12" s="38">
        <f t="shared" si="1"/>
        <v>120.53571300000002</v>
      </c>
      <c r="L12" s="39">
        <f t="shared" si="5"/>
        <v>4.1455039926931105</v>
      </c>
      <c r="M12" s="24">
        <f t="shared" si="6"/>
        <v>10</v>
      </c>
      <c r="N12" s="123">
        <f>COUNTIF('Свод завершенные донач ДГД'!A:A,'Среднее доначисление'!A12)</f>
        <v>1</v>
      </c>
      <c r="O12" s="124">
        <f>COUNTIFS('Завершенные ИНИС и ИСНА'!T:T,"УНА",'Завершенные ИНИС и ИСНА'!C:C,'Среднее доначисление'!A12)</f>
        <v>1</v>
      </c>
      <c r="P12" s="224">
        <f t="shared" si="7"/>
        <v>0</v>
      </c>
      <c r="Q12" s="123">
        <v>0</v>
      </c>
      <c r="R12" s="224">
        <f t="shared" si="8"/>
        <v>1</v>
      </c>
    </row>
    <row r="13" spans="1:18" ht="18" x14ac:dyDescent="0.3">
      <c r="A13" s="37" t="s">
        <v>354</v>
      </c>
      <c r="B13" s="121">
        <f t="shared" si="2"/>
        <v>3</v>
      </c>
      <c r="C13" s="126" t="s">
        <v>464</v>
      </c>
      <c r="D13" s="123">
        <v>8</v>
      </c>
      <c r="E13" s="124">
        <f t="shared" si="3"/>
        <v>9</v>
      </c>
      <c r="F13" s="156">
        <f>VLOOKUP(A13,Доначисление!A:S,19,0)</f>
        <v>1002.77674</v>
      </c>
      <c r="G13" s="123">
        <f>VLOOKUP(A13,Доначисление!A:I,9,0)</f>
        <v>1859.4108859999999</v>
      </c>
      <c r="H13" s="125">
        <f t="shared" si="4"/>
        <v>125.3470925</v>
      </c>
      <c r="I13" s="124">
        <f t="shared" si="0"/>
        <v>206.60120955555556</v>
      </c>
      <c r="J13" s="258">
        <v>38.32</v>
      </c>
      <c r="K13" s="38">
        <f t="shared" si="1"/>
        <v>168.28120955555556</v>
      </c>
      <c r="L13" s="39">
        <f t="shared" si="5"/>
        <v>5.3914720656460222</v>
      </c>
      <c r="M13" s="24">
        <f t="shared" si="6"/>
        <v>10</v>
      </c>
      <c r="N13" s="123">
        <f>COUNTIF('Свод завершенные донач ДГД'!A:A,'Среднее доначисление'!A13)</f>
        <v>8</v>
      </c>
      <c r="O13" s="124">
        <f>COUNTIFS('Завершенные ИНИС и ИСНА'!T:T,"УНА",'Завершенные ИНИС и ИСНА'!C:C,'Среднее доначисление'!A13)</f>
        <v>9</v>
      </c>
      <c r="P13" s="224">
        <f t="shared" si="7"/>
        <v>1</v>
      </c>
      <c r="Q13" s="123">
        <v>2</v>
      </c>
      <c r="R13" s="224">
        <f t="shared" si="8"/>
        <v>7</v>
      </c>
    </row>
    <row r="14" spans="1:18" ht="18" x14ac:dyDescent="0.35">
      <c r="A14" s="37" t="s">
        <v>290</v>
      </c>
      <c r="B14" s="121">
        <f t="shared" si="2"/>
        <v>18</v>
      </c>
      <c r="C14" s="127" t="s">
        <v>291</v>
      </c>
      <c r="D14" s="123">
        <v>16</v>
      </c>
      <c r="E14" s="124">
        <f t="shared" si="3"/>
        <v>18</v>
      </c>
      <c r="F14" s="156">
        <f>VLOOKUP(A14,Доначисление!A:S,19,0)</f>
        <v>914.12817500000006</v>
      </c>
      <c r="G14" s="123">
        <f>VLOOKUP(A14,Доначисление!A:I,9,0)</f>
        <v>83.797923540000014</v>
      </c>
      <c r="H14" s="125">
        <f t="shared" si="4"/>
        <v>57.133010937500003</v>
      </c>
      <c r="I14" s="124">
        <f t="shared" si="0"/>
        <v>4.6554401966666674</v>
      </c>
      <c r="J14" s="258">
        <v>38.32</v>
      </c>
      <c r="K14" s="38">
        <f t="shared" si="1"/>
        <v>-33.664559803333333</v>
      </c>
      <c r="L14" s="39">
        <f t="shared" si="5"/>
        <v>0.12148852287752264</v>
      </c>
      <c r="M14" s="24">
        <f t="shared" si="6"/>
        <v>0</v>
      </c>
      <c r="N14" s="123">
        <f>COUNTIF('Свод завершенные донач ДГД'!A:A,'Среднее доначисление'!A14)</f>
        <v>18</v>
      </c>
      <c r="O14" s="124">
        <f>COUNTIFS('Завершенные ИНИС и ИСНА'!T:T,"УНА",'Завершенные ИНИС и ИСНА'!C:C,'Среднее доначисление'!A14)</f>
        <v>18</v>
      </c>
      <c r="P14" s="224">
        <f t="shared" si="7"/>
        <v>0</v>
      </c>
      <c r="Q14" s="123">
        <v>9</v>
      </c>
      <c r="R14" s="224">
        <f t="shared" si="8"/>
        <v>9</v>
      </c>
    </row>
    <row r="15" spans="1:18" ht="18" x14ac:dyDescent="0.35">
      <c r="A15" s="37" t="s">
        <v>361</v>
      </c>
      <c r="B15" s="121">
        <f t="shared" si="2"/>
        <v>13</v>
      </c>
      <c r="C15" s="127" t="s">
        <v>362</v>
      </c>
      <c r="D15" s="123">
        <v>68</v>
      </c>
      <c r="E15" s="124">
        <f t="shared" si="3"/>
        <v>54</v>
      </c>
      <c r="F15" s="156">
        <f>VLOOKUP(A15,Доначисление!A:S,19,0)</f>
        <v>4207.6796694599989</v>
      </c>
      <c r="G15" s="123">
        <f>VLOOKUP(A15,Доначисление!A:I,9,0)</f>
        <v>2199.6467079200002</v>
      </c>
      <c r="H15" s="125">
        <f t="shared" si="4"/>
        <v>61.877642197941157</v>
      </c>
      <c r="I15" s="124">
        <f t="shared" si="0"/>
        <v>40.734198294814817</v>
      </c>
      <c r="J15" s="258">
        <v>38.32</v>
      </c>
      <c r="K15" s="38">
        <f t="shared" si="1"/>
        <v>2.4141982948148168</v>
      </c>
      <c r="L15" s="39">
        <f t="shared" si="5"/>
        <v>1.0630009993427667</v>
      </c>
      <c r="M15" s="24">
        <f t="shared" si="6"/>
        <v>10</v>
      </c>
      <c r="N15" s="123">
        <f>COUNTIF('Свод завершенные донач ДГД'!A:A,'Среднее доначисление'!A15)</f>
        <v>54</v>
      </c>
      <c r="O15" s="124">
        <f>COUNTIFS('Завершенные ИНИС и ИСНА'!T:T,"УНА",'Завершенные ИНИС и ИСНА'!C:C,'Среднее доначисление'!A15)</f>
        <v>54</v>
      </c>
      <c r="P15" s="224">
        <f t="shared" si="7"/>
        <v>0</v>
      </c>
      <c r="Q15" s="123">
        <v>40</v>
      </c>
      <c r="R15" s="224">
        <f t="shared" si="8"/>
        <v>14</v>
      </c>
    </row>
    <row r="16" spans="1:18" ht="18" x14ac:dyDescent="0.35">
      <c r="A16" s="37" t="s">
        <v>337</v>
      </c>
      <c r="B16" s="121">
        <f t="shared" si="2"/>
        <v>4</v>
      </c>
      <c r="C16" s="127" t="s">
        <v>353</v>
      </c>
      <c r="D16" s="123">
        <v>10</v>
      </c>
      <c r="E16" s="124">
        <f t="shared" si="3"/>
        <v>20</v>
      </c>
      <c r="F16" s="156">
        <f>VLOOKUP(A16,Доначисление!A:S,19,0)</f>
        <v>3801.0441794799995</v>
      </c>
      <c r="G16" s="123">
        <f>VLOOKUP(A16,Доначисление!A:I,9,0)</f>
        <v>4102.1240387399994</v>
      </c>
      <c r="H16" s="125">
        <f t="shared" si="4"/>
        <v>380.10441794799993</v>
      </c>
      <c r="I16" s="124">
        <f t="shared" si="0"/>
        <v>205.10620193699998</v>
      </c>
      <c r="J16" s="258">
        <v>38.32</v>
      </c>
      <c r="K16" s="38">
        <f t="shared" si="1"/>
        <v>166.78620193699999</v>
      </c>
      <c r="L16" s="39">
        <f t="shared" si="5"/>
        <v>5.3524582968945715</v>
      </c>
      <c r="M16" s="24">
        <f t="shared" si="6"/>
        <v>10</v>
      </c>
      <c r="N16" s="123">
        <f>COUNTIF('Свод завершенные донач ДГД'!A:A,'Среднее доначисление'!A16)</f>
        <v>20</v>
      </c>
      <c r="O16" s="124">
        <f>COUNTIFS('Завершенные ИНИС и ИСНА'!T:T,"УНА",'Завершенные ИНИС и ИСНА'!C:C,'Среднее доначисление'!A16)</f>
        <v>20</v>
      </c>
      <c r="P16" s="224">
        <f t="shared" si="7"/>
        <v>0</v>
      </c>
      <c r="Q16" s="123">
        <v>7</v>
      </c>
      <c r="R16" s="224">
        <f t="shared" si="8"/>
        <v>13</v>
      </c>
    </row>
    <row r="17" spans="1:18" ht="18" x14ac:dyDescent="0.35">
      <c r="A17" s="37" t="s">
        <v>359</v>
      </c>
      <c r="B17" s="121">
        <f t="shared" si="2"/>
        <v>11</v>
      </c>
      <c r="C17" s="127" t="s">
        <v>259</v>
      </c>
      <c r="D17" s="123">
        <v>12</v>
      </c>
      <c r="E17" s="124">
        <f t="shared" si="3"/>
        <v>15</v>
      </c>
      <c r="F17" s="156">
        <f>VLOOKUP(A17,Доначисление!A:S,19,0)</f>
        <v>709.0641803200001</v>
      </c>
      <c r="G17" s="123">
        <f>VLOOKUP(A17,Доначисление!A:I,9,0)</f>
        <v>1070.5822434999998</v>
      </c>
      <c r="H17" s="125">
        <f t="shared" si="4"/>
        <v>59.088681693333342</v>
      </c>
      <c r="I17" s="124">
        <f t="shared" si="0"/>
        <v>71.37214956666665</v>
      </c>
      <c r="J17" s="258">
        <v>38.32</v>
      </c>
      <c r="K17" s="38">
        <f t="shared" si="1"/>
        <v>33.05214956666665</v>
      </c>
      <c r="L17" s="39">
        <f t="shared" si="5"/>
        <v>1.8625299991301318</v>
      </c>
      <c r="M17" s="24">
        <f t="shared" si="6"/>
        <v>10</v>
      </c>
      <c r="N17" s="123">
        <f>COUNTIF('Свод завершенные донач ДГД'!A:A,'Среднее доначисление'!A17)</f>
        <v>15</v>
      </c>
      <c r="O17" s="124">
        <f>COUNTIFS('Завершенные ИНИС и ИСНА'!T:T,"УНА",'Завершенные ИНИС и ИСНА'!C:C,'Среднее доначисление'!A17)</f>
        <v>15</v>
      </c>
      <c r="P17" s="224">
        <f t="shared" si="7"/>
        <v>0</v>
      </c>
      <c r="Q17" s="123">
        <v>7</v>
      </c>
      <c r="R17" s="224">
        <f t="shared" si="8"/>
        <v>8</v>
      </c>
    </row>
    <row r="18" spans="1:18" ht="18" x14ac:dyDescent="0.35">
      <c r="A18" s="37" t="s">
        <v>356</v>
      </c>
      <c r="B18" s="121">
        <f t="shared" si="2"/>
        <v>2</v>
      </c>
      <c r="C18" s="127" t="s">
        <v>357</v>
      </c>
      <c r="D18" s="123">
        <v>11</v>
      </c>
      <c r="E18" s="124">
        <f t="shared" si="3"/>
        <v>7</v>
      </c>
      <c r="F18" s="156">
        <f>VLOOKUP(A18,Доначисление!A:S,19,0)</f>
        <v>801.25290399999994</v>
      </c>
      <c r="G18" s="123">
        <f>VLOOKUP(A18,Доначисление!A:I,9,0)</f>
        <v>1511.08137457</v>
      </c>
      <c r="H18" s="125">
        <f t="shared" si="4"/>
        <v>72.841173090909081</v>
      </c>
      <c r="I18" s="124">
        <f t="shared" si="0"/>
        <v>215.86876779571429</v>
      </c>
      <c r="J18" s="258">
        <v>38.32</v>
      </c>
      <c r="K18" s="38">
        <f t="shared" si="1"/>
        <v>177.5487677957143</v>
      </c>
      <c r="L18" s="39">
        <f t="shared" si="5"/>
        <v>5.6333185750447363</v>
      </c>
      <c r="M18" s="24">
        <f t="shared" si="6"/>
        <v>10</v>
      </c>
      <c r="N18" s="123">
        <f>COUNTIF('Свод завершенные донач ДГД'!A:A,'Среднее доначисление'!A18)</f>
        <v>7</v>
      </c>
      <c r="O18" s="124">
        <f>COUNTIFS('Завершенные ИНИС и ИСНА'!T:T,"УНА",'Завершенные ИНИС и ИСНА'!C:C,'Среднее доначисление'!A18)</f>
        <v>7</v>
      </c>
      <c r="P18" s="224">
        <f t="shared" si="7"/>
        <v>0</v>
      </c>
      <c r="Q18" s="123">
        <v>2</v>
      </c>
      <c r="R18" s="224">
        <f t="shared" si="8"/>
        <v>5</v>
      </c>
    </row>
    <row r="19" spans="1:18" ht="18" x14ac:dyDescent="0.35">
      <c r="A19" s="37" t="s">
        <v>328</v>
      </c>
      <c r="B19" s="121">
        <f t="shared" si="2"/>
        <v>7</v>
      </c>
      <c r="C19" s="127" t="s">
        <v>329</v>
      </c>
      <c r="D19" s="123">
        <v>12</v>
      </c>
      <c r="E19" s="124">
        <f t="shared" si="3"/>
        <v>19</v>
      </c>
      <c r="F19" s="156">
        <f>VLOOKUP(A19,Доначисление!A:S,19,0)</f>
        <v>1257.9868742000001</v>
      </c>
      <c r="G19" s="123">
        <f>VLOOKUP(A19,Доначисление!A:I,9,0)</f>
        <v>2808.66158868</v>
      </c>
      <c r="H19" s="125">
        <f t="shared" si="4"/>
        <v>104.83223951666668</v>
      </c>
      <c r="I19" s="124">
        <f t="shared" si="0"/>
        <v>147.82429414105263</v>
      </c>
      <c r="J19" s="258">
        <v>38.32</v>
      </c>
      <c r="K19" s="38">
        <f t="shared" si="1"/>
        <v>109.50429414105264</v>
      </c>
      <c r="L19" s="39">
        <f t="shared" si="5"/>
        <v>3.8576277176683882</v>
      </c>
      <c r="M19" s="24">
        <f t="shared" si="6"/>
        <v>10</v>
      </c>
      <c r="N19" s="123">
        <f>COUNTIF('Свод завершенные донач ДГД'!A:A,'Среднее доначисление'!A19)</f>
        <v>19</v>
      </c>
      <c r="O19" s="124">
        <f>COUNTIFS('Завершенные ИНИС и ИСНА'!T:T,"УНА",'Завершенные ИНИС и ИСНА'!C:C,'Среднее доначисление'!A19)</f>
        <v>19</v>
      </c>
      <c r="P19" s="224">
        <f t="shared" si="7"/>
        <v>0</v>
      </c>
      <c r="Q19" s="123">
        <v>2</v>
      </c>
      <c r="R19" s="224">
        <f t="shared" si="8"/>
        <v>17</v>
      </c>
    </row>
    <row r="20" spans="1:18" ht="18" x14ac:dyDescent="0.35">
      <c r="A20" s="37" t="s">
        <v>352</v>
      </c>
      <c r="B20" s="121">
        <f t="shared" si="2"/>
        <v>8</v>
      </c>
      <c r="C20" s="127" t="s">
        <v>276</v>
      </c>
      <c r="D20" s="123">
        <v>6</v>
      </c>
      <c r="E20" s="124">
        <f t="shared" si="3"/>
        <v>5</v>
      </c>
      <c r="F20" s="156">
        <f>VLOOKUP(A20,Доначисление!A:S,19,0)</f>
        <v>623.26405496999996</v>
      </c>
      <c r="G20" s="123">
        <f>VLOOKUP(A20,Доначисление!A:I,9,0)</f>
        <v>718.23921307000001</v>
      </c>
      <c r="H20" s="125">
        <f t="shared" si="4"/>
        <v>103.87734249499999</v>
      </c>
      <c r="I20" s="124">
        <f t="shared" si="0"/>
        <v>143.64784261400001</v>
      </c>
      <c r="J20" s="258">
        <v>38.32</v>
      </c>
      <c r="K20" s="38">
        <f t="shared" si="1"/>
        <v>105.32784261400002</v>
      </c>
      <c r="L20" s="39">
        <f t="shared" si="5"/>
        <v>3.7486388991127351</v>
      </c>
      <c r="M20" s="24">
        <f t="shared" si="6"/>
        <v>10</v>
      </c>
      <c r="N20" s="123">
        <f>COUNTIF('Свод завершенные донач ДГД'!A:A,'Среднее доначисление'!A20)</f>
        <v>4</v>
      </c>
      <c r="O20" s="124">
        <f>COUNTIFS('Завершенные ИНИС и ИСНА'!T:T,"УНА",'Завершенные ИНИС и ИСНА'!C:C,'Среднее доначисление'!A20)</f>
        <v>5</v>
      </c>
      <c r="P20" s="224">
        <f t="shared" si="7"/>
        <v>1</v>
      </c>
      <c r="Q20" s="123">
        <v>2</v>
      </c>
      <c r="R20" s="224">
        <f t="shared" si="8"/>
        <v>3</v>
      </c>
    </row>
    <row r="21" spans="1:18" ht="18" x14ac:dyDescent="0.35">
      <c r="A21" s="37" t="s">
        <v>358</v>
      </c>
      <c r="B21" s="121">
        <f t="shared" si="2"/>
        <v>12</v>
      </c>
      <c r="C21" s="127" t="s">
        <v>245</v>
      </c>
      <c r="D21" s="123">
        <v>23</v>
      </c>
      <c r="E21" s="124">
        <f t="shared" si="3"/>
        <v>10</v>
      </c>
      <c r="F21" s="156">
        <f>VLOOKUP(A21,Доначисление!A:S,19,0)</f>
        <v>891.17097899999999</v>
      </c>
      <c r="G21" s="123">
        <f>VLOOKUP(A21,Доначисление!A:I,9,0)</f>
        <v>440.40227971999997</v>
      </c>
      <c r="H21" s="125">
        <f t="shared" si="4"/>
        <v>38.746564304347828</v>
      </c>
      <c r="I21" s="124">
        <f t="shared" si="0"/>
        <v>44.040227971999997</v>
      </c>
      <c r="J21" s="258">
        <v>38.32</v>
      </c>
      <c r="K21" s="38">
        <f t="shared" si="1"/>
        <v>5.7202279719999964</v>
      </c>
      <c r="L21" s="39">
        <f t="shared" si="5"/>
        <v>1.149275260229645</v>
      </c>
      <c r="M21" s="24">
        <f t="shared" si="6"/>
        <v>10</v>
      </c>
      <c r="N21" s="123">
        <f>COUNTIF('Свод завершенные донач ДГД'!A:A,'Среднее доначисление'!A21)</f>
        <v>10</v>
      </c>
      <c r="O21" s="124">
        <f>COUNTIFS('Завершенные ИНИС и ИСНА'!T:T,"УНА",'Завершенные ИНИС и ИСНА'!C:C,'Среднее доначисление'!A21)</f>
        <v>10</v>
      </c>
      <c r="P21" s="224">
        <f t="shared" si="7"/>
        <v>0</v>
      </c>
      <c r="Q21" s="123">
        <v>7</v>
      </c>
      <c r="R21" s="224">
        <f t="shared" si="8"/>
        <v>3</v>
      </c>
    </row>
    <row r="22" spans="1:18" ht="18" x14ac:dyDescent="0.35">
      <c r="A22" s="37" t="s">
        <v>217</v>
      </c>
      <c r="B22" s="121">
        <f t="shared" si="2"/>
        <v>10</v>
      </c>
      <c r="C22" s="127" t="s">
        <v>360</v>
      </c>
      <c r="D22" s="123">
        <v>55</v>
      </c>
      <c r="E22" s="124">
        <f t="shared" si="3"/>
        <v>34</v>
      </c>
      <c r="F22" s="156">
        <f>VLOOKUP(A22,Доначисление!A:S,19,0)</f>
        <v>1174.79142594</v>
      </c>
      <c r="G22" s="123">
        <f>VLOOKUP(A22,Доначисление!A:I,9,0)</f>
        <v>3604.2165670200002</v>
      </c>
      <c r="H22" s="125">
        <f t="shared" si="4"/>
        <v>21.359844108000001</v>
      </c>
      <c r="I22" s="124">
        <f t="shared" si="0"/>
        <v>106.0063696182353</v>
      </c>
      <c r="J22" s="258">
        <v>38.32</v>
      </c>
      <c r="K22" s="38">
        <f t="shared" si="1"/>
        <v>67.68636961823529</v>
      </c>
      <c r="L22" s="39">
        <f t="shared" si="5"/>
        <v>2.7663457624800443</v>
      </c>
      <c r="M22" s="24">
        <f t="shared" si="6"/>
        <v>10</v>
      </c>
      <c r="N22" s="123">
        <f>COUNTIF('Свод завершенные донач ДГД'!A:A,'Среднее доначисление'!A22)</f>
        <v>34</v>
      </c>
      <c r="O22" s="124">
        <f>COUNTIFS('Завершенные ИНИС и ИСНА'!T:T,"УНА",'Завершенные ИНИС и ИСНА'!C:C,'Среднее доначисление'!A22)</f>
        <v>34</v>
      </c>
      <c r="P22" s="224">
        <f t="shared" si="7"/>
        <v>0</v>
      </c>
      <c r="Q22" s="123">
        <v>18</v>
      </c>
      <c r="R22" s="224">
        <f t="shared" si="8"/>
        <v>16</v>
      </c>
    </row>
    <row r="23" spans="1:18" ht="18" x14ac:dyDescent="0.35">
      <c r="A23" s="37" t="s">
        <v>193</v>
      </c>
      <c r="B23" s="121">
        <f t="shared" si="2"/>
        <v>19</v>
      </c>
      <c r="C23" s="127" t="s">
        <v>194</v>
      </c>
      <c r="D23" s="123">
        <v>9</v>
      </c>
      <c r="E23" s="124">
        <f t="shared" si="3"/>
        <v>17</v>
      </c>
      <c r="F23" s="156">
        <f>VLOOKUP(A23,Доначисление!A:S,19,0)</f>
        <v>369.40647200000001</v>
      </c>
      <c r="G23" s="123">
        <f>VLOOKUP(A23,Доначисление!A:I,9,0)</f>
        <v>12.336713529999997</v>
      </c>
      <c r="H23" s="125">
        <f t="shared" si="4"/>
        <v>41.045163555555554</v>
      </c>
      <c r="I23" s="124">
        <f t="shared" si="0"/>
        <v>0.72568903117647043</v>
      </c>
      <c r="J23" s="258">
        <v>38.32</v>
      </c>
      <c r="K23" s="38">
        <f t="shared" si="1"/>
        <v>-37.594310968823528</v>
      </c>
      <c r="L23" s="39">
        <f t="shared" si="5"/>
        <v>1.8937605197715826E-2</v>
      </c>
      <c r="M23" s="24">
        <f t="shared" si="6"/>
        <v>0</v>
      </c>
      <c r="N23" s="123">
        <f>COUNTIF('Свод завершенные донач ДГД'!A:A,'Среднее доначисление'!A23)</f>
        <v>17</v>
      </c>
      <c r="O23" s="124">
        <f>COUNTIFS('Завершенные ИНИС и ИСНА'!T:T,"УНА",'Завершенные ИНИС и ИСНА'!C:C,'Среднее доначисление'!A23)</f>
        <v>17</v>
      </c>
      <c r="P23" s="224">
        <f t="shared" si="7"/>
        <v>0</v>
      </c>
      <c r="Q23" s="123">
        <v>6</v>
      </c>
      <c r="R23" s="224">
        <f t="shared" si="8"/>
        <v>11</v>
      </c>
    </row>
    <row r="24" spans="1:18" ht="18" x14ac:dyDescent="0.35">
      <c r="A24" s="37" t="s">
        <v>304</v>
      </c>
      <c r="B24" s="121">
        <f t="shared" si="2"/>
        <v>15</v>
      </c>
      <c r="C24" s="127" t="s">
        <v>305</v>
      </c>
      <c r="D24" s="123">
        <v>11</v>
      </c>
      <c r="E24" s="124">
        <f t="shared" si="3"/>
        <v>15</v>
      </c>
      <c r="F24" s="156">
        <f>VLOOKUP(A24,Доначисление!A:S,19,0)</f>
        <v>454.12563279999995</v>
      </c>
      <c r="G24" s="123">
        <f>VLOOKUP(A24,Доначисление!A:I,9,0)</f>
        <v>407.49042848999994</v>
      </c>
      <c r="H24" s="125">
        <f t="shared" si="4"/>
        <v>41.28414843636363</v>
      </c>
      <c r="I24" s="124">
        <f t="shared" si="0"/>
        <v>27.166028565999998</v>
      </c>
      <c r="J24" s="258">
        <v>38.32</v>
      </c>
      <c r="K24" s="38">
        <f t="shared" si="1"/>
        <v>-11.153971434000002</v>
      </c>
      <c r="L24" s="39">
        <f t="shared" si="5"/>
        <v>0.70892558888308976</v>
      </c>
      <c r="M24" s="24">
        <f t="shared" si="6"/>
        <v>0</v>
      </c>
      <c r="N24" s="123">
        <f>COUNTIF('Свод завершенные донач ДГД'!A:A,'Среднее доначисление'!A24)</f>
        <v>15</v>
      </c>
      <c r="O24" s="124">
        <f>COUNTIFS('Завершенные ИНИС и ИСНА'!T:T,"УНА",'Завершенные ИНИС и ИСНА'!C:C,'Среднее доначисление'!A24)</f>
        <v>15</v>
      </c>
      <c r="P24" s="224">
        <f t="shared" si="7"/>
        <v>0</v>
      </c>
      <c r="Q24" s="123">
        <v>7</v>
      </c>
      <c r="R24" s="224">
        <f t="shared" si="8"/>
        <v>8</v>
      </c>
    </row>
    <row r="25" spans="1:18" ht="18" x14ac:dyDescent="0.35">
      <c r="A25" s="37" t="s">
        <v>355</v>
      </c>
      <c r="B25" s="121">
        <f t="shared" si="2"/>
        <v>5</v>
      </c>
      <c r="C25" s="127" t="s">
        <v>148</v>
      </c>
      <c r="D25" s="123">
        <v>11</v>
      </c>
      <c r="E25" s="124">
        <f t="shared" si="3"/>
        <v>4</v>
      </c>
      <c r="F25" s="156">
        <f>VLOOKUP(A25,Доначисление!A:S,19,0)</f>
        <v>152.36159093000001</v>
      </c>
      <c r="G25" s="123">
        <f>VLOOKUP(A25,Доначисление!A:I,9,0)</f>
        <v>704.02056292999998</v>
      </c>
      <c r="H25" s="125">
        <f t="shared" si="4"/>
        <v>13.851053720909091</v>
      </c>
      <c r="I25" s="124">
        <f t="shared" si="0"/>
        <v>176.0051407325</v>
      </c>
      <c r="J25" s="258">
        <v>38.32</v>
      </c>
      <c r="K25" s="38">
        <f t="shared" si="1"/>
        <v>137.6851407325</v>
      </c>
      <c r="L25" s="39">
        <f t="shared" si="5"/>
        <v>4.5930360316414403</v>
      </c>
      <c r="M25" s="24">
        <f t="shared" si="6"/>
        <v>10</v>
      </c>
      <c r="N25" s="123">
        <f>COUNTIF('Свод завершенные донач ДГД'!A:A,'Среднее доначисление'!A25)</f>
        <v>4</v>
      </c>
      <c r="O25" s="124">
        <f>COUNTIFS('Завершенные ИНИС и ИСНА'!T:T,"УНА",'Завершенные ИНИС и ИСНА'!C:C,'Среднее доначисление'!A25)</f>
        <v>4</v>
      </c>
      <c r="P25" s="224">
        <f t="shared" si="7"/>
        <v>0</v>
      </c>
      <c r="Q25" s="123">
        <v>4</v>
      </c>
      <c r="R25" s="224">
        <f t="shared" si="8"/>
        <v>0</v>
      </c>
    </row>
    <row r="26" spans="1:18" ht="18.75" thickBot="1" x14ac:dyDescent="0.4">
      <c r="A26" s="37" t="s">
        <v>365</v>
      </c>
      <c r="B26" s="121">
        <f t="shared" si="2"/>
        <v>20</v>
      </c>
      <c r="C26" s="128" t="s">
        <v>20</v>
      </c>
      <c r="D26" s="123">
        <v>10</v>
      </c>
      <c r="E26" s="124">
        <f t="shared" si="3"/>
        <v>12</v>
      </c>
      <c r="F26" s="156">
        <f>VLOOKUP(A26,Доначисление!A:S,19,0)</f>
        <v>154.69126499999999</v>
      </c>
      <c r="G26" s="123">
        <f>VLOOKUP(A26,Доначисление!A:I,9,0)</f>
        <v>4.6354030000000002</v>
      </c>
      <c r="H26" s="125">
        <f t="shared" si="4"/>
        <v>15.469126499999998</v>
      </c>
      <c r="I26" s="124">
        <f t="shared" si="0"/>
        <v>0.38628358333333335</v>
      </c>
      <c r="J26" s="258">
        <v>38.32</v>
      </c>
      <c r="K26" s="40">
        <f t="shared" si="1"/>
        <v>-37.93371641666667</v>
      </c>
      <c r="L26" s="41">
        <f t="shared" si="5"/>
        <v>1.0080469293667363E-2</v>
      </c>
      <c r="M26" s="24">
        <f t="shared" si="6"/>
        <v>0</v>
      </c>
      <c r="N26" s="123">
        <f>COUNTIF('Свод завершенные донач ДГД'!A:A,'Среднее доначисление'!A26)</f>
        <v>12</v>
      </c>
      <c r="O26" s="124">
        <f>COUNTIFS('Завершенные ИНИС и ИСНА'!T:T,"УНА",'Завершенные ИНИС и ИСНА'!C:C,'Среднее доначисление'!A26)</f>
        <v>12</v>
      </c>
      <c r="P26" s="224">
        <f t="shared" si="7"/>
        <v>0</v>
      </c>
      <c r="Q26" s="123">
        <v>8</v>
      </c>
      <c r="R26" s="224">
        <f t="shared" si="8"/>
        <v>4</v>
      </c>
    </row>
    <row r="27" spans="1:18" ht="18.75" thickBot="1" x14ac:dyDescent="0.4">
      <c r="A27" s="42"/>
      <c r="B27" s="153" t="s">
        <v>366</v>
      </c>
      <c r="C27" s="154" t="s">
        <v>465</v>
      </c>
      <c r="D27" s="131">
        <f>SUM(D7:D26)</f>
        <v>420</v>
      </c>
      <c r="E27" s="132">
        <f>SUM(E7:E26)</f>
        <v>380</v>
      </c>
      <c r="F27" s="132">
        <f>SUM(F7:F26)</f>
        <v>33013.640947740001</v>
      </c>
      <c r="G27" s="131">
        <f>SUM(G7:G26)</f>
        <v>42066.551381260004</v>
      </c>
      <c r="H27" s="133">
        <f>F27/D27</f>
        <v>78.603907018428572</v>
      </c>
      <c r="I27" s="134">
        <f t="shared" si="0"/>
        <v>110.7014510033158</v>
      </c>
      <c r="J27" s="259">
        <f>J26</f>
        <v>38.32</v>
      </c>
      <c r="K27" s="27">
        <f t="shared" si="1"/>
        <v>72.381451003315789</v>
      </c>
      <c r="L27" s="28">
        <f t="shared" si="5"/>
        <v>2.8888687631345458</v>
      </c>
      <c r="M27" s="131">
        <f t="shared" si="6"/>
        <v>10</v>
      </c>
      <c r="N27" s="131">
        <f t="shared" ref="N27:R27" si="9">SUM(N7:N26)</f>
        <v>377</v>
      </c>
      <c r="O27" s="132">
        <f t="shared" si="9"/>
        <v>380</v>
      </c>
      <c r="P27" s="226">
        <f t="shared" si="9"/>
        <v>3</v>
      </c>
      <c r="Q27" s="131">
        <f t="shared" si="9"/>
        <v>213</v>
      </c>
      <c r="R27" s="226">
        <f t="shared" si="9"/>
        <v>167</v>
      </c>
    </row>
    <row r="28" spans="1:18" x14ac:dyDescent="0.3">
      <c r="I28" s="19"/>
      <c r="J28" s="19"/>
    </row>
    <row r="29" spans="1:18" ht="19.5" x14ac:dyDescent="0.3">
      <c r="C29" s="43"/>
      <c r="D29" s="44"/>
      <c r="E29" s="44"/>
      <c r="F29" s="44"/>
      <c r="G29" s="44"/>
      <c r="I29" s="19"/>
      <c r="J29" s="19"/>
    </row>
    <row r="30" spans="1:18" x14ac:dyDescent="0.3">
      <c r="I30" s="19"/>
      <c r="J30" s="19"/>
    </row>
  </sheetData>
  <mergeCells count="13">
    <mergeCell ref="Q4:Q6"/>
    <mergeCell ref="R4:R6"/>
    <mergeCell ref="P4:P6"/>
    <mergeCell ref="N4:O5"/>
    <mergeCell ref="M4:M6"/>
    <mergeCell ref="A4:A6"/>
    <mergeCell ref="G4:G6"/>
    <mergeCell ref="H4:I5"/>
    <mergeCell ref="J4:J6"/>
    <mergeCell ref="K4:L5"/>
    <mergeCell ref="B4:B6"/>
    <mergeCell ref="C4:C6"/>
    <mergeCell ref="F4:F6"/>
  </mergeCells>
  <conditionalFormatting sqref="K7:K27">
    <cfRule type="cellIs" dxfId="34" priority="20" operator="lessThan">
      <formula>0</formula>
    </cfRule>
    <cfRule type="cellIs" dxfId="33" priority="21" operator="greaterThan">
      <formula>0</formula>
    </cfRule>
  </conditionalFormatting>
  <conditionalFormatting sqref="L7:L27">
    <cfRule type="cellIs" dxfId="32" priority="18" operator="lessThan">
      <formula>1</formula>
    </cfRule>
    <cfRule type="cellIs" dxfId="31" priority="19" operator="greaterThan">
      <formula>1</formula>
    </cfRule>
  </conditionalFormatting>
  <conditionalFormatting sqref="P7:P27">
    <cfRule type="cellIs" dxfId="30" priority="6" operator="lessThan">
      <formula>0</formula>
    </cfRule>
    <cfRule type="cellIs" dxfId="29" priority="7" operator="greaterThan">
      <formula>0</formula>
    </cfRule>
  </conditionalFormatting>
  <conditionalFormatting sqref="R1:R1048576">
    <cfRule type="cellIs" dxfId="28" priority="3" operator="lessThan">
      <formula>0</formula>
    </cfRule>
  </conditionalFormatting>
  <conditionalFormatting sqref="R7:R26">
    <cfRule type="cellIs" dxfId="27" priority="1" operator="lessThan">
      <formula>0</formula>
    </cfRule>
  </conditionalFormatting>
  <pageMargins left="0.70866141732283472" right="0.70866141732283472" top="0.74803149606299213" bottom="0.74803149606299213" header="0.31496062992125984" footer="0.31496062992125984"/>
  <pageSetup paperSize="9" scale="63"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M30"/>
  <sheetViews>
    <sheetView zoomScale="85" zoomScaleNormal="85" workbookViewId="0">
      <selection activeCell="I20" sqref="A20:XFD20"/>
    </sheetView>
  </sheetViews>
  <sheetFormatPr defaultRowHeight="16.5" x14ac:dyDescent="0.3"/>
  <cols>
    <col min="1" max="1" width="6.85546875" style="18" customWidth="1"/>
    <col min="2" max="2" width="8" style="18" customWidth="1"/>
    <col min="3" max="3" width="20.85546875" style="18" customWidth="1"/>
    <col min="4" max="5" width="11.85546875" style="19" customWidth="1"/>
    <col min="6" max="7" width="17.28515625" style="19" customWidth="1"/>
    <col min="8" max="9" width="13.7109375" style="18" customWidth="1"/>
    <col min="10" max="10" width="16.140625" style="18" customWidth="1"/>
    <col min="11" max="11" width="10.42578125" style="18" customWidth="1"/>
    <col min="12" max="12" width="7.85546875" style="18" customWidth="1"/>
    <col min="13" max="13" width="9.140625" style="18"/>
  </cols>
  <sheetData>
    <row r="1" spans="1:13" x14ac:dyDescent="0.3">
      <c r="I1" s="19"/>
      <c r="J1" s="19"/>
    </row>
    <row r="2" spans="1:13" ht="29.25" x14ac:dyDescent="0.3">
      <c r="B2" s="33" t="s">
        <v>5524</v>
      </c>
      <c r="C2" s="30"/>
      <c r="D2" s="34"/>
      <c r="E2" s="34"/>
      <c r="F2" s="34"/>
      <c r="G2" s="34"/>
      <c r="H2" s="30"/>
      <c r="I2" s="34"/>
      <c r="J2" s="34"/>
      <c r="K2" s="30"/>
      <c r="L2" s="30"/>
    </row>
    <row r="3" spans="1:13" ht="18" customHeight="1" thickBot="1" x14ac:dyDescent="0.3">
      <c r="A3" s="35"/>
      <c r="B3" s="36"/>
      <c r="C3" s="35"/>
      <c r="D3" s="20"/>
      <c r="E3" s="20"/>
      <c r="F3" s="20"/>
      <c r="G3" s="20"/>
      <c r="H3" s="35"/>
      <c r="I3" s="20"/>
      <c r="J3" s="20" t="s">
        <v>344</v>
      </c>
      <c r="K3" s="35"/>
      <c r="L3" s="20"/>
      <c r="M3" s="35"/>
    </row>
    <row r="4" spans="1:13" s="18" customFormat="1" ht="15" customHeight="1" x14ac:dyDescent="0.3">
      <c r="A4" s="582" t="s">
        <v>460</v>
      </c>
      <c r="B4" s="591" t="s">
        <v>454</v>
      </c>
      <c r="C4" s="594" t="s">
        <v>345</v>
      </c>
      <c r="D4" s="253" t="s">
        <v>346</v>
      </c>
      <c r="E4" s="254"/>
      <c r="F4" s="585" t="s">
        <v>5528</v>
      </c>
      <c r="G4" s="555" t="s">
        <v>5526</v>
      </c>
      <c r="H4" s="585" t="s">
        <v>635</v>
      </c>
      <c r="I4" s="586"/>
      <c r="J4" s="537" t="s">
        <v>5527</v>
      </c>
      <c r="K4" s="585" t="s">
        <v>897</v>
      </c>
      <c r="L4" s="586"/>
      <c r="M4" s="601" t="s">
        <v>899</v>
      </c>
    </row>
    <row r="5" spans="1:13" s="18" customFormat="1" ht="39" customHeight="1" thickBot="1" x14ac:dyDescent="0.35">
      <c r="A5" s="582"/>
      <c r="B5" s="592"/>
      <c r="C5" s="595"/>
      <c r="D5" s="256"/>
      <c r="E5" s="257"/>
      <c r="F5" s="589"/>
      <c r="G5" s="583"/>
      <c r="H5" s="584"/>
      <c r="I5" s="587"/>
      <c r="J5" s="588"/>
      <c r="K5" s="589"/>
      <c r="L5" s="590"/>
      <c r="M5" s="602"/>
    </row>
    <row r="6" spans="1:13" s="18" customFormat="1" ht="18.75" thickBot="1" x14ac:dyDescent="0.35">
      <c r="A6" s="582"/>
      <c r="B6" s="593"/>
      <c r="C6" s="596"/>
      <c r="D6" s="255">
        <v>45748</v>
      </c>
      <c r="E6" s="255">
        <v>46113</v>
      </c>
      <c r="F6" s="584"/>
      <c r="G6" s="584"/>
      <c r="H6" s="255">
        <v>45748</v>
      </c>
      <c r="I6" s="255">
        <v>46113</v>
      </c>
      <c r="J6" s="538"/>
      <c r="K6" s="394" t="s">
        <v>347</v>
      </c>
      <c r="L6" s="130" t="s">
        <v>898</v>
      </c>
      <c r="M6" s="603"/>
    </row>
    <row r="7" spans="1:13" s="18" customFormat="1" ht="18" x14ac:dyDescent="0.35">
      <c r="A7" s="37" t="s">
        <v>356</v>
      </c>
      <c r="B7" s="121">
        <v>1</v>
      </c>
      <c r="C7" s="122" t="s">
        <v>357</v>
      </c>
      <c r="D7" s="123">
        <v>11</v>
      </c>
      <c r="E7" s="124">
        <v>7</v>
      </c>
      <c r="F7" s="156">
        <v>801.25290399999994</v>
      </c>
      <c r="G7" s="123">
        <v>1511.08137457</v>
      </c>
      <c r="H7" s="125">
        <v>72.841173090909081</v>
      </c>
      <c r="I7" s="124">
        <v>215.86876779571429</v>
      </c>
      <c r="J7" s="258">
        <v>38.32</v>
      </c>
      <c r="K7" s="22">
        <v>177.5487677957143</v>
      </c>
      <c r="L7" s="23">
        <v>5.6333185750447363</v>
      </c>
      <c r="M7" s="24">
        <v>10</v>
      </c>
    </row>
    <row r="8" spans="1:13" s="18" customFormat="1" ht="18" x14ac:dyDescent="0.3">
      <c r="A8" s="37" t="s">
        <v>354</v>
      </c>
      <c r="B8" s="121">
        <v>2</v>
      </c>
      <c r="C8" s="126" t="s">
        <v>464</v>
      </c>
      <c r="D8" s="123">
        <v>8</v>
      </c>
      <c r="E8" s="124">
        <v>9</v>
      </c>
      <c r="F8" s="156">
        <v>1002.77674</v>
      </c>
      <c r="G8" s="123">
        <v>1859.4108859999999</v>
      </c>
      <c r="H8" s="125">
        <v>125.3470925</v>
      </c>
      <c r="I8" s="124">
        <v>206.60120955555556</v>
      </c>
      <c r="J8" s="258">
        <v>38.32</v>
      </c>
      <c r="K8" s="38">
        <v>168.28120955555556</v>
      </c>
      <c r="L8" s="39">
        <v>5.3914720656460222</v>
      </c>
      <c r="M8" s="24">
        <v>10</v>
      </c>
    </row>
    <row r="9" spans="1:13" s="18" customFormat="1" ht="18" x14ac:dyDescent="0.35">
      <c r="A9" s="37" t="s">
        <v>337</v>
      </c>
      <c r="B9" s="121">
        <v>3</v>
      </c>
      <c r="C9" s="127" t="s">
        <v>353</v>
      </c>
      <c r="D9" s="123">
        <v>10</v>
      </c>
      <c r="E9" s="124">
        <v>20</v>
      </c>
      <c r="F9" s="156">
        <v>3801.0441794799995</v>
      </c>
      <c r="G9" s="123">
        <v>4102.1240387400003</v>
      </c>
      <c r="H9" s="125">
        <v>380.10441794799993</v>
      </c>
      <c r="I9" s="124">
        <v>205.10620193700001</v>
      </c>
      <c r="J9" s="258">
        <v>38.32</v>
      </c>
      <c r="K9" s="38">
        <v>166.78620193700002</v>
      </c>
      <c r="L9" s="39">
        <v>5.3524582968945724</v>
      </c>
      <c r="M9" s="24">
        <v>10</v>
      </c>
    </row>
    <row r="10" spans="1:13" s="18" customFormat="1" ht="18" x14ac:dyDescent="0.35">
      <c r="A10" s="37" t="s">
        <v>355</v>
      </c>
      <c r="B10" s="121">
        <v>4</v>
      </c>
      <c r="C10" s="127" t="s">
        <v>148</v>
      </c>
      <c r="D10" s="123">
        <v>11</v>
      </c>
      <c r="E10" s="124">
        <v>4</v>
      </c>
      <c r="F10" s="156">
        <v>152.36159093000001</v>
      </c>
      <c r="G10" s="123">
        <v>704.02056292999998</v>
      </c>
      <c r="H10" s="125">
        <v>13.851053720909091</v>
      </c>
      <c r="I10" s="124">
        <v>176.0051407325</v>
      </c>
      <c r="J10" s="258">
        <v>38.32</v>
      </c>
      <c r="K10" s="38">
        <v>137.6851407325</v>
      </c>
      <c r="L10" s="39">
        <v>4.5930360316414403</v>
      </c>
      <c r="M10" s="24">
        <v>10</v>
      </c>
    </row>
    <row r="11" spans="1:13" s="18" customFormat="1" ht="18" x14ac:dyDescent="0.3">
      <c r="A11" s="37" t="s">
        <v>289</v>
      </c>
      <c r="B11" s="121">
        <v>5</v>
      </c>
      <c r="C11" s="126" t="s">
        <v>349</v>
      </c>
      <c r="D11" s="123">
        <v>3</v>
      </c>
      <c r="E11" s="124">
        <v>1</v>
      </c>
      <c r="F11" s="156">
        <v>221.13674259999999</v>
      </c>
      <c r="G11" s="123">
        <v>158.85571300000001</v>
      </c>
      <c r="H11" s="125">
        <v>73.712247533333326</v>
      </c>
      <c r="I11" s="124">
        <v>158.85571300000001</v>
      </c>
      <c r="J11" s="258">
        <v>38.32</v>
      </c>
      <c r="K11" s="38">
        <v>120.53571300000002</v>
      </c>
      <c r="L11" s="39">
        <v>4.1455039926931105</v>
      </c>
      <c r="M11" s="24">
        <v>10</v>
      </c>
    </row>
    <row r="12" spans="1:13" s="18" customFormat="1" ht="18" x14ac:dyDescent="0.35">
      <c r="A12" s="37" t="s">
        <v>328</v>
      </c>
      <c r="B12" s="121">
        <v>6</v>
      </c>
      <c r="C12" s="127" t="s">
        <v>329</v>
      </c>
      <c r="D12" s="123">
        <v>12</v>
      </c>
      <c r="E12" s="124">
        <v>19</v>
      </c>
      <c r="F12" s="156">
        <v>1257.9868742000001</v>
      </c>
      <c r="G12" s="123">
        <v>2808.66158868</v>
      </c>
      <c r="H12" s="125">
        <v>104.83223951666668</v>
      </c>
      <c r="I12" s="124">
        <v>147.82429414105263</v>
      </c>
      <c r="J12" s="258">
        <v>38.32</v>
      </c>
      <c r="K12" s="38">
        <v>109.50429414105264</v>
      </c>
      <c r="L12" s="39">
        <v>3.8576277176683882</v>
      </c>
      <c r="M12" s="24">
        <v>10</v>
      </c>
    </row>
    <row r="13" spans="1:13" s="18" customFormat="1" ht="18" x14ac:dyDescent="0.35">
      <c r="A13" s="37" t="s">
        <v>352</v>
      </c>
      <c r="B13" s="121">
        <v>7</v>
      </c>
      <c r="C13" s="127" t="s">
        <v>276</v>
      </c>
      <c r="D13" s="123">
        <v>6</v>
      </c>
      <c r="E13" s="124">
        <v>5</v>
      </c>
      <c r="F13" s="156">
        <v>623.26405496999996</v>
      </c>
      <c r="G13" s="123">
        <v>718.23921307000001</v>
      </c>
      <c r="H13" s="125">
        <v>103.87734249499999</v>
      </c>
      <c r="I13" s="124">
        <v>143.64784261400001</v>
      </c>
      <c r="J13" s="258">
        <v>38.32</v>
      </c>
      <c r="K13" s="38">
        <v>105.32784261400002</v>
      </c>
      <c r="L13" s="39">
        <v>3.7486388991127351</v>
      </c>
      <c r="M13" s="24">
        <v>10</v>
      </c>
    </row>
    <row r="14" spans="1:13" s="18" customFormat="1" ht="18" x14ac:dyDescent="0.35">
      <c r="A14" s="37" t="s">
        <v>348</v>
      </c>
      <c r="B14" s="121">
        <v>8</v>
      </c>
      <c r="C14" s="127" t="s">
        <v>49</v>
      </c>
      <c r="D14" s="123">
        <v>12</v>
      </c>
      <c r="E14" s="124">
        <v>22</v>
      </c>
      <c r="F14" s="156">
        <v>2940.4076289999998</v>
      </c>
      <c r="G14" s="123">
        <v>2608.9057973000008</v>
      </c>
      <c r="H14" s="125">
        <v>245.03396908333332</v>
      </c>
      <c r="I14" s="124">
        <v>118.58662715000004</v>
      </c>
      <c r="J14" s="258">
        <v>38.32</v>
      </c>
      <c r="K14" s="38">
        <v>80.266627150000033</v>
      </c>
      <c r="L14" s="39">
        <v>3.0946405832463477</v>
      </c>
      <c r="M14" s="24">
        <v>10</v>
      </c>
    </row>
    <row r="15" spans="1:13" s="18" customFormat="1" ht="18" x14ac:dyDescent="0.35">
      <c r="A15" s="37" t="s">
        <v>217</v>
      </c>
      <c r="B15" s="121">
        <v>9</v>
      </c>
      <c r="C15" s="127" t="s">
        <v>360</v>
      </c>
      <c r="D15" s="123">
        <v>55</v>
      </c>
      <c r="E15" s="124">
        <v>34</v>
      </c>
      <c r="F15" s="156">
        <v>1174.79142594</v>
      </c>
      <c r="G15" s="123">
        <v>3604.2165670200002</v>
      </c>
      <c r="H15" s="125">
        <v>21.359844108000001</v>
      </c>
      <c r="I15" s="124">
        <v>106.0063696182353</v>
      </c>
      <c r="J15" s="258">
        <v>38.32</v>
      </c>
      <c r="K15" s="38">
        <v>67.68636961823529</v>
      </c>
      <c r="L15" s="39">
        <v>2.7663457624800443</v>
      </c>
      <c r="M15" s="24">
        <v>10</v>
      </c>
    </row>
    <row r="16" spans="1:13" s="18" customFormat="1" ht="18" x14ac:dyDescent="0.35">
      <c r="A16" s="37" t="s">
        <v>359</v>
      </c>
      <c r="B16" s="121">
        <v>10</v>
      </c>
      <c r="C16" s="127" t="s">
        <v>259</v>
      </c>
      <c r="D16" s="123">
        <v>12</v>
      </c>
      <c r="E16" s="124">
        <v>15</v>
      </c>
      <c r="F16" s="156">
        <v>709.0641803200001</v>
      </c>
      <c r="G16" s="123">
        <v>1070.5822434999998</v>
      </c>
      <c r="H16" s="125">
        <v>59.088681693333342</v>
      </c>
      <c r="I16" s="124">
        <v>71.37214956666665</v>
      </c>
      <c r="J16" s="258">
        <v>38.32</v>
      </c>
      <c r="K16" s="38">
        <v>33.05214956666665</v>
      </c>
      <c r="L16" s="39">
        <v>1.8625299991301318</v>
      </c>
      <c r="M16" s="24">
        <v>10</v>
      </c>
    </row>
    <row r="17" spans="1:13" s="18" customFormat="1" ht="18" x14ac:dyDescent="0.35">
      <c r="A17" s="37" t="s">
        <v>363</v>
      </c>
      <c r="B17" s="121">
        <v>11</v>
      </c>
      <c r="C17" s="127" t="s">
        <v>364</v>
      </c>
      <c r="D17" s="123">
        <v>107</v>
      </c>
      <c r="E17" s="124">
        <v>86</v>
      </c>
      <c r="F17" s="156">
        <v>9285.3338768200047</v>
      </c>
      <c r="G17" s="123">
        <v>6068.3442885800005</v>
      </c>
      <c r="H17" s="125">
        <v>86.778821278691638</v>
      </c>
      <c r="I17" s="124">
        <v>70.562142890465125</v>
      </c>
      <c r="J17" s="258">
        <v>38.32</v>
      </c>
      <c r="K17" s="38">
        <v>32.242142890465125</v>
      </c>
      <c r="L17" s="39">
        <v>1.8413920378513864</v>
      </c>
      <c r="M17" s="24">
        <v>10</v>
      </c>
    </row>
    <row r="18" spans="1:13" s="18" customFormat="1" ht="18" x14ac:dyDescent="0.35">
      <c r="A18" s="37" t="s">
        <v>358</v>
      </c>
      <c r="B18" s="121">
        <v>12</v>
      </c>
      <c r="C18" s="127" t="s">
        <v>245</v>
      </c>
      <c r="D18" s="123">
        <v>23</v>
      </c>
      <c r="E18" s="124">
        <v>10</v>
      </c>
      <c r="F18" s="156">
        <v>891.17097899999999</v>
      </c>
      <c r="G18" s="123">
        <v>440.40227971999997</v>
      </c>
      <c r="H18" s="125">
        <v>38.746564304347828</v>
      </c>
      <c r="I18" s="124">
        <v>44.040227971999997</v>
      </c>
      <c r="J18" s="258">
        <v>38.32</v>
      </c>
      <c r="K18" s="38">
        <v>5.7202279719999964</v>
      </c>
      <c r="L18" s="39">
        <v>1.149275260229645</v>
      </c>
      <c r="M18" s="24">
        <v>10</v>
      </c>
    </row>
    <row r="19" spans="1:13" s="18" customFormat="1" ht="18" x14ac:dyDescent="0.35">
      <c r="A19" s="37" t="s">
        <v>361</v>
      </c>
      <c r="B19" s="121">
        <v>13</v>
      </c>
      <c r="C19" s="127" t="s">
        <v>362</v>
      </c>
      <c r="D19" s="123">
        <v>68</v>
      </c>
      <c r="E19" s="124">
        <v>54</v>
      </c>
      <c r="F19" s="156">
        <v>4207.6796694599989</v>
      </c>
      <c r="G19" s="123">
        <v>2199.6467079200002</v>
      </c>
      <c r="H19" s="125">
        <v>61.877642197941157</v>
      </c>
      <c r="I19" s="124">
        <v>40.734198294814817</v>
      </c>
      <c r="J19" s="258">
        <v>38.32</v>
      </c>
      <c r="K19" s="38">
        <v>2.4141982948148168</v>
      </c>
      <c r="L19" s="39">
        <v>1.0630009993427667</v>
      </c>
      <c r="M19" s="24">
        <v>10</v>
      </c>
    </row>
    <row r="20" spans="1:13" s="18" customFormat="1" ht="18" x14ac:dyDescent="0.35">
      <c r="A20" s="37" t="s">
        <v>282</v>
      </c>
      <c r="B20" s="121">
        <v>14</v>
      </c>
      <c r="C20" s="127" t="s">
        <v>283</v>
      </c>
      <c r="D20" s="123">
        <v>12</v>
      </c>
      <c r="E20" s="124">
        <v>15</v>
      </c>
      <c r="F20" s="156">
        <v>1786.2054506299999</v>
      </c>
      <c r="G20" s="123">
        <v>492.47053360999996</v>
      </c>
      <c r="H20" s="125">
        <v>148.85045421916666</v>
      </c>
      <c r="I20" s="124">
        <v>32.831368907333328</v>
      </c>
      <c r="J20" s="258">
        <v>38.32</v>
      </c>
      <c r="K20" s="38">
        <v>-5.4886310926666724</v>
      </c>
      <c r="L20" s="39">
        <v>0.85676849966945012</v>
      </c>
      <c r="M20" s="24">
        <v>0</v>
      </c>
    </row>
    <row r="21" spans="1:13" s="18" customFormat="1" ht="18" x14ac:dyDescent="0.35">
      <c r="A21" s="37" t="s">
        <v>304</v>
      </c>
      <c r="B21" s="121">
        <v>15</v>
      </c>
      <c r="C21" s="127" t="s">
        <v>305</v>
      </c>
      <c r="D21" s="123">
        <v>11</v>
      </c>
      <c r="E21" s="124">
        <v>15</v>
      </c>
      <c r="F21" s="156">
        <v>454.12563279999995</v>
      </c>
      <c r="G21" s="123">
        <v>407.49042848999989</v>
      </c>
      <c r="H21" s="125">
        <v>41.28414843636363</v>
      </c>
      <c r="I21" s="124">
        <v>27.166028565999991</v>
      </c>
      <c r="J21" s="258">
        <v>38.32</v>
      </c>
      <c r="K21" s="38">
        <v>-11.15397143400001</v>
      </c>
      <c r="L21" s="39">
        <v>0.70892558888308954</v>
      </c>
      <c r="M21" s="24">
        <v>0</v>
      </c>
    </row>
    <row r="22" spans="1:13" s="18" customFormat="1" ht="18" x14ac:dyDescent="0.3">
      <c r="A22" s="37" t="s">
        <v>256</v>
      </c>
      <c r="B22" s="121">
        <v>16</v>
      </c>
      <c r="C22" s="126" t="s">
        <v>350</v>
      </c>
      <c r="D22" s="123">
        <v>9</v>
      </c>
      <c r="E22" s="124">
        <v>12</v>
      </c>
      <c r="F22" s="156">
        <v>749.06746599999997</v>
      </c>
      <c r="G22" s="123">
        <v>241.51538837999999</v>
      </c>
      <c r="H22" s="125">
        <v>83.229718444444444</v>
      </c>
      <c r="I22" s="124">
        <v>20.126282364999998</v>
      </c>
      <c r="J22" s="258">
        <v>38.32</v>
      </c>
      <c r="K22" s="38">
        <v>-18.193717635000002</v>
      </c>
      <c r="L22" s="39">
        <v>0.52521613687369517</v>
      </c>
      <c r="M22" s="24">
        <v>0</v>
      </c>
    </row>
    <row r="23" spans="1:13" s="18" customFormat="1" ht="18" x14ac:dyDescent="0.35">
      <c r="A23" s="37" t="s">
        <v>351</v>
      </c>
      <c r="B23" s="121">
        <v>17</v>
      </c>
      <c r="C23" s="127" t="s">
        <v>177</v>
      </c>
      <c r="D23" s="123">
        <v>15</v>
      </c>
      <c r="E23" s="124">
        <v>4</v>
      </c>
      <c r="F23" s="156">
        <v>1517.7456395900001</v>
      </c>
      <c r="G23" s="123">
        <v>39.9489588</v>
      </c>
      <c r="H23" s="125">
        <v>101.18304263933334</v>
      </c>
      <c r="I23" s="124">
        <v>9.9872396999999999</v>
      </c>
      <c r="J23" s="258">
        <v>38.32</v>
      </c>
      <c r="K23" s="38">
        <v>-28.3327603</v>
      </c>
      <c r="L23" s="39">
        <v>0.26062734081419625</v>
      </c>
      <c r="M23" s="24">
        <v>0</v>
      </c>
    </row>
    <row r="24" spans="1:13" s="18" customFormat="1" ht="18" x14ac:dyDescent="0.35">
      <c r="A24" s="37" t="s">
        <v>290</v>
      </c>
      <c r="B24" s="121">
        <v>18</v>
      </c>
      <c r="C24" s="127" t="s">
        <v>291</v>
      </c>
      <c r="D24" s="123">
        <v>16</v>
      </c>
      <c r="E24" s="124">
        <v>18</v>
      </c>
      <c r="F24" s="156">
        <v>914.12817500000006</v>
      </c>
      <c r="G24" s="123">
        <v>83.797923540000014</v>
      </c>
      <c r="H24" s="125">
        <v>57.133010937500003</v>
      </c>
      <c r="I24" s="124">
        <v>4.6554401966666674</v>
      </c>
      <c r="J24" s="258">
        <v>38.32</v>
      </c>
      <c r="K24" s="38">
        <v>-33.664559803333333</v>
      </c>
      <c r="L24" s="39">
        <v>0.12148852287752264</v>
      </c>
      <c r="M24" s="24">
        <v>0</v>
      </c>
    </row>
    <row r="25" spans="1:13" s="18" customFormat="1" ht="18" x14ac:dyDescent="0.35">
      <c r="A25" s="37" t="s">
        <v>193</v>
      </c>
      <c r="B25" s="121">
        <v>19</v>
      </c>
      <c r="C25" s="127" t="s">
        <v>194</v>
      </c>
      <c r="D25" s="123">
        <v>9</v>
      </c>
      <c r="E25" s="124">
        <v>14</v>
      </c>
      <c r="F25" s="156">
        <v>369.40647200000001</v>
      </c>
      <c r="G25" s="123">
        <v>11.607484529999997</v>
      </c>
      <c r="H25" s="125">
        <v>41.045163555555554</v>
      </c>
      <c r="I25" s="124">
        <v>0.82910603785714265</v>
      </c>
      <c r="J25" s="258">
        <v>38.32</v>
      </c>
      <c r="K25" s="38">
        <v>-37.490893962142856</v>
      </c>
      <c r="L25" s="39">
        <v>2.1636378858484934E-2</v>
      </c>
      <c r="M25" s="24">
        <v>0</v>
      </c>
    </row>
    <row r="26" spans="1:13" s="18" customFormat="1" ht="18.75" thickBot="1" x14ac:dyDescent="0.4">
      <c r="A26" s="37" t="s">
        <v>365</v>
      </c>
      <c r="B26" s="121">
        <v>20</v>
      </c>
      <c r="C26" s="128" t="s">
        <v>20</v>
      </c>
      <c r="D26" s="123">
        <v>10</v>
      </c>
      <c r="E26" s="124">
        <v>12</v>
      </c>
      <c r="F26" s="156">
        <v>154.69126499999999</v>
      </c>
      <c r="G26" s="123">
        <v>4.6354030000000002</v>
      </c>
      <c r="H26" s="125">
        <v>15.469126499999998</v>
      </c>
      <c r="I26" s="124">
        <v>0.38628358333333335</v>
      </c>
      <c r="J26" s="258">
        <v>38.32</v>
      </c>
      <c r="K26" s="40">
        <v>-37.93371641666667</v>
      </c>
      <c r="L26" s="41">
        <v>1.0080469293667363E-2</v>
      </c>
      <c r="M26" s="24">
        <v>0</v>
      </c>
    </row>
    <row r="27" spans="1:13" s="18" customFormat="1" ht="18.75" thickBot="1" x14ac:dyDescent="0.4">
      <c r="A27" s="42"/>
      <c r="B27" s="153" t="s">
        <v>366</v>
      </c>
      <c r="C27" s="154"/>
      <c r="D27" s="131">
        <v>420</v>
      </c>
      <c r="E27" s="132">
        <v>376</v>
      </c>
      <c r="F27" s="132">
        <v>33013.640947740001</v>
      </c>
      <c r="G27" s="131">
        <v>29135.957381380002</v>
      </c>
      <c r="H27" s="133">
        <v>78.603907018428572</v>
      </c>
      <c r="I27" s="134">
        <v>77.489248354734045</v>
      </c>
      <c r="J27" s="259">
        <v>38.32</v>
      </c>
      <c r="K27" s="27">
        <v>39.169248354734044</v>
      </c>
      <c r="L27" s="28">
        <v>2.0221620134325167</v>
      </c>
      <c r="M27" s="209">
        <v>10</v>
      </c>
    </row>
    <row r="28" spans="1:13" x14ac:dyDescent="0.3">
      <c r="I28" s="19"/>
      <c r="J28" s="19"/>
    </row>
    <row r="29" spans="1:13" ht="19.5" x14ac:dyDescent="0.3">
      <c r="C29" s="43"/>
      <c r="D29" s="44"/>
      <c r="E29" s="44"/>
      <c r="F29" s="44"/>
      <c r="G29" s="44"/>
      <c r="I29" s="19"/>
      <c r="J29" s="19"/>
    </row>
    <row r="30" spans="1:13" x14ac:dyDescent="0.3">
      <c r="I30" s="19"/>
      <c r="J30" s="19"/>
    </row>
  </sheetData>
  <mergeCells count="9">
    <mergeCell ref="J4:J6"/>
    <mergeCell ref="K4:L5"/>
    <mergeCell ref="M4:M6"/>
    <mergeCell ref="A4:A6"/>
    <mergeCell ref="B4:B6"/>
    <mergeCell ref="C4:C6"/>
    <mergeCell ref="F4:F6"/>
    <mergeCell ref="G4:G6"/>
    <mergeCell ref="H4:I5"/>
  </mergeCells>
  <conditionalFormatting sqref="K7:K27">
    <cfRule type="cellIs" dxfId="26" priority="7" operator="lessThan">
      <formula>0</formula>
    </cfRule>
    <cfRule type="cellIs" dxfId="25" priority="8" operator="greaterThan">
      <formula>0</formula>
    </cfRule>
  </conditionalFormatting>
  <conditionalFormatting sqref="L7:L27">
    <cfRule type="cellIs" dxfId="24" priority="5" operator="lessThan">
      <formula>1</formula>
    </cfRule>
    <cfRule type="cellIs" dxfId="23" priority="6" operator="greaterThan">
      <formula>1</formula>
    </cfRule>
  </conditionalFormatting>
  <pageMargins left="0.7" right="0.7" top="0.75" bottom="0.75" header="0.3" footer="0.3"/>
  <pageSetup paperSize="9" scale="7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EK478"/>
  <sheetViews>
    <sheetView zoomScale="85" zoomScaleNormal="85" workbookViewId="0">
      <selection activeCell="R4" sqref="R4"/>
    </sheetView>
  </sheetViews>
  <sheetFormatPr defaultRowHeight="14.25" x14ac:dyDescent="0.25"/>
  <cols>
    <col min="1" max="1" width="39" style="234" bestFit="1" customWidth="1"/>
    <col min="2" max="2" width="24.28515625" style="234" bestFit="1" customWidth="1"/>
    <col min="3" max="3" width="9.140625" style="477"/>
    <col min="4" max="4" width="13.5703125" style="234" bestFit="1" customWidth="1"/>
    <col min="5" max="7" width="9.140625" style="234"/>
    <col min="8" max="8" width="11.5703125" style="234" bestFit="1" customWidth="1"/>
    <col min="9" max="9" width="9.140625" style="234"/>
    <col min="10" max="10" width="5.28515625" style="234" customWidth="1"/>
    <col min="11" max="11" width="15.42578125" style="479" bestFit="1" customWidth="1"/>
    <col min="12" max="12" width="0" style="234" hidden="1" customWidth="1"/>
    <col min="13" max="13" width="50.42578125" style="234" bestFit="1" customWidth="1"/>
    <col min="14" max="17" width="9.140625" style="234" customWidth="1"/>
    <col min="18" max="18" width="16.28515625" style="234" customWidth="1"/>
    <col min="19" max="22" width="9.140625" style="234" customWidth="1"/>
    <col min="23" max="23" width="28.7109375" style="234" customWidth="1"/>
    <col min="24" max="25" width="11.5703125" style="234" bestFit="1" customWidth="1"/>
    <col min="26" max="26" width="9.140625" style="234" customWidth="1"/>
    <col min="27" max="27" width="11.5703125" style="234" customWidth="1"/>
    <col min="28" max="28" width="11.5703125" style="393" customWidth="1"/>
    <col min="29" max="29" width="9.140625" style="234" customWidth="1"/>
    <col min="30" max="30" width="10" style="234" customWidth="1"/>
    <col min="31" max="31" width="18.85546875" style="393" customWidth="1"/>
    <col min="32" max="32" width="6.42578125" style="393" bestFit="1" customWidth="1"/>
    <col min="33" max="33" width="9.42578125" style="393" bestFit="1" customWidth="1"/>
    <col min="34" max="34" width="9.7109375" style="234" bestFit="1" customWidth="1"/>
    <col min="35" max="35" width="9.140625" style="234" customWidth="1"/>
    <col min="36" max="37" width="15.7109375" style="234" customWidth="1"/>
    <col min="38" max="39" width="17" style="234" customWidth="1"/>
    <col min="40" max="40" width="14.5703125" style="234" bestFit="1" customWidth="1"/>
    <col min="41" max="41" width="9.140625" style="234"/>
    <col min="42" max="45" width="14.5703125" style="234" hidden="1" customWidth="1"/>
    <col min="46" max="46" width="14.5703125" style="234" bestFit="1" customWidth="1"/>
    <col min="47" max="47" width="9.140625" style="234"/>
    <col min="48" max="51" width="0" style="234" hidden="1" customWidth="1"/>
    <col min="52" max="53" width="9.140625" style="234"/>
    <col min="54" max="56" width="15.7109375" style="393" hidden="1" customWidth="1"/>
    <col min="57" max="57" width="17" style="393" hidden="1" customWidth="1"/>
    <col min="58" max="58" width="11.5703125" style="393" hidden="1" customWidth="1"/>
    <col min="59" max="59" width="2.28515625" style="393" hidden="1" customWidth="1"/>
    <col min="60" max="63" width="14.5703125" style="393" hidden="1" customWidth="1"/>
    <col min="64" max="64" width="8.7109375" style="393" hidden="1" customWidth="1"/>
    <col min="65" max="65" width="2.28515625" style="393" hidden="1" customWidth="1"/>
    <col min="66" max="71" width="0" style="393" hidden="1" customWidth="1"/>
    <col min="72" max="76" width="12.7109375" style="393" hidden="1" customWidth="1"/>
    <col min="77" max="77" width="2.28515625" style="393" hidden="1" customWidth="1"/>
    <col min="78" max="78" width="10.42578125" style="393" hidden="1" customWidth="1"/>
    <col min="79" max="82" width="11.5703125" style="393" hidden="1" customWidth="1"/>
    <col min="83" max="83" width="2.28515625" style="393" hidden="1" customWidth="1"/>
    <col min="84" max="88" width="14.5703125" style="393" hidden="1" customWidth="1"/>
    <col min="89" max="89" width="2.28515625" style="393" hidden="1" customWidth="1"/>
    <col min="90" max="94" width="14.5703125" style="393" hidden="1" customWidth="1"/>
    <col min="95" max="95" width="2.28515625" style="393" hidden="1" customWidth="1"/>
    <col min="96" max="96" width="10.42578125" style="393" hidden="1" customWidth="1"/>
    <col min="97" max="100" width="11.5703125" style="393" hidden="1" customWidth="1"/>
    <col min="101" max="101" width="2.28515625" style="393" hidden="1" customWidth="1"/>
    <col min="102" max="106" width="6.42578125" style="393" hidden="1" customWidth="1"/>
    <col min="107" max="110" width="2.28515625" style="393" hidden="1" customWidth="1"/>
    <col min="111" max="112" width="12.7109375" style="393" hidden="1" customWidth="1"/>
    <col min="113" max="116" width="2.28515625" style="393" hidden="1" customWidth="1"/>
    <col min="117" max="118" width="10.42578125" style="393" hidden="1" customWidth="1"/>
    <col min="119" max="119" width="2.28515625" style="393" hidden="1" customWidth="1"/>
    <col min="120" max="141" width="9.140625" style="393"/>
    <col min="142" max="16384" width="9.140625" style="234"/>
  </cols>
  <sheetData>
    <row r="1" spans="1:119" x14ac:dyDescent="0.25">
      <c r="AJ1" s="514" t="s">
        <v>5717</v>
      </c>
      <c r="AK1" s="514" t="s">
        <v>5717</v>
      </c>
      <c r="AL1" s="514" t="s">
        <v>5717</v>
      </c>
      <c r="AM1" s="514" t="s">
        <v>5717</v>
      </c>
      <c r="AN1" s="514" t="s">
        <v>5717</v>
      </c>
      <c r="AO1" s="514" t="s">
        <v>5717</v>
      </c>
      <c r="AP1" s="514" t="s">
        <v>5718</v>
      </c>
      <c r="AQ1" s="514" t="s">
        <v>5718</v>
      </c>
      <c r="AR1" s="514" t="s">
        <v>5718</v>
      </c>
      <c r="AS1" s="514" t="s">
        <v>5718</v>
      </c>
      <c r="AT1" s="514" t="s">
        <v>5718</v>
      </c>
      <c r="AU1" s="514" t="s">
        <v>5718</v>
      </c>
      <c r="AV1" s="514" t="s">
        <v>5721</v>
      </c>
      <c r="AW1" s="514" t="s">
        <v>5721</v>
      </c>
      <c r="AX1" s="514" t="s">
        <v>5721</v>
      </c>
      <c r="AY1" s="514" t="s">
        <v>5721</v>
      </c>
      <c r="AZ1" s="514" t="s">
        <v>5721</v>
      </c>
      <c r="BA1" s="514" t="s">
        <v>5721</v>
      </c>
      <c r="BB1" s="511" t="s">
        <v>5709</v>
      </c>
      <c r="BH1" s="511" t="s">
        <v>5708</v>
      </c>
      <c r="BN1" s="511" t="s">
        <v>5710</v>
      </c>
      <c r="BT1" s="514" t="s">
        <v>5720</v>
      </c>
      <c r="BZ1" s="514" t="s">
        <v>5719</v>
      </c>
      <c r="CF1" s="513" t="s">
        <v>5711</v>
      </c>
      <c r="CL1" s="513" t="s">
        <v>5712</v>
      </c>
      <c r="CR1" s="513" t="s">
        <v>5713</v>
      </c>
      <c r="CX1" s="513" t="s">
        <v>5714</v>
      </c>
      <c r="DD1" s="514" t="s">
        <v>5715</v>
      </c>
      <c r="DJ1" s="514" t="s">
        <v>5716</v>
      </c>
    </row>
    <row r="2" spans="1:119" ht="80.099999999999994" customHeight="1" x14ac:dyDescent="0.25">
      <c r="A2" s="384" t="s">
        <v>1370</v>
      </c>
      <c r="B2" s="364" t="s">
        <v>636</v>
      </c>
      <c r="C2" s="473" t="s">
        <v>4834</v>
      </c>
      <c r="D2" s="364" t="s">
        <v>4897</v>
      </c>
      <c r="E2" s="364" t="s">
        <v>4898</v>
      </c>
      <c r="F2" s="364" t="s">
        <v>650</v>
      </c>
      <c r="G2" s="364" t="s">
        <v>637</v>
      </c>
      <c r="H2" s="364" t="s">
        <v>638</v>
      </c>
      <c r="I2" s="364" t="s">
        <v>1963</v>
      </c>
      <c r="J2" s="364" t="s">
        <v>1</v>
      </c>
      <c r="K2" s="508" t="s">
        <v>639</v>
      </c>
      <c r="L2" s="364" t="s">
        <v>1964</v>
      </c>
      <c r="M2" s="364" t="s">
        <v>640</v>
      </c>
      <c r="N2" s="385" t="s">
        <v>4835</v>
      </c>
      <c r="O2" s="362" t="s">
        <v>1464</v>
      </c>
      <c r="P2" s="364" t="s">
        <v>121</v>
      </c>
      <c r="Q2" s="364" t="s">
        <v>2425</v>
      </c>
      <c r="R2" s="364" t="s">
        <v>641</v>
      </c>
      <c r="S2" s="364" t="s">
        <v>642</v>
      </c>
      <c r="T2" s="364" t="s">
        <v>643</v>
      </c>
      <c r="U2" s="364" t="s">
        <v>644</v>
      </c>
      <c r="V2" s="364" t="s">
        <v>645</v>
      </c>
      <c r="W2" s="364" t="s">
        <v>646</v>
      </c>
      <c r="X2" s="364" t="s">
        <v>647</v>
      </c>
      <c r="Y2" s="364" t="s">
        <v>647</v>
      </c>
      <c r="Z2" s="364" t="s">
        <v>648</v>
      </c>
      <c r="AA2" s="364" t="s">
        <v>649</v>
      </c>
      <c r="AB2" s="363" t="s">
        <v>5533</v>
      </c>
      <c r="AC2" s="364" t="s">
        <v>2327</v>
      </c>
      <c r="AD2" s="364" t="s">
        <v>2329</v>
      </c>
      <c r="AE2" s="507" t="s">
        <v>4899</v>
      </c>
      <c r="AF2" s="507" t="s">
        <v>4900</v>
      </c>
      <c r="AG2" s="507" t="s">
        <v>5722</v>
      </c>
      <c r="AH2" s="363" t="s">
        <v>4901</v>
      </c>
      <c r="AI2" s="363" t="s">
        <v>4902</v>
      </c>
      <c r="AJ2" s="393">
        <v>2021</v>
      </c>
      <c r="AK2" s="393">
        <v>2022</v>
      </c>
      <c r="AL2" s="393">
        <v>2023</v>
      </c>
      <c r="AM2" s="393">
        <v>2024</v>
      </c>
      <c r="AN2" s="393">
        <v>2025</v>
      </c>
      <c r="AO2" s="393">
        <v>2026</v>
      </c>
      <c r="AP2" s="393">
        <v>2021</v>
      </c>
      <c r="AQ2" s="393">
        <v>2022</v>
      </c>
      <c r="AR2" s="393">
        <v>2023</v>
      </c>
      <c r="AS2" s="393">
        <v>2024</v>
      </c>
      <c r="AT2" s="393">
        <v>2025</v>
      </c>
      <c r="AU2" s="393">
        <v>2026</v>
      </c>
      <c r="AV2" s="393">
        <v>2021</v>
      </c>
      <c r="AW2" s="393">
        <v>2022</v>
      </c>
      <c r="AX2" s="393">
        <v>2023</v>
      </c>
      <c r="AY2" s="393">
        <v>2024</v>
      </c>
      <c r="AZ2" s="393">
        <v>2025</v>
      </c>
      <c r="BA2" s="393">
        <v>2026</v>
      </c>
      <c r="BB2" s="393">
        <v>2021</v>
      </c>
      <c r="BC2" s="393">
        <v>2022</v>
      </c>
      <c r="BD2" s="393">
        <v>2023</v>
      </c>
      <c r="BE2" s="393">
        <v>2024</v>
      </c>
      <c r="BF2" s="393">
        <v>2025</v>
      </c>
      <c r="BG2" s="393">
        <v>2026</v>
      </c>
      <c r="BH2" s="393">
        <v>2021</v>
      </c>
      <c r="BI2" s="393">
        <v>2022</v>
      </c>
      <c r="BJ2" s="393">
        <v>2023</v>
      </c>
      <c r="BK2" s="393">
        <v>2024</v>
      </c>
      <c r="BL2" s="393">
        <v>2025</v>
      </c>
      <c r="BM2" s="393">
        <v>2026</v>
      </c>
      <c r="BN2" s="393">
        <v>2021</v>
      </c>
      <c r="BO2" s="393">
        <v>2022</v>
      </c>
      <c r="BP2" s="393">
        <v>2023</v>
      </c>
      <c r="BQ2" s="393">
        <v>2024</v>
      </c>
      <c r="BR2" s="393">
        <v>2025</v>
      </c>
      <c r="BS2" s="393">
        <v>2026</v>
      </c>
      <c r="BT2" s="393">
        <v>2021</v>
      </c>
      <c r="BU2" s="393">
        <v>2022</v>
      </c>
      <c r="BV2" s="393">
        <v>2023</v>
      </c>
      <c r="BW2" s="393">
        <v>2024</v>
      </c>
      <c r="BX2" s="393">
        <v>2025</v>
      </c>
      <c r="BY2" s="393">
        <v>2026</v>
      </c>
      <c r="BZ2" s="393">
        <v>2021</v>
      </c>
      <c r="CA2" s="393">
        <v>2022</v>
      </c>
      <c r="CB2" s="393">
        <v>2023</v>
      </c>
      <c r="CC2" s="393">
        <v>2024</v>
      </c>
      <c r="CD2" s="393">
        <v>2025</v>
      </c>
      <c r="CE2" s="393">
        <v>2026</v>
      </c>
      <c r="CF2" s="393">
        <v>2021</v>
      </c>
      <c r="CG2" s="393">
        <v>2022</v>
      </c>
      <c r="CH2" s="393">
        <v>2023</v>
      </c>
      <c r="CI2" s="393">
        <v>2024</v>
      </c>
      <c r="CJ2" s="393">
        <v>2025</v>
      </c>
      <c r="CK2" s="393">
        <v>2026</v>
      </c>
      <c r="CL2" s="393">
        <v>2021</v>
      </c>
      <c r="CM2" s="393">
        <v>2022</v>
      </c>
      <c r="CN2" s="393">
        <v>2023</v>
      </c>
      <c r="CO2" s="393">
        <v>2024</v>
      </c>
      <c r="CP2" s="393">
        <v>2025</v>
      </c>
      <c r="CQ2" s="393">
        <v>2026</v>
      </c>
      <c r="CR2" s="393">
        <v>2021</v>
      </c>
      <c r="CS2" s="393">
        <v>2022</v>
      </c>
      <c r="CT2" s="393">
        <v>2023</v>
      </c>
      <c r="CU2" s="393">
        <v>2024</v>
      </c>
      <c r="CV2" s="393">
        <v>2025</v>
      </c>
      <c r="CW2" s="393">
        <v>2026</v>
      </c>
      <c r="CX2" s="393">
        <v>2021</v>
      </c>
      <c r="CY2" s="393">
        <v>2022</v>
      </c>
      <c r="CZ2" s="393">
        <v>2023</v>
      </c>
      <c r="DA2" s="393">
        <v>2024</v>
      </c>
      <c r="DB2" s="393">
        <v>2025</v>
      </c>
      <c r="DC2" s="393">
        <v>2026</v>
      </c>
      <c r="DD2" s="393">
        <v>2021</v>
      </c>
      <c r="DE2" s="393">
        <v>2022</v>
      </c>
      <c r="DF2" s="393">
        <v>2023</v>
      </c>
      <c r="DG2" s="393">
        <v>2024</v>
      </c>
      <c r="DH2" s="393">
        <v>2025</v>
      </c>
      <c r="DI2" s="393">
        <v>2026</v>
      </c>
      <c r="DJ2" s="393">
        <v>2021</v>
      </c>
      <c r="DK2" s="393">
        <v>2022</v>
      </c>
      <c r="DL2" s="393">
        <v>2023</v>
      </c>
      <c r="DM2" s="393">
        <v>2024</v>
      </c>
      <c r="DN2" s="393">
        <v>2025</v>
      </c>
      <c r="DO2" s="393">
        <v>2026</v>
      </c>
    </row>
    <row r="3" spans="1:119" ht="15" x14ac:dyDescent="0.25">
      <c r="A3" s="386"/>
      <c r="B3" s="387"/>
      <c r="C3" s="474"/>
      <c r="D3" s="387"/>
      <c r="E3" s="387"/>
      <c r="F3" s="387"/>
      <c r="G3" s="387"/>
      <c r="H3" s="387"/>
      <c r="I3" s="387"/>
      <c r="J3" s="387"/>
      <c r="K3" s="478"/>
      <c r="L3" s="387"/>
      <c r="M3" s="387"/>
      <c r="N3" s="387"/>
      <c r="O3" s="388"/>
      <c r="P3" s="387"/>
      <c r="Q3" s="387"/>
      <c r="R3" s="387"/>
      <c r="S3" s="387"/>
      <c r="T3" s="387"/>
      <c r="U3" s="387"/>
      <c r="V3" s="387"/>
      <c r="W3" s="387"/>
      <c r="X3" s="387"/>
      <c r="Y3" s="387"/>
      <c r="Z3" s="387"/>
      <c r="AA3" s="387"/>
      <c r="AB3" s="389"/>
      <c r="AC3" s="387"/>
      <c r="AD3" s="387"/>
      <c r="AE3" s="389">
        <f>SUBTOTAL(9,AE5:AE478)</f>
        <v>4942931884255</v>
      </c>
      <c r="AF3" s="389">
        <f>SUBTOTAL(9,AF5:AF478)</f>
        <v>2767.6860971456458</v>
      </c>
      <c r="AG3" s="389">
        <f>SUBTOTAL(9,AG5:AG478)</f>
        <v>30040.633333333342</v>
      </c>
      <c r="AH3" s="389"/>
      <c r="AI3" s="242" t="s">
        <v>367</v>
      </c>
      <c r="AJ3" s="393">
        <f t="shared" ref="AJ3:AO3" si="0">SUBTOTAL(9,AJ5:AJ161)</f>
        <v>52396705682</v>
      </c>
      <c r="AK3" s="393">
        <f t="shared" si="0"/>
        <v>72430555283</v>
      </c>
      <c r="AL3" s="393">
        <f t="shared" si="0"/>
        <v>93479762809</v>
      </c>
      <c r="AM3" s="393">
        <f t="shared" si="0"/>
        <v>108595403974</v>
      </c>
      <c r="AN3" s="393">
        <f t="shared" si="0"/>
        <v>322310616</v>
      </c>
      <c r="AO3" s="393">
        <f t="shared" si="0"/>
        <v>0</v>
      </c>
      <c r="AP3" s="393">
        <f>SUBTOTAL(9,AP5:AP161)</f>
        <v>4533395828</v>
      </c>
      <c r="AQ3" s="393">
        <f t="shared" ref="AQ3:AU3" si="1">SUBTOTAL(9,AQ5:AQ161)</f>
        <v>4322512050</v>
      </c>
      <c r="AR3" s="393">
        <f t="shared" si="1"/>
        <v>6658743183</v>
      </c>
      <c r="AS3" s="393">
        <f t="shared" si="1"/>
        <v>8904632265</v>
      </c>
      <c r="AT3" s="393">
        <f t="shared" si="1"/>
        <v>3307021654</v>
      </c>
      <c r="AU3" s="393">
        <f t="shared" si="1"/>
        <v>0</v>
      </c>
      <c r="AV3" s="393">
        <f>SUBTOTAL(9,AV5:AV161)</f>
        <v>4310.5833333333339</v>
      </c>
      <c r="AW3" s="393">
        <f t="shared" ref="AW3:BA3" si="2">SUBTOTAL(9,AW5:AW161)</f>
        <v>5982.416666666667</v>
      </c>
      <c r="AX3" s="393">
        <f t="shared" si="2"/>
        <v>5946.25</v>
      </c>
      <c r="AY3" s="393">
        <f t="shared" si="2"/>
        <v>7386.833333333333</v>
      </c>
      <c r="AZ3" s="393">
        <f t="shared" si="2"/>
        <v>6182.916666666667</v>
      </c>
      <c r="BA3" s="393">
        <f t="shared" si="2"/>
        <v>1</v>
      </c>
      <c r="BB3" s="393">
        <f>SUBTOTAL(9,BB5:BB161)</f>
        <v>51982683282</v>
      </c>
      <c r="BC3" s="393">
        <f t="shared" ref="BC3:BM3" si="3">SUBTOTAL(9,BC5:BC161)</f>
        <v>72047270560</v>
      </c>
      <c r="BD3" s="393">
        <f t="shared" si="3"/>
        <v>93100442809</v>
      </c>
      <c r="BE3" s="393">
        <f t="shared" si="3"/>
        <v>108216083974</v>
      </c>
      <c r="BF3" s="393">
        <f t="shared" si="3"/>
        <v>0</v>
      </c>
      <c r="BG3" s="393">
        <f t="shared" si="3"/>
        <v>0</v>
      </c>
      <c r="BH3" s="393">
        <f t="shared" si="3"/>
        <v>2429127249</v>
      </c>
      <c r="BI3" s="393">
        <f t="shared" si="3"/>
        <v>2115768098</v>
      </c>
      <c r="BJ3" s="393">
        <f t="shared" si="3"/>
        <v>3726138281</v>
      </c>
      <c r="BK3" s="393">
        <f t="shared" si="3"/>
        <v>4619619956</v>
      </c>
      <c r="BL3" s="393">
        <f t="shared" si="3"/>
        <v>0</v>
      </c>
      <c r="BM3" s="393">
        <f t="shared" si="3"/>
        <v>0</v>
      </c>
      <c r="BN3" s="393">
        <f>SUBTOTAL(9,BN5:BN161)</f>
        <v>4310.5833333333339</v>
      </c>
      <c r="BO3" s="393">
        <f t="shared" ref="BO3:BS3" si="4">SUBTOTAL(9,BO5:BO161)</f>
        <v>5982.416666666667</v>
      </c>
      <c r="BP3" s="393">
        <f t="shared" si="4"/>
        <v>5946.25</v>
      </c>
      <c r="BQ3" s="393">
        <f t="shared" si="4"/>
        <v>7386.833333333333</v>
      </c>
      <c r="BR3" s="393">
        <f t="shared" si="4"/>
        <v>6182.916666666667</v>
      </c>
      <c r="BS3" s="393">
        <f t="shared" si="4"/>
        <v>1</v>
      </c>
      <c r="BT3" s="393">
        <f>SUBTOTAL(9,BT5:BT161)</f>
        <v>414022400</v>
      </c>
      <c r="BU3" s="393">
        <f t="shared" ref="BU3:CE3" si="5">SUBTOTAL(9,BU5:BU161)</f>
        <v>383284723</v>
      </c>
      <c r="BV3" s="393">
        <f t="shared" si="5"/>
        <v>379320000</v>
      </c>
      <c r="BW3" s="393">
        <f t="shared" si="5"/>
        <v>379320000</v>
      </c>
      <c r="BX3" s="393">
        <f t="shared" si="5"/>
        <v>322310616</v>
      </c>
      <c r="BY3" s="393">
        <f t="shared" si="5"/>
        <v>0</v>
      </c>
      <c r="BZ3" s="393">
        <f t="shared" si="5"/>
        <v>8575079</v>
      </c>
      <c r="CA3" s="393">
        <f t="shared" si="5"/>
        <v>35764131</v>
      </c>
      <c r="CB3" s="393">
        <f t="shared" si="5"/>
        <v>36587128</v>
      </c>
      <c r="CC3" s="393">
        <f t="shared" si="5"/>
        <v>36645656</v>
      </c>
      <c r="CD3" s="393">
        <f t="shared" si="5"/>
        <v>35360429</v>
      </c>
      <c r="CE3" s="393">
        <f t="shared" si="5"/>
        <v>0</v>
      </c>
      <c r="CF3" s="393">
        <f t="shared" ref="CF3:CK3" si="6">SUBTOTAL(9,CF5:CF161)</f>
        <v>2095693500</v>
      </c>
      <c r="CG3" s="393">
        <f t="shared" si="6"/>
        <v>2170979821</v>
      </c>
      <c r="CH3" s="393">
        <f t="shared" si="6"/>
        <v>2896017774</v>
      </c>
      <c r="CI3" s="393">
        <f t="shared" si="6"/>
        <v>4248366653</v>
      </c>
      <c r="CJ3" s="393">
        <f t="shared" si="6"/>
        <v>3271661225</v>
      </c>
      <c r="CK3" s="393">
        <f t="shared" si="6"/>
        <v>0</v>
      </c>
      <c r="CL3" s="393">
        <f>SUBTOTAL(9,CL5:CL161)</f>
        <v>0</v>
      </c>
      <c r="CM3" s="393">
        <f t="shared" ref="CM3:CW3" si="7">SUBTOTAL(9,CM5:CM161)</f>
        <v>0</v>
      </c>
      <c r="CN3" s="393">
        <f t="shared" si="7"/>
        <v>0</v>
      </c>
      <c r="CO3" s="393">
        <f t="shared" si="7"/>
        <v>0</v>
      </c>
      <c r="CP3" s="393">
        <f t="shared" si="7"/>
        <v>0</v>
      </c>
      <c r="CQ3" s="393">
        <f t="shared" si="7"/>
        <v>0</v>
      </c>
      <c r="CR3" s="393">
        <f t="shared" si="7"/>
        <v>0</v>
      </c>
      <c r="CS3" s="393">
        <f t="shared" si="7"/>
        <v>0</v>
      </c>
      <c r="CT3" s="393">
        <f t="shared" si="7"/>
        <v>0</v>
      </c>
      <c r="CU3" s="393">
        <f t="shared" si="7"/>
        <v>0</v>
      </c>
      <c r="CV3" s="393">
        <f t="shared" si="7"/>
        <v>0</v>
      </c>
      <c r="CW3" s="393">
        <f t="shared" si="7"/>
        <v>0</v>
      </c>
      <c r="CX3" s="393">
        <f t="shared" ref="CX3:DC3" si="8">SUBTOTAL(9,CX5:CX161)</f>
        <v>0</v>
      </c>
      <c r="CY3" s="393">
        <f t="shared" si="8"/>
        <v>0</v>
      </c>
      <c r="CZ3" s="393">
        <f t="shared" si="8"/>
        <v>0</v>
      </c>
      <c r="DA3" s="393">
        <f t="shared" si="8"/>
        <v>0</v>
      </c>
      <c r="DB3" s="393">
        <f t="shared" si="8"/>
        <v>0</v>
      </c>
      <c r="DC3" s="393">
        <f t="shared" si="8"/>
        <v>0</v>
      </c>
      <c r="DD3" s="393">
        <f>SUBTOTAL(9,DD5:DD161)</f>
        <v>0</v>
      </c>
      <c r="DE3" s="393">
        <f t="shared" ref="DE3:DO3" si="9">SUBTOTAL(9,DE5:DE161)</f>
        <v>0</v>
      </c>
      <c r="DF3" s="393">
        <f t="shared" si="9"/>
        <v>0</v>
      </c>
      <c r="DG3" s="393">
        <f t="shared" si="9"/>
        <v>0</v>
      </c>
      <c r="DH3" s="393">
        <f t="shared" si="9"/>
        <v>0</v>
      </c>
      <c r="DI3" s="393">
        <f t="shared" si="9"/>
        <v>0</v>
      </c>
      <c r="DJ3" s="393">
        <f t="shared" si="9"/>
        <v>0</v>
      </c>
      <c r="DK3" s="393">
        <f t="shared" si="9"/>
        <v>0</v>
      </c>
      <c r="DL3" s="393">
        <f t="shared" si="9"/>
        <v>0</v>
      </c>
      <c r="DM3" s="393">
        <f t="shared" si="9"/>
        <v>0</v>
      </c>
      <c r="DN3" s="393">
        <f t="shared" si="9"/>
        <v>0</v>
      </c>
      <c r="DO3" s="393">
        <f t="shared" si="9"/>
        <v>0</v>
      </c>
    </row>
    <row r="4" spans="1:119" ht="15" x14ac:dyDescent="0.25">
      <c r="A4" s="386"/>
      <c r="B4" s="387"/>
      <c r="C4" s="474"/>
      <c r="D4" s="387"/>
      <c r="E4" s="387"/>
      <c r="F4" s="387"/>
      <c r="G4" s="387" t="s">
        <v>367</v>
      </c>
      <c r="H4" s="387"/>
      <c r="I4" s="387"/>
      <c r="J4" s="387"/>
      <c r="K4" s="478" t="s">
        <v>367</v>
      </c>
      <c r="L4" s="387"/>
      <c r="M4" s="387"/>
      <c r="N4" s="161" t="s">
        <v>4837</v>
      </c>
      <c r="O4" s="388"/>
      <c r="P4" s="387"/>
      <c r="Q4" s="387"/>
      <c r="R4" s="387"/>
      <c r="S4" s="387"/>
      <c r="T4" s="387"/>
      <c r="U4" s="387"/>
      <c r="V4" s="387"/>
      <c r="W4" s="387"/>
      <c r="X4" s="387"/>
      <c r="Y4" s="387"/>
      <c r="Z4" s="387"/>
      <c r="AA4" s="387"/>
      <c r="AB4" s="389"/>
      <c r="AC4" s="387"/>
      <c r="AD4" s="387" t="s">
        <v>4836</v>
      </c>
      <c r="AE4" s="389"/>
      <c r="AF4" s="389"/>
      <c r="AG4" s="389"/>
      <c r="AH4" s="242"/>
      <c r="AI4" s="242" t="s">
        <v>367</v>
      </c>
      <c r="AJ4" s="515" t="s">
        <v>367</v>
      </c>
      <c r="AK4" s="515" t="s">
        <v>367</v>
      </c>
      <c r="AL4" s="515" t="s">
        <v>367</v>
      </c>
      <c r="AM4" s="515" t="s">
        <v>367</v>
      </c>
      <c r="AN4" s="515" t="s">
        <v>367</v>
      </c>
      <c r="AO4" s="515"/>
      <c r="AP4" s="515" t="s">
        <v>367</v>
      </c>
      <c r="AQ4" s="515" t="s">
        <v>367</v>
      </c>
      <c r="AR4" s="515" t="s">
        <v>367</v>
      </c>
      <c r="AS4" s="515" t="s">
        <v>367</v>
      </c>
      <c r="AT4" s="515"/>
      <c r="AU4" s="515"/>
      <c r="AV4" s="515" t="s">
        <v>367</v>
      </c>
      <c r="AW4" s="515" t="s">
        <v>367</v>
      </c>
      <c r="AX4" s="515" t="s">
        <v>367</v>
      </c>
      <c r="AY4" s="515" t="s">
        <v>367</v>
      </c>
      <c r="AZ4" s="515"/>
      <c r="BA4" s="515" t="s">
        <v>367</v>
      </c>
    </row>
    <row r="5" spans="1:119" ht="15" x14ac:dyDescent="0.25">
      <c r="A5" s="386" t="str">
        <f>CONCATENATE(B5,"-",J5,"-",K5)</f>
        <v>600120260220TAC0010-60xx-80940004108</v>
      </c>
      <c r="B5" s="161" t="s">
        <v>5343</v>
      </c>
      <c r="C5" s="475" t="s">
        <v>3363</v>
      </c>
      <c r="D5" s="161" t="s">
        <v>4458</v>
      </c>
      <c r="E5" s="161" t="s">
        <v>5344</v>
      </c>
      <c r="F5" s="161"/>
      <c r="G5" s="161" t="s">
        <v>487</v>
      </c>
      <c r="H5" s="198">
        <v>46073</v>
      </c>
      <c r="I5" s="161" t="s">
        <v>566</v>
      </c>
      <c r="J5" s="161" t="s">
        <v>363</v>
      </c>
      <c r="K5" s="260">
        <v>80940004108</v>
      </c>
      <c r="L5" s="161" t="s">
        <v>5345</v>
      </c>
      <c r="M5" s="161" t="s">
        <v>5724</v>
      </c>
      <c r="N5" s="161" t="s">
        <v>564</v>
      </c>
      <c r="O5" s="198">
        <v>45859</v>
      </c>
      <c r="P5" s="161" t="e">
        <v>#N/A</v>
      </c>
      <c r="Q5" s="161" t="e">
        <v>#N/A</v>
      </c>
      <c r="R5" s="161" t="s">
        <v>31</v>
      </c>
      <c r="S5" s="161" t="s">
        <v>675</v>
      </c>
      <c r="T5" s="161" t="s">
        <v>759</v>
      </c>
      <c r="U5" s="161" t="s">
        <v>774</v>
      </c>
      <c r="V5" s="161" t="s">
        <v>655</v>
      </c>
      <c r="W5" s="161" t="s">
        <v>171</v>
      </c>
      <c r="X5" s="198">
        <v>44197</v>
      </c>
      <c r="Y5" s="198">
        <v>45291</v>
      </c>
      <c r="Z5" s="161">
        <v>30</v>
      </c>
      <c r="AA5" s="198">
        <v>46087</v>
      </c>
      <c r="AB5" s="197">
        <f t="shared" ref="AB5:AB68" si="10">"01.04.2026"-AA5</f>
        <v>26</v>
      </c>
      <c r="AC5" s="161" t="s">
        <v>904</v>
      </c>
      <c r="AD5" s="161">
        <v>0</v>
      </c>
      <c r="AE5" s="197">
        <v>60761298216</v>
      </c>
      <c r="AF5" s="197">
        <v>13.372224309816417</v>
      </c>
      <c r="AG5" s="197">
        <v>3484.6111111111113</v>
      </c>
      <c r="AH5" s="242" t="s">
        <v>5723</v>
      </c>
      <c r="AI5" s="242" t="s">
        <v>57</v>
      </c>
      <c r="AJ5" s="516">
        <v>16358107164</v>
      </c>
      <c r="AK5" s="516">
        <v>19687736192</v>
      </c>
      <c r="AL5" s="516">
        <v>24715454860</v>
      </c>
      <c r="AM5" s="516">
        <v>33398203572</v>
      </c>
      <c r="AN5" s="516">
        <v>0</v>
      </c>
      <c r="AO5" s="516">
        <v>0</v>
      </c>
      <c r="AP5" s="516">
        <v>2744724973</v>
      </c>
      <c r="AQ5" s="516">
        <v>2170464192</v>
      </c>
      <c r="AR5" s="516">
        <v>3209947926</v>
      </c>
      <c r="AS5" s="516">
        <v>4002195935</v>
      </c>
      <c r="AT5" s="516">
        <v>1938541748</v>
      </c>
      <c r="AU5" s="516">
        <v>0</v>
      </c>
      <c r="AV5" s="516">
        <v>3529.3333333333335</v>
      </c>
      <c r="AW5" s="516">
        <v>3472.7500000000005</v>
      </c>
      <c r="AX5" s="516">
        <v>3451.75</v>
      </c>
      <c r="AY5" s="516">
        <v>3614.916666666667</v>
      </c>
      <c r="AZ5" s="516">
        <v>3682</v>
      </c>
      <c r="BA5" s="516">
        <v>0</v>
      </c>
      <c r="BB5" s="393">
        <v>16358107164</v>
      </c>
      <c r="BC5" s="393">
        <v>19687736192</v>
      </c>
      <c r="BD5" s="393">
        <v>24715454860</v>
      </c>
      <c r="BE5" s="393">
        <v>33398203572</v>
      </c>
      <c r="BF5" s="393">
        <v>0</v>
      </c>
      <c r="BG5" s="393">
        <v>0</v>
      </c>
      <c r="BH5" s="393">
        <v>1811677345</v>
      </c>
      <c r="BI5" s="393">
        <v>1209258410</v>
      </c>
      <c r="BJ5" s="393">
        <v>2105773307</v>
      </c>
      <c r="BK5" s="393">
        <v>2582316100</v>
      </c>
      <c r="BL5" s="393">
        <v>0</v>
      </c>
      <c r="BM5" s="393">
        <v>0</v>
      </c>
      <c r="BN5" s="393">
        <v>3529.3333333333335</v>
      </c>
      <c r="BO5" s="393">
        <v>3472.7500000000005</v>
      </c>
      <c r="BP5" s="393">
        <v>3451.75</v>
      </c>
      <c r="BQ5" s="393">
        <v>3614.916666666667</v>
      </c>
      <c r="BR5" s="393">
        <v>3682</v>
      </c>
      <c r="BS5" s="393">
        <v>0</v>
      </c>
      <c r="BT5" s="393">
        <v>0</v>
      </c>
      <c r="BU5" s="393">
        <v>0</v>
      </c>
      <c r="BV5" s="393">
        <v>0</v>
      </c>
      <c r="BW5" s="393">
        <v>0</v>
      </c>
      <c r="BX5" s="393">
        <v>0</v>
      </c>
      <c r="BY5" s="393">
        <v>0</v>
      </c>
      <c r="BZ5" s="393">
        <v>0</v>
      </c>
      <c r="CA5" s="393">
        <v>0</v>
      </c>
      <c r="CB5" s="393">
        <v>0</v>
      </c>
      <c r="CC5" s="393">
        <v>0</v>
      </c>
      <c r="CD5" s="393">
        <v>0</v>
      </c>
      <c r="CE5" s="393">
        <v>0</v>
      </c>
      <c r="CF5" s="393">
        <v>933047628</v>
      </c>
      <c r="CG5" s="393">
        <v>961205782</v>
      </c>
      <c r="CH5" s="393">
        <v>1104174619</v>
      </c>
      <c r="CI5" s="393">
        <v>1419879835</v>
      </c>
      <c r="CJ5" s="393">
        <v>1938541748</v>
      </c>
      <c r="CK5" s="393">
        <v>0</v>
      </c>
      <c r="CL5" s="393">
        <v>0</v>
      </c>
      <c r="CM5" s="393">
        <v>0</v>
      </c>
      <c r="CN5" s="393">
        <v>0</v>
      </c>
      <c r="CO5" s="393">
        <v>0</v>
      </c>
      <c r="CP5" s="393">
        <v>0</v>
      </c>
      <c r="CQ5" s="393">
        <v>0</v>
      </c>
      <c r="CR5" s="393">
        <v>0</v>
      </c>
      <c r="CS5" s="393">
        <v>0</v>
      </c>
      <c r="CT5" s="393">
        <v>0</v>
      </c>
      <c r="CU5" s="393">
        <v>0</v>
      </c>
      <c r="CV5" s="393">
        <v>0</v>
      </c>
      <c r="CW5" s="393">
        <v>0</v>
      </c>
      <c r="CX5" s="393">
        <v>0</v>
      </c>
      <c r="CY5" s="393">
        <v>0</v>
      </c>
      <c r="CZ5" s="393">
        <v>0</v>
      </c>
      <c r="DA5" s="393">
        <v>0</v>
      </c>
      <c r="DB5" s="393">
        <v>0</v>
      </c>
      <c r="DC5" s="393">
        <v>0</v>
      </c>
      <c r="DD5" s="393">
        <v>0</v>
      </c>
      <c r="DE5" s="393">
        <v>0</v>
      </c>
      <c r="DF5" s="393">
        <v>0</v>
      </c>
      <c r="DG5" s="393">
        <v>0</v>
      </c>
      <c r="DH5" s="393">
        <v>0</v>
      </c>
      <c r="DI5" s="393">
        <v>0</v>
      </c>
      <c r="DJ5" s="393">
        <v>0</v>
      </c>
      <c r="DK5" s="393">
        <v>0</v>
      </c>
      <c r="DL5" s="393">
        <v>0</v>
      </c>
      <c r="DM5" s="393">
        <v>0</v>
      </c>
      <c r="DN5" s="393">
        <v>0</v>
      </c>
      <c r="DO5" s="393">
        <v>0</v>
      </c>
    </row>
    <row r="6" spans="1:119" ht="15" x14ac:dyDescent="0.25">
      <c r="A6" s="386" t="str">
        <f t="shared" ref="A6:A69" si="11">CONCATENATE(B6,"-",J6,"-",K6)</f>
        <v>620120260216TAC0137-62xx-150140010832</v>
      </c>
      <c r="B6" s="161" t="s">
        <v>4633</v>
      </c>
      <c r="C6" s="475" t="s">
        <v>3363</v>
      </c>
      <c r="D6" s="161" t="s">
        <v>4458</v>
      </c>
      <c r="E6" s="161"/>
      <c r="F6" s="161" t="s">
        <v>4903</v>
      </c>
      <c r="G6" s="161" t="s">
        <v>487</v>
      </c>
      <c r="H6" s="198">
        <v>46069</v>
      </c>
      <c r="I6" s="161" t="s">
        <v>576</v>
      </c>
      <c r="J6" s="161" t="s">
        <v>361</v>
      </c>
      <c r="K6" s="260">
        <v>150140010832</v>
      </c>
      <c r="L6" s="161" t="s">
        <v>4984</v>
      </c>
      <c r="M6" s="161" t="s">
        <v>4632</v>
      </c>
      <c r="N6" s="161" t="s">
        <v>564</v>
      </c>
      <c r="O6" s="198">
        <v>46017</v>
      </c>
      <c r="P6" s="161" t="e">
        <v>#N/A</v>
      </c>
      <c r="Q6" s="161" t="e">
        <v>#N/A</v>
      </c>
      <c r="R6" s="161" t="s">
        <v>31</v>
      </c>
      <c r="S6" s="161" t="s">
        <v>687</v>
      </c>
      <c r="T6" s="161" t="s">
        <v>579</v>
      </c>
      <c r="U6" s="161" t="s">
        <v>486</v>
      </c>
      <c r="V6" s="161" t="s">
        <v>655</v>
      </c>
      <c r="W6" s="161" t="s">
        <v>131</v>
      </c>
      <c r="X6" s="198">
        <v>44562</v>
      </c>
      <c r="Y6" s="198">
        <v>46022</v>
      </c>
      <c r="Z6" s="161">
        <v>30</v>
      </c>
      <c r="AA6" s="198">
        <v>46072</v>
      </c>
      <c r="AB6" s="197">
        <f t="shared" si="10"/>
        <v>41</v>
      </c>
      <c r="AC6" s="161" t="s">
        <v>904</v>
      </c>
      <c r="AD6" s="161">
        <v>0</v>
      </c>
      <c r="AE6" s="197">
        <v>22881135419</v>
      </c>
      <c r="AF6" s="197">
        <v>18.189700195314419</v>
      </c>
      <c r="AG6" s="197">
        <v>1062.5625</v>
      </c>
      <c r="AH6" s="242" t="s">
        <v>5723</v>
      </c>
      <c r="AI6" s="242" t="s">
        <v>57</v>
      </c>
      <c r="AJ6" s="516">
        <v>227509364</v>
      </c>
      <c r="AK6" s="516">
        <v>727136880</v>
      </c>
      <c r="AL6" s="516">
        <v>5780818889</v>
      </c>
      <c r="AM6" s="516">
        <v>16373179650</v>
      </c>
      <c r="AN6" s="516">
        <v>0</v>
      </c>
      <c r="AO6" s="516">
        <v>0</v>
      </c>
      <c r="AP6" s="516">
        <v>203732661</v>
      </c>
      <c r="AQ6" s="516">
        <v>288907653</v>
      </c>
      <c r="AR6" s="516">
        <v>580072739</v>
      </c>
      <c r="AS6" s="516">
        <v>2643075607</v>
      </c>
      <c r="AT6" s="516">
        <v>649953935</v>
      </c>
      <c r="AU6" s="516">
        <v>0</v>
      </c>
      <c r="AV6" s="516">
        <v>76.833333333333329</v>
      </c>
      <c r="AW6" s="516">
        <v>518.66666666666674</v>
      </c>
      <c r="AX6" s="516">
        <v>833.33333333333314</v>
      </c>
      <c r="AY6" s="516">
        <v>2092.6666666666665</v>
      </c>
      <c r="AZ6" s="516">
        <v>805.58333333333314</v>
      </c>
      <c r="BA6" s="516">
        <v>0</v>
      </c>
      <c r="BB6" s="393">
        <v>227509364</v>
      </c>
      <c r="BC6" s="393">
        <v>727136880</v>
      </c>
      <c r="BD6" s="393">
        <v>5780818889</v>
      </c>
      <c r="BE6" s="393">
        <v>16373179650</v>
      </c>
      <c r="BF6" s="393">
        <v>0</v>
      </c>
      <c r="BG6" s="393">
        <v>0</v>
      </c>
      <c r="BH6" s="393">
        <v>10679478</v>
      </c>
      <c r="BI6" s="393">
        <v>38298519</v>
      </c>
      <c r="BJ6" s="393">
        <v>19127304</v>
      </c>
      <c r="BK6" s="393">
        <v>767268563</v>
      </c>
      <c r="BL6" s="393">
        <v>0</v>
      </c>
      <c r="BM6" s="393">
        <v>0</v>
      </c>
      <c r="BN6" s="393">
        <v>76.833333333333329</v>
      </c>
      <c r="BO6" s="393">
        <v>518.66666666666674</v>
      </c>
      <c r="BP6" s="393">
        <v>833.33333333333314</v>
      </c>
      <c r="BQ6" s="393">
        <v>2092.6666666666665</v>
      </c>
      <c r="BR6" s="393">
        <v>805.58333333333314</v>
      </c>
      <c r="BS6" s="393">
        <v>0</v>
      </c>
      <c r="BT6" s="393">
        <v>0</v>
      </c>
      <c r="BU6" s="393">
        <v>0</v>
      </c>
      <c r="BV6" s="393">
        <v>0</v>
      </c>
      <c r="BW6" s="393">
        <v>0</v>
      </c>
      <c r="BX6" s="393">
        <v>0</v>
      </c>
      <c r="BY6" s="393">
        <v>0</v>
      </c>
      <c r="BZ6" s="393">
        <v>0</v>
      </c>
      <c r="CA6" s="393">
        <v>0</v>
      </c>
      <c r="CB6" s="393">
        <v>0</v>
      </c>
      <c r="CC6" s="393">
        <v>0</v>
      </c>
      <c r="CD6" s="393">
        <v>0</v>
      </c>
      <c r="CE6" s="393">
        <v>0</v>
      </c>
      <c r="CF6" s="393">
        <v>193053183</v>
      </c>
      <c r="CG6" s="393">
        <v>250609134</v>
      </c>
      <c r="CH6" s="393">
        <v>560945435</v>
      </c>
      <c r="CI6" s="393">
        <v>1875807044</v>
      </c>
      <c r="CJ6" s="393">
        <v>649953935</v>
      </c>
      <c r="CK6" s="393">
        <v>0</v>
      </c>
      <c r="CL6" s="393">
        <v>0</v>
      </c>
      <c r="CM6" s="393">
        <v>0</v>
      </c>
      <c r="CN6" s="393">
        <v>0</v>
      </c>
      <c r="CO6" s="393">
        <v>0</v>
      </c>
      <c r="CP6" s="393">
        <v>0</v>
      </c>
      <c r="CQ6" s="393">
        <v>0</v>
      </c>
      <c r="CR6" s="393">
        <v>0</v>
      </c>
      <c r="CS6" s="393">
        <v>0</v>
      </c>
      <c r="CT6" s="393">
        <v>0</v>
      </c>
      <c r="CU6" s="393">
        <v>0</v>
      </c>
      <c r="CV6" s="393">
        <v>0</v>
      </c>
      <c r="CW6" s="393">
        <v>0</v>
      </c>
      <c r="CX6" s="393">
        <v>0</v>
      </c>
      <c r="CY6" s="393">
        <v>0</v>
      </c>
      <c r="CZ6" s="393">
        <v>0</v>
      </c>
      <c r="DA6" s="393">
        <v>0</v>
      </c>
      <c r="DB6" s="393">
        <v>0</v>
      </c>
      <c r="DC6" s="393">
        <v>0</v>
      </c>
      <c r="DD6" s="393">
        <v>0</v>
      </c>
      <c r="DE6" s="393">
        <v>0</v>
      </c>
      <c r="DF6" s="393">
        <v>0</v>
      </c>
      <c r="DG6" s="393">
        <v>0</v>
      </c>
      <c r="DH6" s="393">
        <v>0</v>
      </c>
      <c r="DI6" s="393">
        <v>0</v>
      </c>
      <c r="DJ6" s="393">
        <v>0</v>
      </c>
      <c r="DK6" s="393">
        <v>0</v>
      </c>
      <c r="DL6" s="393">
        <v>0</v>
      </c>
      <c r="DM6" s="393">
        <v>0</v>
      </c>
      <c r="DN6" s="393">
        <v>0</v>
      </c>
      <c r="DO6" s="393">
        <v>0</v>
      </c>
    </row>
    <row r="7" spans="1:119" ht="15" x14ac:dyDescent="0.25">
      <c r="A7" s="386" t="str">
        <f t="shared" si="11"/>
        <v>580120260312TAC0003-58xx-181040022088</v>
      </c>
      <c r="B7" s="161" t="s">
        <v>4551</v>
      </c>
      <c r="C7" s="475" t="s">
        <v>3363</v>
      </c>
      <c r="D7" s="161" t="s">
        <v>4458</v>
      </c>
      <c r="E7" s="161"/>
      <c r="F7" s="161" t="s">
        <v>4903</v>
      </c>
      <c r="G7" s="161" t="s">
        <v>487</v>
      </c>
      <c r="H7" s="198">
        <v>46093</v>
      </c>
      <c r="I7" s="161" t="s">
        <v>565</v>
      </c>
      <c r="J7" s="161" t="s">
        <v>282</v>
      </c>
      <c r="K7" s="260">
        <v>181040022088</v>
      </c>
      <c r="L7" s="161" t="s">
        <v>4974</v>
      </c>
      <c r="M7" s="161" t="s">
        <v>4550</v>
      </c>
      <c r="N7" s="161" t="s">
        <v>564</v>
      </c>
      <c r="O7" s="198" t="e">
        <v>#N/A</v>
      </c>
      <c r="P7" s="161" t="e">
        <v>#N/A</v>
      </c>
      <c r="Q7" s="161" t="e">
        <v>#N/A</v>
      </c>
      <c r="R7" s="161" t="s">
        <v>31</v>
      </c>
      <c r="S7" s="161" t="s">
        <v>1004</v>
      </c>
      <c r="T7" s="161" t="s">
        <v>562</v>
      </c>
      <c r="U7" s="161" t="s">
        <v>1043</v>
      </c>
      <c r="V7" s="161" t="s">
        <v>655</v>
      </c>
      <c r="W7" s="161" t="s">
        <v>131</v>
      </c>
      <c r="X7" s="198">
        <v>44927</v>
      </c>
      <c r="Y7" s="198">
        <v>46022</v>
      </c>
      <c r="Z7" s="161">
        <v>30</v>
      </c>
      <c r="AA7" s="198">
        <v>46098</v>
      </c>
      <c r="AB7" s="197">
        <f t="shared" si="10"/>
        <v>15</v>
      </c>
      <c r="AC7" s="161" t="s">
        <v>904</v>
      </c>
      <c r="AD7" s="161">
        <v>0</v>
      </c>
      <c r="AE7" s="197">
        <v>20652395165</v>
      </c>
      <c r="AF7" s="197">
        <v>1.0618863247961681</v>
      </c>
      <c r="AG7" s="197">
        <v>693.05555555555554</v>
      </c>
      <c r="AH7" s="242" t="s">
        <v>5723</v>
      </c>
      <c r="AI7" s="242" t="s">
        <v>57</v>
      </c>
      <c r="AJ7" s="516">
        <v>593080705</v>
      </c>
      <c r="AK7" s="516">
        <v>10238858110</v>
      </c>
      <c r="AL7" s="516">
        <v>9261653853</v>
      </c>
      <c r="AM7" s="516">
        <v>11390741312</v>
      </c>
      <c r="AN7" s="516">
        <v>0</v>
      </c>
      <c r="AO7" s="516">
        <v>0</v>
      </c>
      <c r="AP7" s="516">
        <v>13833444</v>
      </c>
      <c r="AQ7" s="516">
        <v>147193242</v>
      </c>
      <c r="AR7" s="516">
        <v>109430081</v>
      </c>
      <c r="AS7" s="516">
        <v>109874879</v>
      </c>
      <c r="AT7" s="516">
        <v>0</v>
      </c>
      <c r="AU7" s="516">
        <v>0</v>
      </c>
      <c r="AV7" s="516">
        <v>108.5</v>
      </c>
      <c r="AW7" s="516">
        <v>1068.1666666666667</v>
      </c>
      <c r="AX7" s="516">
        <v>723.58333333333337</v>
      </c>
      <c r="AY7" s="516">
        <v>675.33333333333326</v>
      </c>
      <c r="AZ7" s="516">
        <v>680.25</v>
      </c>
      <c r="BA7" s="516">
        <v>0</v>
      </c>
      <c r="BB7" s="393">
        <v>593080705</v>
      </c>
      <c r="BC7" s="393">
        <v>10238858110</v>
      </c>
      <c r="BD7" s="393">
        <v>9261653853</v>
      </c>
      <c r="BE7" s="393">
        <v>11390741312</v>
      </c>
      <c r="BF7" s="393">
        <v>0</v>
      </c>
      <c r="BG7" s="393">
        <v>0</v>
      </c>
      <c r="BH7" s="393">
        <v>13833444</v>
      </c>
      <c r="BI7" s="393">
        <v>147193242</v>
      </c>
      <c r="BJ7" s="393">
        <v>109430081</v>
      </c>
      <c r="BK7" s="393">
        <v>109874879</v>
      </c>
      <c r="BL7" s="393">
        <v>0</v>
      </c>
      <c r="BM7" s="393">
        <v>0</v>
      </c>
      <c r="BN7" s="393">
        <v>108.5</v>
      </c>
      <c r="BO7" s="393">
        <v>1068.1666666666667</v>
      </c>
      <c r="BP7" s="393">
        <v>723.58333333333337</v>
      </c>
      <c r="BQ7" s="393">
        <v>675.33333333333326</v>
      </c>
      <c r="BR7" s="393">
        <v>680.25</v>
      </c>
      <c r="BS7" s="393">
        <v>0</v>
      </c>
      <c r="BT7" s="393">
        <v>0</v>
      </c>
      <c r="BU7" s="393">
        <v>0</v>
      </c>
      <c r="BV7" s="393">
        <v>0</v>
      </c>
      <c r="BW7" s="393">
        <v>0</v>
      </c>
      <c r="BX7" s="393">
        <v>0</v>
      </c>
      <c r="BY7" s="393">
        <v>0</v>
      </c>
      <c r="BZ7" s="393">
        <v>0</v>
      </c>
      <c r="CA7" s="393">
        <v>0</v>
      </c>
      <c r="CB7" s="393">
        <v>0</v>
      </c>
      <c r="CC7" s="393">
        <v>0</v>
      </c>
      <c r="CD7" s="393">
        <v>0</v>
      </c>
      <c r="CE7" s="393">
        <v>0</v>
      </c>
      <c r="CF7" s="393">
        <v>0</v>
      </c>
      <c r="CG7" s="393">
        <v>0</v>
      </c>
      <c r="CH7" s="393">
        <v>0</v>
      </c>
      <c r="CI7" s="393">
        <v>0</v>
      </c>
      <c r="CJ7" s="393">
        <v>0</v>
      </c>
      <c r="CK7" s="393">
        <v>0</v>
      </c>
      <c r="CL7" s="393">
        <v>0</v>
      </c>
      <c r="CM7" s="393">
        <v>0</v>
      </c>
      <c r="CN7" s="393">
        <v>0</v>
      </c>
      <c r="CO7" s="393">
        <v>0</v>
      </c>
      <c r="CP7" s="393">
        <v>0</v>
      </c>
      <c r="CQ7" s="393">
        <v>0</v>
      </c>
      <c r="CR7" s="393">
        <v>0</v>
      </c>
      <c r="CS7" s="393">
        <v>0</v>
      </c>
      <c r="CT7" s="393">
        <v>0</v>
      </c>
      <c r="CU7" s="393">
        <v>0</v>
      </c>
      <c r="CV7" s="393">
        <v>0</v>
      </c>
      <c r="CW7" s="393">
        <v>0</v>
      </c>
      <c r="CX7" s="393">
        <v>0</v>
      </c>
      <c r="CY7" s="393">
        <v>0</v>
      </c>
      <c r="CZ7" s="393">
        <v>0</v>
      </c>
      <c r="DA7" s="393">
        <v>0</v>
      </c>
      <c r="DB7" s="393">
        <v>0</v>
      </c>
      <c r="DC7" s="393">
        <v>0</v>
      </c>
      <c r="DD7" s="393">
        <v>0</v>
      </c>
      <c r="DE7" s="393">
        <v>0</v>
      </c>
      <c r="DF7" s="393">
        <v>0</v>
      </c>
      <c r="DG7" s="393">
        <v>0</v>
      </c>
      <c r="DH7" s="393">
        <v>0</v>
      </c>
      <c r="DI7" s="393">
        <v>0</v>
      </c>
      <c r="DJ7" s="393">
        <v>0</v>
      </c>
      <c r="DK7" s="393">
        <v>0</v>
      </c>
      <c r="DL7" s="393">
        <v>0</v>
      </c>
      <c r="DM7" s="393">
        <v>0</v>
      </c>
      <c r="DN7" s="393">
        <v>0</v>
      </c>
      <c r="DO7" s="393">
        <v>0</v>
      </c>
    </row>
    <row r="8" spans="1:119" ht="15" x14ac:dyDescent="0.25">
      <c r="A8" s="386" t="str">
        <f t="shared" si="11"/>
        <v>300120260311TAC0007-30xx-31040000176</v>
      </c>
      <c r="B8" s="161" t="s">
        <v>4480</v>
      </c>
      <c r="C8" s="475" t="s">
        <v>3363</v>
      </c>
      <c r="D8" s="161" t="s">
        <v>4458</v>
      </c>
      <c r="E8" s="161"/>
      <c r="F8" s="161" t="s">
        <v>4903</v>
      </c>
      <c r="G8" s="161" t="s">
        <v>479</v>
      </c>
      <c r="H8" s="198">
        <v>46092</v>
      </c>
      <c r="I8" s="161" t="s">
        <v>595</v>
      </c>
      <c r="J8" s="161" t="s">
        <v>217</v>
      </c>
      <c r="K8" s="260">
        <v>31040000176</v>
      </c>
      <c r="L8" s="161" t="s">
        <v>4991</v>
      </c>
      <c r="M8" s="161" t="s">
        <v>4479</v>
      </c>
      <c r="N8" s="161" t="s">
        <v>564</v>
      </c>
      <c r="O8" s="198" t="e">
        <v>#N/A</v>
      </c>
      <c r="P8" s="161" t="e">
        <v>#N/A</v>
      </c>
      <c r="Q8" s="161" t="e">
        <v>#N/A</v>
      </c>
      <c r="R8" s="161" t="s">
        <v>31</v>
      </c>
      <c r="S8" s="161" t="s">
        <v>710</v>
      </c>
      <c r="T8" s="161" t="s">
        <v>567</v>
      </c>
      <c r="U8" s="161" t="s">
        <v>1385</v>
      </c>
      <c r="V8" s="161" t="s">
        <v>689</v>
      </c>
      <c r="W8" s="161" t="s">
        <v>132</v>
      </c>
      <c r="X8" s="198">
        <v>44927</v>
      </c>
      <c r="Y8" s="198">
        <v>46083</v>
      </c>
      <c r="Z8" s="161">
        <v>30</v>
      </c>
      <c r="AA8" s="198">
        <v>46094</v>
      </c>
      <c r="AB8" s="197">
        <f t="shared" si="10"/>
        <v>19</v>
      </c>
      <c r="AC8" s="161" t="s">
        <v>904</v>
      </c>
      <c r="AD8" s="161">
        <v>0</v>
      </c>
      <c r="AE8" s="197">
        <v>16623150574</v>
      </c>
      <c r="AF8" s="197">
        <v>1.8767550147079599</v>
      </c>
      <c r="AG8" s="197">
        <v>25.5</v>
      </c>
      <c r="AH8" s="242" t="s">
        <v>5723</v>
      </c>
      <c r="AI8" s="242" t="s">
        <v>57</v>
      </c>
      <c r="AJ8" s="516">
        <v>4967981299</v>
      </c>
      <c r="AK8" s="516">
        <v>5521405682</v>
      </c>
      <c r="AL8" s="516">
        <v>6676187054</v>
      </c>
      <c r="AM8" s="516">
        <v>9946963520</v>
      </c>
      <c r="AN8" s="516">
        <v>0</v>
      </c>
      <c r="AO8" s="516">
        <v>0</v>
      </c>
      <c r="AP8" s="516">
        <v>49260451</v>
      </c>
      <c r="AQ8" s="516">
        <v>55386267</v>
      </c>
      <c r="AR8" s="516">
        <v>84421686</v>
      </c>
      <c r="AS8" s="516">
        <v>227554126</v>
      </c>
      <c r="AT8" s="516">
        <v>0</v>
      </c>
      <c r="AU8" s="516">
        <v>0</v>
      </c>
      <c r="AV8" s="516">
        <v>51</v>
      </c>
      <c r="AW8" s="516">
        <v>49.75</v>
      </c>
      <c r="AX8" s="516">
        <v>49.583333333333336</v>
      </c>
      <c r="AY8" s="516">
        <v>50.416666666666664</v>
      </c>
      <c r="AZ8" s="516">
        <v>2</v>
      </c>
      <c r="BA8" s="516">
        <v>0</v>
      </c>
      <c r="BB8" s="393">
        <v>4967981299</v>
      </c>
      <c r="BC8" s="393">
        <v>5521405682</v>
      </c>
      <c r="BD8" s="393">
        <v>6676187054</v>
      </c>
      <c r="BE8" s="393">
        <v>9946963520</v>
      </c>
      <c r="BF8" s="393">
        <v>0</v>
      </c>
      <c r="BG8" s="393">
        <v>0</v>
      </c>
      <c r="BH8" s="393">
        <v>21625920</v>
      </c>
      <c r="BI8" s="393">
        <v>23810575</v>
      </c>
      <c r="BJ8" s="393">
        <v>36720578</v>
      </c>
      <c r="BK8" s="393">
        <v>113807294</v>
      </c>
      <c r="BL8" s="393">
        <v>0</v>
      </c>
      <c r="BM8" s="393">
        <v>0</v>
      </c>
      <c r="BN8" s="393">
        <v>51</v>
      </c>
      <c r="BO8" s="393">
        <v>49.75</v>
      </c>
      <c r="BP8" s="393">
        <v>49.583333333333336</v>
      </c>
      <c r="BQ8" s="393">
        <v>50.416666666666664</v>
      </c>
      <c r="BR8" s="393">
        <v>2</v>
      </c>
      <c r="BS8" s="393">
        <v>0</v>
      </c>
      <c r="BT8" s="393">
        <v>0</v>
      </c>
      <c r="BU8" s="393">
        <v>0</v>
      </c>
      <c r="BV8" s="393">
        <v>0</v>
      </c>
      <c r="BW8" s="393">
        <v>0</v>
      </c>
      <c r="BX8" s="393">
        <v>0</v>
      </c>
      <c r="BY8" s="393">
        <v>0</v>
      </c>
      <c r="BZ8" s="393">
        <v>0</v>
      </c>
      <c r="CA8" s="393">
        <v>0</v>
      </c>
      <c r="CB8" s="393">
        <v>0</v>
      </c>
      <c r="CC8" s="393">
        <v>0</v>
      </c>
      <c r="CD8" s="393">
        <v>0</v>
      </c>
      <c r="CE8" s="393">
        <v>0</v>
      </c>
      <c r="CF8" s="393">
        <v>27634531</v>
      </c>
      <c r="CG8" s="393">
        <v>31575692</v>
      </c>
      <c r="CH8" s="393">
        <v>47701108</v>
      </c>
      <c r="CI8" s="393">
        <v>113746832</v>
      </c>
      <c r="CJ8" s="393">
        <v>0</v>
      </c>
      <c r="CK8" s="393">
        <v>0</v>
      </c>
      <c r="CL8" s="393">
        <v>0</v>
      </c>
      <c r="CM8" s="393">
        <v>0</v>
      </c>
      <c r="CN8" s="393">
        <v>0</v>
      </c>
      <c r="CO8" s="393">
        <v>0</v>
      </c>
      <c r="CP8" s="393">
        <v>0</v>
      </c>
      <c r="CQ8" s="393">
        <v>0</v>
      </c>
      <c r="CR8" s="393">
        <v>0</v>
      </c>
      <c r="CS8" s="393">
        <v>0</v>
      </c>
      <c r="CT8" s="393">
        <v>0</v>
      </c>
      <c r="CU8" s="393">
        <v>0</v>
      </c>
      <c r="CV8" s="393">
        <v>0</v>
      </c>
      <c r="CW8" s="393">
        <v>0</v>
      </c>
      <c r="CX8" s="393">
        <v>0</v>
      </c>
      <c r="CY8" s="393">
        <v>0</v>
      </c>
      <c r="CZ8" s="393">
        <v>0</v>
      </c>
      <c r="DA8" s="393">
        <v>0</v>
      </c>
      <c r="DB8" s="393">
        <v>0</v>
      </c>
      <c r="DC8" s="393">
        <v>0</v>
      </c>
      <c r="DD8" s="393">
        <v>0</v>
      </c>
      <c r="DE8" s="393">
        <v>0</v>
      </c>
      <c r="DF8" s="393">
        <v>0</v>
      </c>
      <c r="DG8" s="393">
        <v>0</v>
      </c>
      <c r="DH8" s="393">
        <v>0</v>
      </c>
      <c r="DI8" s="393">
        <v>0</v>
      </c>
      <c r="DJ8" s="393">
        <v>0</v>
      </c>
      <c r="DK8" s="393">
        <v>0</v>
      </c>
      <c r="DL8" s="393">
        <v>0</v>
      </c>
      <c r="DM8" s="393">
        <v>0</v>
      </c>
      <c r="DN8" s="393">
        <v>0</v>
      </c>
      <c r="DO8" s="393">
        <v>0</v>
      </c>
    </row>
    <row r="9" spans="1:119" ht="15" x14ac:dyDescent="0.25">
      <c r="A9" s="386" t="str">
        <f t="shared" si="11"/>
        <v>620120260306TAC0001-62xx-180240000953</v>
      </c>
      <c r="B9" s="161" t="s">
        <v>4655</v>
      </c>
      <c r="C9" s="475" t="s">
        <v>3363</v>
      </c>
      <c r="D9" s="161" t="s">
        <v>4458</v>
      </c>
      <c r="E9" s="161"/>
      <c r="F9" s="161" t="s">
        <v>4903</v>
      </c>
      <c r="G9" s="161" t="s">
        <v>479</v>
      </c>
      <c r="H9" s="198">
        <v>46087</v>
      </c>
      <c r="I9" s="161" t="s">
        <v>576</v>
      </c>
      <c r="J9" s="161" t="s">
        <v>361</v>
      </c>
      <c r="K9" s="260">
        <v>180240000953</v>
      </c>
      <c r="L9" s="161" t="s">
        <v>4976</v>
      </c>
      <c r="M9" s="161" t="s">
        <v>4654</v>
      </c>
      <c r="N9" s="161" t="s">
        <v>564</v>
      </c>
      <c r="O9" s="198" t="e">
        <v>#N/A</v>
      </c>
      <c r="P9" s="161" t="e">
        <v>#N/A</v>
      </c>
      <c r="Q9" s="161" t="e">
        <v>#N/A</v>
      </c>
      <c r="R9" s="161" t="s">
        <v>31</v>
      </c>
      <c r="S9" s="161" t="s">
        <v>678</v>
      </c>
      <c r="T9" s="161" t="s">
        <v>594</v>
      </c>
      <c r="U9" s="161" t="s">
        <v>880</v>
      </c>
      <c r="V9" s="161" t="s">
        <v>689</v>
      </c>
      <c r="W9" s="161" t="s">
        <v>132</v>
      </c>
      <c r="X9" s="198">
        <v>44927</v>
      </c>
      <c r="Y9" s="198">
        <v>46077</v>
      </c>
      <c r="Z9" s="161">
        <v>30</v>
      </c>
      <c r="AA9" s="198">
        <v>46107</v>
      </c>
      <c r="AB9" s="197">
        <f t="shared" si="10"/>
        <v>6</v>
      </c>
      <c r="AC9" s="161" t="s">
        <v>904</v>
      </c>
      <c r="AD9" s="161">
        <v>0</v>
      </c>
      <c r="AE9" s="197">
        <v>16005591688</v>
      </c>
      <c r="AF9" s="197">
        <v>6.587191792418789</v>
      </c>
      <c r="AG9" s="197">
        <v>5.3333333333333339</v>
      </c>
      <c r="AH9" s="242" t="s">
        <v>5723</v>
      </c>
      <c r="AI9" s="242" t="s">
        <v>57</v>
      </c>
      <c r="AJ9" s="516">
        <v>10458795615</v>
      </c>
      <c r="AK9" s="516">
        <v>11986648076</v>
      </c>
      <c r="AL9" s="516">
        <v>8994917116</v>
      </c>
      <c r="AM9" s="516">
        <v>7010674572</v>
      </c>
      <c r="AN9" s="516">
        <v>0</v>
      </c>
      <c r="AO9" s="516">
        <v>0</v>
      </c>
      <c r="AP9" s="516">
        <v>583385991</v>
      </c>
      <c r="AQ9" s="516">
        <v>412060291</v>
      </c>
      <c r="AR9" s="516">
        <v>740965612</v>
      </c>
      <c r="AS9" s="516">
        <v>264099827</v>
      </c>
      <c r="AT9" s="516">
        <v>49253583</v>
      </c>
      <c r="AU9" s="516">
        <v>0</v>
      </c>
      <c r="AV9" s="516">
        <v>8</v>
      </c>
      <c r="AW9" s="516">
        <v>8.4166666666666679</v>
      </c>
      <c r="AX9" s="516">
        <v>9.5833333333333339</v>
      </c>
      <c r="AY9" s="516">
        <v>8.5</v>
      </c>
      <c r="AZ9" s="516">
        <v>3.25</v>
      </c>
      <c r="BA9" s="516">
        <v>0</v>
      </c>
      <c r="BB9" s="393">
        <v>10458795615</v>
      </c>
      <c r="BC9" s="393">
        <v>11986648076</v>
      </c>
      <c r="BD9" s="393">
        <v>8994917116</v>
      </c>
      <c r="BE9" s="393">
        <v>7010674572</v>
      </c>
      <c r="BF9" s="393">
        <v>0</v>
      </c>
      <c r="BG9" s="393">
        <v>0</v>
      </c>
      <c r="BH9" s="393">
        <v>335187107</v>
      </c>
      <c r="BI9" s="393">
        <v>243573149</v>
      </c>
      <c r="BJ9" s="393">
        <v>437649717</v>
      </c>
      <c r="BK9" s="393">
        <v>160680910</v>
      </c>
      <c r="BL9" s="393">
        <v>0</v>
      </c>
      <c r="BM9" s="393">
        <v>0</v>
      </c>
      <c r="BN9" s="393">
        <v>8</v>
      </c>
      <c r="BO9" s="393">
        <v>8.4166666666666679</v>
      </c>
      <c r="BP9" s="393">
        <v>9.5833333333333339</v>
      </c>
      <c r="BQ9" s="393">
        <v>8.5</v>
      </c>
      <c r="BR9" s="393">
        <v>3.25</v>
      </c>
      <c r="BS9" s="393">
        <v>0</v>
      </c>
      <c r="BT9" s="393">
        <v>0</v>
      </c>
      <c r="BU9" s="393">
        <v>0</v>
      </c>
      <c r="BV9" s="393">
        <v>0</v>
      </c>
      <c r="BW9" s="393">
        <v>0</v>
      </c>
      <c r="BX9" s="393">
        <v>0</v>
      </c>
      <c r="BY9" s="393">
        <v>0</v>
      </c>
      <c r="BZ9" s="393">
        <v>0</v>
      </c>
      <c r="CA9" s="393">
        <v>0</v>
      </c>
      <c r="CB9" s="393">
        <v>0</v>
      </c>
      <c r="CC9" s="393">
        <v>0</v>
      </c>
      <c r="CD9" s="393">
        <v>0</v>
      </c>
      <c r="CE9" s="393">
        <v>0</v>
      </c>
      <c r="CF9" s="393">
        <v>248198884</v>
      </c>
      <c r="CG9" s="393">
        <v>168487142</v>
      </c>
      <c r="CH9" s="393">
        <v>303315895</v>
      </c>
      <c r="CI9" s="393">
        <v>103418917</v>
      </c>
      <c r="CJ9" s="393">
        <v>49253583</v>
      </c>
      <c r="CK9" s="393">
        <v>0</v>
      </c>
      <c r="CL9" s="393">
        <v>0</v>
      </c>
      <c r="CM9" s="393">
        <v>0</v>
      </c>
      <c r="CN9" s="393">
        <v>0</v>
      </c>
      <c r="CO9" s="393">
        <v>0</v>
      </c>
      <c r="CP9" s="393">
        <v>0</v>
      </c>
      <c r="CQ9" s="393">
        <v>0</v>
      </c>
      <c r="CR9" s="393">
        <v>0</v>
      </c>
      <c r="CS9" s="393">
        <v>0</v>
      </c>
      <c r="CT9" s="393">
        <v>0</v>
      </c>
      <c r="CU9" s="393">
        <v>0</v>
      </c>
      <c r="CV9" s="393">
        <v>0</v>
      </c>
      <c r="CW9" s="393">
        <v>0</v>
      </c>
      <c r="CX9" s="393">
        <v>0</v>
      </c>
      <c r="CY9" s="393">
        <v>0</v>
      </c>
      <c r="CZ9" s="393">
        <v>0</v>
      </c>
      <c r="DA9" s="393">
        <v>0</v>
      </c>
      <c r="DB9" s="393">
        <v>0</v>
      </c>
      <c r="DC9" s="393">
        <v>0</v>
      </c>
      <c r="DD9" s="393">
        <v>0</v>
      </c>
      <c r="DE9" s="393">
        <v>0</v>
      </c>
      <c r="DF9" s="393">
        <v>0</v>
      </c>
      <c r="DG9" s="393">
        <v>0</v>
      </c>
      <c r="DH9" s="393">
        <v>0</v>
      </c>
      <c r="DI9" s="393">
        <v>0</v>
      </c>
      <c r="DJ9" s="393">
        <v>0</v>
      </c>
      <c r="DK9" s="393">
        <v>0</v>
      </c>
      <c r="DL9" s="393">
        <v>0</v>
      </c>
      <c r="DM9" s="393">
        <v>0</v>
      </c>
      <c r="DN9" s="393">
        <v>0</v>
      </c>
      <c r="DO9" s="393">
        <v>0</v>
      </c>
    </row>
    <row r="10" spans="1:119" ht="15" x14ac:dyDescent="0.25">
      <c r="A10" s="386" t="str">
        <f t="shared" si="11"/>
        <v>210120260302TAC0001-21xx-70340014200</v>
      </c>
      <c r="B10" s="161" t="s">
        <v>4451</v>
      </c>
      <c r="C10" s="475" t="s">
        <v>3363</v>
      </c>
      <c r="D10" s="161" t="s">
        <v>4458</v>
      </c>
      <c r="E10" s="161" t="s">
        <v>5068</v>
      </c>
      <c r="F10" s="161"/>
      <c r="G10" s="161" t="s">
        <v>487</v>
      </c>
      <c r="H10" s="198">
        <v>46083</v>
      </c>
      <c r="I10" s="161" t="s">
        <v>582</v>
      </c>
      <c r="J10" s="161" t="s">
        <v>351</v>
      </c>
      <c r="K10" s="260">
        <v>70340014200</v>
      </c>
      <c r="L10" s="161" t="s">
        <v>5069</v>
      </c>
      <c r="M10" s="161" t="s">
        <v>5070</v>
      </c>
      <c r="N10" s="161" t="s">
        <v>564</v>
      </c>
      <c r="O10" s="198" t="e">
        <v>#N/A</v>
      </c>
      <c r="P10" s="161" t="e">
        <v>#N/A</v>
      </c>
      <c r="Q10" s="161" t="e">
        <v>#N/A</v>
      </c>
      <c r="R10" s="161" t="s">
        <v>480</v>
      </c>
      <c r="S10" s="161" t="s">
        <v>1457</v>
      </c>
      <c r="T10" s="161" t="s">
        <v>562</v>
      </c>
      <c r="U10" s="161" t="s">
        <v>1427</v>
      </c>
      <c r="V10" s="161" t="s">
        <v>698</v>
      </c>
      <c r="W10" s="161" t="s">
        <v>922</v>
      </c>
      <c r="X10" s="198">
        <v>44927</v>
      </c>
      <c r="Y10" s="198">
        <v>45960</v>
      </c>
      <c r="Z10" s="161">
        <v>30</v>
      </c>
      <c r="AA10" s="198">
        <v>46084</v>
      </c>
      <c r="AB10" s="197">
        <f t="shared" si="10"/>
        <v>29</v>
      </c>
      <c r="AC10" s="161" t="s">
        <v>904</v>
      </c>
      <c r="AD10" s="161">
        <v>0</v>
      </c>
      <c r="AE10" s="197">
        <v>15729752035</v>
      </c>
      <c r="AF10" s="197">
        <v>6.8904999493210379</v>
      </c>
      <c r="AG10" s="197">
        <v>93.8888888888889</v>
      </c>
      <c r="AH10" s="242" t="s">
        <v>5723</v>
      </c>
      <c r="AI10" s="242" t="s">
        <v>57</v>
      </c>
      <c r="AJ10" s="516">
        <v>3679331873</v>
      </c>
      <c r="AK10" s="516">
        <v>5577361296</v>
      </c>
      <c r="AL10" s="516">
        <v>9694050345</v>
      </c>
      <c r="AM10" s="516">
        <v>6035701690</v>
      </c>
      <c r="AN10" s="516">
        <v>0</v>
      </c>
      <c r="AO10" s="516">
        <v>0</v>
      </c>
      <c r="AP10" s="516">
        <v>75849030</v>
      </c>
      <c r="AQ10" s="516">
        <v>270659638</v>
      </c>
      <c r="AR10" s="516">
        <v>551289956</v>
      </c>
      <c r="AS10" s="516">
        <v>494111408</v>
      </c>
      <c r="AT10" s="516">
        <v>38457192</v>
      </c>
      <c r="AU10" s="516">
        <v>0</v>
      </c>
      <c r="AV10" s="516">
        <v>68.5</v>
      </c>
      <c r="AW10" s="516">
        <v>117.99999999999999</v>
      </c>
      <c r="AX10" s="516">
        <v>97.999999999999986</v>
      </c>
      <c r="AY10" s="516">
        <v>134.75</v>
      </c>
      <c r="AZ10" s="516">
        <v>48.916666666666664</v>
      </c>
      <c r="BA10" s="516">
        <v>0</v>
      </c>
      <c r="BB10" s="393">
        <v>3679331873</v>
      </c>
      <c r="BC10" s="393">
        <v>5577361296</v>
      </c>
      <c r="BD10" s="393">
        <v>9694050345</v>
      </c>
      <c r="BE10" s="393">
        <v>6035701690</v>
      </c>
      <c r="BF10" s="393">
        <v>0</v>
      </c>
      <c r="BG10" s="393">
        <v>0</v>
      </c>
      <c r="BH10" s="393">
        <v>42121206</v>
      </c>
      <c r="BI10" s="393">
        <v>213133963</v>
      </c>
      <c r="BJ10" s="393">
        <v>360119505</v>
      </c>
      <c r="BK10" s="393">
        <v>494111408</v>
      </c>
      <c r="BL10" s="393">
        <v>0</v>
      </c>
      <c r="BM10" s="393">
        <v>0</v>
      </c>
      <c r="BN10" s="393">
        <v>68.5</v>
      </c>
      <c r="BO10" s="393">
        <v>117.99999999999999</v>
      </c>
      <c r="BP10" s="393">
        <v>97.999999999999986</v>
      </c>
      <c r="BQ10" s="393">
        <v>134.75</v>
      </c>
      <c r="BR10" s="393">
        <v>48.916666666666664</v>
      </c>
      <c r="BS10" s="393">
        <v>0</v>
      </c>
      <c r="BT10" s="393">
        <v>0</v>
      </c>
      <c r="BU10" s="393">
        <v>0</v>
      </c>
      <c r="BV10" s="393">
        <v>0</v>
      </c>
      <c r="BW10" s="393">
        <v>0</v>
      </c>
      <c r="BX10" s="393">
        <v>0</v>
      </c>
      <c r="BY10" s="393">
        <v>0</v>
      </c>
      <c r="BZ10" s="393">
        <v>0</v>
      </c>
      <c r="CA10" s="393">
        <v>0</v>
      </c>
      <c r="CB10" s="393">
        <v>0</v>
      </c>
      <c r="CC10" s="393">
        <v>0</v>
      </c>
      <c r="CD10" s="393">
        <v>0</v>
      </c>
      <c r="CE10" s="393">
        <v>0</v>
      </c>
      <c r="CF10" s="393">
        <v>33727824</v>
      </c>
      <c r="CG10" s="393">
        <v>57525675</v>
      </c>
      <c r="CH10" s="393">
        <v>191170451</v>
      </c>
      <c r="CI10" s="393">
        <v>0</v>
      </c>
      <c r="CJ10" s="393">
        <v>38457192</v>
      </c>
      <c r="CK10" s="393">
        <v>0</v>
      </c>
      <c r="CL10" s="393">
        <v>0</v>
      </c>
      <c r="CM10" s="393">
        <v>0</v>
      </c>
      <c r="CN10" s="393">
        <v>0</v>
      </c>
      <c r="CO10" s="393">
        <v>0</v>
      </c>
      <c r="CP10" s="393">
        <v>0</v>
      </c>
      <c r="CQ10" s="393">
        <v>0</v>
      </c>
      <c r="CR10" s="393">
        <v>0</v>
      </c>
      <c r="CS10" s="393">
        <v>0</v>
      </c>
      <c r="CT10" s="393">
        <v>0</v>
      </c>
      <c r="CU10" s="393">
        <v>0</v>
      </c>
      <c r="CV10" s="393">
        <v>0</v>
      </c>
      <c r="CW10" s="393">
        <v>0</v>
      </c>
      <c r="CX10" s="393">
        <v>0</v>
      </c>
      <c r="CY10" s="393">
        <v>0</v>
      </c>
      <c r="CZ10" s="393">
        <v>0</v>
      </c>
      <c r="DA10" s="393">
        <v>0</v>
      </c>
      <c r="DB10" s="393">
        <v>0</v>
      </c>
      <c r="DC10" s="393">
        <v>0</v>
      </c>
      <c r="DD10" s="393">
        <v>0</v>
      </c>
      <c r="DE10" s="393">
        <v>0</v>
      </c>
      <c r="DF10" s="393">
        <v>0</v>
      </c>
      <c r="DG10" s="393">
        <v>0</v>
      </c>
      <c r="DH10" s="393">
        <v>0</v>
      </c>
      <c r="DI10" s="393">
        <v>0</v>
      </c>
      <c r="DJ10" s="393">
        <v>0</v>
      </c>
      <c r="DK10" s="393">
        <v>0</v>
      </c>
      <c r="DL10" s="393">
        <v>0</v>
      </c>
      <c r="DM10" s="393">
        <v>0</v>
      </c>
      <c r="DN10" s="393">
        <v>0</v>
      </c>
      <c r="DO10" s="393">
        <v>0</v>
      </c>
    </row>
    <row r="11" spans="1:119" ht="15" x14ac:dyDescent="0.25">
      <c r="A11" s="386" t="str">
        <f t="shared" si="11"/>
        <v>150120260303TAC0003-15xx-190140013795</v>
      </c>
      <c r="B11" s="161" t="s">
        <v>4969</v>
      </c>
      <c r="C11" s="475" t="s">
        <v>3363</v>
      </c>
      <c r="D11" s="161" t="s">
        <v>4458</v>
      </c>
      <c r="E11" s="161"/>
      <c r="F11" s="161" t="s">
        <v>4903</v>
      </c>
      <c r="G11" s="161" t="s">
        <v>479</v>
      </c>
      <c r="H11" s="198">
        <v>46084</v>
      </c>
      <c r="I11" s="161" t="s">
        <v>573</v>
      </c>
      <c r="J11" s="161" t="s">
        <v>290</v>
      </c>
      <c r="K11" s="260">
        <v>190140013795</v>
      </c>
      <c r="L11" s="161" t="s">
        <v>4970</v>
      </c>
      <c r="M11" s="161" t="s">
        <v>4971</v>
      </c>
      <c r="N11" s="161" t="s">
        <v>564</v>
      </c>
      <c r="O11" s="198" t="e">
        <v>#N/A</v>
      </c>
      <c r="P11" s="161" t="e">
        <v>#N/A</v>
      </c>
      <c r="Q11" s="161" t="e">
        <v>#N/A</v>
      </c>
      <c r="R11" s="161" t="s">
        <v>480</v>
      </c>
      <c r="S11" s="161" t="s">
        <v>1027</v>
      </c>
      <c r="T11" s="161" t="s">
        <v>567</v>
      </c>
      <c r="U11" s="161" t="s">
        <v>1027</v>
      </c>
      <c r="V11" s="161" t="s">
        <v>658</v>
      </c>
      <c r="W11" s="161" t="s">
        <v>922</v>
      </c>
      <c r="X11" s="198">
        <v>44927</v>
      </c>
      <c r="Y11" s="198">
        <v>46065</v>
      </c>
      <c r="Z11" s="161">
        <v>30</v>
      </c>
      <c r="AA11" s="198">
        <v>46107</v>
      </c>
      <c r="AB11" s="197">
        <f t="shared" si="10"/>
        <v>6</v>
      </c>
      <c r="AC11" s="161" t="s">
        <v>904</v>
      </c>
      <c r="AD11" s="161">
        <v>0</v>
      </c>
      <c r="AE11" s="197">
        <v>13387527344</v>
      </c>
      <c r="AF11" s="197">
        <v>2.5704536032505452</v>
      </c>
      <c r="AG11" s="197">
        <v>10.3125</v>
      </c>
      <c r="AH11" s="242" t="s">
        <v>5723</v>
      </c>
      <c r="AI11" s="242" t="s">
        <v>57</v>
      </c>
      <c r="AJ11" s="516">
        <v>0</v>
      </c>
      <c r="AK11" s="516">
        <v>24000</v>
      </c>
      <c r="AL11" s="516">
        <v>8876203164</v>
      </c>
      <c r="AM11" s="516">
        <v>4511324180</v>
      </c>
      <c r="AN11" s="516">
        <v>0</v>
      </c>
      <c r="AO11" s="516">
        <v>0</v>
      </c>
      <c r="AP11" s="516">
        <v>809166</v>
      </c>
      <c r="AQ11" s="516">
        <v>1147167</v>
      </c>
      <c r="AR11" s="516">
        <v>291899036</v>
      </c>
      <c r="AS11" s="516">
        <v>50830825</v>
      </c>
      <c r="AT11" s="516">
        <v>1390318</v>
      </c>
      <c r="AU11" s="516">
        <v>0</v>
      </c>
      <c r="AV11" s="516">
        <v>5.333333333333333</v>
      </c>
      <c r="AW11" s="516">
        <v>10.333333333333332</v>
      </c>
      <c r="AX11" s="516">
        <v>7.916666666666667</v>
      </c>
      <c r="AY11" s="516">
        <v>30.583333333333332</v>
      </c>
      <c r="AZ11" s="516">
        <v>1.75</v>
      </c>
      <c r="BA11" s="516">
        <v>1</v>
      </c>
      <c r="BB11" s="393">
        <v>0</v>
      </c>
      <c r="BC11" s="393">
        <v>24000</v>
      </c>
      <c r="BD11" s="393">
        <v>8876203164</v>
      </c>
      <c r="BE11" s="393">
        <v>4511324180</v>
      </c>
      <c r="BF11" s="393">
        <v>0</v>
      </c>
      <c r="BG11" s="393">
        <v>0</v>
      </c>
      <c r="BH11" s="393">
        <v>809166</v>
      </c>
      <c r="BI11" s="393">
        <v>1147167</v>
      </c>
      <c r="BJ11" s="393">
        <v>291795653</v>
      </c>
      <c r="BK11" s="393">
        <v>29595901</v>
      </c>
      <c r="BL11" s="393">
        <v>0</v>
      </c>
      <c r="BM11" s="393">
        <v>0</v>
      </c>
      <c r="BN11" s="393">
        <v>5.333333333333333</v>
      </c>
      <c r="BO11" s="393">
        <v>10.333333333333332</v>
      </c>
      <c r="BP11" s="393">
        <v>7.916666666666667</v>
      </c>
      <c r="BQ11" s="393">
        <v>30.583333333333332</v>
      </c>
      <c r="BR11" s="393">
        <v>1.75</v>
      </c>
      <c r="BS11" s="393">
        <v>1</v>
      </c>
      <c r="BT11" s="393">
        <v>0</v>
      </c>
      <c r="BU11" s="393">
        <v>0</v>
      </c>
      <c r="BV11" s="393">
        <v>0</v>
      </c>
      <c r="BW11" s="393">
        <v>0</v>
      </c>
      <c r="BX11" s="393">
        <v>0</v>
      </c>
      <c r="BY11" s="393">
        <v>0</v>
      </c>
      <c r="BZ11" s="393">
        <v>0</v>
      </c>
      <c r="CA11" s="393">
        <v>0</v>
      </c>
      <c r="CB11" s="393">
        <v>0</v>
      </c>
      <c r="CC11" s="393">
        <v>0</v>
      </c>
      <c r="CD11" s="393">
        <v>0</v>
      </c>
      <c r="CE11" s="393">
        <v>0</v>
      </c>
      <c r="CF11" s="393">
        <v>0</v>
      </c>
      <c r="CG11" s="393">
        <v>0</v>
      </c>
      <c r="CH11" s="393">
        <v>103383</v>
      </c>
      <c r="CI11" s="393">
        <v>21234924</v>
      </c>
      <c r="CJ11" s="393">
        <v>1390318</v>
      </c>
      <c r="CK11" s="393">
        <v>0</v>
      </c>
      <c r="CL11" s="393">
        <v>0</v>
      </c>
      <c r="CM11" s="393">
        <v>0</v>
      </c>
      <c r="CN11" s="393">
        <v>0</v>
      </c>
      <c r="CO11" s="393">
        <v>0</v>
      </c>
      <c r="CP11" s="393">
        <v>0</v>
      </c>
      <c r="CQ11" s="393">
        <v>0</v>
      </c>
      <c r="CR11" s="393">
        <v>0</v>
      </c>
      <c r="CS11" s="393">
        <v>0</v>
      </c>
      <c r="CT11" s="393">
        <v>0</v>
      </c>
      <c r="CU11" s="393">
        <v>0</v>
      </c>
      <c r="CV11" s="393">
        <v>0</v>
      </c>
      <c r="CW11" s="393">
        <v>0</v>
      </c>
      <c r="CX11" s="393">
        <v>0</v>
      </c>
      <c r="CY11" s="393">
        <v>0</v>
      </c>
      <c r="CZ11" s="393">
        <v>0</v>
      </c>
      <c r="DA11" s="393">
        <v>0</v>
      </c>
      <c r="DB11" s="393">
        <v>0</v>
      </c>
      <c r="DC11" s="393">
        <v>0</v>
      </c>
      <c r="DD11" s="393">
        <v>0</v>
      </c>
      <c r="DE11" s="393">
        <v>0</v>
      </c>
      <c r="DF11" s="393">
        <v>0</v>
      </c>
      <c r="DG11" s="393">
        <v>0</v>
      </c>
      <c r="DH11" s="393">
        <v>0</v>
      </c>
      <c r="DI11" s="393">
        <v>0</v>
      </c>
      <c r="DJ11" s="393">
        <v>0</v>
      </c>
      <c r="DK11" s="393">
        <v>0</v>
      </c>
      <c r="DL11" s="393">
        <v>0</v>
      </c>
      <c r="DM11" s="393">
        <v>0</v>
      </c>
      <c r="DN11" s="393">
        <v>0</v>
      </c>
      <c r="DO11" s="393">
        <v>0</v>
      </c>
    </row>
    <row r="12" spans="1:119" ht="15" x14ac:dyDescent="0.25">
      <c r="A12" s="386" t="str">
        <f t="shared" si="11"/>
        <v>600120260223TAC0010-60xx-901140000112</v>
      </c>
      <c r="B12" s="161" t="s">
        <v>4752</v>
      </c>
      <c r="C12" s="475" t="s">
        <v>3363</v>
      </c>
      <c r="D12" s="161" t="s">
        <v>4458</v>
      </c>
      <c r="E12" s="161" t="s">
        <v>5361</v>
      </c>
      <c r="F12" s="161"/>
      <c r="G12" s="161" t="s">
        <v>487</v>
      </c>
      <c r="H12" s="198">
        <v>46076</v>
      </c>
      <c r="I12" s="161" t="s">
        <v>566</v>
      </c>
      <c r="J12" s="161" t="s">
        <v>363</v>
      </c>
      <c r="K12" s="260">
        <v>901140000112</v>
      </c>
      <c r="L12" s="161" t="s">
        <v>5362</v>
      </c>
      <c r="M12" s="161" t="s">
        <v>4781</v>
      </c>
      <c r="N12" s="161" t="s">
        <v>564</v>
      </c>
      <c r="O12" s="198" t="e">
        <v>#N/A</v>
      </c>
      <c r="P12" s="161" t="e">
        <v>#N/A</v>
      </c>
      <c r="Q12" s="161" t="e">
        <v>#N/A</v>
      </c>
      <c r="R12" s="161" t="s">
        <v>480</v>
      </c>
      <c r="S12" s="161" t="s">
        <v>675</v>
      </c>
      <c r="T12" s="161" t="s">
        <v>759</v>
      </c>
      <c r="U12" s="161" t="s">
        <v>676</v>
      </c>
      <c r="V12" s="161" t="s">
        <v>655</v>
      </c>
      <c r="W12" s="161" t="s">
        <v>171</v>
      </c>
      <c r="X12" s="198">
        <v>44927</v>
      </c>
      <c r="Y12" s="198">
        <v>45657</v>
      </c>
      <c r="Z12" s="161">
        <v>30</v>
      </c>
      <c r="AA12" s="198">
        <v>46091</v>
      </c>
      <c r="AB12" s="197">
        <f t="shared" si="10"/>
        <v>22</v>
      </c>
      <c r="AC12" s="161" t="s">
        <v>904</v>
      </c>
      <c r="AD12" s="161">
        <v>0</v>
      </c>
      <c r="AE12" s="197">
        <v>12819938776</v>
      </c>
      <c r="AF12" s="197">
        <v>5.0238120887575137</v>
      </c>
      <c r="AG12" s="197">
        <v>165.375</v>
      </c>
      <c r="AH12" s="242" t="s">
        <v>5723</v>
      </c>
      <c r="AI12" s="242" t="s">
        <v>57</v>
      </c>
      <c r="AJ12" s="516">
        <v>5776108149</v>
      </c>
      <c r="AK12" s="516">
        <v>6019969018</v>
      </c>
      <c r="AL12" s="516">
        <v>6495838393</v>
      </c>
      <c r="AM12" s="516">
        <v>6324100383</v>
      </c>
      <c r="AN12" s="516">
        <v>0</v>
      </c>
      <c r="AO12" s="516">
        <v>0</v>
      </c>
      <c r="AP12" s="516">
        <v>370315399</v>
      </c>
      <c r="AQ12" s="516">
        <v>358362688</v>
      </c>
      <c r="AR12" s="516">
        <v>362087809</v>
      </c>
      <c r="AS12" s="516">
        <v>281961825</v>
      </c>
      <c r="AT12" s="516">
        <v>87574360</v>
      </c>
      <c r="AU12" s="516">
        <v>0</v>
      </c>
      <c r="AV12" s="516">
        <v>183.66666666666669</v>
      </c>
      <c r="AW12" s="516">
        <v>177.08333333333334</v>
      </c>
      <c r="AX12" s="516">
        <v>165.91666666666669</v>
      </c>
      <c r="AY12" s="516">
        <v>164.83333333333334</v>
      </c>
      <c r="AZ12" s="516">
        <v>172.75</v>
      </c>
      <c r="BA12" s="516">
        <v>0</v>
      </c>
      <c r="BB12" s="393">
        <v>5776108149</v>
      </c>
      <c r="BC12" s="393">
        <v>6019969018</v>
      </c>
      <c r="BD12" s="393">
        <v>6495838393</v>
      </c>
      <c r="BE12" s="393">
        <v>6324100383</v>
      </c>
      <c r="BF12" s="393">
        <v>0</v>
      </c>
      <c r="BG12" s="393">
        <v>0</v>
      </c>
      <c r="BH12" s="393">
        <v>58850448</v>
      </c>
      <c r="BI12" s="393">
        <v>54832978</v>
      </c>
      <c r="BJ12" s="393">
        <v>118922249</v>
      </c>
      <c r="BK12" s="393">
        <v>76542540</v>
      </c>
      <c r="BL12" s="393">
        <v>0</v>
      </c>
      <c r="BM12" s="393">
        <v>0</v>
      </c>
      <c r="BN12" s="393">
        <v>183.66666666666669</v>
      </c>
      <c r="BO12" s="393">
        <v>177.08333333333334</v>
      </c>
      <c r="BP12" s="393">
        <v>165.91666666666669</v>
      </c>
      <c r="BQ12" s="393">
        <v>164.83333333333334</v>
      </c>
      <c r="BR12" s="393">
        <v>172.75</v>
      </c>
      <c r="BS12" s="393">
        <v>0</v>
      </c>
      <c r="BT12" s="393">
        <v>0</v>
      </c>
      <c r="BU12" s="393">
        <v>0</v>
      </c>
      <c r="BV12" s="393">
        <v>0</v>
      </c>
      <c r="BW12" s="393">
        <v>0</v>
      </c>
      <c r="BX12" s="393">
        <v>0</v>
      </c>
      <c r="BY12" s="393">
        <v>0</v>
      </c>
      <c r="BZ12" s="393">
        <v>0</v>
      </c>
      <c r="CA12" s="393">
        <v>0</v>
      </c>
      <c r="CB12" s="393">
        <v>0</v>
      </c>
      <c r="CC12" s="393">
        <v>0</v>
      </c>
      <c r="CD12" s="393">
        <v>0</v>
      </c>
      <c r="CE12" s="393">
        <v>0</v>
      </c>
      <c r="CF12" s="393">
        <v>311464951</v>
      </c>
      <c r="CG12" s="393">
        <v>303529710</v>
      </c>
      <c r="CH12" s="393">
        <v>243165560</v>
      </c>
      <c r="CI12" s="393">
        <v>205419285</v>
      </c>
      <c r="CJ12" s="393">
        <v>87574360</v>
      </c>
      <c r="CK12" s="393">
        <v>0</v>
      </c>
      <c r="CL12" s="393">
        <v>0</v>
      </c>
      <c r="CM12" s="393">
        <v>0</v>
      </c>
      <c r="CN12" s="393">
        <v>0</v>
      </c>
      <c r="CO12" s="393">
        <v>0</v>
      </c>
      <c r="CP12" s="393">
        <v>0</v>
      </c>
      <c r="CQ12" s="393">
        <v>0</v>
      </c>
      <c r="CR12" s="393">
        <v>0</v>
      </c>
      <c r="CS12" s="393">
        <v>0</v>
      </c>
      <c r="CT12" s="393">
        <v>0</v>
      </c>
      <c r="CU12" s="393">
        <v>0</v>
      </c>
      <c r="CV12" s="393">
        <v>0</v>
      </c>
      <c r="CW12" s="393">
        <v>0</v>
      </c>
      <c r="CX12" s="393">
        <v>0</v>
      </c>
      <c r="CY12" s="393">
        <v>0</v>
      </c>
      <c r="CZ12" s="393">
        <v>0</v>
      </c>
      <c r="DA12" s="393">
        <v>0</v>
      </c>
      <c r="DB12" s="393">
        <v>0</v>
      </c>
      <c r="DC12" s="393">
        <v>0</v>
      </c>
      <c r="DD12" s="393">
        <v>0</v>
      </c>
      <c r="DE12" s="393">
        <v>0</v>
      </c>
      <c r="DF12" s="393">
        <v>0</v>
      </c>
      <c r="DG12" s="393">
        <v>0</v>
      </c>
      <c r="DH12" s="393">
        <v>0</v>
      </c>
      <c r="DI12" s="393">
        <v>0</v>
      </c>
      <c r="DJ12" s="393">
        <v>0</v>
      </c>
      <c r="DK12" s="393">
        <v>0</v>
      </c>
      <c r="DL12" s="393">
        <v>0</v>
      </c>
      <c r="DM12" s="393">
        <v>0</v>
      </c>
      <c r="DN12" s="393">
        <v>0</v>
      </c>
      <c r="DO12" s="393">
        <v>0</v>
      </c>
    </row>
    <row r="13" spans="1:119" ht="15" x14ac:dyDescent="0.25">
      <c r="A13" s="386" t="str">
        <f t="shared" si="11"/>
        <v>600120260319TAC0220-60xx-110940000163</v>
      </c>
      <c r="B13" s="161" t="s">
        <v>5499</v>
      </c>
      <c r="C13" s="475" t="s">
        <v>3363</v>
      </c>
      <c r="D13" s="161" t="s">
        <v>4458</v>
      </c>
      <c r="E13" s="161"/>
      <c r="F13" s="161" t="s">
        <v>4903</v>
      </c>
      <c r="G13" s="161" t="s">
        <v>487</v>
      </c>
      <c r="H13" s="198">
        <v>46100</v>
      </c>
      <c r="I13" s="161" t="s">
        <v>566</v>
      </c>
      <c r="J13" s="161" t="s">
        <v>363</v>
      </c>
      <c r="K13" s="260">
        <v>110940000163</v>
      </c>
      <c r="L13" s="161" t="s">
        <v>5500</v>
      </c>
      <c r="M13" s="161" t="s">
        <v>5501</v>
      </c>
      <c r="N13" s="161" t="s">
        <v>564</v>
      </c>
      <c r="O13" s="198" t="e">
        <v>#N/A</v>
      </c>
      <c r="P13" s="161" t="e">
        <v>#N/A</v>
      </c>
      <c r="Q13" s="161" t="e">
        <v>#N/A</v>
      </c>
      <c r="R13" s="161" t="s">
        <v>31</v>
      </c>
      <c r="S13" s="161" t="s">
        <v>665</v>
      </c>
      <c r="T13" s="161" t="s">
        <v>567</v>
      </c>
      <c r="U13" s="161" t="s">
        <v>796</v>
      </c>
      <c r="V13" s="161" t="s">
        <v>655</v>
      </c>
      <c r="W13" s="161" t="s">
        <v>33</v>
      </c>
      <c r="X13" s="198">
        <v>44562</v>
      </c>
      <c r="Y13" s="198">
        <v>45657</v>
      </c>
      <c r="Z13" s="161">
        <v>30</v>
      </c>
      <c r="AA13" s="198">
        <v>46111</v>
      </c>
      <c r="AB13" s="197">
        <f t="shared" si="10"/>
        <v>2</v>
      </c>
      <c r="AC13" s="161" t="s">
        <v>904</v>
      </c>
      <c r="AD13" s="161">
        <v>0</v>
      </c>
      <c r="AE13" s="197">
        <v>9714785932</v>
      </c>
      <c r="AF13" s="197">
        <v>2.6925856300999138</v>
      </c>
      <c r="AG13" s="197">
        <v>52.416666666666664</v>
      </c>
      <c r="AH13" s="242" t="s">
        <v>5723</v>
      </c>
      <c r="AI13" s="242" t="s">
        <v>57</v>
      </c>
      <c r="AJ13" s="516">
        <v>5634719232</v>
      </c>
      <c r="AK13" s="516">
        <v>5300022097</v>
      </c>
      <c r="AL13" s="516">
        <v>2594522447</v>
      </c>
      <c r="AM13" s="516">
        <v>1820241388</v>
      </c>
      <c r="AN13" s="516">
        <v>0</v>
      </c>
      <c r="AO13" s="516">
        <v>0</v>
      </c>
      <c r="AP13" s="516">
        <v>22647369</v>
      </c>
      <c r="AQ13" s="516">
        <v>69453266</v>
      </c>
      <c r="AR13" s="516">
        <v>95969741</v>
      </c>
      <c r="AS13" s="516">
        <v>96155923</v>
      </c>
      <c r="AT13" s="516">
        <v>80193422</v>
      </c>
      <c r="AU13" s="516">
        <v>0</v>
      </c>
      <c r="AV13" s="516">
        <v>53.666666666666664</v>
      </c>
      <c r="AW13" s="516">
        <v>60</v>
      </c>
      <c r="AX13" s="516">
        <v>56.916666666666664</v>
      </c>
      <c r="AY13" s="516">
        <v>40.333333333333336</v>
      </c>
      <c r="AZ13" s="516">
        <v>43</v>
      </c>
      <c r="BA13" s="516">
        <v>0</v>
      </c>
      <c r="BB13" s="393">
        <v>5634719232</v>
      </c>
      <c r="BC13" s="393">
        <v>5300022097</v>
      </c>
      <c r="BD13" s="393">
        <v>2594522447</v>
      </c>
      <c r="BE13" s="393">
        <v>1820241388</v>
      </c>
      <c r="BF13" s="393">
        <v>0</v>
      </c>
      <c r="BG13" s="393">
        <v>0</v>
      </c>
      <c r="BH13" s="393">
        <v>22647369</v>
      </c>
      <c r="BI13" s="393">
        <v>28546364</v>
      </c>
      <c r="BJ13" s="393">
        <v>29738625</v>
      </c>
      <c r="BK13" s="393">
        <v>50121954</v>
      </c>
      <c r="BL13" s="393">
        <v>0</v>
      </c>
      <c r="BM13" s="393">
        <v>0</v>
      </c>
      <c r="BN13" s="393">
        <v>53.666666666666664</v>
      </c>
      <c r="BO13" s="393">
        <v>60</v>
      </c>
      <c r="BP13" s="393">
        <v>56.916666666666664</v>
      </c>
      <c r="BQ13" s="393">
        <v>40.333333333333336</v>
      </c>
      <c r="BR13" s="393">
        <v>43</v>
      </c>
      <c r="BS13" s="393">
        <v>0</v>
      </c>
      <c r="BT13" s="393">
        <v>0</v>
      </c>
      <c r="BU13" s="393">
        <v>0</v>
      </c>
      <c r="BV13" s="393">
        <v>0</v>
      </c>
      <c r="BW13" s="393">
        <v>0</v>
      </c>
      <c r="BX13" s="393">
        <v>0</v>
      </c>
      <c r="BY13" s="393">
        <v>0</v>
      </c>
      <c r="BZ13" s="393">
        <v>0</v>
      </c>
      <c r="CA13" s="393">
        <v>0</v>
      </c>
      <c r="CB13" s="393">
        <v>0</v>
      </c>
      <c r="CC13" s="393">
        <v>0</v>
      </c>
      <c r="CD13" s="393">
        <v>0</v>
      </c>
      <c r="CE13" s="393">
        <v>0</v>
      </c>
      <c r="CF13" s="393">
        <v>0</v>
      </c>
      <c r="CG13" s="393">
        <v>40906902</v>
      </c>
      <c r="CH13" s="393">
        <v>66231116</v>
      </c>
      <c r="CI13" s="393">
        <v>46033969</v>
      </c>
      <c r="CJ13" s="393">
        <v>80193422</v>
      </c>
      <c r="CK13" s="393">
        <v>0</v>
      </c>
      <c r="CL13" s="393">
        <v>0</v>
      </c>
      <c r="CM13" s="393">
        <v>0</v>
      </c>
      <c r="CN13" s="393">
        <v>0</v>
      </c>
      <c r="CO13" s="393">
        <v>0</v>
      </c>
      <c r="CP13" s="393">
        <v>0</v>
      </c>
      <c r="CQ13" s="393">
        <v>0</v>
      </c>
      <c r="CR13" s="393">
        <v>0</v>
      </c>
      <c r="CS13" s="393">
        <v>0</v>
      </c>
      <c r="CT13" s="393">
        <v>0</v>
      </c>
      <c r="CU13" s="393">
        <v>0</v>
      </c>
      <c r="CV13" s="393">
        <v>0</v>
      </c>
      <c r="CW13" s="393">
        <v>0</v>
      </c>
      <c r="CX13" s="393">
        <v>0</v>
      </c>
      <c r="CY13" s="393">
        <v>0</v>
      </c>
      <c r="CZ13" s="393">
        <v>0</v>
      </c>
      <c r="DA13" s="393">
        <v>0</v>
      </c>
      <c r="DB13" s="393">
        <v>0</v>
      </c>
      <c r="DC13" s="393">
        <v>0</v>
      </c>
      <c r="DD13" s="393">
        <v>0</v>
      </c>
      <c r="DE13" s="393">
        <v>0</v>
      </c>
      <c r="DF13" s="393">
        <v>0</v>
      </c>
      <c r="DG13" s="393">
        <v>0</v>
      </c>
      <c r="DH13" s="393">
        <v>0</v>
      </c>
      <c r="DI13" s="393">
        <v>0</v>
      </c>
      <c r="DJ13" s="393">
        <v>0</v>
      </c>
      <c r="DK13" s="393">
        <v>0</v>
      </c>
      <c r="DL13" s="393">
        <v>0</v>
      </c>
      <c r="DM13" s="393">
        <v>0</v>
      </c>
      <c r="DN13" s="393">
        <v>0</v>
      </c>
      <c r="DO13" s="393">
        <v>0</v>
      </c>
    </row>
    <row r="14" spans="1:119" ht="15" x14ac:dyDescent="0.25">
      <c r="A14" s="386" t="str">
        <f t="shared" si="11"/>
        <v>580120260312TAC0001-58xx-121040009337</v>
      </c>
      <c r="B14" s="161" t="s">
        <v>4555</v>
      </c>
      <c r="C14" s="475" t="s">
        <v>3363</v>
      </c>
      <c r="D14" s="161" t="s">
        <v>4458</v>
      </c>
      <c r="E14" s="161"/>
      <c r="F14" s="161" t="s">
        <v>4903</v>
      </c>
      <c r="G14" s="161" t="s">
        <v>487</v>
      </c>
      <c r="H14" s="198">
        <v>46093</v>
      </c>
      <c r="I14" s="161" t="s">
        <v>565</v>
      </c>
      <c r="J14" s="161" t="s">
        <v>282</v>
      </c>
      <c r="K14" s="260">
        <v>121040009337</v>
      </c>
      <c r="L14" s="161" t="s">
        <v>4985</v>
      </c>
      <c r="M14" s="161" t="s">
        <v>4554</v>
      </c>
      <c r="N14" s="161" t="s">
        <v>564</v>
      </c>
      <c r="O14" s="198" t="e">
        <v>#N/A</v>
      </c>
      <c r="P14" s="161" t="e">
        <v>#N/A</v>
      </c>
      <c r="Q14" s="161" t="e">
        <v>#N/A</v>
      </c>
      <c r="R14" s="161" t="s">
        <v>31</v>
      </c>
      <c r="S14" s="161" t="s">
        <v>1004</v>
      </c>
      <c r="T14" s="161" t="s">
        <v>562</v>
      </c>
      <c r="U14" s="161" t="s">
        <v>1043</v>
      </c>
      <c r="V14" s="161" t="s">
        <v>655</v>
      </c>
      <c r="W14" s="161" t="s">
        <v>131</v>
      </c>
      <c r="X14" s="198">
        <v>44927</v>
      </c>
      <c r="Y14" s="198">
        <v>46022</v>
      </c>
      <c r="Z14" s="161">
        <v>30</v>
      </c>
      <c r="AA14" s="198">
        <v>46098</v>
      </c>
      <c r="AB14" s="197">
        <f t="shared" si="10"/>
        <v>15</v>
      </c>
      <c r="AC14" s="161" t="s">
        <v>904</v>
      </c>
      <c r="AD14" s="161">
        <v>0</v>
      </c>
      <c r="AE14" s="197">
        <v>8301597403</v>
      </c>
      <c r="AF14" s="197">
        <v>1.8122532049751343</v>
      </c>
      <c r="AG14" s="197">
        <v>293.88888888888886</v>
      </c>
      <c r="AH14" s="242" t="s">
        <v>5723</v>
      </c>
      <c r="AI14" s="242" t="s">
        <v>57</v>
      </c>
      <c r="AJ14" s="516">
        <v>559222233</v>
      </c>
      <c r="AK14" s="516">
        <v>3167502231</v>
      </c>
      <c r="AL14" s="516">
        <v>3962420524</v>
      </c>
      <c r="AM14" s="516">
        <v>4339176879</v>
      </c>
      <c r="AN14" s="516">
        <v>0</v>
      </c>
      <c r="AO14" s="516">
        <v>0</v>
      </c>
      <c r="AP14" s="516">
        <v>8063192</v>
      </c>
      <c r="AQ14" s="516">
        <v>54555009</v>
      </c>
      <c r="AR14" s="516">
        <v>16086165</v>
      </c>
      <c r="AS14" s="516">
        <v>18284015</v>
      </c>
      <c r="AT14" s="516">
        <v>116075785</v>
      </c>
      <c r="AU14" s="516">
        <v>0</v>
      </c>
      <c r="AV14" s="516">
        <v>84.833333333333343</v>
      </c>
      <c r="AW14" s="516">
        <v>359.33333333333331</v>
      </c>
      <c r="AX14" s="516">
        <v>298.66666666666669</v>
      </c>
      <c r="AY14" s="516">
        <v>277.41666666666663</v>
      </c>
      <c r="AZ14" s="516">
        <v>305.58333333333337</v>
      </c>
      <c r="BA14" s="516">
        <v>0</v>
      </c>
      <c r="BB14" s="393">
        <v>559222233</v>
      </c>
      <c r="BC14" s="393">
        <v>3167502231</v>
      </c>
      <c r="BD14" s="393">
        <v>3962420524</v>
      </c>
      <c r="BE14" s="393">
        <v>4339176879</v>
      </c>
      <c r="BF14" s="393">
        <v>0</v>
      </c>
      <c r="BG14" s="393">
        <v>0</v>
      </c>
      <c r="BH14" s="393">
        <v>8063192</v>
      </c>
      <c r="BI14" s="393">
        <v>51490572</v>
      </c>
      <c r="BJ14" s="393">
        <v>16086165</v>
      </c>
      <c r="BK14" s="393">
        <v>18284015</v>
      </c>
      <c r="BL14" s="393">
        <v>0</v>
      </c>
      <c r="BM14" s="393">
        <v>0</v>
      </c>
      <c r="BN14" s="393">
        <v>84.833333333333343</v>
      </c>
      <c r="BO14" s="393">
        <v>359.33333333333331</v>
      </c>
      <c r="BP14" s="393">
        <v>298.66666666666669</v>
      </c>
      <c r="BQ14" s="393">
        <v>277.41666666666663</v>
      </c>
      <c r="BR14" s="393">
        <v>305.58333333333337</v>
      </c>
      <c r="BS14" s="393">
        <v>0</v>
      </c>
      <c r="BT14" s="393">
        <v>0</v>
      </c>
      <c r="BU14" s="393">
        <v>0</v>
      </c>
      <c r="BV14" s="393">
        <v>0</v>
      </c>
      <c r="BW14" s="393">
        <v>0</v>
      </c>
      <c r="BX14" s="393">
        <v>0</v>
      </c>
      <c r="BY14" s="393">
        <v>0</v>
      </c>
      <c r="BZ14" s="393">
        <v>0</v>
      </c>
      <c r="CA14" s="393">
        <v>0</v>
      </c>
      <c r="CB14" s="393">
        <v>0</v>
      </c>
      <c r="CC14" s="393">
        <v>0</v>
      </c>
      <c r="CD14" s="393">
        <v>0</v>
      </c>
      <c r="CE14" s="393">
        <v>0</v>
      </c>
      <c r="CF14" s="393">
        <v>0</v>
      </c>
      <c r="CG14" s="393">
        <v>3064437</v>
      </c>
      <c r="CH14" s="393">
        <v>0</v>
      </c>
      <c r="CI14" s="393">
        <v>0</v>
      </c>
      <c r="CJ14" s="393">
        <v>116075785</v>
      </c>
      <c r="CK14" s="393">
        <v>0</v>
      </c>
      <c r="CL14" s="393">
        <v>0</v>
      </c>
      <c r="CM14" s="393">
        <v>0</v>
      </c>
      <c r="CN14" s="393">
        <v>0</v>
      </c>
      <c r="CO14" s="393">
        <v>0</v>
      </c>
      <c r="CP14" s="393">
        <v>0</v>
      </c>
      <c r="CQ14" s="393">
        <v>0</v>
      </c>
      <c r="CR14" s="393">
        <v>0</v>
      </c>
      <c r="CS14" s="393">
        <v>0</v>
      </c>
      <c r="CT14" s="393">
        <v>0</v>
      </c>
      <c r="CU14" s="393">
        <v>0</v>
      </c>
      <c r="CV14" s="393">
        <v>0</v>
      </c>
      <c r="CW14" s="393">
        <v>0</v>
      </c>
      <c r="CX14" s="393">
        <v>0</v>
      </c>
      <c r="CY14" s="393">
        <v>0</v>
      </c>
      <c r="CZ14" s="393">
        <v>0</v>
      </c>
      <c r="DA14" s="393">
        <v>0</v>
      </c>
      <c r="DB14" s="393">
        <v>0</v>
      </c>
      <c r="DC14" s="393">
        <v>0</v>
      </c>
      <c r="DD14" s="393">
        <v>0</v>
      </c>
      <c r="DE14" s="393">
        <v>0</v>
      </c>
      <c r="DF14" s="393">
        <v>0</v>
      </c>
      <c r="DG14" s="393">
        <v>0</v>
      </c>
      <c r="DH14" s="393">
        <v>0</v>
      </c>
      <c r="DI14" s="393">
        <v>0</v>
      </c>
      <c r="DJ14" s="393">
        <v>0</v>
      </c>
      <c r="DK14" s="393">
        <v>0</v>
      </c>
      <c r="DL14" s="393">
        <v>0</v>
      </c>
      <c r="DM14" s="393">
        <v>0</v>
      </c>
      <c r="DN14" s="393">
        <v>0</v>
      </c>
      <c r="DO14" s="393">
        <v>0</v>
      </c>
    </row>
    <row r="15" spans="1:119" ht="15" x14ac:dyDescent="0.25">
      <c r="A15" s="386" t="str">
        <f t="shared" si="11"/>
        <v>600120260310TAC0124-60xx-70740005513</v>
      </c>
      <c r="B15" s="161" t="s">
        <v>4676</v>
      </c>
      <c r="C15" s="475" t="s">
        <v>3363</v>
      </c>
      <c r="D15" s="161" t="s">
        <v>4458</v>
      </c>
      <c r="E15" s="161" t="s">
        <v>5370</v>
      </c>
      <c r="F15" s="161"/>
      <c r="G15" s="161" t="s">
        <v>479</v>
      </c>
      <c r="H15" s="198">
        <v>46091</v>
      </c>
      <c r="I15" s="161" t="s">
        <v>566</v>
      </c>
      <c r="J15" s="161" t="s">
        <v>363</v>
      </c>
      <c r="K15" s="260">
        <v>70740005513</v>
      </c>
      <c r="L15" s="161" t="s">
        <v>5371</v>
      </c>
      <c r="M15" s="161" t="s">
        <v>4677</v>
      </c>
      <c r="N15" s="161" t="s">
        <v>564</v>
      </c>
      <c r="O15" s="198" t="e">
        <v>#N/A</v>
      </c>
      <c r="P15" s="161" t="e">
        <v>#N/A</v>
      </c>
      <c r="Q15" s="161" t="e">
        <v>#N/A</v>
      </c>
      <c r="R15" s="161" t="s">
        <v>31</v>
      </c>
      <c r="S15" s="161" t="s">
        <v>663</v>
      </c>
      <c r="T15" s="161" t="s">
        <v>579</v>
      </c>
      <c r="U15" s="161" t="s">
        <v>664</v>
      </c>
      <c r="V15" s="161" t="s">
        <v>658</v>
      </c>
      <c r="W15" s="161" t="s">
        <v>132</v>
      </c>
      <c r="X15" s="198">
        <v>44197</v>
      </c>
      <c r="Y15" s="198">
        <v>46079</v>
      </c>
      <c r="Z15" s="161">
        <v>30</v>
      </c>
      <c r="AA15" s="198">
        <v>46093</v>
      </c>
      <c r="AB15" s="197">
        <f t="shared" si="10"/>
        <v>20</v>
      </c>
      <c r="AC15" s="161" t="s">
        <v>904</v>
      </c>
      <c r="AD15" s="161">
        <v>0</v>
      </c>
      <c r="AE15" s="197">
        <v>6881550792</v>
      </c>
      <c r="AF15" s="197">
        <v>13.313293016234995</v>
      </c>
      <c r="AG15" s="197">
        <v>18.736111111111111</v>
      </c>
      <c r="AH15" s="242" t="s">
        <v>5723</v>
      </c>
      <c r="AI15" s="242" t="s">
        <v>57</v>
      </c>
      <c r="AJ15" s="516">
        <v>1778398704</v>
      </c>
      <c r="AK15" s="516">
        <v>1395824099</v>
      </c>
      <c r="AL15" s="516">
        <v>1757092010</v>
      </c>
      <c r="AM15" s="516">
        <v>1950235979</v>
      </c>
      <c r="AN15" s="516">
        <v>0</v>
      </c>
      <c r="AO15" s="516">
        <v>0</v>
      </c>
      <c r="AP15" s="516">
        <v>217773594</v>
      </c>
      <c r="AQ15" s="516">
        <v>180134174</v>
      </c>
      <c r="AR15" s="516">
        <v>236813887</v>
      </c>
      <c r="AS15" s="516">
        <v>264009121</v>
      </c>
      <c r="AT15" s="516">
        <v>17430245</v>
      </c>
      <c r="AU15" s="516">
        <v>0</v>
      </c>
      <c r="AV15" s="516">
        <v>15.666666666666668</v>
      </c>
      <c r="AW15" s="516">
        <v>14.75</v>
      </c>
      <c r="AX15" s="516">
        <v>13.916666666666666</v>
      </c>
      <c r="AY15" s="516">
        <v>12.333333333333316</v>
      </c>
      <c r="AZ15" s="516">
        <v>55.75</v>
      </c>
      <c r="BA15" s="516">
        <v>0</v>
      </c>
      <c r="BB15" s="393">
        <v>1778398704</v>
      </c>
      <c r="BC15" s="393">
        <v>1395824099</v>
      </c>
      <c r="BD15" s="393">
        <v>1757092010</v>
      </c>
      <c r="BE15" s="393">
        <v>1950235979</v>
      </c>
      <c r="BF15" s="393">
        <v>0</v>
      </c>
      <c r="BG15" s="393">
        <v>0</v>
      </c>
      <c r="BH15" s="393">
        <v>65809337</v>
      </c>
      <c r="BI15" s="393">
        <v>53468038</v>
      </c>
      <c r="BJ15" s="393">
        <v>65250378</v>
      </c>
      <c r="BK15" s="393">
        <v>67034433</v>
      </c>
      <c r="BL15" s="393">
        <v>0</v>
      </c>
      <c r="BM15" s="393">
        <v>0</v>
      </c>
      <c r="BN15" s="393">
        <v>15.666666666666668</v>
      </c>
      <c r="BO15" s="393">
        <v>14.75</v>
      </c>
      <c r="BP15" s="393">
        <v>13.916666666666666</v>
      </c>
      <c r="BQ15" s="393">
        <v>12.333333333333316</v>
      </c>
      <c r="BR15" s="393">
        <v>55.75</v>
      </c>
      <c r="BS15" s="393">
        <v>0</v>
      </c>
      <c r="BT15" s="393">
        <v>0</v>
      </c>
      <c r="BU15" s="393">
        <v>0</v>
      </c>
      <c r="BV15" s="393">
        <v>0</v>
      </c>
      <c r="BW15" s="393">
        <v>0</v>
      </c>
      <c r="BX15" s="393">
        <v>0</v>
      </c>
      <c r="BY15" s="393">
        <v>0</v>
      </c>
      <c r="BZ15" s="393">
        <v>0</v>
      </c>
      <c r="CA15" s="393">
        <v>0</v>
      </c>
      <c r="CB15" s="393">
        <v>0</v>
      </c>
      <c r="CC15" s="393">
        <v>0</v>
      </c>
      <c r="CD15" s="393">
        <v>0</v>
      </c>
      <c r="CE15" s="393">
        <v>0</v>
      </c>
      <c r="CF15" s="393">
        <v>151964257</v>
      </c>
      <c r="CG15" s="393">
        <v>126666136</v>
      </c>
      <c r="CH15" s="393">
        <v>171563509</v>
      </c>
      <c r="CI15" s="393">
        <v>196974688</v>
      </c>
      <c r="CJ15" s="393">
        <v>17430245</v>
      </c>
      <c r="CK15" s="393">
        <v>0</v>
      </c>
      <c r="CL15" s="393">
        <v>0</v>
      </c>
      <c r="CM15" s="393">
        <v>0</v>
      </c>
      <c r="CN15" s="393">
        <v>0</v>
      </c>
      <c r="CO15" s="393">
        <v>0</v>
      </c>
      <c r="CP15" s="393">
        <v>0</v>
      </c>
      <c r="CQ15" s="393">
        <v>0</v>
      </c>
      <c r="CR15" s="393">
        <v>0</v>
      </c>
      <c r="CS15" s="393">
        <v>0</v>
      </c>
      <c r="CT15" s="393">
        <v>0</v>
      </c>
      <c r="CU15" s="393">
        <v>0</v>
      </c>
      <c r="CV15" s="393">
        <v>0</v>
      </c>
      <c r="CW15" s="393">
        <v>0</v>
      </c>
      <c r="CX15" s="393">
        <v>0</v>
      </c>
      <c r="CY15" s="393">
        <v>0</v>
      </c>
      <c r="CZ15" s="393">
        <v>0</v>
      </c>
      <c r="DA15" s="393">
        <v>0</v>
      </c>
      <c r="DB15" s="393">
        <v>0</v>
      </c>
      <c r="DC15" s="393">
        <v>0</v>
      </c>
      <c r="DD15" s="393">
        <v>0</v>
      </c>
      <c r="DE15" s="393">
        <v>0</v>
      </c>
      <c r="DF15" s="393">
        <v>0</v>
      </c>
      <c r="DG15" s="393">
        <v>0</v>
      </c>
      <c r="DH15" s="393">
        <v>0</v>
      </c>
      <c r="DI15" s="393">
        <v>0</v>
      </c>
      <c r="DJ15" s="393">
        <v>0</v>
      </c>
      <c r="DK15" s="393">
        <v>0</v>
      </c>
      <c r="DL15" s="393">
        <v>0</v>
      </c>
      <c r="DM15" s="393">
        <v>0</v>
      </c>
      <c r="DN15" s="393">
        <v>0</v>
      </c>
      <c r="DO15" s="393">
        <v>0</v>
      </c>
    </row>
    <row r="16" spans="1:119" ht="15" x14ac:dyDescent="0.25">
      <c r="A16" s="386" t="str">
        <f t="shared" si="11"/>
        <v>600120260310TAC0123-60xx-1140001787</v>
      </c>
      <c r="B16" s="161" t="s">
        <v>4678</v>
      </c>
      <c r="C16" s="475" t="s">
        <v>3363</v>
      </c>
      <c r="D16" s="161" t="s">
        <v>4458</v>
      </c>
      <c r="E16" s="161"/>
      <c r="F16" s="161" t="s">
        <v>4903</v>
      </c>
      <c r="G16" s="161" t="s">
        <v>487</v>
      </c>
      <c r="H16" s="198">
        <v>46091</v>
      </c>
      <c r="I16" s="161" t="s">
        <v>566</v>
      </c>
      <c r="J16" s="161" t="s">
        <v>363</v>
      </c>
      <c r="K16" s="260">
        <v>1140001787</v>
      </c>
      <c r="L16" s="161" t="s">
        <v>4996</v>
      </c>
      <c r="M16" s="161" t="s">
        <v>4774</v>
      </c>
      <c r="N16" s="161" t="s">
        <v>564</v>
      </c>
      <c r="O16" s="198" t="e">
        <v>#N/A</v>
      </c>
      <c r="P16" s="161" t="e">
        <v>#N/A</v>
      </c>
      <c r="Q16" s="161" t="e">
        <v>#N/A</v>
      </c>
      <c r="R16" s="161" t="s">
        <v>31</v>
      </c>
      <c r="S16" s="161" t="s">
        <v>675</v>
      </c>
      <c r="T16" s="161" t="s">
        <v>759</v>
      </c>
      <c r="U16" s="161" t="s">
        <v>1347</v>
      </c>
      <c r="V16" s="161" t="s">
        <v>655</v>
      </c>
      <c r="W16" s="161" t="s">
        <v>33</v>
      </c>
      <c r="X16" s="198">
        <v>45292</v>
      </c>
      <c r="Y16" s="198">
        <v>45657</v>
      </c>
      <c r="Z16" s="161">
        <v>30</v>
      </c>
      <c r="AA16" s="198">
        <v>46098</v>
      </c>
      <c r="AB16" s="197">
        <f t="shared" si="10"/>
        <v>15</v>
      </c>
      <c r="AC16" s="161" t="s">
        <v>904</v>
      </c>
      <c r="AD16" s="161">
        <v>0</v>
      </c>
      <c r="AE16" s="197">
        <v>4217420685</v>
      </c>
      <c r="AF16" s="197">
        <v>7.9671264048917143</v>
      </c>
      <c r="AG16" s="197">
        <v>153.83333333333334</v>
      </c>
      <c r="AH16" s="242" t="s">
        <v>5723</v>
      </c>
      <c r="AI16" s="242" t="s">
        <v>57</v>
      </c>
      <c r="AJ16" s="516">
        <v>1949428944</v>
      </c>
      <c r="AK16" s="516">
        <v>2424782879</v>
      </c>
      <c r="AL16" s="516">
        <v>2626699880</v>
      </c>
      <c r="AM16" s="516">
        <v>4217420685</v>
      </c>
      <c r="AN16" s="516">
        <v>0</v>
      </c>
      <c r="AO16" s="516">
        <v>0</v>
      </c>
      <c r="AP16" s="516">
        <v>189849164</v>
      </c>
      <c r="AQ16" s="516">
        <v>234595018</v>
      </c>
      <c r="AR16" s="516">
        <v>260555004</v>
      </c>
      <c r="AS16" s="516">
        <v>336007237</v>
      </c>
      <c r="AT16" s="516">
        <v>255159902</v>
      </c>
      <c r="AU16" s="516">
        <v>0</v>
      </c>
      <c r="AV16" s="516">
        <v>124.08333333333331</v>
      </c>
      <c r="AW16" s="516">
        <v>124.16666666666667</v>
      </c>
      <c r="AX16" s="516">
        <v>125.83333333333334</v>
      </c>
      <c r="AY16" s="516">
        <v>153.83333333333334</v>
      </c>
      <c r="AZ16" s="516">
        <v>298.16666666666669</v>
      </c>
      <c r="BA16" s="516">
        <v>0</v>
      </c>
      <c r="BB16" s="393">
        <v>1949428944</v>
      </c>
      <c r="BC16" s="393">
        <v>2424782879</v>
      </c>
      <c r="BD16" s="393">
        <v>2626699880</v>
      </c>
      <c r="BE16" s="393">
        <v>4217420685</v>
      </c>
      <c r="BF16" s="393">
        <v>0</v>
      </c>
      <c r="BG16" s="393">
        <v>0</v>
      </c>
      <c r="BH16" s="393">
        <v>37823237</v>
      </c>
      <c r="BI16" s="393">
        <v>51015121</v>
      </c>
      <c r="BJ16" s="393">
        <v>105476659</v>
      </c>
      <c r="BK16" s="393">
        <v>116749955</v>
      </c>
      <c r="BL16" s="393">
        <v>0</v>
      </c>
      <c r="BM16" s="393">
        <v>0</v>
      </c>
      <c r="BN16" s="393">
        <v>124.08333333333331</v>
      </c>
      <c r="BO16" s="393">
        <v>124.16666666666667</v>
      </c>
      <c r="BP16" s="393">
        <v>125.83333333333334</v>
      </c>
      <c r="BQ16" s="393">
        <v>153.83333333333334</v>
      </c>
      <c r="BR16" s="393">
        <v>298.16666666666669</v>
      </c>
      <c r="BS16" s="393">
        <v>0</v>
      </c>
      <c r="BT16" s="393">
        <v>0</v>
      </c>
      <c r="BU16" s="393">
        <v>0</v>
      </c>
      <c r="BV16" s="393">
        <v>0</v>
      </c>
      <c r="BW16" s="393">
        <v>0</v>
      </c>
      <c r="BX16" s="393">
        <v>0</v>
      </c>
      <c r="BY16" s="393">
        <v>0</v>
      </c>
      <c r="BZ16" s="393">
        <v>0</v>
      </c>
      <c r="CA16" s="393">
        <v>0</v>
      </c>
      <c r="CB16" s="393">
        <v>0</v>
      </c>
      <c r="CC16" s="393">
        <v>0</v>
      </c>
      <c r="CD16" s="393">
        <v>0</v>
      </c>
      <c r="CE16" s="393">
        <v>0</v>
      </c>
      <c r="CF16" s="393">
        <v>152025927</v>
      </c>
      <c r="CG16" s="393">
        <v>183579897</v>
      </c>
      <c r="CH16" s="393">
        <v>155078345</v>
      </c>
      <c r="CI16" s="393">
        <v>219257282</v>
      </c>
      <c r="CJ16" s="393">
        <v>255159902</v>
      </c>
      <c r="CK16" s="393">
        <v>0</v>
      </c>
      <c r="CL16" s="393">
        <v>0</v>
      </c>
      <c r="CM16" s="393">
        <v>0</v>
      </c>
      <c r="CN16" s="393">
        <v>0</v>
      </c>
      <c r="CO16" s="393">
        <v>0</v>
      </c>
      <c r="CP16" s="393">
        <v>0</v>
      </c>
      <c r="CQ16" s="393">
        <v>0</v>
      </c>
      <c r="CR16" s="393">
        <v>0</v>
      </c>
      <c r="CS16" s="393">
        <v>0</v>
      </c>
      <c r="CT16" s="393">
        <v>0</v>
      </c>
      <c r="CU16" s="393">
        <v>0</v>
      </c>
      <c r="CV16" s="393">
        <v>0</v>
      </c>
      <c r="CW16" s="393">
        <v>0</v>
      </c>
      <c r="CX16" s="393">
        <v>0</v>
      </c>
      <c r="CY16" s="393">
        <v>0</v>
      </c>
      <c r="CZ16" s="393">
        <v>0</v>
      </c>
      <c r="DA16" s="393">
        <v>0</v>
      </c>
      <c r="DB16" s="393">
        <v>0</v>
      </c>
      <c r="DC16" s="393">
        <v>0</v>
      </c>
      <c r="DD16" s="393">
        <v>0</v>
      </c>
      <c r="DE16" s="393">
        <v>0</v>
      </c>
      <c r="DF16" s="393">
        <v>0</v>
      </c>
      <c r="DG16" s="393">
        <v>0</v>
      </c>
      <c r="DH16" s="393">
        <v>0</v>
      </c>
      <c r="DI16" s="393">
        <v>0</v>
      </c>
      <c r="DJ16" s="393">
        <v>0</v>
      </c>
      <c r="DK16" s="393">
        <v>0</v>
      </c>
      <c r="DL16" s="393">
        <v>0</v>
      </c>
      <c r="DM16" s="393">
        <v>0</v>
      </c>
      <c r="DN16" s="393">
        <v>0</v>
      </c>
      <c r="DO16" s="393">
        <v>0</v>
      </c>
    </row>
    <row r="17" spans="1:141" ht="15" x14ac:dyDescent="0.25">
      <c r="A17" s="386" t="str">
        <f t="shared" si="11"/>
        <v>710120260223TAC0008-71xx-230140001266</v>
      </c>
      <c r="B17" s="161" t="s">
        <v>3677</v>
      </c>
      <c r="C17" s="475" t="s">
        <v>3363</v>
      </c>
      <c r="D17" s="161" t="s">
        <v>4458</v>
      </c>
      <c r="E17" s="161" t="s">
        <v>5456</v>
      </c>
      <c r="F17" s="161"/>
      <c r="G17" s="161" t="s">
        <v>479</v>
      </c>
      <c r="H17" s="198">
        <v>46076</v>
      </c>
      <c r="I17" s="161" t="s">
        <v>580</v>
      </c>
      <c r="J17" s="161" t="s">
        <v>256</v>
      </c>
      <c r="K17" s="260">
        <v>230140001266</v>
      </c>
      <c r="L17" s="161" t="s">
        <v>5457</v>
      </c>
      <c r="M17" s="161" t="s">
        <v>3676</v>
      </c>
      <c r="N17" s="161" t="s">
        <v>564</v>
      </c>
      <c r="O17" s="198" t="e">
        <v>#N/A</v>
      </c>
      <c r="P17" s="161" t="e">
        <v>#N/A</v>
      </c>
      <c r="Q17" s="161" t="e">
        <v>#N/A</v>
      </c>
      <c r="R17" s="161" t="s">
        <v>31</v>
      </c>
      <c r="S17" s="161" t="s">
        <v>4928</v>
      </c>
      <c r="T17" s="161" t="s">
        <v>562</v>
      </c>
      <c r="U17" s="161" t="s">
        <v>3245</v>
      </c>
      <c r="V17" s="161" t="s">
        <v>658</v>
      </c>
      <c r="W17" s="161" t="s">
        <v>132</v>
      </c>
      <c r="X17" s="198">
        <v>44930</v>
      </c>
      <c r="Y17" s="198">
        <v>46072</v>
      </c>
      <c r="Z17" s="161">
        <v>30</v>
      </c>
      <c r="AA17" s="198">
        <v>46083</v>
      </c>
      <c r="AB17" s="197">
        <f t="shared" si="10"/>
        <v>30</v>
      </c>
      <c r="AC17" s="161" t="s">
        <v>904</v>
      </c>
      <c r="AD17" s="161">
        <v>0</v>
      </c>
      <c r="AE17" s="197">
        <v>1403197427</v>
      </c>
      <c r="AF17" s="197">
        <v>3.9030275388325668</v>
      </c>
      <c r="AG17" s="197">
        <v>80.270833333333329</v>
      </c>
      <c r="AH17" s="242" t="s">
        <v>5723</v>
      </c>
      <c r="AI17" s="242" t="s">
        <v>57</v>
      </c>
      <c r="AJ17" s="516">
        <v>0</v>
      </c>
      <c r="AK17" s="516">
        <v>0</v>
      </c>
      <c r="AL17" s="516">
        <v>779359869</v>
      </c>
      <c r="AM17" s="516">
        <v>623837558</v>
      </c>
      <c r="AN17" s="516">
        <v>0</v>
      </c>
      <c r="AO17" s="516">
        <v>0</v>
      </c>
      <c r="AP17" s="516">
        <v>0</v>
      </c>
      <c r="AQ17" s="516">
        <v>0</v>
      </c>
      <c r="AR17" s="516">
        <v>22707616</v>
      </c>
      <c r="AS17" s="516">
        <v>31229316</v>
      </c>
      <c r="AT17" s="516">
        <v>830250</v>
      </c>
      <c r="AU17" s="516">
        <v>0</v>
      </c>
      <c r="AV17" s="516">
        <v>0</v>
      </c>
      <c r="AW17" s="516">
        <v>0</v>
      </c>
      <c r="AX17" s="516">
        <v>108.75</v>
      </c>
      <c r="AY17" s="516">
        <v>129.41666666666666</v>
      </c>
      <c r="AZ17" s="516">
        <v>82.916666666666657</v>
      </c>
      <c r="BA17" s="516">
        <v>0</v>
      </c>
      <c r="BB17" s="393">
        <v>0</v>
      </c>
      <c r="BC17" s="393">
        <v>0</v>
      </c>
      <c r="BD17" s="393">
        <v>779359869</v>
      </c>
      <c r="BE17" s="393">
        <v>623837558</v>
      </c>
      <c r="BF17" s="393">
        <v>0</v>
      </c>
      <c r="BG17" s="393">
        <v>0</v>
      </c>
      <c r="BH17" s="393">
        <v>0</v>
      </c>
      <c r="BI17" s="393">
        <v>0</v>
      </c>
      <c r="BJ17" s="393">
        <v>22707616</v>
      </c>
      <c r="BK17" s="393">
        <v>31229316</v>
      </c>
      <c r="BL17" s="393">
        <v>0</v>
      </c>
      <c r="BM17" s="393">
        <v>0</v>
      </c>
      <c r="BN17" s="393">
        <v>0</v>
      </c>
      <c r="BO17" s="393">
        <v>0</v>
      </c>
      <c r="BP17" s="393">
        <v>108.75</v>
      </c>
      <c r="BQ17" s="393">
        <v>129.41666666666666</v>
      </c>
      <c r="BR17" s="393">
        <v>82.916666666666657</v>
      </c>
      <c r="BS17" s="393">
        <v>0</v>
      </c>
      <c r="BT17" s="393">
        <v>0</v>
      </c>
      <c r="BU17" s="393">
        <v>0</v>
      </c>
      <c r="BV17" s="393">
        <v>0</v>
      </c>
      <c r="BW17" s="393">
        <v>0</v>
      </c>
      <c r="BX17" s="393">
        <v>0</v>
      </c>
      <c r="BY17" s="393">
        <v>0</v>
      </c>
      <c r="BZ17" s="393">
        <v>0</v>
      </c>
      <c r="CA17" s="393">
        <v>0</v>
      </c>
      <c r="CB17" s="393">
        <v>0</v>
      </c>
      <c r="CC17" s="393">
        <v>0</v>
      </c>
      <c r="CD17" s="393">
        <v>0</v>
      </c>
      <c r="CE17" s="393">
        <v>0</v>
      </c>
      <c r="CF17" s="393">
        <v>0</v>
      </c>
      <c r="CG17" s="393">
        <v>0</v>
      </c>
      <c r="CH17" s="393">
        <v>0</v>
      </c>
      <c r="CI17" s="393">
        <v>0</v>
      </c>
      <c r="CJ17" s="393">
        <v>830250</v>
      </c>
      <c r="CK17" s="393">
        <v>0</v>
      </c>
      <c r="CL17" s="393">
        <v>0</v>
      </c>
      <c r="CM17" s="393">
        <v>0</v>
      </c>
      <c r="CN17" s="393">
        <v>0</v>
      </c>
      <c r="CO17" s="393">
        <v>0</v>
      </c>
      <c r="CP17" s="393">
        <v>0</v>
      </c>
      <c r="CQ17" s="393">
        <v>0</v>
      </c>
      <c r="CR17" s="393">
        <v>0</v>
      </c>
      <c r="CS17" s="393">
        <v>0</v>
      </c>
      <c r="CT17" s="393">
        <v>0</v>
      </c>
      <c r="CU17" s="393">
        <v>0</v>
      </c>
      <c r="CV17" s="393">
        <v>0</v>
      </c>
      <c r="CW17" s="393">
        <v>0</v>
      </c>
      <c r="CX17" s="393">
        <v>0</v>
      </c>
      <c r="CY17" s="393">
        <v>0</v>
      </c>
      <c r="CZ17" s="393">
        <v>0</v>
      </c>
      <c r="DA17" s="393">
        <v>0</v>
      </c>
      <c r="DB17" s="393">
        <v>0</v>
      </c>
      <c r="DC17" s="393">
        <v>0</v>
      </c>
      <c r="DD17" s="393">
        <v>0</v>
      </c>
      <c r="DE17" s="393">
        <v>0</v>
      </c>
      <c r="DF17" s="393">
        <v>0</v>
      </c>
      <c r="DG17" s="393">
        <v>0</v>
      </c>
      <c r="DH17" s="393">
        <v>0</v>
      </c>
      <c r="DI17" s="393">
        <v>0</v>
      </c>
      <c r="DJ17" s="393">
        <v>0</v>
      </c>
      <c r="DK17" s="393">
        <v>0</v>
      </c>
      <c r="DL17" s="393">
        <v>0</v>
      </c>
      <c r="DM17" s="393">
        <v>0</v>
      </c>
      <c r="DN17" s="393">
        <v>0</v>
      </c>
      <c r="DO17" s="393">
        <v>0</v>
      </c>
    </row>
    <row r="18" spans="1:141" ht="15" x14ac:dyDescent="0.25">
      <c r="A18" s="386" t="str">
        <f t="shared" si="11"/>
        <v>060120260330TAC0002-06xx-230440032326</v>
      </c>
      <c r="B18" s="161" t="s">
        <v>4420</v>
      </c>
      <c r="C18" s="475" t="s">
        <v>3363</v>
      </c>
      <c r="D18" s="161" t="s">
        <v>4458</v>
      </c>
      <c r="E18" s="161"/>
      <c r="F18" s="161" t="s">
        <v>4903</v>
      </c>
      <c r="G18" s="161" t="s">
        <v>479</v>
      </c>
      <c r="H18" s="198">
        <v>46111</v>
      </c>
      <c r="I18" s="161" t="s">
        <v>661</v>
      </c>
      <c r="J18" s="161" t="s">
        <v>348</v>
      </c>
      <c r="K18" s="260">
        <v>230440032326</v>
      </c>
      <c r="L18" s="161" t="s">
        <v>5498</v>
      </c>
      <c r="M18" s="161" t="s">
        <v>4419</v>
      </c>
      <c r="N18" s="161" t="s">
        <v>564</v>
      </c>
      <c r="O18" s="198" t="e">
        <v>#N/A</v>
      </c>
      <c r="P18" s="161" t="e">
        <v>#N/A</v>
      </c>
      <c r="Q18" s="161" t="e">
        <v>#N/A</v>
      </c>
      <c r="R18" s="161" t="s">
        <v>31</v>
      </c>
      <c r="S18" s="161" t="s">
        <v>662</v>
      </c>
      <c r="T18" s="161" t="s">
        <v>562</v>
      </c>
      <c r="U18" s="161" t="s">
        <v>813</v>
      </c>
      <c r="V18" s="161" t="s">
        <v>658</v>
      </c>
      <c r="W18" s="161" t="s">
        <v>132</v>
      </c>
      <c r="X18" s="198">
        <v>45035</v>
      </c>
      <c r="Y18" s="198">
        <v>46098</v>
      </c>
      <c r="Z18" s="161">
        <v>30</v>
      </c>
      <c r="AA18" s="198">
        <v>46112</v>
      </c>
      <c r="AB18" s="197">
        <f t="shared" si="10"/>
        <v>1</v>
      </c>
      <c r="AC18" s="161" t="s">
        <v>904</v>
      </c>
      <c r="AD18" s="161">
        <v>0</v>
      </c>
      <c r="AE18" s="197">
        <v>1159507011</v>
      </c>
      <c r="AF18" s="197">
        <v>1.6493623426654729</v>
      </c>
      <c r="AG18" s="197">
        <v>0.5</v>
      </c>
      <c r="AH18" s="242" t="s">
        <v>5723</v>
      </c>
      <c r="AI18" s="242" t="s">
        <v>57</v>
      </c>
      <c r="AJ18" s="516">
        <v>0</v>
      </c>
      <c r="AK18" s="516">
        <v>0</v>
      </c>
      <c r="AL18" s="516">
        <v>885224405</v>
      </c>
      <c r="AM18" s="516">
        <v>274282606</v>
      </c>
      <c r="AN18" s="516">
        <v>0</v>
      </c>
      <c r="AO18" s="516">
        <v>0</v>
      </c>
      <c r="AP18" s="516">
        <v>0</v>
      </c>
      <c r="AQ18" s="516">
        <v>0</v>
      </c>
      <c r="AR18" s="516">
        <v>15135469</v>
      </c>
      <c r="AS18" s="516">
        <v>3989003</v>
      </c>
      <c r="AT18" s="516">
        <v>0</v>
      </c>
      <c r="AU18" s="516">
        <v>0</v>
      </c>
      <c r="AV18" s="516">
        <v>0</v>
      </c>
      <c r="AW18" s="516">
        <v>0</v>
      </c>
      <c r="AX18" s="516">
        <v>1.5</v>
      </c>
      <c r="AY18" s="516">
        <v>0.5</v>
      </c>
      <c r="AZ18" s="516">
        <v>0</v>
      </c>
      <c r="BA18" s="516">
        <v>0</v>
      </c>
      <c r="BB18" s="393">
        <v>0</v>
      </c>
      <c r="BC18" s="393">
        <v>0</v>
      </c>
      <c r="BD18" s="393">
        <v>885224405</v>
      </c>
      <c r="BE18" s="393">
        <v>274282606</v>
      </c>
      <c r="BF18" s="393">
        <v>0</v>
      </c>
      <c r="BG18" s="393">
        <v>0</v>
      </c>
      <c r="BH18" s="393">
        <v>0</v>
      </c>
      <c r="BI18" s="393">
        <v>0</v>
      </c>
      <c r="BJ18" s="393">
        <v>7340444</v>
      </c>
      <c r="BK18" s="393">
        <v>2002688</v>
      </c>
      <c r="BL18" s="393">
        <v>0</v>
      </c>
      <c r="BM18" s="393">
        <v>0</v>
      </c>
      <c r="BN18" s="393">
        <v>0</v>
      </c>
      <c r="BO18" s="393">
        <v>0</v>
      </c>
      <c r="BP18" s="393">
        <v>1.5</v>
      </c>
      <c r="BQ18" s="393">
        <v>0.5</v>
      </c>
      <c r="BR18" s="393">
        <v>0</v>
      </c>
      <c r="BS18" s="393">
        <v>0</v>
      </c>
      <c r="BT18" s="393">
        <v>0</v>
      </c>
      <c r="BU18" s="393">
        <v>0</v>
      </c>
      <c r="BV18" s="393">
        <v>0</v>
      </c>
      <c r="BW18" s="393">
        <v>0</v>
      </c>
      <c r="BX18" s="393">
        <v>0</v>
      </c>
      <c r="BY18" s="393">
        <v>0</v>
      </c>
      <c r="BZ18" s="393">
        <v>0</v>
      </c>
      <c r="CA18" s="393">
        <v>0</v>
      </c>
      <c r="CB18" s="393">
        <v>0</v>
      </c>
      <c r="CC18" s="393">
        <v>0</v>
      </c>
      <c r="CD18" s="393">
        <v>0</v>
      </c>
      <c r="CE18" s="393">
        <v>0</v>
      </c>
      <c r="CF18" s="393">
        <v>0</v>
      </c>
      <c r="CG18" s="393">
        <v>0</v>
      </c>
      <c r="CH18" s="393">
        <v>7795025</v>
      </c>
      <c r="CI18" s="393">
        <v>1986315</v>
      </c>
      <c r="CJ18" s="393">
        <v>0</v>
      </c>
      <c r="CK18" s="393">
        <v>0</v>
      </c>
      <c r="CL18" s="393">
        <v>0</v>
      </c>
      <c r="CM18" s="393">
        <v>0</v>
      </c>
      <c r="CN18" s="393">
        <v>0</v>
      </c>
      <c r="CO18" s="393">
        <v>0</v>
      </c>
      <c r="CP18" s="393">
        <v>0</v>
      </c>
      <c r="CQ18" s="393">
        <v>0</v>
      </c>
      <c r="CR18" s="393">
        <v>0</v>
      </c>
      <c r="CS18" s="393">
        <v>0</v>
      </c>
      <c r="CT18" s="393">
        <v>0</v>
      </c>
      <c r="CU18" s="393">
        <v>0</v>
      </c>
      <c r="CV18" s="393">
        <v>0</v>
      </c>
      <c r="CW18" s="393">
        <v>0</v>
      </c>
      <c r="CX18" s="393">
        <v>0</v>
      </c>
      <c r="CY18" s="393">
        <v>0</v>
      </c>
      <c r="CZ18" s="393">
        <v>0</v>
      </c>
      <c r="DA18" s="393">
        <v>0</v>
      </c>
      <c r="DB18" s="393">
        <v>0</v>
      </c>
      <c r="DC18" s="393">
        <v>0</v>
      </c>
      <c r="DD18" s="393">
        <v>0</v>
      </c>
      <c r="DE18" s="393">
        <v>0</v>
      </c>
      <c r="DF18" s="393">
        <v>0</v>
      </c>
      <c r="DG18" s="393">
        <v>0</v>
      </c>
      <c r="DH18" s="393">
        <v>0</v>
      </c>
      <c r="DI18" s="393">
        <v>0</v>
      </c>
      <c r="DJ18" s="393">
        <v>0</v>
      </c>
      <c r="DK18" s="393">
        <v>0</v>
      </c>
      <c r="DL18" s="393">
        <v>0</v>
      </c>
      <c r="DM18" s="393">
        <v>0</v>
      </c>
      <c r="DN18" s="393">
        <v>0</v>
      </c>
      <c r="DO18" s="393">
        <v>0</v>
      </c>
    </row>
    <row r="19" spans="1:141" ht="15" x14ac:dyDescent="0.25">
      <c r="A19" s="386" t="str">
        <f t="shared" si="11"/>
        <v>620120260316TAC0032-62xx-610729400820</v>
      </c>
      <c r="B19" s="161" t="s">
        <v>4645</v>
      </c>
      <c r="C19" s="475" t="s">
        <v>3363</v>
      </c>
      <c r="D19" s="161" t="s">
        <v>4458</v>
      </c>
      <c r="E19" s="161"/>
      <c r="F19" s="161" t="s">
        <v>4903</v>
      </c>
      <c r="G19" s="161" t="s">
        <v>479</v>
      </c>
      <c r="H19" s="198">
        <v>46097</v>
      </c>
      <c r="I19" s="161" t="s">
        <v>576</v>
      </c>
      <c r="J19" s="161" t="s">
        <v>361</v>
      </c>
      <c r="K19" s="260">
        <v>610729400820</v>
      </c>
      <c r="L19" s="161" t="s">
        <v>4937</v>
      </c>
      <c r="M19" s="161" t="s">
        <v>4644</v>
      </c>
      <c r="N19" s="161" t="s">
        <v>564</v>
      </c>
      <c r="O19" s="198" t="e">
        <v>#N/A</v>
      </c>
      <c r="P19" s="161" t="e">
        <v>#N/A</v>
      </c>
      <c r="Q19" s="161" t="e">
        <v>#N/A</v>
      </c>
      <c r="R19" s="161" t="s">
        <v>31</v>
      </c>
      <c r="S19" s="161" t="s">
        <v>687</v>
      </c>
      <c r="T19" s="161" t="s">
        <v>579</v>
      </c>
      <c r="U19" s="161" t="s">
        <v>481</v>
      </c>
      <c r="V19" s="161" t="s">
        <v>658</v>
      </c>
      <c r="W19" s="161" t="s">
        <v>132</v>
      </c>
      <c r="X19" s="198">
        <v>44927</v>
      </c>
      <c r="Y19" s="198">
        <v>46094</v>
      </c>
      <c r="Z19" s="161">
        <v>30</v>
      </c>
      <c r="AA19" s="198">
        <v>46099</v>
      </c>
      <c r="AB19" s="197">
        <f t="shared" si="10"/>
        <v>14</v>
      </c>
      <c r="AC19" s="161" t="s">
        <v>904</v>
      </c>
      <c r="AD19" s="161">
        <v>0</v>
      </c>
      <c r="AE19" s="197">
        <v>1080950616</v>
      </c>
      <c r="AF19" s="197">
        <v>21.719270475904885</v>
      </c>
      <c r="AG19" s="197">
        <v>0.75</v>
      </c>
      <c r="AH19" s="242" t="s">
        <v>5723</v>
      </c>
      <c r="AI19" s="242" t="s">
        <v>57</v>
      </c>
      <c r="AJ19" s="516">
        <v>414022400</v>
      </c>
      <c r="AK19" s="516">
        <v>383284723</v>
      </c>
      <c r="AL19" s="516">
        <v>379320000</v>
      </c>
      <c r="AM19" s="516">
        <v>379320000</v>
      </c>
      <c r="AN19" s="516">
        <v>322310616</v>
      </c>
      <c r="AO19" s="516">
        <v>0</v>
      </c>
      <c r="AP19" s="516">
        <v>53151394</v>
      </c>
      <c r="AQ19" s="516">
        <v>79593445</v>
      </c>
      <c r="AR19" s="516">
        <v>81360456</v>
      </c>
      <c r="AS19" s="516">
        <v>81253218</v>
      </c>
      <c r="AT19" s="516">
        <v>72160914</v>
      </c>
      <c r="AU19" s="516">
        <v>0</v>
      </c>
      <c r="AV19" s="516">
        <v>1.1666666666666665</v>
      </c>
      <c r="AW19" s="516">
        <v>1</v>
      </c>
      <c r="AX19" s="516">
        <v>1</v>
      </c>
      <c r="AY19" s="516">
        <v>1</v>
      </c>
      <c r="AZ19" s="516">
        <v>1</v>
      </c>
      <c r="BA19" s="516">
        <v>0</v>
      </c>
      <c r="BB19" s="393">
        <v>0</v>
      </c>
      <c r="BC19" s="393">
        <v>0</v>
      </c>
      <c r="BD19" s="393">
        <v>0</v>
      </c>
      <c r="BE19" s="393">
        <v>0</v>
      </c>
      <c r="BF19" s="393">
        <v>0</v>
      </c>
      <c r="BG19" s="393">
        <v>0</v>
      </c>
      <c r="BH19" s="393">
        <v>0</v>
      </c>
      <c r="BI19" s="393">
        <v>0</v>
      </c>
      <c r="BJ19" s="393">
        <v>0</v>
      </c>
      <c r="BK19" s="393">
        <v>0</v>
      </c>
      <c r="BL19" s="393">
        <v>0</v>
      </c>
      <c r="BM19" s="393">
        <v>0</v>
      </c>
      <c r="BN19" s="393">
        <v>1.1666666666666665</v>
      </c>
      <c r="BO19" s="393">
        <v>1</v>
      </c>
      <c r="BP19" s="393">
        <v>1</v>
      </c>
      <c r="BQ19" s="393">
        <v>1</v>
      </c>
      <c r="BR19" s="393">
        <v>1</v>
      </c>
      <c r="BS19" s="393">
        <v>0</v>
      </c>
      <c r="BT19" s="393">
        <v>414022400</v>
      </c>
      <c r="BU19" s="393">
        <v>383284723</v>
      </c>
      <c r="BV19" s="393">
        <v>379320000</v>
      </c>
      <c r="BW19" s="393">
        <v>379320000</v>
      </c>
      <c r="BX19" s="393">
        <v>322310616</v>
      </c>
      <c r="BY19" s="393">
        <v>0</v>
      </c>
      <c r="BZ19" s="393">
        <v>8575079</v>
      </c>
      <c r="CA19" s="393">
        <v>35764131</v>
      </c>
      <c r="CB19" s="393">
        <v>36587128</v>
      </c>
      <c r="CC19" s="393">
        <v>36645656</v>
      </c>
      <c r="CD19" s="393">
        <v>35360429</v>
      </c>
      <c r="CE19" s="393">
        <v>0</v>
      </c>
      <c r="CF19" s="393">
        <v>44576315</v>
      </c>
      <c r="CG19" s="393">
        <v>43829314</v>
      </c>
      <c r="CH19" s="393">
        <v>44773328</v>
      </c>
      <c r="CI19" s="393">
        <v>44607562</v>
      </c>
      <c r="CJ19" s="393">
        <v>36800485</v>
      </c>
      <c r="CK19" s="393">
        <v>0</v>
      </c>
      <c r="CL19" s="393">
        <v>0</v>
      </c>
      <c r="CM19" s="393">
        <v>0</v>
      </c>
      <c r="CN19" s="393">
        <v>0</v>
      </c>
      <c r="CO19" s="393">
        <v>0</v>
      </c>
      <c r="CP19" s="393">
        <v>0</v>
      </c>
      <c r="CQ19" s="393">
        <v>0</v>
      </c>
      <c r="CR19" s="393">
        <v>0</v>
      </c>
      <c r="CS19" s="393">
        <v>0</v>
      </c>
      <c r="CT19" s="393">
        <v>0</v>
      </c>
      <c r="CU19" s="393">
        <v>0</v>
      </c>
      <c r="CV19" s="393">
        <v>0</v>
      </c>
      <c r="CW19" s="393">
        <v>0</v>
      </c>
      <c r="CX19" s="393">
        <v>0</v>
      </c>
      <c r="CY19" s="393">
        <v>0</v>
      </c>
      <c r="CZ19" s="393">
        <v>0</v>
      </c>
      <c r="DA19" s="393">
        <v>0</v>
      </c>
      <c r="DB19" s="393">
        <v>0</v>
      </c>
      <c r="DC19" s="393">
        <v>0</v>
      </c>
      <c r="DD19" s="393">
        <v>0</v>
      </c>
      <c r="DE19" s="393">
        <v>0</v>
      </c>
      <c r="DF19" s="393">
        <v>0</v>
      </c>
      <c r="DG19" s="393">
        <v>0</v>
      </c>
      <c r="DH19" s="393">
        <v>0</v>
      </c>
      <c r="DI19" s="393">
        <v>0</v>
      </c>
      <c r="DJ19" s="393">
        <v>0</v>
      </c>
      <c r="DK19" s="393">
        <v>0</v>
      </c>
      <c r="DL19" s="393">
        <v>0</v>
      </c>
      <c r="DM19" s="393">
        <v>0</v>
      </c>
      <c r="DN19" s="393">
        <v>0</v>
      </c>
      <c r="DO19" s="393">
        <v>0</v>
      </c>
    </row>
    <row r="20" spans="1:141" ht="15" x14ac:dyDescent="0.25">
      <c r="A20" s="386" t="str">
        <f t="shared" si="11"/>
        <v>060120251209TAC0011-06xx-130440027061</v>
      </c>
      <c r="B20" s="161" t="s">
        <v>1759</v>
      </c>
      <c r="C20" s="475" t="s">
        <v>3363</v>
      </c>
      <c r="D20" s="161" t="s">
        <v>4458</v>
      </c>
      <c r="E20" s="161" t="s">
        <v>5011</v>
      </c>
      <c r="F20" s="161"/>
      <c r="G20" s="161" t="s">
        <v>487</v>
      </c>
      <c r="H20" s="198">
        <v>46000</v>
      </c>
      <c r="I20" s="161" t="s">
        <v>661</v>
      </c>
      <c r="J20" s="161" t="s">
        <v>348</v>
      </c>
      <c r="K20" s="260">
        <v>130440027061</v>
      </c>
      <c r="L20" s="161" t="s">
        <v>2768</v>
      </c>
      <c r="M20" s="161" t="s">
        <v>1758</v>
      </c>
      <c r="N20" s="161" t="s">
        <v>564</v>
      </c>
      <c r="O20" s="198">
        <v>45995</v>
      </c>
      <c r="P20" s="161" t="e">
        <v>#N/A</v>
      </c>
      <c r="Q20" s="161" t="e">
        <v>#N/A</v>
      </c>
      <c r="R20" s="161" t="s">
        <v>480</v>
      </c>
      <c r="S20" s="161" t="s">
        <v>662</v>
      </c>
      <c r="T20" s="161" t="s">
        <v>562</v>
      </c>
      <c r="U20" s="161" t="s">
        <v>1011</v>
      </c>
      <c r="V20" s="161" t="s">
        <v>655</v>
      </c>
      <c r="W20" s="161" t="s">
        <v>28</v>
      </c>
      <c r="X20" s="198">
        <v>43831</v>
      </c>
      <c r="Y20" s="198">
        <v>45657</v>
      </c>
      <c r="Z20" s="161">
        <v>30</v>
      </c>
      <c r="AA20" s="198">
        <v>46003</v>
      </c>
      <c r="AB20" s="197">
        <f t="shared" si="10"/>
        <v>110</v>
      </c>
      <c r="AC20" s="161" t="s">
        <v>904</v>
      </c>
      <c r="AD20" s="161">
        <v>0</v>
      </c>
      <c r="AE20" s="197">
        <v>292905500958</v>
      </c>
      <c r="AF20" s="197">
        <v>0.58231623375729347</v>
      </c>
      <c r="AG20" s="197">
        <v>90.883333333333326</v>
      </c>
      <c r="AH20" s="242" t="s">
        <v>118</v>
      </c>
      <c r="AI20" s="242" t="s">
        <v>904</v>
      </c>
      <c r="AJ20" s="515"/>
      <c r="AK20" s="515"/>
      <c r="AL20" s="515"/>
      <c r="AM20" s="515"/>
      <c r="AN20" s="515"/>
      <c r="AO20" s="515"/>
      <c r="AP20" s="515"/>
      <c r="AQ20" s="515"/>
      <c r="AR20" s="515"/>
      <c r="AS20" s="515"/>
      <c r="AT20" s="515"/>
      <c r="AU20" s="515"/>
      <c r="AV20" s="515"/>
      <c r="AW20" s="515"/>
      <c r="AX20" s="515"/>
      <c r="AY20" s="515"/>
      <c r="AZ20" s="515"/>
      <c r="BA20" s="515"/>
      <c r="BB20" s="234"/>
      <c r="BC20" s="234"/>
      <c r="BD20" s="234"/>
      <c r="BE20" s="234"/>
      <c r="BF20" s="234"/>
      <c r="BG20" s="234"/>
      <c r="BH20" s="234"/>
      <c r="BI20" s="234"/>
      <c r="BJ20" s="234"/>
      <c r="BK20" s="234"/>
      <c r="BL20" s="234"/>
      <c r="BM20" s="234"/>
      <c r="BN20" s="234"/>
      <c r="BO20" s="234"/>
      <c r="BP20" s="234"/>
      <c r="BQ20" s="234"/>
      <c r="BR20" s="234"/>
      <c r="BS20" s="234"/>
      <c r="BT20" s="234"/>
      <c r="BU20" s="234"/>
      <c r="BV20" s="234"/>
      <c r="BW20" s="234"/>
      <c r="BX20" s="234"/>
      <c r="BY20" s="234"/>
      <c r="BZ20" s="234"/>
      <c r="CA20" s="234"/>
      <c r="CB20" s="234"/>
      <c r="CC20" s="234"/>
      <c r="CD20" s="234"/>
      <c r="CE20" s="234"/>
      <c r="CF20" s="234"/>
      <c r="CG20" s="234"/>
      <c r="CH20" s="234"/>
      <c r="CI20" s="234"/>
      <c r="CJ20" s="234"/>
      <c r="CK20" s="234"/>
      <c r="CL20" s="234"/>
      <c r="CM20" s="234"/>
      <c r="CN20" s="234"/>
      <c r="CO20" s="234"/>
      <c r="CP20" s="234"/>
      <c r="CQ20" s="234"/>
      <c r="CR20" s="234"/>
      <c r="CS20" s="234"/>
      <c r="CT20" s="234"/>
      <c r="CU20" s="234"/>
      <c r="CV20" s="234"/>
      <c r="CW20" s="234"/>
      <c r="CX20" s="234"/>
      <c r="CY20" s="234"/>
      <c r="CZ20" s="234"/>
      <c r="DA20" s="234"/>
      <c r="DB20" s="234"/>
      <c r="DC20" s="234"/>
      <c r="DD20" s="234"/>
      <c r="DE20" s="234"/>
      <c r="DF20" s="234"/>
      <c r="DG20" s="234"/>
      <c r="DH20" s="234"/>
      <c r="DI20" s="234"/>
      <c r="DJ20" s="234"/>
      <c r="DK20" s="234"/>
      <c r="DL20" s="234"/>
      <c r="DM20" s="234"/>
      <c r="DN20" s="234"/>
      <c r="DO20" s="234"/>
      <c r="DP20" s="234"/>
      <c r="DQ20" s="234"/>
      <c r="DR20" s="234"/>
      <c r="DS20" s="234"/>
      <c r="DT20" s="234"/>
      <c r="DU20" s="234"/>
      <c r="DV20" s="234"/>
      <c r="DW20" s="234"/>
      <c r="DX20" s="234"/>
      <c r="DY20" s="234"/>
      <c r="DZ20" s="234"/>
      <c r="EA20" s="234"/>
      <c r="EB20" s="234"/>
      <c r="EC20" s="234"/>
      <c r="ED20" s="234"/>
      <c r="EE20" s="234"/>
      <c r="EF20" s="234"/>
      <c r="EG20" s="234"/>
      <c r="EH20" s="234"/>
      <c r="EI20" s="234"/>
      <c r="EJ20" s="234"/>
      <c r="EK20" s="234"/>
    </row>
    <row r="21" spans="1:141" ht="15" x14ac:dyDescent="0.25">
      <c r="A21" s="386" t="str">
        <f t="shared" si="11"/>
        <v>620120250801TAC0008-62xx-100541016496</v>
      </c>
      <c r="B21" s="161" t="s">
        <v>1507</v>
      </c>
      <c r="C21" s="475" t="s">
        <v>3363</v>
      </c>
      <c r="D21" s="161" t="s">
        <v>4458</v>
      </c>
      <c r="E21" s="161" t="s">
        <v>5383</v>
      </c>
      <c r="F21" s="161"/>
      <c r="G21" s="161" t="s">
        <v>487</v>
      </c>
      <c r="H21" s="198">
        <v>45870</v>
      </c>
      <c r="I21" s="161" t="s">
        <v>576</v>
      </c>
      <c r="J21" s="161" t="s">
        <v>361</v>
      </c>
      <c r="K21" s="260">
        <v>100541016496</v>
      </c>
      <c r="L21" s="161" t="s">
        <v>2769</v>
      </c>
      <c r="M21" s="161" t="s">
        <v>1508</v>
      </c>
      <c r="N21" s="161" t="s">
        <v>564</v>
      </c>
      <c r="O21" s="198">
        <v>45867</v>
      </c>
      <c r="P21" s="161" t="e">
        <v>#N/A</v>
      </c>
      <c r="Q21" s="161" t="e">
        <v>#N/A</v>
      </c>
      <c r="R21" s="161" t="s">
        <v>480</v>
      </c>
      <c r="S21" s="161" t="s">
        <v>686</v>
      </c>
      <c r="T21" s="161" t="s">
        <v>567</v>
      </c>
      <c r="U21" s="161" t="s">
        <v>489</v>
      </c>
      <c r="V21" s="161" t="s">
        <v>655</v>
      </c>
      <c r="W21" s="161" t="s">
        <v>28</v>
      </c>
      <c r="X21" s="198">
        <v>44562</v>
      </c>
      <c r="Y21" s="198">
        <v>45657</v>
      </c>
      <c r="Z21" s="161">
        <v>30</v>
      </c>
      <c r="AA21" s="198">
        <v>45972</v>
      </c>
      <c r="AB21" s="197">
        <f t="shared" si="10"/>
        <v>141</v>
      </c>
      <c r="AC21" s="161" t="s">
        <v>904</v>
      </c>
      <c r="AD21" s="161">
        <v>0</v>
      </c>
      <c r="AE21" s="197">
        <v>266278380252</v>
      </c>
      <c r="AF21" s="197">
        <v>11.238421329032382</v>
      </c>
      <c r="AG21" s="197">
        <v>1717.75</v>
      </c>
      <c r="AH21" s="242" t="s">
        <v>118</v>
      </c>
      <c r="AI21" s="242" t="s">
        <v>904</v>
      </c>
      <c r="AJ21" s="515"/>
      <c r="AK21" s="515"/>
      <c r="AL21" s="515"/>
      <c r="AM21" s="515"/>
      <c r="AN21" s="515"/>
      <c r="AO21" s="515"/>
      <c r="AP21" s="515"/>
      <c r="AQ21" s="515"/>
      <c r="AR21" s="515"/>
      <c r="AS21" s="515"/>
      <c r="AT21" s="515"/>
      <c r="AU21" s="515"/>
      <c r="AV21" s="515"/>
      <c r="AW21" s="515"/>
      <c r="AX21" s="515"/>
      <c r="AY21" s="515"/>
      <c r="AZ21" s="515"/>
      <c r="BA21" s="515"/>
      <c r="BB21" s="234"/>
      <c r="BC21" s="234"/>
      <c r="BD21" s="234"/>
      <c r="BE21" s="234"/>
      <c r="BF21" s="234"/>
      <c r="BG21" s="234"/>
      <c r="BH21" s="234"/>
      <c r="BI21" s="234"/>
      <c r="BJ21" s="234"/>
      <c r="BK21" s="234"/>
      <c r="BL21" s="234"/>
      <c r="BM21" s="234"/>
      <c r="BN21" s="234"/>
      <c r="BO21" s="234"/>
      <c r="BP21" s="234"/>
      <c r="BQ21" s="234"/>
      <c r="BR21" s="234"/>
      <c r="BS21" s="234"/>
      <c r="BT21" s="234"/>
      <c r="BU21" s="234"/>
      <c r="BV21" s="234"/>
      <c r="BW21" s="234"/>
      <c r="BX21" s="234"/>
      <c r="BY21" s="234"/>
      <c r="BZ21" s="234"/>
      <c r="CA21" s="234"/>
      <c r="CB21" s="234"/>
      <c r="CC21" s="234"/>
      <c r="CD21" s="234"/>
      <c r="CE21" s="234"/>
      <c r="CF21" s="234"/>
      <c r="CG21" s="234"/>
      <c r="CH21" s="234"/>
      <c r="CI21" s="234"/>
      <c r="CJ21" s="234"/>
      <c r="CK21" s="234"/>
      <c r="CL21" s="234"/>
      <c r="CM21" s="234"/>
      <c r="CN21" s="234"/>
      <c r="CO21" s="234"/>
      <c r="CP21" s="234"/>
      <c r="CQ21" s="234"/>
      <c r="CR21" s="234"/>
      <c r="CS21" s="234"/>
      <c r="CT21" s="234"/>
      <c r="CU21" s="234"/>
      <c r="CV21" s="234"/>
      <c r="CW21" s="234"/>
      <c r="CX21" s="234"/>
      <c r="CY21" s="234"/>
      <c r="CZ21" s="234"/>
      <c r="DA21" s="234"/>
      <c r="DB21" s="234"/>
      <c r="DC21" s="234"/>
      <c r="DD21" s="234"/>
      <c r="DE21" s="234"/>
      <c r="DF21" s="234"/>
      <c r="DG21" s="234"/>
      <c r="DH21" s="234"/>
      <c r="DI21" s="234"/>
      <c r="DJ21" s="234"/>
      <c r="DK21" s="234"/>
      <c r="DL21" s="234"/>
      <c r="DM21" s="234"/>
      <c r="DN21" s="234"/>
      <c r="DO21" s="234"/>
      <c r="DP21" s="234"/>
      <c r="DQ21" s="234"/>
      <c r="DR21" s="234"/>
      <c r="DS21" s="234"/>
      <c r="DT21" s="234"/>
      <c r="DU21" s="234"/>
      <c r="DV21" s="234"/>
      <c r="DW21" s="234"/>
      <c r="DX21" s="234"/>
      <c r="DY21" s="234"/>
      <c r="DZ21" s="234"/>
      <c r="EA21" s="234"/>
      <c r="EB21" s="234"/>
      <c r="EC21" s="234"/>
      <c r="ED21" s="234"/>
      <c r="EE21" s="234"/>
      <c r="EF21" s="234"/>
      <c r="EG21" s="234"/>
      <c r="EH21" s="234"/>
      <c r="EI21" s="234"/>
      <c r="EJ21" s="234"/>
      <c r="EK21" s="234"/>
    </row>
    <row r="22" spans="1:141" ht="15" x14ac:dyDescent="0.25">
      <c r="A22" s="386" t="str">
        <f t="shared" si="11"/>
        <v>600120251106TAC0081-60xx-30340009643</v>
      </c>
      <c r="B22" s="161" t="s">
        <v>1538</v>
      </c>
      <c r="C22" s="475" t="s">
        <v>3363</v>
      </c>
      <c r="D22" s="161" t="s">
        <v>4458</v>
      </c>
      <c r="E22" s="161" t="s">
        <v>5211</v>
      </c>
      <c r="F22" s="161"/>
      <c r="G22" s="161" t="s">
        <v>487</v>
      </c>
      <c r="H22" s="198">
        <v>45967</v>
      </c>
      <c r="I22" s="161" t="s">
        <v>566</v>
      </c>
      <c r="J22" s="161" t="s">
        <v>363</v>
      </c>
      <c r="K22" s="260">
        <v>30340009643</v>
      </c>
      <c r="L22" s="161" t="s">
        <v>2771</v>
      </c>
      <c r="M22" s="161" t="s">
        <v>1539</v>
      </c>
      <c r="N22" s="161" t="s">
        <v>564</v>
      </c>
      <c r="O22" s="198">
        <v>45961</v>
      </c>
      <c r="P22" s="161" t="e">
        <v>#N/A</v>
      </c>
      <c r="Q22" s="161" t="e">
        <v>#N/A</v>
      </c>
      <c r="R22" s="161" t="s">
        <v>480</v>
      </c>
      <c r="S22" s="161" t="s">
        <v>665</v>
      </c>
      <c r="T22" s="161" t="s">
        <v>567</v>
      </c>
      <c r="U22" s="161" t="s">
        <v>783</v>
      </c>
      <c r="V22" s="161" t="s">
        <v>655</v>
      </c>
      <c r="W22" s="161" t="s">
        <v>28</v>
      </c>
      <c r="X22" s="198">
        <v>44197</v>
      </c>
      <c r="Y22" s="198">
        <v>45657</v>
      </c>
      <c r="Z22" s="161">
        <v>30</v>
      </c>
      <c r="AA22" s="198">
        <v>45975</v>
      </c>
      <c r="AB22" s="197">
        <f t="shared" si="10"/>
        <v>138</v>
      </c>
      <c r="AC22" s="161" t="s">
        <v>904</v>
      </c>
      <c r="AD22" s="161">
        <v>0</v>
      </c>
      <c r="AE22" s="197">
        <v>182785062448</v>
      </c>
      <c r="AF22" s="197">
        <v>0.51361307171936288</v>
      </c>
      <c r="AG22" s="197">
        <v>162.9375</v>
      </c>
      <c r="AH22" s="242" t="s">
        <v>118</v>
      </c>
      <c r="AI22" s="242" t="s">
        <v>904</v>
      </c>
      <c r="AJ22" s="515"/>
      <c r="AK22" s="515"/>
      <c r="AL22" s="515"/>
      <c r="AM22" s="515"/>
      <c r="AN22" s="515"/>
      <c r="AO22" s="515"/>
      <c r="AP22" s="515"/>
      <c r="AQ22" s="515"/>
      <c r="AR22" s="515"/>
      <c r="AS22" s="515"/>
      <c r="AT22" s="515"/>
      <c r="AU22" s="515"/>
      <c r="AV22" s="515"/>
      <c r="AW22" s="515"/>
      <c r="AX22" s="515"/>
      <c r="AY22" s="515"/>
      <c r="AZ22" s="515"/>
      <c r="BA22" s="515"/>
      <c r="BB22" s="234"/>
      <c r="BC22" s="234"/>
      <c r="BD22" s="234"/>
      <c r="BE22" s="234"/>
      <c r="BF22" s="234"/>
      <c r="BG22" s="234"/>
      <c r="BH22" s="234"/>
      <c r="BI22" s="234"/>
      <c r="BJ22" s="234"/>
      <c r="BK22" s="234"/>
      <c r="BL22" s="234"/>
      <c r="BM22" s="234"/>
      <c r="BN22" s="234"/>
      <c r="BO22" s="234"/>
      <c r="BP22" s="234"/>
      <c r="BQ22" s="234"/>
      <c r="BR22" s="234"/>
      <c r="BS22" s="234"/>
      <c r="BT22" s="234"/>
      <c r="BU22" s="234"/>
      <c r="BV22" s="234"/>
      <c r="BW22" s="234"/>
      <c r="BX22" s="234"/>
      <c r="BY22" s="234"/>
      <c r="BZ22" s="234"/>
      <c r="CA22" s="234"/>
      <c r="CB22" s="234"/>
      <c r="CC22" s="234"/>
      <c r="CD22" s="234"/>
      <c r="CE22" s="234"/>
      <c r="CF22" s="234"/>
      <c r="CG22" s="234"/>
      <c r="CH22" s="234"/>
      <c r="CI22" s="234"/>
      <c r="CJ22" s="234"/>
      <c r="CK22" s="234"/>
      <c r="CL22" s="234"/>
      <c r="CM22" s="234"/>
      <c r="CN22" s="234"/>
      <c r="CO22" s="234"/>
      <c r="CP22" s="234"/>
      <c r="CQ22" s="234"/>
      <c r="CR22" s="234"/>
      <c r="CS22" s="234"/>
      <c r="CT22" s="234"/>
      <c r="CU22" s="234"/>
      <c r="CV22" s="234"/>
      <c r="CW22" s="234"/>
      <c r="CX22" s="234"/>
      <c r="CY22" s="234"/>
      <c r="CZ22" s="234"/>
      <c r="DA22" s="234"/>
      <c r="DB22" s="234"/>
      <c r="DC22" s="234"/>
      <c r="DD22" s="234"/>
      <c r="DE22" s="234"/>
      <c r="DF22" s="234"/>
      <c r="DG22" s="234"/>
      <c r="DH22" s="234"/>
      <c r="DI22" s="234"/>
      <c r="DJ22" s="234"/>
      <c r="DK22" s="234"/>
      <c r="DL22" s="234"/>
      <c r="DM22" s="234"/>
      <c r="DN22" s="234"/>
      <c r="DO22" s="234"/>
      <c r="DP22" s="234"/>
      <c r="DQ22" s="234"/>
      <c r="DR22" s="234"/>
      <c r="DS22" s="234"/>
      <c r="DT22" s="234"/>
      <c r="DU22" s="234"/>
      <c r="DV22" s="234"/>
      <c r="DW22" s="234"/>
      <c r="DX22" s="234"/>
      <c r="DY22" s="234"/>
      <c r="DZ22" s="234"/>
      <c r="EA22" s="234"/>
      <c r="EB22" s="234"/>
      <c r="EC22" s="234"/>
      <c r="ED22" s="234"/>
      <c r="EE22" s="234"/>
      <c r="EF22" s="234"/>
      <c r="EG22" s="234"/>
      <c r="EH22" s="234"/>
      <c r="EI22" s="234"/>
      <c r="EJ22" s="234"/>
      <c r="EK22" s="234"/>
    </row>
    <row r="23" spans="1:141" ht="15" x14ac:dyDescent="0.25">
      <c r="A23" s="386" t="str">
        <f t="shared" si="11"/>
        <v>090120250826TAC0003-09xx-190240027302</v>
      </c>
      <c r="B23" s="161" t="s">
        <v>1096</v>
      </c>
      <c r="C23" s="475" t="s">
        <v>3363</v>
      </c>
      <c r="D23" s="161" t="s">
        <v>4458</v>
      </c>
      <c r="E23" s="161" t="s">
        <v>5037</v>
      </c>
      <c r="F23" s="161"/>
      <c r="G23" s="161" t="s">
        <v>487</v>
      </c>
      <c r="H23" s="198">
        <v>45895</v>
      </c>
      <c r="I23" s="161" t="s">
        <v>677</v>
      </c>
      <c r="J23" s="161" t="s">
        <v>356</v>
      </c>
      <c r="K23" s="260">
        <v>190240027302</v>
      </c>
      <c r="L23" s="161" t="s">
        <v>2772</v>
      </c>
      <c r="M23" s="161" t="s">
        <v>1097</v>
      </c>
      <c r="N23" s="161" t="s">
        <v>564</v>
      </c>
      <c r="O23" s="198">
        <v>45894</v>
      </c>
      <c r="P23" s="161" t="e">
        <v>#N/A</v>
      </c>
      <c r="Q23" s="161" t="e">
        <v>#N/A</v>
      </c>
      <c r="R23" s="161" t="s">
        <v>480</v>
      </c>
      <c r="S23" s="161" t="s">
        <v>678</v>
      </c>
      <c r="T23" s="161" t="s">
        <v>567</v>
      </c>
      <c r="U23" s="161" t="s">
        <v>679</v>
      </c>
      <c r="V23" s="161" t="s">
        <v>689</v>
      </c>
      <c r="W23" s="161" t="s">
        <v>28</v>
      </c>
      <c r="X23" s="198">
        <v>44927</v>
      </c>
      <c r="Y23" s="198">
        <v>45291</v>
      </c>
      <c r="Z23" s="161">
        <v>30</v>
      </c>
      <c r="AA23" s="198">
        <v>45930</v>
      </c>
      <c r="AB23" s="197">
        <f t="shared" si="10"/>
        <v>183</v>
      </c>
      <c r="AC23" s="161" t="s">
        <v>118</v>
      </c>
      <c r="AD23" s="161" t="s">
        <v>5707</v>
      </c>
      <c r="AE23" s="197">
        <v>177200367078</v>
      </c>
      <c r="AF23" s="197">
        <v>1.211975030534028</v>
      </c>
      <c r="AG23" s="197">
        <v>58.166666666666664</v>
      </c>
      <c r="AH23" s="242" t="s">
        <v>118</v>
      </c>
      <c r="AI23" s="242" t="s">
        <v>904</v>
      </c>
      <c r="AJ23" s="515"/>
      <c r="AK23" s="515"/>
      <c r="AL23" s="515"/>
      <c r="AM23" s="515"/>
      <c r="AN23" s="515"/>
      <c r="AO23" s="515"/>
      <c r="AP23" s="515"/>
      <c r="AQ23" s="515"/>
      <c r="AR23" s="515"/>
      <c r="AS23" s="515"/>
      <c r="AT23" s="515"/>
      <c r="AU23" s="515"/>
      <c r="AV23" s="515"/>
      <c r="AW23" s="515"/>
      <c r="AX23" s="515"/>
      <c r="AY23" s="515"/>
      <c r="AZ23" s="515"/>
      <c r="BA23" s="515"/>
      <c r="BB23" s="234"/>
      <c r="BC23" s="234"/>
      <c r="BD23" s="234"/>
      <c r="BE23" s="234"/>
      <c r="BF23" s="234"/>
      <c r="BG23" s="234"/>
      <c r="BH23" s="234"/>
      <c r="BI23" s="234"/>
      <c r="BJ23" s="234"/>
      <c r="BK23" s="234"/>
      <c r="BL23" s="234"/>
      <c r="BM23" s="234"/>
      <c r="BN23" s="234"/>
      <c r="BO23" s="234"/>
      <c r="BP23" s="234"/>
      <c r="BQ23" s="234"/>
      <c r="BR23" s="234"/>
      <c r="BS23" s="234"/>
      <c r="BT23" s="234"/>
      <c r="BU23" s="234"/>
      <c r="BV23" s="234"/>
      <c r="BW23" s="234"/>
      <c r="BX23" s="234"/>
      <c r="BY23" s="234"/>
      <c r="BZ23" s="234"/>
      <c r="CA23" s="234"/>
      <c r="CB23" s="234"/>
      <c r="CC23" s="234"/>
      <c r="CD23" s="234"/>
      <c r="CE23" s="234"/>
      <c r="CF23" s="234"/>
      <c r="CG23" s="234"/>
      <c r="CH23" s="234"/>
      <c r="CI23" s="234"/>
      <c r="CJ23" s="234"/>
      <c r="CK23" s="234"/>
      <c r="CL23" s="234"/>
      <c r="CM23" s="234"/>
      <c r="CN23" s="234"/>
      <c r="CO23" s="234"/>
      <c r="CP23" s="234"/>
      <c r="CQ23" s="234"/>
      <c r="CR23" s="234"/>
      <c r="CS23" s="234"/>
      <c r="CT23" s="234"/>
      <c r="CU23" s="234"/>
      <c r="CV23" s="234"/>
      <c r="CW23" s="234"/>
      <c r="CX23" s="234"/>
      <c r="CY23" s="234"/>
      <c r="CZ23" s="234"/>
      <c r="DA23" s="234"/>
      <c r="DB23" s="234"/>
      <c r="DC23" s="234"/>
      <c r="DD23" s="234"/>
      <c r="DE23" s="234"/>
      <c r="DF23" s="234"/>
      <c r="DG23" s="234"/>
      <c r="DH23" s="234"/>
      <c r="DI23" s="234"/>
      <c r="DJ23" s="234"/>
      <c r="DK23" s="234"/>
      <c r="DL23" s="234"/>
      <c r="DM23" s="234"/>
      <c r="DN23" s="234"/>
      <c r="DO23" s="234"/>
      <c r="DP23" s="234"/>
      <c r="DQ23" s="234"/>
      <c r="DR23" s="234"/>
      <c r="DS23" s="234"/>
      <c r="DT23" s="234"/>
      <c r="DU23" s="234"/>
      <c r="DV23" s="234"/>
      <c r="DW23" s="234"/>
      <c r="DX23" s="234"/>
      <c r="DY23" s="234"/>
      <c r="DZ23" s="234"/>
      <c r="EA23" s="234"/>
      <c r="EB23" s="234"/>
      <c r="EC23" s="234"/>
      <c r="ED23" s="234"/>
      <c r="EE23" s="234"/>
      <c r="EF23" s="234"/>
      <c r="EG23" s="234"/>
      <c r="EH23" s="234"/>
      <c r="EI23" s="234"/>
      <c r="EJ23" s="234"/>
      <c r="EK23" s="234"/>
    </row>
    <row r="24" spans="1:141" ht="15" x14ac:dyDescent="0.25">
      <c r="A24" s="386" t="str">
        <f t="shared" si="11"/>
        <v>600120251119TAC0003-60xx-920240001214</v>
      </c>
      <c r="B24" s="161" t="s">
        <v>1956</v>
      </c>
      <c r="C24" s="475" t="s">
        <v>3363</v>
      </c>
      <c r="D24" s="161" t="s">
        <v>4458</v>
      </c>
      <c r="E24" s="161" t="s">
        <v>5226</v>
      </c>
      <c r="F24" s="161"/>
      <c r="G24" s="161" t="s">
        <v>487</v>
      </c>
      <c r="H24" s="198">
        <v>45980</v>
      </c>
      <c r="I24" s="161" t="s">
        <v>566</v>
      </c>
      <c r="J24" s="161" t="s">
        <v>363</v>
      </c>
      <c r="K24" s="260">
        <v>920240001214</v>
      </c>
      <c r="L24" s="161" t="s">
        <v>2773</v>
      </c>
      <c r="M24" s="161" t="s">
        <v>1955</v>
      </c>
      <c r="N24" s="161" t="s">
        <v>564</v>
      </c>
      <c r="O24" s="198">
        <v>45974</v>
      </c>
      <c r="P24" s="161" t="e">
        <v>#N/A</v>
      </c>
      <c r="Q24" s="161" t="e">
        <v>#N/A</v>
      </c>
      <c r="R24" s="161" t="s">
        <v>480</v>
      </c>
      <c r="S24" s="161" t="s">
        <v>788</v>
      </c>
      <c r="T24" s="161" t="s">
        <v>578</v>
      </c>
      <c r="U24" s="161" t="s">
        <v>808</v>
      </c>
      <c r="V24" s="161" t="s">
        <v>655</v>
      </c>
      <c r="W24" s="161" t="s">
        <v>28</v>
      </c>
      <c r="X24" s="198">
        <v>43831</v>
      </c>
      <c r="Y24" s="198">
        <v>45657</v>
      </c>
      <c r="Z24" s="161">
        <v>30</v>
      </c>
      <c r="AA24" s="198">
        <v>45999</v>
      </c>
      <c r="AB24" s="197">
        <f t="shared" si="10"/>
        <v>114</v>
      </c>
      <c r="AC24" s="161" t="s">
        <v>904</v>
      </c>
      <c r="AD24" s="161">
        <v>0</v>
      </c>
      <c r="AE24" s="197">
        <v>150330043708</v>
      </c>
      <c r="AF24" s="197">
        <v>10.593063051401254</v>
      </c>
      <c r="AG24" s="197">
        <v>373.53333333333342</v>
      </c>
      <c r="AH24" s="242" t="s">
        <v>118</v>
      </c>
      <c r="AI24" s="242" t="s">
        <v>904</v>
      </c>
      <c r="AJ24" s="515"/>
      <c r="AK24" s="515"/>
      <c r="AL24" s="515"/>
      <c r="AM24" s="515"/>
      <c r="AN24" s="515"/>
      <c r="AO24" s="515"/>
      <c r="AP24" s="515"/>
      <c r="AQ24" s="515"/>
      <c r="AR24" s="515"/>
      <c r="AS24" s="515"/>
      <c r="AT24" s="515"/>
      <c r="AU24" s="515"/>
      <c r="AV24" s="515"/>
      <c r="AW24" s="515"/>
      <c r="AX24" s="515"/>
      <c r="AY24" s="515"/>
      <c r="AZ24" s="515"/>
      <c r="BA24" s="515"/>
      <c r="BB24" s="234"/>
      <c r="BC24" s="234"/>
      <c r="BD24" s="234"/>
      <c r="BE24" s="234"/>
      <c r="BF24" s="234"/>
      <c r="BG24" s="234"/>
      <c r="BH24" s="234"/>
      <c r="BI24" s="234"/>
      <c r="BJ24" s="234"/>
      <c r="BK24" s="234"/>
      <c r="BL24" s="234"/>
      <c r="BM24" s="234"/>
      <c r="BN24" s="234"/>
      <c r="BO24" s="234"/>
      <c r="BP24" s="234"/>
      <c r="BQ24" s="234"/>
      <c r="BR24" s="234"/>
      <c r="BS24" s="234"/>
      <c r="BT24" s="234"/>
      <c r="BU24" s="234"/>
      <c r="BV24" s="234"/>
      <c r="BW24" s="234"/>
      <c r="BX24" s="234"/>
      <c r="BY24" s="234"/>
      <c r="BZ24" s="234"/>
      <c r="CA24" s="234"/>
      <c r="CB24" s="234"/>
      <c r="CC24" s="234"/>
      <c r="CD24" s="234"/>
      <c r="CE24" s="234"/>
      <c r="CF24" s="234"/>
      <c r="CG24" s="234"/>
      <c r="CH24" s="234"/>
      <c r="CI24" s="234"/>
      <c r="CJ24" s="234"/>
      <c r="CK24" s="234"/>
      <c r="CL24" s="234"/>
      <c r="CM24" s="234"/>
      <c r="CN24" s="234"/>
      <c r="CO24" s="234"/>
      <c r="CP24" s="234"/>
      <c r="CQ24" s="234"/>
      <c r="CR24" s="234"/>
      <c r="CS24" s="234"/>
      <c r="CT24" s="234"/>
      <c r="CU24" s="234"/>
      <c r="CV24" s="234"/>
      <c r="CW24" s="234"/>
      <c r="CX24" s="234"/>
      <c r="CY24" s="234"/>
      <c r="CZ24" s="234"/>
      <c r="DA24" s="234"/>
      <c r="DB24" s="234"/>
      <c r="DC24" s="234"/>
      <c r="DD24" s="234"/>
      <c r="DE24" s="234"/>
      <c r="DF24" s="234"/>
      <c r="DG24" s="234"/>
      <c r="DH24" s="234"/>
      <c r="DI24" s="234"/>
      <c r="DJ24" s="234"/>
      <c r="DK24" s="234"/>
      <c r="DL24" s="234"/>
      <c r="DM24" s="234"/>
      <c r="DN24" s="234"/>
      <c r="DO24" s="234"/>
      <c r="DP24" s="234"/>
      <c r="DQ24" s="234"/>
      <c r="DR24" s="234"/>
      <c r="DS24" s="234"/>
      <c r="DT24" s="234"/>
      <c r="DU24" s="234"/>
      <c r="DV24" s="234"/>
      <c r="DW24" s="234"/>
      <c r="DX24" s="234"/>
      <c r="DY24" s="234"/>
      <c r="DZ24" s="234"/>
      <c r="EA24" s="234"/>
      <c r="EB24" s="234"/>
      <c r="EC24" s="234"/>
      <c r="ED24" s="234"/>
      <c r="EE24" s="234"/>
      <c r="EF24" s="234"/>
      <c r="EG24" s="234"/>
      <c r="EH24" s="234"/>
      <c r="EI24" s="234"/>
      <c r="EJ24" s="234"/>
      <c r="EK24" s="234"/>
    </row>
    <row r="25" spans="1:141" ht="15" x14ac:dyDescent="0.25">
      <c r="A25" s="386" t="str">
        <f t="shared" si="11"/>
        <v>600120251218TAC0005-60xx-200940013491</v>
      </c>
      <c r="B25" s="161" t="s">
        <v>2679</v>
      </c>
      <c r="C25" s="475" t="s">
        <v>3363</v>
      </c>
      <c r="D25" s="161" t="s">
        <v>4458</v>
      </c>
      <c r="E25" s="161" t="s">
        <v>5275</v>
      </c>
      <c r="F25" s="161"/>
      <c r="G25" s="161" t="s">
        <v>487</v>
      </c>
      <c r="H25" s="198">
        <v>46009</v>
      </c>
      <c r="I25" s="161" t="s">
        <v>566</v>
      </c>
      <c r="J25" s="161" t="s">
        <v>363</v>
      </c>
      <c r="K25" s="260">
        <v>200940013491</v>
      </c>
      <c r="L25" s="161" t="s">
        <v>2774</v>
      </c>
      <c r="M25" s="161" t="s">
        <v>2678</v>
      </c>
      <c r="N25" s="161" t="s">
        <v>564</v>
      </c>
      <c r="O25" s="198">
        <v>45999</v>
      </c>
      <c r="P25" s="161" t="e">
        <v>#N/A</v>
      </c>
      <c r="Q25" s="161" t="e">
        <v>#N/A</v>
      </c>
      <c r="R25" s="161" t="s">
        <v>480</v>
      </c>
      <c r="S25" s="161" t="s">
        <v>663</v>
      </c>
      <c r="T25" s="161" t="s">
        <v>579</v>
      </c>
      <c r="U25" s="161" t="s">
        <v>770</v>
      </c>
      <c r="V25" s="161" t="s">
        <v>655</v>
      </c>
      <c r="W25" s="161" t="s">
        <v>28</v>
      </c>
      <c r="X25" s="198">
        <v>44197</v>
      </c>
      <c r="Y25" s="198">
        <v>45657</v>
      </c>
      <c r="Z25" s="161">
        <v>30</v>
      </c>
      <c r="AA25" s="198">
        <v>46027</v>
      </c>
      <c r="AB25" s="197">
        <f t="shared" si="10"/>
        <v>86</v>
      </c>
      <c r="AC25" s="161" t="s">
        <v>904</v>
      </c>
      <c r="AD25" s="161">
        <v>0</v>
      </c>
      <c r="AE25" s="197">
        <v>135058068565</v>
      </c>
      <c r="AF25" s="197">
        <v>6.7970284800404057</v>
      </c>
      <c r="AG25" s="197">
        <v>521.5625</v>
      </c>
      <c r="AH25" s="242" t="s">
        <v>118</v>
      </c>
      <c r="AI25" s="242" t="s">
        <v>904</v>
      </c>
      <c r="AJ25" s="515"/>
      <c r="AK25" s="515"/>
      <c r="AL25" s="515"/>
      <c r="AM25" s="515"/>
      <c r="AN25" s="515"/>
      <c r="AO25" s="515"/>
      <c r="AP25" s="515"/>
      <c r="AQ25" s="515"/>
      <c r="AR25" s="515"/>
      <c r="AS25" s="515"/>
      <c r="AT25" s="515"/>
      <c r="AU25" s="515"/>
      <c r="AV25" s="515"/>
      <c r="AW25" s="515"/>
      <c r="AX25" s="515"/>
      <c r="AY25" s="515"/>
      <c r="AZ25" s="515"/>
      <c r="BA25" s="515"/>
      <c r="BB25" s="234"/>
      <c r="BC25" s="234"/>
      <c r="BD25" s="234"/>
      <c r="BE25" s="234"/>
      <c r="BF25" s="234"/>
      <c r="BG25" s="234"/>
      <c r="BH25" s="234"/>
      <c r="BI25" s="234"/>
      <c r="BJ25" s="234"/>
      <c r="BK25" s="234"/>
      <c r="BL25" s="234"/>
      <c r="BM25" s="234"/>
      <c r="BN25" s="234"/>
      <c r="BO25" s="234"/>
      <c r="BP25" s="234"/>
      <c r="BQ25" s="234"/>
      <c r="BR25" s="234"/>
      <c r="BS25" s="234"/>
      <c r="BT25" s="234"/>
      <c r="BU25" s="234"/>
      <c r="BV25" s="234"/>
      <c r="BW25" s="234"/>
      <c r="BX25" s="234"/>
      <c r="BY25" s="234"/>
      <c r="BZ25" s="234"/>
      <c r="CA25" s="234"/>
      <c r="CB25" s="234"/>
      <c r="CC25" s="234"/>
      <c r="CD25" s="234"/>
      <c r="CE25" s="234"/>
      <c r="CF25" s="234"/>
      <c r="CG25" s="234"/>
      <c r="CH25" s="234"/>
      <c r="CI25" s="234"/>
      <c r="CJ25" s="234"/>
      <c r="CK25" s="234"/>
      <c r="CL25" s="234"/>
      <c r="CM25" s="234"/>
      <c r="CN25" s="234"/>
      <c r="CO25" s="234"/>
      <c r="CP25" s="234"/>
      <c r="CQ25" s="234"/>
      <c r="CR25" s="234"/>
      <c r="CS25" s="234"/>
      <c r="CT25" s="234"/>
      <c r="CU25" s="234"/>
      <c r="CV25" s="234"/>
      <c r="CW25" s="234"/>
      <c r="CX25" s="234"/>
      <c r="CY25" s="234"/>
      <c r="CZ25" s="234"/>
      <c r="DA25" s="234"/>
      <c r="DB25" s="234"/>
      <c r="DC25" s="234"/>
      <c r="DD25" s="234"/>
      <c r="DE25" s="234"/>
      <c r="DF25" s="234"/>
      <c r="DG25" s="234"/>
      <c r="DH25" s="234"/>
      <c r="DI25" s="234"/>
      <c r="DJ25" s="234"/>
      <c r="DK25" s="234"/>
      <c r="DL25" s="234"/>
      <c r="DM25" s="234"/>
      <c r="DN25" s="234"/>
      <c r="DO25" s="234"/>
      <c r="DP25" s="234"/>
      <c r="DQ25" s="234"/>
      <c r="DR25" s="234"/>
      <c r="DS25" s="234"/>
      <c r="DT25" s="234"/>
      <c r="DU25" s="234"/>
      <c r="DV25" s="234"/>
      <c r="DW25" s="234"/>
      <c r="DX25" s="234"/>
      <c r="DY25" s="234"/>
      <c r="DZ25" s="234"/>
      <c r="EA25" s="234"/>
      <c r="EB25" s="234"/>
      <c r="EC25" s="234"/>
      <c r="ED25" s="234"/>
      <c r="EE25" s="234"/>
      <c r="EF25" s="234"/>
      <c r="EG25" s="234"/>
      <c r="EH25" s="234"/>
      <c r="EI25" s="234"/>
      <c r="EJ25" s="234"/>
      <c r="EK25" s="234"/>
    </row>
    <row r="26" spans="1:141" ht="15" x14ac:dyDescent="0.25">
      <c r="A26" s="386" t="str">
        <f t="shared" si="11"/>
        <v>720120251231TAC0004-72xx-111040010844</v>
      </c>
      <c r="B26" s="161" t="s">
        <v>2775</v>
      </c>
      <c r="C26" s="475" t="s">
        <v>3363</v>
      </c>
      <c r="D26" s="161" t="s">
        <v>4458</v>
      </c>
      <c r="E26" s="161" t="s">
        <v>5469</v>
      </c>
      <c r="F26" s="161"/>
      <c r="G26" s="161" t="s">
        <v>487</v>
      </c>
      <c r="H26" s="198">
        <v>46022</v>
      </c>
      <c r="I26" s="161" t="s">
        <v>601</v>
      </c>
      <c r="J26" s="161" t="s">
        <v>289</v>
      </c>
      <c r="K26" s="260">
        <v>111040010844</v>
      </c>
      <c r="L26" s="161" t="s">
        <v>2776</v>
      </c>
      <c r="M26" s="161" t="s">
        <v>2777</v>
      </c>
      <c r="N26" s="161" t="s">
        <v>564</v>
      </c>
      <c r="O26" s="198">
        <v>46017</v>
      </c>
      <c r="P26" s="161" t="s">
        <v>452</v>
      </c>
      <c r="Q26" s="161" t="e">
        <v>#N/A</v>
      </c>
      <c r="R26" s="161" t="s">
        <v>480</v>
      </c>
      <c r="S26" s="161" t="s">
        <v>828</v>
      </c>
      <c r="T26" s="161" t="s">
        <v>562</v>
      </c>
      <c r="U26" s="161" t="s">
        <v>828</v>
      </c>
      <c r="V26" s="161" t="s">
        <v>655</v>
      </c>
      <c r="W26" s="161" t="s">
        <v>28</v>
      </c>
      <c r="X26" s="198">
        <v>43831</v>
      </c>
      <c r="Y26" s="198">
        <v>45657</v>
      </c>
      <c r="Z26" s="161">
        <v>30</v>
      </c>
      <c r="AA26" s="198">
        <v>46030</v>
      </c>
      <c r="AB26" s="197">
        <f t="shared" si="10"/>
        <v>83</v>
      </c>
      <c r="AC26" s="161" t="s">
        <v>904</v>
      </c>
      <c r="AD26" s="161">
        <v>0</v>
      </c>
      <c r="AE26" s="197">
        <v>113896461651</v>
      </c>
      <c r="AF26" s="197">
        <v>11.271632748713799</v>
      </c>
      <c r="AG26" s="197">
        <v>36.799999999999997</v>
      </c>
      <c r="AH26" s="242" t="s">
        <v>118</v>
      </c>
      <c r="AI26" s="242" t="s">
        <v>904</v>
      </c>
      <c r="AJ26" s="515"/>
      <c r="AK26" s="515"/>
      <c r="AL26" s="515"/>
      <c r="AM26" s="515"/>
      <c r="AN26" s="515"/>
      <c r="AO26" s="515"/>
      <c r="AP26" s="515"/>
      <c r="AQ26" s="515"/>
      <c r="AR26" s="515"/>
      <c r="AS26" s="515"/>
      <c r="AT26" s="515"/>
      <c r="AU26" s="515"/>
      <c r="AV26" s="515"/>
      <c r="AW26" s="515"/>
      <c r="AX26" s="515"/>
      <c r="AY26" s="515"/>
      <c r="AZ26" s="515"/>
      <c r="BA26" s="515"/>
      <c r="BB26" s="234"/>
      <c r="BC26" s="234"/>
      <c r="BD26" s="234"/>
      <c r="BE26" s="234"/>
      <c r="BF26" s="234"/>
      <c r="BG26" s="234"/>
      <c r="BH26" s="234"/>
      <c r="BI26" s="234"/>
      <c r="BJ26" s="234"/>
      <c r="BK26" s="234"/>
      <c r="BL26" s="234"/>
      <c r="BM26" s="234"/>
      <c r="BN26" s="234"/>
      <c r="BO26" s="234"/>
      <c r="BP26" s="234"/>
      <c r="BQ26" s="234"/>
      <c r="BR26" s="234"/>
      <c r="BS26" s="234"/>
      <c r="BT26" s="234"/>
      <c r="BU26" s="234"/>
      <c r="BV26" s="234"/>
      <c r="BW26" s="234"/>
      <c r="BX26" s="234"/>
      <c r="BY26" s="234"/>
      <c r="BZ26" s="234"/>
      <c r="CA26" s="234"/>
      <c r="CB26" s="234"/>
      <c r="CC26" s="234"/>
      <c r="CD26" s="234"/>
      <c r="CE26" s="234"/>
      <c r="CF26" s="234"/>
      <c r="CG26" s="234"/>
      <c r="CH26" s="234"/>
      <c r="CI26" s="234"/>
      <c r="CJ26" s="234"/>
      <c r="CK26" s="234"/>
      <c r="CL26" s="234"/>
      <c r="CM26" s="234"/>
      <c r="CN26" s="234"/>
      <c r="CO26" s="234"/>
      <c r="CP26" s="234"/>
      <c r="CQ26" s="234"/>
      <c r="CR26" s="234"/>
      <c r="CS26" s="234"/>
      <c r="CT26" s="234"/>
      <c r="CU26" s="234"/>
      <c r="CV26" s="234"/>
      <c r="CW26" s="234"/>
      <c r="CX26" s="234"/>
      <c r="CY26" s="234"/>
      <c r="CZ26" s="234"/>
      <c r="DA26" s="234"/>
      <c r="DB26" s="234"/>
      <c r="DC26" s="234"/>
      <c r="DD26" s="234"/>
      <c r="DE26" s="234"/>
      <c r="DF26" s="234"/>
      <c r="DG26" s="234"/>
      <c r="DH26" s="234"/>
      <c r="DI26" s="234"/>
      <c r="DJ26" s="234"/>
      <c r="DK26" s="234"/>
      <c r="DL26" s="234"/>
      <c r="DM26" s="234"/>
      <c r="DN26" s="234"/>
      <c r="DO26" s="234"/>
      <c r="DP26" s="234"/>
      <c r="DQ26" s="234"/>
      <c r="DR26" s="234"/>
      <c r="DS26" s="234"/>
      <c r="DT26" s="234"/>
      <c r="DU26" s="234"/>
      <c r="DV26" s="234"/>
      <c r="DW26" s="234"/>
      <c r="DX26" s="234"/>
      <c r="DY26" s="234"/>
      <c r="DZ26" s="234"/>
      <c r="EA26" s="234"/>
      <c r="EB26" s="234"/>
      <c r="EC26" s="234"/>
      <c r="ED26" s="234"/>
      <c r="EE26" s="234"/>
      <c r="EF26" s="234"/>
      <c r="EG26" s="234"/>
      <c r="EH26" s="234"/>
      <c r="EI26" s="234"/>
      <c r="EJ26" s="234"/>
      <c r="EK26" s="234"/>
    </row>
    <row r="27" spans="1:141" ht="15" x14ac:dyDescent="0.25">
      <c r="A27" s="386" t="str">
        <f t="shared" si="11"/>
        <v>620120251106TAC0088-62xx-60840000336</v>
      </c>
      <c r="B27" s="161" t="s">
        <v>1509</v>
      </c>
      <c r="C27" s="475" t="s">
        <v>3363</v>
      </c>
      <c r="D27" s="161" t="s">
        <v>4458</v>
      </c>
      <c r="E27" s="161" t="s">
        <v>5387</v>
      </c>
      <c r="F27" s="161"/>
      <c r="G27" s="161" t="s">
        <v>487</v>
      </c>
      <c r="H27" s="198">
        <v>45967</v>
      </c>
      <c r="I27" s="161" t="s">
        <v>576</v>
      </c>
      <c r="J27" s="161" t="s">
        <v>361</v>
      </c>
      <c r="K27" s="260">
        <v>60840000336</v>
      </c>
      <c r="L27" s="161" t="s">
        <v>2778</v>
      </c>
      <c r="M27" s="161" t="s">
        <v>1510</v>
      </c>
      <c r="N27" s="161" t="s">
        <v>564</v>
      </c>
      <c r="O27" s="198">
        <v>45966</v>
      </c>
      <c r="P27" s="161" t="s">
        <v>453</v>
      </c>
      <c r="Q27" s="161" t="e">
        <v>#N/A</v>
      </c>
      <c r="R27" s="161" t="s">
        <v>31</v>
      </c>
      <c r="S27" s="161" t="s">
        <v>832</v>
      </c>
      <c r="T27" s="161" t="s">
        <v>594</v>
      </c>
      <c r="U27" s="161" t="s">
        <v>1511</v>
      </c>
      <c r="V27" s="161" t="s">
        <v>689</v>
      </c>
      <c r="W27" s="161" t="s">
        <v>28</v>
      </c>
      <c r="X27" s="198">
        <v>43831</v>
      </c>
      <c r="Y27" s="198">
        <v>45657</v>
      </c>
      <c r="Z27" s="161">
        <v>30</v>
      </c>
      <c r="AA27" s="198">
        <v>45972</v>
      </c>
      <c r="AB27" s="197">
        <f t="shared" si="10"/>
        <v>141</v>
      </c>
      <c r="AC27" s="161" t="s">
        <v>904</v>
      </c>
      <c r="AD27" s="161">
        <v>0</v>
      </c>
      <c r="AE27" s="197">
        <v>112111942928</v>
      </c>
      <c r="AF27" s="197">
        <v>0.71096872945147094</v>
      </c>
      <c r="AG27" s="197">
        <v>835.43333333333317</v>
      </c>
      <c r="AH27" s="242" t="s">
        <v>118</v>
      </c>
      <c r="AI27" s="242" t="s">
        <v>904</v>
      </c>
      <c r="AJ27" s="515"/>
      <c r="AK27" s="515"/>
      <c r="AL27" s="515"/>
      <c r="AM27" s="515"/>
      <c r="AN27" s="515"/>
      <c r="AO27" s="515"/>
      <c r="AP27" s="515"/>
      <c r="AQ27" s="515"/>
      <c r="AR27" s="515"/>
      <c r="AS27" s="515"/>
      <c r="AT27" s="515"/>
      <c r="AU27" s="515"/>
      <c r="AV27" s="515"/>
      <c r="AW27" s="515"/>
      <c r="AX27" s="515"/>
      <c r="AY27" s="515"/>
      <c r="AZ27" s="515"/>
      <c r="BA27" s="515"/>
      <c r="BB27" s="234"/>
      <c r="BC27" s="234"/>
      <c r="BD27" s="234"/>
      <c r="BE27" s="234"/>
      <c r="BF27" s="234"/>
      <c r="BG27" s="234"/>
      <c r="BH27" s="234"/>
      <c r="BI27" s="234"/>
      <c r="BJ27" s="234"/>
      <c r="BK27" s="234"/>
      <c r="BL27" s="234"/>
      <c r="BM27" s="234"/>
      <c r="BN27" s="234"/>
      <c r="BO27" s="234"/>
      <c r="BP27" s="234"/>
      <c r="BQ27" s="234"/>
      <c r="BR27" s="234"/>
      <c r="BS27" s="234"/>
      <c r="BT27" s="234"/>
      <c r="BU27" s="234"/>
      <c r="BV27" s="234"/>
      <c r="BW27" s="234"/>
      <c r="BX27" s="234"/>
      <c r="BY27" s="234"/>
      <c r="BZ27" s="234"/>
      <c r="CA27" s="234"/>
      <c r="CB27" s="234"/>
      <c r="CC27" s="234"/>
      <c r="CD27" s="234"/>
      <c r="CE27" s="234"/>
      <c r="CF27" s="234"/>
      <c r="CG27" s="234"/>
      <c r="CH27" s="234"/>
      <c r="CI27" s="234"/>
      <c r="CJ27" s="234"/>
      <c r="CK27" s="234"/>
      <c r="CL27" s="234"/>
      <c r="CM27" s="234"/>
      <c r="CN27" s="234"/>
      <c r="CO27" s="234"/>
      <c r="CP27" s="234"/>
      <c r="CQ27" s="234"/>
      <c r="CR27" s="234"/>
      <c r="CS27" s="234"/>
      <c r="CT27" s="234"/>
      <c r="CU27" s="234"/>
      <c r="CV27" s="234"/>
      <c r="CW27" s="234"/>
      <c r="CX27" s="234"/>
      <c r="CY27" s="234"/>
      <c r="CZ27" s="234"/>
      <c r="DA27" s="234"/>
      <c r="DB27" s="234"/>
      <c r="DC27" s="234"/>
      <c r="DD27" s="234"/>
      <c r="DE27" s="234"/>
      <c r="DF27" s="234"/>
      <c r="DG27" s="234"/>
      <c r="DH27" s="234"/>
      <c r="DI27" s="234"/>
      <c r="DJ27" s="234"/>
      <c r="DK27" s="234"/>
      <c r="DL27" s="234"/>
      <c r="DM27" s="234"/>
      <c r="DN27" s="234"/>
      <c r="DO27" s="234"/>
      <c r="DP27" s="234"/>
      <c r="DQ27" s="234"/>
      <c r="DR27" s="234"/>
      <c r="DS27" s="234"/>
      <c r="DT27" s="234"/>
      <c r="DU27" s="234"/>
      <c r="DV27" s="234"/>
      <c r="DW27" s="234"/>
      <c r="DX27" s="234"/>
      <c r="DY27" s="234"/>
      <c r="DZ27" s="234"/>
      <c r="EA27" s="234"/>
      <c r="EB27" s="234"/>
      <c r="EC27" s="234"/>
      <c r="ED27" s="234"/>
      <c r="EE27" s="234"/>
      <c r="EF27" s="234"/>
      <c r="EG27" s="234"/>
      <c r="EH27" s="234"/>
      <c r="EI27" s="234"/>
      <c r="EJ27" s="234"/>
      <c r="EK27" s="234"/>
    </row>
    <row r="28" spans="1:141" ht="15" x14ac:dyDescent="0.25">
      <c r="A28" s="386" t="str">
        <f t="shared" si="11"/>
        <v>330120251120TAC0003-33xx-160940029715</v>
      </c>
      <c r="B28" s="161" t="s">
        <v>1854</v>
      </c>
      <c r="C28" s="475" t="s">
        <v>3363</v>
      </c>
      <c r="D28" s="161" t="s">
        <v>4458</v>
      </c>
      <c r="E28" s="161" t="s">
        <v>5123</v>
      </c>
      <c r="F28" s="161"/>
      <c r="G28" s="161" t="s">
        <v>479</v>
      </c>
      <c r="H28" s="198">
        <v>45981</v>
      </c>
      <c r="I28" s="161" t="s">
        <v>598</v>
      </c>
      <c r="J28" s="161" t="s">
        <v>304</v>
      </c>
      <c r="K28" s="260">
        <v>160940029715</v>
      </c>
      <c r="L28" s="161" t="s">
        <v>2780</v>
      </c>
      <c r="M28" s="161" t="s">
        <v>975</v>
      </c>
      <c r="N28" s="161" t="s">
        <v>564</v>
      </c>
      <c r="O28" s="198" t="e">
        <v>#N/A</v>
      </c>
      <c r="P28" s="161" t="e">
        <v>#N/A</v>
      </c>
      <c r="Q28" s="161" t="e">
        <v>#N/A</v>
      </c>
      <c r="R28" s="161" t="s">
        <v>31</v>
      </c>
      <c r="S28" s="161" t="s">
        <v>724</v>
      </c>
      <c r="T28" s="161" t="s">
        <v>572</v>
      </c>
      <c r="U28" s="161" t="s">
        <v>708</v>
      </c>
      <c r="V28" s="161" t="s">
        <v>658</v>
      </c>
      <c r="W28" s="161" t="s">
        <v>167</v>
      </c>
      <c r="X28" s="198">
        <v>44197</v>
      </c>
      <c r="Y28" s="198">
        <v>45930</v>
      </c>
      <c r="Z28" s="161">
        <v>30</v>
      </c>
      <c r="AA28" s="198">
        <v>45994</v>
      </c>
      <c r="AB28" s="197">
        <f t="shared" si="10"/>
        <v>119</v>
      </c>
      <c r="AC28" s="161" t="s">
        <v>118</v>
      </c>
      <c r="AD28" s="161" t="s">
        <v>165</v>
      </c>
      <c r="AE28" s="197">
        <v>102033087889</v>
      </c>
      <c r="AF28" s="197">
        <v>4.2901307040832641</v>
      </c>
      <c r="AG28" s="197">
        <v>236.9666666666667</v>
      </c>
      <c r="AH28" s="242" t="s">
        <v>118</v>
      </c>
      <c r="AI28" s="242" t="s">
        <v>904</v>
      </c>
      <c r="AJ28" s="515"/>
      <c r="AK28" s="515"/>
      <c r="AL28" s="515"/>
      <c r="AM28" s="515"/>
      <c r="AN28" s="515"/>
      <c r="AO28" s="515"/>
      <c r="AP28" s="515"/>
      <c r="AQ28" s="515"/>
      <c r="AR28" s="515"/>
      <c r="AS28" s="515"/>
      <c r="AT28" s="515"/>
      <c r="AU28" s="515"/>
      <c r="AV28" s="515"/>
      <c r="AW28" s="515"/>
      <c r="AX28" s="515"/>
      <c r="AY28" s="515"/>
      <c r="AZ28" s="515"/>
      <c r="BA28" s="515"/>
      <c r="BB28" s="234"/>
      <c r="BC28" s="234"/>
      <c r="BD28" s="234"/>
      <c r="BE28" s="234"/>
      <c r="BF28" s="234"/>
      <c r="BG28" s="234"/>
      <c r="BH28" s="234"/>
      <c r="BI28" s="234"/>
      <c r="BJ28" s="234"/>
      <c r="BK28" s="234"/>
      <c r="BL28" s="234"/>
      <c r="BM28" s="234"/>
      <c r="BN28" s="234"/>
      <c r="BO28" s="234"/>
      <c r="BP28" s="234"/>
      <c r="BQ28" s="234"/>
      <c r="BR28" s="234"/>
      <c r="BS28" s="234"/>
      <c r="BT28" s="234"/>
      <c r="BU28" s="234"/>
      <c r="BV28" s="234"/>
      <c r="BW28" s="234"/>
      <c r="BX28" s="234"/>
      <c r="BY28" s="234"/>
      <c r="BZ28" s="234"/>
      <c r="CA28" s="234"/>
      <c r="CB28" s="234"/>
      <c r="CC28" s="234"/>
      <c r="CD28" s="234"/>
      <c r="CE28" s="234"/>
      <c r="CF28" s="234"/>
      <c r="CG28" s="234"/>
      <c r="CH28" s="234"/>
      <c r="CI28" s="234"/>
      <c r="CJ28" s="234"/>
      <c r="CK28" s="234"/>
      <c r="CL28" s="234"/>
      <c r="CM28" s="234"/>
      <c r="CN28" s="234"/>
      <c r="CO28" s="234"/>
      <c r="CP28" s="234"/>
      <c r="CQ28" s="234"/>
      <c r="CR28" s="234"/>
      <c r="CS28" s="234"/>
      <c r="CT28" s="234"/>
      <c r="CU28" s="234"/>
      <c r="CV28" s="234"/>
      <c r="CW28" s="234"/>
      <c r="CX28" s="234"/>
      <c r="CY28" s="234"/>
      <c r="CZ28" s="234"/>
      <c r="DA28" s="234"/>
      <c r="DB28" s="234"/>
      <c r="DC28" s="234"/>
      <c r="DD28" s="234"/>
      <c r="DE28" s="234"/>
      <c r="DF28" s="234"/>
      <c r="DG28" s="234"/>
      <c r="DH28" s="234"/>
      <c r="DI28" s="234"/>
      <c r="DJ28" s="234"/>
      <c r="DK28" s="234"/>
      <c r="DL28" s="234"/>
      <c r="DM28" s="234"/>
      <c r="DN28" s="234"/>
      <c r="DO28" s="234"/>
      <c r="DP28" s="234"/>
      <c r="DQ28" s="234"/>
      <c r="DR28" s="234"/>
      <c r="DS28" s="234"/>
      <c r="DT28" s="234"/>
      <c r="DU28" s="234"/>
      <c r="DV28" s="234"/>
      <c r="DW28" s="234"/>
      <c r="DX28" s="234"/>
      <c r="DY28" s="234"/>
      <c r="DZ28" s="234"/>
      <c r="EA28" s="234"/>
      <c r="EB28" s="234"/>
      <c r="EC28" s="234"/>
      <c r="ED28" s="234"/>
      <c r="EE28" s="234"/>
      <c r="EF28" s="234"/>
      <c r="EG28" s="234"/>
      <c r="EH28" s="234"/>
      <c r="EI28" s="234"/>
      <c r="EJ28" s="234"/>
      <c r="EK28" s="234"/>
    </row>
    <row r="29" spans="1:141" ht="15" x14ac:dyDescent="0.25">
      <c r="A29" s="386" t="str">
        <f t="shared" si="11"/>
        <v>600120251210TAC0023-60xx-540002083</v>
      </c>
      <c r="B29" s="161" t="s">
        <v>1912</v>
      </c>
      <c r="C29" s="475" t="s">
        <v>3363</v>
      </c>
      <c r="D29" s="161" t="s">
        <v>4458</v>
      </c>
      <c r="E29" s="161" t="s">
        <v>5233</v>
      </c>
      <c r="F29" s="161"/>
      <c r="G29" s="161" t="s">
        <v>487</v>
      </c>
      <c r="H29" s="198">
        <v>46001</v>
      </c>
      <c r="I29" s="161" t="s">
        <v>566</v>
      </c>
      <c r="J29" s="161" t="s">
        <v>363</v>
      </c>
      <c r="K29" s="260">
        <v>540002083</v>
      </c>
      <c r="L29" s="161" t="s">
        <v>2782</v>
      </c>
      <c r="M29" s="161" t="s">
        <v>1911</v>
      </c>
      <c r="N29" s="161" t="s">
        <v>564</v>
      </c>
      <c r="O29" s="198">
        <v>45999</v>
      </c>
      <c r="P29" s="161" t="e">
        <v>#N/A</v>
      </c>
      <c r="Q29" s="161" t="e">
        <v>#N/A</v>
      </c>
      <c r="R29" s="161" t="s">
        <v>480</v>
      </c>
      <c r="S29" s="161" t="s">
        <v>799</v>
      </c>
      <c r="T29" s="161" t="s">
        <v>578</v>
      </c>
      <c r="U29" s="161" t="s">
        <v>799</v>
      </c>
      <c r="V29" s="161" t="s">
        <v>655</v>
      </c>
      <c r="W29" s="161" t="s">
        <v>28</v>
      </c>
      <c r="X29" s="198">
        <v>43831</v>
      </c>
      <c r="Y29" s="198">
        <v>45657</v>
      </c>
      <c r="Z29" s="161">
        <v>30</v>
      </c>
      <c r="AA29" s="198">
        <v>46008</v>
      </c>
      <c r="AB29" s="197">
        <f t="shared" si="10"/>
        <v>105</v>
      </c>
      <c r="AC29" s="161" t="s">
        <v>904</v>
      </c>
      <c r="AD29" s="161">
        <v>0</v>
      </c>
      <c r="AE29" s="197">
        <v>85147554987</v>
      </c>
      <c r="AF29" s="197">
        <v>10.801759598334598</v>
      </c>
      <c r="AG29" s="197">
        <v>209.2</v>
      </c>
      <c r="AH29" s="242" t="s">
        <v>118</v>
      </c>
      <c r="AI29" s="242" t="s">
        <v>904</v>
      </c>
      <c r="AJ29" s="515"/>
      <c r="AK29" s="515"/>
      <c r="AL29" s="515"/>
      <c r="AM29" s="515"/>
      <c r="AN29" s="515"/>
      <c r="AO29" s="515"/>
      <c r="AP29" s="515"/>
      <c r="AQ29" s="515"/>
      <c r="AR29" s="515"/>
      <c r="AS29" s="515"/>
      <c r="AT29" s="515"/>
      <c r="AU29" s="515"/>
      <c r="AV29" s="515"/>
      <c r="AW29" s="515"/>
      <c r="AX29" s="515"/>
      <c r="AY29" s="515"/>
      <c r="AZ29" s="515"/>
      <c r="BA29" s="515"/>
      <c r="BB29" s="234"/>
      <c r="BC29" s="234"/>
      <c r="BD29" s="234"/>
      <c r="BE29" s="234"/>
      <c r="BF29" s="234"/>
      <c r="BG29" s="234"/>
      <c r="BH29" s="234"/>
      <c r="BI29" s="234"/>
      <c r="BJ29" s="234"/>
      <c r="BK29" s="234"/>
      <c r="BL29" s="234"/>
      <c r="BM29" s="234"/>
      <c r="BN29" s="234"/>
      <c r="BO29" s="234"/>
      <c r="BP29" s="234"/>
      <c r="BQ29" s="234"/>
      <c r="BR29" s="234"/>
      <c r="BS29" s="234"/>
      <c r="BT29" s="234"/>
      <c r="BU29" s="234"/>
      <c r="BV29" s="234"/>
      <c r="BW29" s="234"/>
      <c r="BX29" s="234"/>
      <c r="BY29" s="234"/>
      <c r="BZ29" s="234"/>
      <c r="CA29" s="234"/>
      <c r="CB29" s="234"/>
      <c r="CC29" s="234"/>
      <c r="CD29" s="234"/>
      <c r="CE29" s="234"/>
      <c r="CF29" s="234"/>
      <c r="CG29" s="234"/>
      <c r="CH29" s="234"/>
      <c r="CI29" s="234"/>
      <c r="CJ29" s="234"/>
      <c r="CK29" s="234"/>
      <c r="CL29" s="234"/>
      <c r="CM29" s="234"/>
      <c r="CN29" s="234"/>
      <c r="CO29" s="234"/>
      <c r="CP29" s="234"/>
      <c r="CQ29" s="234"/>
      <c r="CR29" s="234"/>
      <c r="CS29" s="234"/>
      <c r="CT29" s="234"/>
      <c r="CU29" s="234"/>
      <c r="CV29" s="234"/>
      <c r="CW29" s="234"/>
      <c r="CX29" s="234"/>
      <c r="CY29" s="234"/>
      <c r="CZ29" s="234"/>
      <c r="DA29" s="234"/>
      <c r="DB29" s="234"/>
      <c r="DC29" s="234"/>
      <c r="DD29" s="234"/>
      <c r="DE29" s="234"/>
      <c r="DF29" s="234"/>
      <c r="DG29" s="234"/>
      <c r="DH29" s="234"/>
      <c r="DI29" s="234"/>
      <c r="DJ29" s="234"/>
      <c r="DK29" s="234"/>
      <c r="DL29" s="234"/>
      <c r="DM29" s="234"/>
      <c r="DN29" s="234"/>
      <c r="DO29" s="234"/>
      <c r="DP29" s="234"/>
      <c r="DQ29" s="234"/>
      <c r="DR29" s="234"/>
      <c r="DS29" s="234"/>
      <c r="DT29" s="234"/>
      <c r="DU29" s="234"/>
      <c r="DV29" s="234"/>
      <c r="DW29" s="234"/>
      <c r="DX29" s="234"/>
      <c r="DY29" s="234"/>
      <c r="DZ29" s="234"/>
      <c r="EA29" s="234"/>
      <c r="EB29" s="234"/>
      <c r="EC29" s="234"/>
      <c r="ED29" s="234"/>
      <c r="EE29" s="234"/>
      <c r="EF29" s="234"/>
      <c r="EG29" s="234"/>
      <c r="EH29" s="234"/>
      <c r="EI29" s="234"/>
      <c r="EJ29" s="234"/>
      <c r="EK29" s="234"/>
    </row>
    <row r="30" spans="1:141" ht="15" x14ac:dyDescent="0.25">
      <c r="A30" s="386" t="str">
        <f t="shared" si="11"/>
        <v>600120250805TAC0108-60xx-970540003082</v>
      </c>
      <c r="B30" s="161" t="s">
        <v>829</v>
      </c>
      <c r="C30" s="475" t="s">
        <v>3363</v>
      </c>
      <c r="D30" s="161" t="s">
        <v>4458</v>
      </c>
      <c r="E30" s="161" t="s">
        <v>5186</v>
      </c>
      <c r="F30" s="161"/>
      <c r="G30" s="161" t="s">
        <v>487</v>
      </c>
      <c r="H30" s="198">
        <v>45874</v>
      </c>
      <c r="I30" s="161" t="s">
        <v>566</v>
      </c>
      <c r="J30" s="161" t="s">
        <v>363</v>
      </c>
      <c r="K30" s="260">
        <v>970540003082</v>
      </c>
      <c r="L30" s="161" t="s">
        <v>2783</v>
      </c>
      <c r="M30" s="161" t="s">
        <v>116</v>
      </c>
      <c r="N30" s="161" t="s">
        <v>564</v>
      </c>
      <c r="O30" s="198">
        <v>45873</v>
      </c>
      <c r="P30" s="161" t="e">
        <v>#N/A</v>
      </c>
      <c r="Q30" s="161" t="e">
        <v>#N/A</v>
      </c>
      <c r="R30" s="161" t="s">
        <v>480</v>
      </c>
      <c r="S30" s="161" t="s">
        <v>769</v>
      </c>
      <c r="T30" s="161" t="s">
        <v>579</v>
      </c>
      <c r="U30" s="161" t="s">
        <v>769</v>
      </c>
      <c r="V30" s="161" t="s">
        <v>655</v>
      </c>
      <c r="W30" s="161" t="s">
        <v>28</v>
      </c>
      <c r="X30" s="198">
        <v>45292</v>
      </c>
      <c r="Y30" s="198">
        <v>45657</v>
      </c>
      <c r="Z30" s="161">
        <v>30</v>
      </c>
      <c r="AA30" s="198">
        <v>45881</v>
      </c>
      <c r="AB30" s="197">
        <f t="shared" si="10"/>
        <v>232</v>
      </c>
      <c r="AC30" s="161" t="s">
        <v>904</v>
      </c>
      <c r="AD30" s="161">
        <v>0</v>
      </c>
      <c r="AE30" s="197">
        <v>78704118708</v>
      </c>
      <c r="AF30" s="197">
        <v>1.076008704375365</v>
      </c>
      <c r="AG30" s="197">
        <v>167.25</v>
      </c>
      <c r="AH30" s="242" t="s">
        <v>118</v>
      </c>
      <c r="AI30" s="242" t="s">
        <v>904</v>
      </c>
      <c r="AJ30" s="515"/>
      <c r="AK30" s="515"/>
      <c r="AL30" s="515"/>
      <c r="AM30" s="515"/>
      <c r="AN30" s="515"/>
      <c r="AO30" s="515"/>
      <c r="AP30" s="515"/>
      <c r="AQ30" s="515"/>
      <c r="AR30" s="515"/>
      <c r="AS30" s="515"/>
      <c r="AT30" s="515"/>
      <c r="AU30" s="515"/>
      <c r="AV30" s="515"/>
      <c r="AW30" s="515"/>
      <c r="AX30" s="515"/>
      <c r="AY30" s="515"/>
      <c r="AZ30" s="515"/>
      <c r="BA30" s="515"/>
      <c r="BB30" s="234"/>
      <c r="BC30" s="234"/>
      <c r="BD30" s="234"/>
      <c r="BE30" s="234"/>
      <c r="BF30" s="234"/>
      <c r="BG30" s="234"/>
      <c r="BH30" s="234"/>
      <c r="BI30" s="234"/>
      <c r="BJ30" s="234"/>
      <c r="BK30" s="234"/>
      <c r="BL30" s="234"/>
      <c r="BM30" s="234"/>
      <c r="BN30" s="234"/>
      <c r="BO30" s="234"/>
      <c r="BP30" s="234"/>
      <c r="BQ30" s="234"/>
      <c r="BR30" s="234"/>
      <c r="BS30" s="234"/>
      <c r="BT30" s="234"/>
      <c r="BU30" s="234"/>
      <c r="BV30" s="234"/>
      <c r="BW30" s="234"/>
      <c r="BX30" s="234"/>
      <c r="BY30" s="234"/>
      <c r="BZ30" s="234"/>
      <c r="CA30" s="234"/>
      <c r="CB30" s="234"/>
      <c r="CC30" s="234"/>
      <c r="CD30" s="234"/>
      <c r="CE30" s="234"/>
      <c r="CF30" s="234"/>
      <c r="CG30" s="234"/>
      <c r="CH30" s="234"/>
      <c r="CI30" s="234"/>
      <c r="CJ30" s="234"/>
      <c r="CK30" s="234"/>
      <c r="CL30" s="234"/>
      <c r="CM30" s="234"/>
      <c r="CN30" s="234"/>
      <c r="CO30" s="234"/>
      <c r="CP30" s="234"/>
      <c r="CQ30" s="234"/>
      <c r="CR30" s="234"/>
      <c r="CS30" s="234"/>
      <c r="CT30" s="234"/>
      <c r="CU30" s="234"/>
      <c r="CV30" s="234"/>
      <c r="CW30" s="234"/>
      <c r="CX30" s="234"/>
      <c r="CY30" s="234"/>
      <c r="CZ30" s="234"/>
      <c r="DA30" s="234"/>
      <c r="DB30" s="234"/>
      <c r="DC30" s="234"/>
      <c r="DD30" s="234"/>
      <c r="DE30" s="234"/>
      <c r="DF30" s="234"/>
      <c r="DG30" s="234"/>
      <c r="DH30" s="234"/>
      <c r="DI30" s="234"/>
      <c r="DJ30" s="234"/>
      <c r="DK30" s="234"/>
      <c r="DL30" s="234"/>
      <c r="DM30" s="234"/>
      <c r="DN30" s="234"/>
      <c r="DO30" s="234"/>
      <c r="DP30" s="234"/>
      <c r="DQ30" s="234"/>
      <c r="DR30" s="234"/>
      <c r="DS30" s="234"/>
      <c r="DT30" s="234"/>
      <c r="DU30" s="234"/>
      <c r="DV30" s="234"/>
      <c r="DW30" s="234"/>
      <c r="DX30" s="234"/>
      <c r="DY30" s="234"/>
      <c r="DZ30" s="234"/>
      <c r="EA30" s="234"/>
      <c r="EB30" s="234"/>
      <c r="EC30" s="234"/>
      <c r="ED30" s="234"/>
      <c r="EE30" s="234"/>
      <c r="EF30" s="234"/>
      <c r="EG30" s="234"/>
      <c r="EH30" s="234"/>
      <c r="EI30" s="234"/>
      <c r="EJ30" s="234"/>
      <c r="EK30" s="234"/>
    </row>
    <row r="31" spans="1:141" ht="15" x14ac:dyDescent="0.25">
      <c r="A31" s="386" t="str">
        <f t="shared" si="11"/>
        <v>300120251111TAC0051-30xx-151240002243</v>
      </c>
      <c r="B31" s="161" t="s">
        <v>2618</v>
      </c>
      <c r="C31" s="475" t="s">
        <v>3363</v>
      </c>
      <c r="D31" s="161" t="s">
        <v>4458</v>
      </c>
      <c r="E31" s="161" t="s">
        <v>5108</v>
      </c>
      <c r="F31" s="161"/>
      <c r="G31" s="161" t="s">
        <v>487</v>
      </c>
      <c r="H31" s="198">
        <v>45972</v>
      </c>
      <c r="I31" s="161" t="s">
        <v>595</v>
      </c>
      <c r="J31" s="161" t="s">
        <v>217</v>
      </c>
      <c r="K31" s="260">
        <v>151240002243</v>
      </c>
      <c r="L31" s="161" t="s">
        <v>2808</v>
      </c>
      <c r="M31" s="161" t="s">
        <v>923</v>
      </c>
      <c r="N31" s="161" t="s">
        <v>564</v>
      </c>
      <c r="O31" s="198">
        <v>45971</v>
      </c>
      <c r="P31" s="161" t="e">
        <v>#N/A</v>
      </c>
      <c r="Q31" s="161" t="e">
        <v>#N/A</v>
      </c>
      <c r="R31" s="161" t="s">
        <v>480</v>
      </c>
      <c r="S31" s="161" t="s">
        <v>716</v>
      </c>
      <c r="T31" s="161" t="s">
        <v>579</v>
      </c>
      <c r="U31" s="161" t="s">
        <v>1386</v>
      </c>
      <c r="V31" s="161" t="s">
        <v>689</v>
      </c>
      <c r="W31" s="161" t="s">
        <v>28</v>
      </c>
      <c r="X31" s="198">
        <v>44562</v>
      </c>
      <c r="Y31" s="198">
        <v>45657</v>
      </c>
      <c r="Z31" s="161">
        <v>30</v>
      </c>
      <c r="AA31" s="198">
        <v>46056</v>
      </c>
      <c r="AB31" s="197">
        <f t="shared" si="10"/>
        <v>57</v>
      </c>
      <c r="AC31" s="161" t="s">
        <v>904</v>
      </c>
      <c r="AD31" s="161">
        <v>0</v>
      </c>
      <c r="AE31" s="197">
        <v>76980390177</v>
      </c>
      <c r="AF31" s="197">
        <v>0.80746091253992636</v>
      </c>
      <c r="AG31" s="197">
        <v>313.05555555555554</v>
      </c>
      <c r="AH31" s="242" t="s">
        <v>118</v>
      </c>
      <c r="AI31" s="242" t="s">
        <v>904</v>
      </c>
      <c r="AJ31" s="515"/>
      <c r="AK31" s="515"/>
      <c r="AL31" s="515"/>
      <c r="AM31" s="515"/>
      <c r="AN31" s="515"/>
      <c r="AO31" s="515"/>
      <c r="AP31" s="515"/>
      <c r="AQ31" s="515"/>
      <c r="AR31" s="515"/>
      <c r="AS31" s="515"/>
      <c r="AT31" s="515"/>
      <c r="AU31" s="515"/>
      <c r="AV31" s="515"/>
      <c r="AW31" s="515"/>
      <c r="AX31" s="515"/>
      <c r="AY31" s="515"/>
      <c r="AZ31" s="515"/>
      <c r="BA31" s="515"/>
      <c r="BB31" s="234"/>
      <c r="BC31" s="234"/>
      <c r="BD31" s="234"/>
      <c r="BE31" s="234"/>
      <c r="BF31" s="234"/>
      <c r="BG31" s="234"/>
      <c r="BH31" s="234"/>
      <c r="BI31" s="234"/>
      <c r="BJ31" s="234"/>
      <c r="BK31" s="234"/>
      <c r="BL31" s="234"/>
      <c r="BM31" s="234"/>
      <c r="BN31" s="234"/>
      <c r="BO31" s="234"/>
      <c r="BP31" s="234"/>
      <c r="BQ31" s="234"/>
      <c r="BR31" s="234"/>
      <c r="BS31" s="234"/>
      <c r="BT31" s="234"/>
      <c r="BU31" s="234"/>
      <c r="BV31" s="234"/>
      <c r="BW31" s="234"/>
      <c r="BX31" s="234"/>
      <c r="BY31" s="234"/>
      <c r="BZ31" s="234"/>
      <c r="CA31" s="234"/>
      <c r="CB31" s="234"/>
      <c r="CC31" s="234"/>
      <c r="CD31" s="234"/>
      <c r="CE31" s="234"/>
      <c r="CF31" s="234"/>
      <c r="CG31" s="234"/>
      <c r="CH31" s="234"/>
      <c r="CI31" s="234"/>
      <c r="CJ31" s="234"/>
      <c r="CK31" s="234"/>
      <c r="CL31" s="234"/>
      <c r="CM31" s="234"/>
      <c r="CN31" s="234"/>
      <c r="CO31" s="234"/>
      <c r="CP31" s="234"/>
      <c r="CQ31" s="234"/>
      <c r="CR31" s="234"/>
      <c r="CS31" s="234"/>
      <c r="CT31" s="234"/>
      <c r="CU31" s="234"/>
      <c r="CV31" s="234"/>
      <c r="CW31" s="234"/>
      <c r="CX31" s="234"/>
      <c r="CY31" s="234"/>
      <c r="CZ31" s="234"/>
      <c r="DA31" s="234"/>
      <c r="DB31" s="234"/>
      <c r="DC31" s="234"/>
      <c r="DD31" s="234"/>
      <c r="DE31" s="234"/>
      <c r="DF31" s="234"/>
      <c r="DG31" s="234"/>
      <c r="DH31" s="234"/>
      <c r="DI31" s="234"/>
      <c r="DJ31" s="234"/>
      <c r="DK31" s="234"/>
      <c r="DL31" s="234"/>
      <c r="DM31" s="234"/>
      <c r="DN31" s="234"/>
      <c r="DO31" s="234"/>
      <c r="DP31" s="234"/>
      <c r="DQ31" s="234"/>
      <c r="DR31" s="234"/>
      <c r="DS31" s="234"/>
      <c r="DT31" s="234"/>
      <c r="DU31" s="234"/>
      <c r="DV31" s="234"/>
      <c r="DW31" s="234"/>
      <c r="DX31" s="234"/>
      <c r="DY31" s="234"/>
      <c r="DZ31" s="234"/>
      <c r="EA31" s="234"/>
      <c r="EB31" s="234"/>
      <c r="EC31" s="234"/>
      <c r="ED31" s="234"/>
      <c r="EE31" s="234"/>
      <c r="EF31" s="234"/>
      <c r="EG31" s="234"/>
      <c r="EH31" s="234"/>
      <c r="EI31" s="234"/>
      <c r="EJ31" s="234"/>
      <c r="EK31" s="234"/>
    </row>
    <row r="32" spans="1:141" ht="15" x14ac:dyDescent="0.25">
      <c r="A32" s="386" t="str">
        <f t="shared" si="11"/>
        <v>480120251105TAC0025-48xx-150840012933</v>
      </c>
      <c r="B32" s="161" t="s">
        <v>1483</v>
      </c>
      <c r="C32" s="475" t="s">
        <v>3363</v>
      </c>
      <c r="D32" s="161" t="s">
        <v>4458</v>
      </c>
      <c r="E32" s="161" t="s">
        <v>5150</v>
      </c>
      <c r="F32" s="161"/>
      <c r="G32" s="161" t="s">
        <v>487</v>
      </c>
      <c r="H32" s="198">
        <v>45966</v>
      </c>
      <c r="I32" s="161" t="s">
        <v>587</v>
      </c>
      <c r="J32" s="161" t="s">
        <v>352</v>
      </c>
      <c r="K32" s="260">
        <v>150840012933</v>
      </c>
      <c r="L32" s="161" t="s">
        <v>2784</v>
      </c>
      <c r="M32" s="161" t="s">
        <v>1484</v>
      </c>
      <c r="N32" s="161" t="s">
        <v>564</v>
      </c>
      <c r="O32" s="198">
        <v>45961</v>
      </c>
      <c r="P32" s="161" t="e">
        <v>#N/A</v>
      </c>
      <c r="Q32" s="161" t="e">
        <v>#N/A</v>
      </c>
      <c r="R32" s="161" t="s">
        <v>31</v>
      </c>
      <c r="S32" s="161" t="s">
        <v>734</v>
      </c>
      <c r="T32" s="161" t="s">
        <v>579</v>
      </c>
      <c r="U32" s="161" t="s">
        <v>1050</v>
      </c>
      <c r="V32" s="161" t="s">
        <v>689</v>
      </c>
      <c r="W32" s="161" t="s">
        <v>28</v>
      </c>
      <c r="X32" s="198">
        <v>44927</v>
      </c>
      <c r="Y32" s="198">
        <v>45657</v>
      </c>
      <c r="Z32" s="161">
        <v>30</v>
      </c>
      <c r="AA32" s="198">
        <v>45968</v>
      </c>
      <c r="AB32" s="197">
        <f t="shared" si="10"/>
        <v>145</v>
      </c>
      <c r="AC32" s="161" t="s">
        <v>904</v>
      </c>
      <c r="AD32" s="161">
        <v>0</v>
      </c>
      <c r="AE32" s="197">
        <v>73460675081</v>
      </c>
      <c r="AF32" s="197">
        <v>6.1515784526202779</v>
      </c>
      <c r="AG32" s="197">
        <v>258.41666666666663</v>
      </c>
      <c r="AH32" s="242" t="s">
        <v>118</v>
      </c>
      <c r="AI32" s="242" t="s">
        <v>904</v>
      </c>
      <c r="AJ32" s="515"/>
      <c r="AK32" s="515"/>
      <c r="AL32" s="515"/>
      <c r="AM32" s="515"/>
      <c r="AN32" s="515"/>
      <c r="AO32" s="515"/>
      <c r="AP32" s="515"/>
      <c r="AQ32" s="515"/>
      <c r="AR32" s="515"/>
      <c r="AS32" s="515"/>
      <c r="AT32" s="515"/>
      <c r="AU32" s="515"/>
      <c r="AV32" s="515"/>
      <c r="AW32" s="515"/>
      <c r="AX32" s="515"/>
      <c r="AY32" s="515"/>
      <c r="AZ32" s="515"/>
      <c r="BA32" s="515"/>
      <c r="BB32" s="234"/>
      <c r="BC32" s="234"/>
      <c r="BD32" s="234"/>
      <c r="BE32" s="234"/>
      <c r="BF32" s="234"/>
      <c r="BG32" s="234"/>
      <c r="BH32" s="234"/>
      <c r="BI32" s="234"/>
      <c r="BJ32" s="234"/>
      <c r="BK32" s="234"/>
      <c r="BL32" s="234"/>
      <c r="BM32" s="234"/>
      <c r="BN32" s="234"/>
      <c r="BO32" s="234"/>
      <c r="BP32" s="234"/>
      <c r="BQ32" s="234"/>
      <c r="BR32" s="234"/>
      <c r="BS32" s="234"/>
      <c r="BT32" s="234"/>
      <c r="BU32" s="234"/>
      <c r="BV32" s="234"/>
      <c r="BW32" s="234"/>
      <c r="BX32" s="234"/>
      <c r="BY32" s="234"/>
      <c r="BZ32" s="234"/>
      <c r="CA32" s="234"/>
      <c r="CB32" s="234"/>
      <c r="CC32" s="234"/>
      <c r="CD32" s="234"/>
      <c r="CE32" s="234"/>
      <c r="CF32" s="234"/>
      <c r="CG32" s="234"/>
      <c r="CH32" s="234"/>
      <c r="CI32" s="234"/>
      <c r="CJ32" s="234"/>
      <c r="CK32" s="234"/>
      <c r="CL32" s="234"/>
      <c r="CM32" s="234"/>
      <c r="CN32" s="234"/>
      <c r="CO32" s="234"/>
      <c r="CP32" s="234"/>
      <c r="CQ32" s="234"/>
      <c r="CR32" s="234"/>
      <c r="CS32" s="234"/>
      <c r="CT32" s="234"/>
      <c r="CU32" s="234"/>
      <c r="CV32" s="234"/>
      <c r="CW32" s="234"/>
      <c r="CX32" s="234"/>
      <c r="CY32" s="234"/>
      <c r="CZ32" s="234"/>
      <c r="DA32" s="234"/>
      <c r="DB32" s="234"/>
      <c r="DC32" s="234"/>
      <c r="DD32" s="234"/>
      <c r="DE32" s="234"/>
      <c r="DF32" s="234"/>
      <c r="DG32" s="234"/>
      <c r="DH32" s="234"/>
      <c r="DI32" s="234"/>
      <c r="DJ32" s="234"/>
      <c r="DK32" s="234"/>
      <c r="DL32" s="234"/>
      <c r="DM32" s="234"/>
      <c r="DN32" s="234"/>
      <c r="DO32" s="234"/>
      <c r="DP32" s="234"/>
      <c r="DQ32" s="234"/>
      <c r="DR32" s="234"/>
      <c r="DS32" s="234"/>
      <c r="DT32" s="234"/>
      <c r="DU32" s="234"/>
      <c r="DV32" s="234"/>
      <c r="DW32" s="234"/>
      <c r="DX32" s="234"/>
      <c r="DY32" s="234"/>
      <c r="DZ32" s="234"/>
      <c r="EA32" s="234"/>
      <c r="EB32" s="234"/>
      <c r="EC32" s="234"/>
      <c r="ED32" s="234"/>
      <c r="EE32" s="234"/>
      <c r="EF32" s="234"/>
      <c r="EG32" s="234"/>
      <c r="EH32" s="234"/>
      <c r="EI32" s="234"/>
      <c r="EJ32" s="234"/>
      <c r="EK32" s="234"/>
    </row>
    <row r="33" spans="1:141" ht="15" x14ac:dyDescent="0.25">
      <c r="A33" s="386" t="str">
        <f t="shared" si="11"/>
        <v>150120251208TAC0001-15xx-50740001755</v>
      </c>
      <c r="B33" s="161" t="s">
        <v>2309</v>
      </c>
      <c r="C33" s="475" t="s">
        <v>3363</v>
      </c>
      <c r="D33" s="161" t="s">
        <v>4458</v>
      </c>
      <c r="E33" s="161" t="s">
        <v>5045</v>
      </c>
      <c r="F33" s="161"/>
      <c r="G33" s="161" t="s">
        <v>487</v>
      </c>
      <c r="H33" s="198">
        <v>45999</v>
      </c>
      <c r="I33" s="161" t="s">
        <v>573</v>
      </c>
      <c r="J33" s="161" t="s">
        <v>290</v>
      </c>
      <c r="K33" s="260">
        <v>50740001755</v>
      </c>
      <c r="L33" s="161" t="s">
        <v>2785</v>
      </c>
      <c r="M33" s="161" t="s">
        <v>2283</v>
      </c>
      <c r="N33" s="161" t="s">
        <v>564</v>
      </c>
      <c r="O33" s="198">
        <v>45995</v>
      </c>
      <c r="P33" s="161" t="e">
        <v>#N/A</v>
      </c>
      <c r="Q33" s="161" t="e">
        <v>#N/A</v>
      </c>
      <c r="R33" s="161" t="s">
        <v>31</v>
      </c>
      <c r="S33" s="161" t="s">
        <v>801</v>
      </c>
      <c r="T33" s="161" t="s">
        <v>579</v>
      </c>
      <c r="U33" s="161" t="s">
        <v>1054</v>
      </c>
      <c r="V33" s="161" t="s">
        <v>655</v>
      </c>
      <c r="W33" s="161" t="s">
        <v>28</v>
      </c>
      <c r="X33" s="198">
        <v>44562</v>
      </c>
      <c r="Y33" s="198">
        <v>45657</v>
      </c>
      <c r="Z33" s="161">
        <v>30</v>
      </c>
      <c r="AA33" s="198">
        <v>46022</v>
      </c>
      <c r="AB33" s="197">
        <f t="shared" si="10"/>
        <v>91</v>
      </c>
      <c r="AC33" s="161" t="s">
        <v>904</v>
      </c>
      <c r="AD33" s="161">
        <v>0</v>
      </c>
      <c r="AE33" s="197">
        <v>72723485882</v>
      </c>
      <c r="AF33" s="197">
        <v>10.270506317018299</v>
      </c>
      <c r="AG33" s="197">
        <v>1056.3611111111111</v>
      </c>
      <c r="AH33" s="242" t="s">
        <v>118</v>
      </c>
      <c r="AI33" s="242" t="s">
        <v>904</v>
      </c>
      <c r="AJ33" s="515"/>
      <c r="AK33" s="515"/>
      <c r="AL33" s="515"/>
      <c r="AM33" s="515"/>
      <c r="AN33" s="515"/>
      <c r="AO33" s="515"/>
      <c r="AP33" s="515"/>
      <c r="AQ33" s="515"/>
      <c r="AR33" s="515"/>
      <c r="AS33" s="515"/>
      <c r="AT33" s="515"/>
      <c r="AU33" s="515"/>
      <c r="AV33" s="515"/>
      <c r="AW33" s="515"/>
      <c r="AX33" s="515"/>
      <c r="AY33" s="515"/>
      <c r="AZ33" s="515"/>
      <c r="BA33" s="515"/>
      <c r="BB33" s="234"/>
      <c r="BC33" s="234"/>
      <c r="BD33" s="234"/>
      <c r="BE33" s="234"/>
      <c r="BF33" s="234"/>
      <c r="BG33" s="234"/>
      <c r="BH33" s="234"/>
      <c r="BI33" s="234"/>
      <c r="BJ33" s="234"/>
      <c r="BK33" s="234"/>
      <c r="BL33" s="234"/>
      <c r="BM33" s="234"/>
      <c r="BN33" s="234"/>
      <c r="BO33" s="234"/>
      <c r="BP33" s="234"/>
      <c r="BQ33" s="234"/>
      <c r="BR33" s="234"/>
      <c r="BS33" s="234"/>
      <c r="BT33" s="234"/>
      <c r="BU33" s="234"/>
      <c r="BV33" s="234"/>
      <c r="BW33" s="234"/>
      <c r="BX33" s="234"/>
      <c r="BY33" s="234"/>
      <c r="BZ33" s="234"/>
      <c r="CA33" s="234"/>
      <c r="CB33" s="234"/>
      <c r="CC33" s="234"/>
      <c r="CD33" s="234"/>
      <c r="CE33" s="234"/>
      <c r="CF33" s="234"/>
      <c r="CG33" s="234"/>
      <c r="CH33" s="234"/>
      <c r="CI33" s="234"/>
      <c r="CJ33" s="234"/>
      <c r="CK33" s="234"/>
      <c r="CL33" s="234"/>
      <c r="CM33" s="234"/>
      <c r="CN33" s="234"/>
      <c r="CO33" s="234"/>
      <c r="CP33" s="234"/>
      <c r="CQ33" s="234"/>
      <c r="CR33" s="234"/>
      <c r="CS33" s="234"/>
      <c r="CT33" s="234"/>
      <c r="CU33" s="234"/>
      <c r="CV33" s="234"/>
      <c r="CW33" s="234"/>
      <c r="CX33" s="234"/>
      <c r="CY33" s="234"/>
      <c r="CZ33" s="234"/>
      <c r="DA33" s="234"/>
      <c r="DB33" s="234"/>
      <c r="DC33" s="234"/>
      <c r="DD33" s="234"/>
      <c r="DE33" s="234"/>
      <c r="DF33" s="234"/>
      <c r="DG33" s="234"/>
      <c r="DH33" s="234"/>
      <c r="DI33" s="234"/>
      <c r="DJ33" s="234"/>
      <c r="DK33" s="234"/>
      <c r="DL33" s="234"/>
      <c r="DM33" s="234"/>
      <c r="DN33" s="234"/>
      <c r="DO33" s="234"/>
      <c r="DP33" s="234"/>
      <c r="DQ33" s="234"/>
      <c r="DR33" s="234"/>
      <c r="DS33" s="234"/>
      <c r="DT33" s="234"/>
      <c r="DU33" s="234"/>
      <c r="DV33" s="234"/>
      <c r="DW33" s="234"/>
      <c r="DX33" s="234"/>
      <c r="DY33" s="234"/>
      <c r="DZ33" s="234"/>
      <c r="EA33" s="234"/>
      <c r="EB33" s="234"/>
      <c r="EC33" s="234"/>
      <c r="ED33" s="234"/>
      <c r="EE33" s="234"/>
      <c r="EF33" s="234"/>
      <c r="EG33" s="234"/>
      <c r="EH33" s="234"/>
      <c r="EI33" s="234"/>
      <c r="EJ33" s="234"/>
      <c r="EK33" s="234"/>
    </row>
    <row r="34" spans="1:141" ht="15" x14ac:dyDescent="0.25">
      <c r="A34" s="386" t="str">
        <f t="shared" si="11"/>
        <v>180120250728TAC0007-18xx-81040020183</v>
      </c>
      <c r="B34" s="161" t="s">
        <v>507</v>
      </c>
      <c r="C34" s="475" t="s">
        <v>3363</v>
      </c>
      <c r="D34" s="161" t="s">
        <v>4458</v>
      </c>
      <c r="E34" s="161" t="s">
        <v>5058</v>
      </c>
      <c r="F34" s="161"/>
      <c r="G34" s="161" t="s">
        <v>487</v>
      </c>
      <c r="H34" s="198">
        <v>45866</v>
      </c>
      <c r="I34" s="161" t="s">
        <v>604</v>
      </c>
      <c r="J34" s="161" t="s">
        <v>355</v>
      </c>
      <c r="K34" s="260">
        <v>81040020183</v>
      </c>
      <c r="L34" s="161" t="s">
        <v>2786</v>
      </c>
      <c r="M34" s="161" t="s">
        <v>692</v>
      </c>
      <c r="N34" s="161" t="s">
        <v>564</v>
      </c>
      <c r="O34" s="198">
        <v>45862</v>
      </c>
      <c r="P34" s="161" t="e">
        <v>#N/A</v>
      </c>
      <c r="Q34" s="161" t="e">
        <v>#N/A</v>
      </c>
      <c r="R34" s="161" t="s">
        <v>480</v>
      </c>
      <c r="S34" s="161" t="s">
        <v>510</v>
      </c>
      <c r="T34" s="161" t="s">
        <v>579</v>
      </c>
      <c r="U34" s="161" t="s">
        <v>1384</v>
      </c>
      <c r="V34" s="161" t="s">
        <v>655</v>
      </c>
      <c r="W34" s="161" t="s">
        <v>28</v>
      </c>
      <c r="X34" s="198">
        <v>44197</v>
      </c>
      <c r="Y34" s="198">
        <v>45657</v>
      </c>
      <c r="Z34" s="161">
        <v>30</v>
      </c>
      <c r="AA34" s="198">
        <v>45876</v>
      </c>
      <c r="AB34" s="197">
        <f t="shared" si="10"/>
        <v>237</v>
      </c>
      <c r="AC34" s="161" t="s">
        <v>904</v>
      </c>
      <c r="AD34" s="161">
        <v>0</v>
      </c>
      <c r="AE34" s="197">
        <v>71978247025</v>
      </c>
      <c r="AF34" s="197">
        <v>1.1982766891656265</v>
      </c>
      <c r="AG34" s="197">
        <v>357.91666666666663</v>
      </c>
      <c r="AH34" s="242" t="s">
        <v>118</v>
      </c>
      <c r="AI34" s="242" t="s">
        <v>904</v>
      </c>
      <c r="AJ34" s="515"/>
      <c r="AK34" s="515"/>
      <c r="AL34" s="515"/>
      <c r="AM34" s="515"/>
      <c r="AN34" s="515"/>
      <c r="AO34" s="515"/>
      <c r="AP34" s="515"/>
      <c r="AQ34" s="515"/>
      <c r="AR34" s="515"/>
      <c r="AS34" s="515"/>
      <c r="AT34" s="515"/>
      <c r="AU34" s="515"/>
      <c r="AV34" s="515"/>
      <c r="AW34" s="515"/>
      <c r="AX34" s="515"/>
      <c r="AY34" s="515"/>
      <c r="AZ34" s="515"/>
      <c r="BA34" s="515"/>
      <c r="BB34" s="234"/>
      <c r="BC34" s="234"/>
      <c r="BD34" s="234"/>
      <c r="BE34" s="234"/>
      <c r="BF34" s="234"/>
      <c r="BG34" s="234"/>
      <c r="BH34" s="234"/>
      <c r="BI34" s="234"/>
      <c r="BJ34" s="234"/>
      <c r="BK34" s="234"/>
      <c r="BL34" s="234"/>
      <c r="BM34" s="234"/>
      <c r="BN34" s="234"/>
      <c r="BO34" s="234"/>
      <c r="BP34" s="234"/>
      <c r="BQ34" s="234"/>
      <c r="BR34" s="234"/>
      <c r="BS34" s="234"/>
      <c r="BT34" s="234"/>
      <c r="BU34" s="234"/>
      <c r="BV34" s="234"/>
      <c r="BW34" s="234"/>
      <c r="BX34" s="234"/>
      <c r="BY34" s="234"/>
      <c r="BZ34" s="234"/>
      <c r="CA34" s="234"/>
      <c r="CB34" s="234"/>
      <c r="CC34" s="234"/>
      <c r="CD34" s="234"/>
      <c r="CE34" s="234"/>
      <c r="CF34" s="234"/>
      <c r="CG34" s="234"/>
      <c r="CH34" s="234"/>
      <c r="CI34" s="234"/>
      <c r="CJ34" s="234"/>
      <c r="CK34" s="234"/>
      <c r="CL34" s="234"/>
      <c r="CM34" s="234"/>
      <c r="CN34" s="234"/>
      <c r="CO34" s="234"/>
      <c r="CP34" s="234"/>
      <c r="CQ34" s="234"/>
      <c r="CR34" s="234"/>
      <c r="CS34" s="234"/>
      <c r="CT34" s="234"/>
      <c r="CU34" s="234"/>
      <c r="CV34" s="234"/>
      <c r="CW34" s="234"/>
      <c r="CX34" s="234"/>
      <c r="CY34" s="234"/>
      <c r="CZ34" s="234"/>
      <c r="DA34" s="234"/>
      <c r="DB34" s="234"/>
      <c r="DC34" s="234"/>
      <c r="DD34" s="234"/>
      <c r="DE34" s="234"/>
      <c r="DF34" s="234"/>
      <c r="DG34" s="234"/>
      <c r="DH34" s="234"/>
      <c r="DI34" s="234"/>
      <c r="DJ34" s="234"/>
      <c r="DK34" s="234"/>
      <c r="DL34" s="234"/>
      <c r="DM34" s="234"/>
      <c r="DN34" s="234"/>
      <c r="DO34" s="234"/>
      <c r="DP34" s="234"/>
      <c r="DQ34" s="234"/>
      <c r="DR34" s="234"/>
      <c r="DS34" s="234"/>
      <c r="DT34" s="234"/>
      <c r="DU34" s="234"/>
      <c r="DV34" s="234"/>
      <c r="DW34" s="234"/>
      <c r="DX34" s="234"/>
      <c r="DY34" s="234"/>
      <c r="DZ34" s="234"/>
      <c r="EA34" s="234"/>
      <c r="EB34" s="234"/>
      <c r="EC34" s="234"/>
      <c r="ED34" s="234"/>
      <c r="EE34" s="234"/>
      <c r="EF34" s="234"/>
      <c r="EG34" s="234"/>
      <c r="EH34" s="234"/>
      <c r="EI34" s="234"/>
      <c r="EJ34" s="234"/>
      <c r="EK34" s="234"/>
    </row>
    <row r="35" spans="1:141" ht="15" x14ac:dyDescent="0.25">
      <c r="A35" s="386" t="str">
        <f t="shared" si="11"/>
        <v>620120250801TAC0005-62xx-51040007583</v>
      </c>
      <c r="B35" s="161" t="s">
        <v>497</v>
      </c>
      <c r="C35" s="475" t="s">
        <v>3363</v>
      </c>
      <c r="D35" s="161" t="s">
        <v>4458</v>
      </c>
      <c r="E35" s="161" t="s">
        <v>5378</v>
      </c>
      <c r="F35" s="161"/>
      <c r="G35" s="161" t="s">
        <v>487</v>
      </c>
      <c r="H35" s="198">
        <v>45870</v>
      </c>
      <c r="I35" s="161" t="s">
        <v>576</v>
      </c>
      <c r="J35" s="161" t="s">
        <v>361</v>
      </c>
      <c r="K35" s="260">
        <v>51040007583</v>
      </c>
      <c r="L35" s="161" t="s">
        <v>2787</v>
      </c>
      <c r="M35" s="161" t="s">
        <v>496</v>
      </c>
      <c r="N35" s="161" t="s">
        <v>564</v>
      </c>
      <c r="O35" s="198">
        <v>45867</v>
      </c>
      <c r="P35" s="161" t="e">
        <v>#N/A</v>
      </c>
      <c r="Q35" s="161" t="e">
        <v>#N/A</v>
      </c>
      <c r="R35" s="161" t="s">
        <v>480</v>
      </c>
      <c r="S35" s="161" t="s">
        <v>686</v>
      </c>
      <c r="T35" s="161" t="s">
        <v>567</v>
      </c>
      <c r="U35" s="161" t="s">
        <v>498</v>
      </c>
      <c r="V35" s="161" t="s">
        <v>655</v>
      </c>
      <c r="W35" s="161" t="s">
        <v>28</v>
      </c>
      <c r="X35" s="198">
        <v>44197</v>
      </c>
      <c r="Y35" s="198">
        <v>45657</v>
      </c>
      <c r="Z35" s="161">
        <v>30</v>
      </c>
      <c r="AA35" s="198">
        <v>45887</v>
      </c>
      <c r="AB35" s="197">
        <f t="shared" si="10"/>
        <v>226</v>
      </c>
      <c r="AC35" s="161" t="s">
        <v>904</v>
      </c>
      <c r="AD35" s="161">
        <v>0</v>
      </c>
      <c r="AE35" s="197">
        <v>68084228711</v>
      </c>
      <c r="AF35" s="197">
        <v>6.1744721689029269</v>
      </c>
      <c r="AG35" s="197">
        <v>20.375</v>
      </c>
      <c r="AH35" s="242" t="s">
        <v>118</v>
      </c>
      <c r="AI35" s="242" t="s">
        <v>904</v>
      </c>
      <c r="AJ35" s="515"/>
      <c r="AK35" s="515"/>
      <c r="AL35" s="515"/>
      <c r="AM35" s="515"/>
      <c r="AN35" s="515"/>
      <c r="AO35" s="515"/>
      <c r="AP35" s="515"/>
      <c r="AQ35" s="515"/>
      <c r="AR35" s="515"/>
      <c r="AS35" s="515"/>
      <c r="AT35" s="515"/>
      <c r="AU35" s="515"/>
      <c r="AV35" s="515"/>
      <c r="AW35" s="515"/>
      <c r="AX35" s="515"/>
      <c r="AY35" s="515"/>
      <c r="AZ35" s="515"/>
      <c r="BA35" s="515"/>
      <c r="BB35" s="234"/>
      <c r="BC35" s="234"/>
      <c r="BD35" s="234"/>
      <c r="BE35" s="234"/>
      <c r="BF35" s="234"/>
      <c r="BG35" s="234"/>
      <c r="BH35" s="234"/>
      <c r="BI35" s="234"/>
      <c r="BJ35" s="234"/>
      <c r="BK35" s="234"/>
      <c r="BL35" s="234"/>
      <c r="BM35" s="234"/>
      <c r="BN35" s="234"/>
      <c r="BO35" s="234"/>
      <c r="BP35" s="234"/>
      <c r="BQ35" s="234"/>
      <c r="BR35" s="234"/>
      <c r="BS35" s="234"/>
      <c r="BT35" s="234"/>
      <c r="BU35" s="234"/>
      <c r="BV35" s="234"/>
      <c r="BW35" s="234"/>
      <c r="BX35" s="234"/>
      <c r="BY35" s="234"/>
      <c r="BZ35" s="234"/>
      <c r="CA35" s="234"/>
      <c r="CB35" s="234"/>
      <c r="CC35" s="234"/>
      <c r="CD35" s="234"/>
      <c r="CE35" s="234"/>
      <c r="CF35" s="234"/>
      <c r="CG35" s="234"/>
      <c r="CH35" s="234"/>
      <c r="CI35" s="234"/>
      <c r="CJ35" s="234"/>
      <c r="CK35" s="234"/>
      <c r="CL35" s="234"/>
      <c r="CM35" s="234"/>
      <c r="CN35" s="234"/>
      <c r="CO35" s="234"/>
      <c r="CP35" s="234"/>
      <c r="CQ35" s="234"/>
      <c r="CR35" s="234"/>
      <c r="CS35" s="234"/>
      <c r="CT35" s="234"/>
      <c r="CU35" s="234"/>
      <c r="CV35" s="234"/>
      <c r="CW35" s="234"/>
      <c r="CX35" s="234"/>
      <c r="CY35" s="234"/>
      <c r="CZ35" s="234"/>
      <c r="DA35" s="234"/>
      <c r="DB35" s="234"/>
      <c r="DC35" s="234"/>
      <c r="DD35" s="234"/>
      <c r="DE35" s="234"/>
      <c r="DF35" s="234"/>
      <c r="DG35" s="234"/>
      <c r="DH35" s="234"/>
      <c r="DI35" s="234"/>
      <c r="DJ35" s="234"/>
      <c r="DK35" s="234"/>
      <c r="DL35" s="234"/>
      <c r="DM35" s="234"/>
      <c r="DN35" s="234"/>
      <c r="DO35" s="234"/>
      <c r="DP35" s="234"/>
      <c r="DQ35" s="234"/>
      <c r="DR35" s="234"/>
      <c r="DS35" s="234"/>
      <c r="DT35" s="234"/>
      <c r="DU35" s="234"/>
      <c r="DV35" s="234"/>
      <c r="DW35" s="234"/>
      <c r="DX35" s="234"/>
      <c r="DY35" s="234"/>
      <c r="DZ35" s="234"/>
      <c r="EA35" s="234"/>
      <c r="EB35" s="234"/>
      <c r="EC35" s="234"/>
      <c r="ED35" s="234"/>
      <c r="EE35" s="234"/>
      <c r="EF35" s="234"/>
      <c r="EG35" s="234"/>
      <c r="EH35" s="234"/>
      <c r="EI35" s="234"/>
      <c r="EJ35" s="234"/>
      <c r="EK35" s="234"/>
    </row>
    <row r="36" spans="1:141" ht="15" x14ac:dyDescent="0.25">
      <c r="A36" s="386" t="str">
        <f t="shared" si="11"/>
        <v>620120251202TAC0009-62xx-230840900131</v>
      </c>
      <c r="B36" s="161" t="s">
        <v>2170</v>
      </c>
      <c r="C36" s="475" t="s">
        <v>3363</v>
      </c>
      <c r="D36" s="161" t="s">
        <v>4458</v>
      </c>
      <c r="E36" s="161" t="s">
        <v>5395</v>
      </c>
      <c r="F36" s="161"/>
      <c r="G36" s="161" t="s">
        <v>487</v>
      </c>
      <c r="H36" s="198">
        <v>45993</v>
      </c>
      <c r="I36" s="161" t="s">
        <v>576</v>
      </c>
      <c r="J36" s="161" t="s">
        <v>361</v>
      </c>
      <c r="K36" s="260">
        <v>230840900131</v>
      </c>
      <c r="L36" s="161" t="s">
        <v>2788</v>
      </c>
      <c r="M36" s="161" t="s">
        <v>2169</v>
      </c>
      <c r="N36" s="161" t="s">
        <v>564</v>
      </c>
      <c r="O36" s="198">
        <v>45992</v>
      </c>
      <c r="P36" s="161" t="e">
        <v>#N/A</v>
      </c>
      <c r="Q36" s="161" t="e">
        <v>#N/A</v>
      </c>
      <c r="R36" s="161" t="s">
        <v>480</v>
      </c>
      <c r="S36" s="161" t="s">
        <v>1967</v>
      </c>
      <c r="T36" s="161" t="s">
        <v>578</v>
      </c>
      <c r="U36" s="161" t="s">
        <v>3259</v>
      </c>
      <c r="V36" s="161" t="s">
        <v>689</v>
      </c>
      <c r="W36" s="161" t="s">
        <v>28</v>
      </c>
      <c r="X36" s="198">
        <v>45145</v>
      </c>
      <c r="Y36" s="198">
        <v>45657</v>
      </c>
      <c r="Z36" s="161">
        <v>30</v>
      </c>
      <c r="AA36" s="198">
        <v>46013</v>
      </c>
      <c r="AB36" s="197">
        <f t="shared" si="10"/>
        <v>100</v>
      </c>
      <c r="AC36" s="161" t="s">
        <v>904</v>
      </c>
      <c r="AD36" s="161">
        <v>0</v>
      </c>
      <c r="AE36" s="197">
        <v>67819523530</v>
      </c>
      <c r="AF36" s="197">
        <v>1.678421642896966</v>
      </c>
      <c r="AG36" s="197">
        <v>8.7083333333333339</v>
      </c>
      <c r="AH36" s="242" t="s">
        <v>118</v>
      </c>
      <c r="AI36" s="242" t="s">
        <v>904</v>
      </c>
      <c r="AJ36" s="515"/>
      <c r="AK36" s="515"/>
      <c r="AL36" s="515"/>
      <c r="AM36" s="515"/>
      <c r="AN36" s="515"/>
      <c r="AO36" s="515"/>
      <c r="AP36" s="515"/>
      <c r="AQ36" s="515"/>
      <c r="AR36" s="515"/>
      <c r="AS36" s="515"/>
      <c r="AT36" s="515"/>
      <c r="AU36" s="515"/>
      <c r="AV36" s="515"/>
      <c r="AW36" s="515"/>
      <c r="AX36" s="515"/>
      <c r="AY36" s="515"/>
      <c r="AZ36" s="515"/>
      <c r="BA36" s="515"/>
      <c r="BB36" s="234"/>
      <c r="BC36" s="234"/>
      <c r="BD36" s="234"/>
      <c r="BE36" s="234"/>
      <c r="BF36" s="234"/>
      <c r="BG36" s="234"/>
      <c r="BH36" s="234"/>
      <c r="BI36" s="234"/>
      <c r="BJ36" s="234"/>
      <c r="BK36" s="234"/>
      <c r="BL36" s="234"/>
      <c r="BM36" s="234"/>
      <c r="BN36" s="234"/>
      <c r="BO36" s="234"/>
      <c r="BP36" s="234"/>
      <c r="BQ36" s="234"/>
      <c r="BR36" s="234"/>
      <c r="BS36" s="234"/>
      <c r="BT36" s="234"/>
      <c r="BU36" s="234"/>
      <c r="BV36" s="234"/>
      <c r="BW36" s="234"/>
      <c r="BX36" s="234"/>
      <c r="BY36" s="234"/>
      <c r="BZ36" s="234"/>
      <c r="CA36" s="234"/>
      <c r="CB36" s="234"/>
      <c r="CC36" s="234"/>
      <c r="CD36" s="234"/>
      <c r="CE36" s="234"/>
      <c r="CF36" s="234"/>
      <c r="CG36" s="234"/>
      <c r="CH36" s="234"/>
      <c r="CI36" s="234"/>
      <c r="CJ36" s="234"/>
      <c r="CK36" s="234"/>
      <c r="CL36" s="234"/>
      <c r="CM36" s="234"/>
      <c r="CN36" s="234"/>
      <c r="CO36" s="234"/>
      <c r="CP36" s="234"/>
      <c r="CQ36" s="234"/>
      <c r="CR36" s="234"/>
      <c r="CS36" s="234"/>
      <c r="CT36" s="234"/>
      <c r="CU36" s="234"/>
      <c r="CV36" s="234"/>
      <c r="CW36" s="234"/>
      <c r="CX36" s="234"/>
      <c r="CY36" s="234"/>
      <c r="CZ36" s="234"/>
      <c r="DA36" s="234"/>
      <c r="DB36" s="234"/>
      <c r="DC36" s="234"/>
      <c r="DD36" s="234"/>
      <c r="DE36" s="234"/>
      <c r="DF36" s="234"/>
      <c r="DG36" s="234"/>
      <c r="DH36" s="234"/>
      <c r="DI36" s="234"/>
      <c r="DJ36" s="234"/>
      <c r="DK36" s="234"/>
      <c r="DL36" s="234"/>
      <c r="DM36" s="234"/>
      <c r="DN36" s="234"/>
      <c r="DO36" s="234"/>
      <c r="DP36" s="234"/>
      <c r="DQ36" s="234"/>
      <c r="DR36" s="234"/>
      <c r="DS36" s="234"/>
      <c r="DT36" s="234"/>
      <c r="DU36" s="234"/>
      <c r="DV36" s="234"/>
      <c r="DW36" s="234"/>
      <c r="DX36" s="234"/>
      <c r="DY36" s="234"/>
      <c r="DZ36" s="234"/>
      <c r="EA36" s="234"/>
      <c r="EB36" s="234"/>
      <c r="EC36" s="234"/>
      <c r="ED36" s="234"/>
      <c r="EE36" s="234"/>
      <c r="EF36" s="234"/>
      <c r="EG36" s="234"/>
      <c r="EH36" s="234"/>
      <c r="EI36" s="234"/>
      <c r="EJ36" s="234"/>
      <c r="EK36" s="234"/>
    </row>
    <row r="37" spans="1:141" ht="15" x14ac:dyDescent="0.25">
      <c r="A37" s="386" t="str">
        <f t="shared" si="11"/>
        <v>178-43xx-980740002360</v>
      </c>
      <c r="B37" s="249">
        <v>178</v>
      </c>
      <c r="C37" s="476" t="s">
        <v>3365</v>
      </c>
      <c r="D37" s="161" t="s">
        <v>4458</v>
      </c>
      <c r="E37" s="249">
        <v>178</v>
      </c>
      <c r="F37" s="242"/>
      <c r="G37" s="249" t="s">
        <v>24</v>
      </c>
      <c r="H37" s="264">
        <v>45606</v>
      </c>
      <c r="I37" s="249" t="s">
        <v>584</v>
      </c>
      <c r="J37" s="249" t="s">
        <v>328</v>
      </c>
      <c r="K37" s="510">
        <v>980740002360</v>
      </c>
      <c r="L37" s="250">
        <v>430700006081</v>
      </c>
      <c r="M37" s="249" t="s">
        <v>335</v>
      </c>
      <c r="N37" s="249" t="s">
        <v>564</v>
      </c>
      <c r="O37" s="264">
        <v>45601</v>
      </c>
      <c r="P37" s="249" t="e">
        <v>#N/A</v>
      </c>
      <c r="Q37" s="249" t="e">
        <v>#N/A</v>
      </c>
      <c r="R37" s="249" t="s">
        <v>22</v>
      </c>
      <c r="S37" s="249" t="s">
        <v>870</v>
      </c>
      <c r="T37" s="249" t="s">
        <v>871</v>
      </c>
      <c r="U37" s="249" t="s">
        <v>2042</v>
      </c>
      <c r="V37" s="249" t="s">
        <v>655</v>
      </c>
      <c r="W37" s="249" t="s">
        <v>28</v>
      </c>
      <c r="X37" s="264">
        <v>44197</v>
      </c>
      <c r="Y37" s="264">
        <v>45291</v>
      </c>
      <c r="Z37" s="249">
        <v>45</v>
      </c>
      <c r="AA37" s="264">
        <v>45622</v>
      </c>
      <c r="AB37" s="197">
        <f t="shared" si="10"/>
        <v>491</v>
      </c>
      <c r="AC37" s="161" t="s">
        <v>904</v>
      </c>
      <c r="AD37" s="161">
        <v>0</v>
      </c>
      <c r="AE37" s="197">
        <v>61094027653</v>
      </c>
      <c r="AF37" s="197">
        <v>3.6555154798339147</v>
      </c>
      <c r="AG37" s="197">
        <v>384.97222222222217</v>
      </c>
      <c r="AH37" s="242" t="s">
        <v>118</v>
      </c>
      <c r="AI37" s="242" t="s">
        <v>904</v>
      </c>
      <c r="AJ37" s="515"/>
      <c r="AK37" s="515"/>
      <c r="AL37" s="515"/>
      <c r="AM37" s="515"/>
      <c r="AN37" s="515"/>
      <c r="AO37" s="515"/>
      <c r="AP37" s="515"/>
      <c r="AQ37" s="515"/>
      <c r="AR37" s="515"/>
      <c r="AS37" s="515"/>
      <c r="AT37" s="515"/>
      <c r="AU37" s="515"/>
      <c r="AV37" s="515"/>
      <c r="AW37" s="515"/>
      <c r="AX37" s="515"/>
      <c r="AY37" s="515"/>
      <c r="AZ37" s="515"/>
      <c r="BA37" s="515"/>
      <c r="BB37" s="234"/>
      <c r="BC37" s="234"/>
      <c r="BD37" s="234"/>
      <c r="BE37" s="234"/>
      <c r="BF37" s="234"/>
      <c r="BG37" s="234"/>
      <c r="BH37" s="234"/>
      <c r="BI37" s="234"/>
      <c r="BJ37" s="234"/>
      <c r="BK37" s="234"/>
      <c r="BL37" s="234"/>
      <c r="BM37" s="234"/>
      <c r="BN37" s="234"/>
      <c r="BO37" s="234"/>
      <c r="BP37" s="234"/>
      <c r="BQ37" s="234"/>
      <c r="BR37" s="234"/>
      <c r="BS37" s="234"/>
      <c r="BT37" s="234"/>
      <c r="BU37" s="234"/>
      <c r="BV37" s="234"/>
      <c r="BW37" s="234"/>
      <c r="BX37" s="234"/>
      <c r="BY37" s="234"/>
      <c r="BZ37" s="234"/>
      <c r="CA37" s="234"/>
      <c r="CB37" s="234"/>
      <c r="CC37" s="234"/>
      <c r="CD37" s="234"/>
      <c r="CE37" s="234"/>
      <c r="CF37" s="234"/>
      <c r="CG37" s="234"/>
      <c r="CH37" s="234"/>
      <c r="CI37" s="234"/>
      <c r="CJ37" s="234"/>
      <c r="CK37" s="234"/>
      <c r="CL37" s="234"/>
      <c r="CM37" s="234"/>
      <c r="CN37" s="234"/>
      <c r="CO37" s="234"/>
      <c r="CP37" s="234"/>
      <c r="CQ37" s="234"/>
      <c r="CR37" s="234"/>
      <c r="CS37" s="234"/>
      <c r="CT37" s="234"/>
      <c r="CU37" s="234"/>
      <c r="CV37" s="234"/>
      <c r="CW37" s="234"/>
      <c r="CX37" s="234"/>
      <c r="CY37" s="234"/>
      <c r="CZ37" s="234"/>
      <c r="DA37" s="234"/>
      <c r="DB37" s="234"/>
      <c r="DC37" s="234"/>
      <c r="DD37" s="234"/>
      <c r="DE37" s="234"/>
      <c r="DF37" s="234"/>
      <c r="DG37" s="234"/>
      <c r="DH37" s="234"/>
      <c r="DI37" s="234"/>
      <c r="DJ37" s="234"/>
      <c r="DK37" s="234"/>
      <c r="DL37" s="234"/>
      <c r="DM37" s="234"/>
      <c r="DN37" s="234"/>
      <c r="DO37" s="234"/>
      <c r="DP37" s="234"/>
      <c r="DQ37" s="234"/>
      <c r="DR37" s="234"/>
      <c r="DS37" s="234"/>
      <c r="DT37" s="234"/>
      <c r="DU37" s="234"/>
      <c r="DV37" s="234"/>
      <c r="DW37" s="234"/>
      <c r="DX37" s="234"/>
      <c r="DY37" s="234"/>
      <c r="DZ37" s="234"/>
      <c r="EA37" s="234"/>
      <c r="EB37" s="234"/>
      <c r="EC37" s="234"/>
      <c r="ED37" s="234"/>
      <c r="EE37" s="234"/>
      <c r="EF37" s="234"/>
      <c r="EG37" s="234"/>
      <c r="EH37" s="234"/>
      <c r="EI37" s="234"/>
      <c r="EJ37" s="234"/>
      <c r="EK37" s="234"/>
    </row>
    <row r="38" spans="1:141" ht="15" x14ac:dyDescent="0.25">
      <c r="A38" s="386" t="str">
        <f t="shared" si="11"/>
        <v>060120251230TAC0023-06xx-110340012600</v>
      </c>
      <c r="B38" s="161" t="s">
        <v>2554</v>
      </c>
      <c r="C38" s="475" t="s">
        <v>3363</v>
      </c>
      <c r="D38" s="161" t="s">
        <v>4458</v>
      </c>
      <c r="E38" s="161" t="s">
        <v>5012</v>
      </c>
      <c r="F38" s="161"/>
      <c r="G38" s="161" t="s">
        <v>487</v>
      </c>
      <c r="H38" s="198">
        <v>46021</v>
      </c>
      <c r="I38" s="161" t="s">
        <v>661</v>
      </c>
      <c r="J38" s="161" t="s">
        <v>348</v>
      </c>
      <c r="K38" s="260">
        <v>110340012600</v>
      </c>
      <c r="L38" s="161" t="s">
        <v>2789</v>
      </c>
      <c r="M38" s="161" t="s">
        <v>2553</v>
      </c>
      <c r="N38" s="161" t="s">
        <v>564</v>
      </c>
      <c r="O38" s="198">
        <v>46017</v>
      </c>
      <c r="P38" s="161" t="e">
        <v>#N/A</v>
      </c>
      <c r="Q38" s="161" t="e">
        <v>#N/A</v>
      </c>
      <c r="R38" s="161" t="s">
        <v>31</v>
      </c>
      <c r="S38" s="161" t="s">
        <v>662</v>
      </c>
      <c r="T38" s="161" t="s">
        <v>562</v>
      </c>
      <c r="U38" s="161" t="s">
        <v>813</v>
      </c>
      <c r="V38" s="161" t="s">
        <v>655</v>
      </c>
      <c r="W38" s="161" t="s">
        <v>28</v>
      </c>
      <c r="X38" s="198">
        <v>44197</v>
      </c>
      <c r="Y38" s="198">
        <v>45657</v>
      </c>
      <c r="Z38" s="161">
        <v>30</v>
      </c>
      <c r="AA38" s="198">
        <v>46027</v>
      </c>
      <c r="AB38" s="197">
        <f t="shared" si="10"/>
        <v>86</v>
      </c>
      <c r="AC38" s="161" t="s">
        <v>904</v>
      </c>
      <c r="AD38" s="161">
        <v>0</v>
      </c>
      <c r="AE38" s="197">
        <v>61032970606</v>
      </c>
      <c r="AF38" s="197">
        <v>10.777644105177014</v>
      </c>
      <c r="AG38" s="197">
        <v>1415.5625</v>
      </c>
      <c r="AH38" s="242" t="s">
        <v>118</v>
      </c>
      <c r="AI38" s="242" t="s">
        <v>904</v>
      </c>
      <c r="AJ38" s="515"/>
      <c r="AK38" s="515"/>
      <c r="AL38" s="515"/>
      <c r="AM38" s="515"/>
      <c r="AN38" s="515"/>
      <c r="AO38" s="515"/>
      <c r="AP38" s="515"/>
      <c r="AQ38" s="515"/>
      <c r="AR38" s="515"/>
      <c r="AS38" s="515"/>
      <c r="AT38" s="515"/>
      <c r="AU38" s="515"/>
      <c r="AV38" s="515"/>
      <c r="AW38" s="515"/>
      <c r="AX38" s="515"/>
      <c r="AY38" s="515"/>
      <c r="AZ38" s="515"/>
      <c r="BA38" s="515"/>
      <c r="BB38" s="234"/>
      <c r="BC38" s="234"/>
      <c r="BD38" s="234"/>
      <c r="BE38" s="234"/>
      <c r="BF38" s="234"/>
      <c r="BG38" s="234"/>
      <c r="BH38" s="234"/>
      <c r="BI38" s="234"/>
      <c r="BJ38" s="234"/>
      <c r="BK38" s="234"/>
      <c r="BL38" s="234"/>
      <c r="BM38" s="234"/>
      <c r="BN38" s="234"/>
      <c r="BO38" s="234"/>
      <c r="BP38" s="234"/>
      <c r="BQ38" s="234"/>
      <c r="BR38" s="234"/>
      <c r="BS38" s="234"/>
      <c r="BT38" s="234"/>
      <c r="BU38" s="234"/>
      <c r="BV38" s="234"/>
      <c r="BW38" s="234"/>
      <c r="BX38" s="234"/>
      <c r="BY38" s="234"/>
      <c r="BZ38" s="234"/>
      <c r="CA38" s="234"/>
      <c r="CB38" s="234"/>
      <c r="CC38" s="234"/>
      <c r="CD38" s="234"/>
      <c r="CE38" s="234"/>
      <c r="CF38" s="234"/>
      <c r="CG38" s="234"/>
      <c r="CH38" s="234"/>
      <c r="CI38" s="234"/>
      <c r="CJ38" s="234"/>
      <c r="CK38" s="234"/>
      <c r="CL38" s="234"/>
      <c r="CM38" s="234"/>
      <c r="CN38" s="234"/>
      <c r="CO38" s="234"/>
      <c r="CP38" s="234"/>
      <c r="CQ38" s="234"/>
      <c r="CR38" s="234"/>
      <c r="CS38" s="234"/>
      <c r="CT38" s="234"/>
      <c r="CU38" s="234"/>
      <c r="CV38" s="234"/>
      <c r="CW38" s="234"/>
      <c r="CX38" s="234"/>
      <c r="CY38" s="234"/>
      <c r="CZ38" s="234"/>
      <c r="DA38" s="234"/>
      <c r="DB38" s="234"/>
      <c r="DC38" s="234"/>
      <c r="DD38" s="234"/>
      <c r="DE38" s="234"/>
      <c r="DF38" s="234"/>
      <c r="DG38" s="234"/>
      <c r="DH38" s="234"/>
      <c r="DI38" s="234"/>
      <c r="DJ38" s="234"/>
      <c r="DK38" s="234"/>
      <c r="DL38" s="234"/>
      <c r="DM38" s="234"/>
      <c r="DN38" s="234"/>
      <c r="DO38" s="234"/>
      <c r="DP38" s="234"/>
      <c r="DQ38" s="234"/>
      <c r="DR38" s="234"/>
      <c r="DS38" s="234"/>
      <c r="DT38" s="234"/>
      <c r="DU38" s="234"/>
      <c r="DV38" s="234"/>
      <c r="DW38" s="234"/>
      <c r="DX38" s="234"/>
      <c r="DY38" s="234"/>
      <c r="DZ38" s="234"/>
      <c r="EA38" s="234"/>
      <c r="EB38" s="234"/>
      <c r="EC38" s="234"/>
      <c r="ED38" s="234"/>
      <c r="EE38" s="234"/>
      <c r="EF38" s="234"/>
      <c r="EG38" s="234"/>
      <c r="EH38" s="234"/>
      <c r="EI38" s="234"/>
      <c r="EJ38" s="234"/>
      <c r="EK38" s="234"/>
    </row>
    <row r="39" spans="1:141" ht="15" x14ac:dyDescent="0.25">
      <c r="A39" s="386" t="str">
        <f t="shared" si="11"/>
        <v>720120251113TAC0003-72xx-201240007068</v>
      </c>
      <c r="B39" s="161" t="s">
        <v>1576</v>
      </c>
      <c r="C39" s="475" t="s">
        <v>3363</v>
      </c>
      <c r="D39" s="161" t="s">
        <v>4458</v>
      </c>
      <c r="E39" s="161" t="s">
        <v>5466</v>
      </c>
      <c r="F39" s="161"/>
      <c r="G39" s="161" t="s">
        <v>487</v>
      </c>
      <c r="H39" s="198">
        <v>45974</v>
      </c>
      <c r="I39" s="161" t="s">
        <v>601</v>
      </c>
      <c r="J39" s="161" t="s">
        <v>289</v>
      </c>
      <c r="K39" s="260">
        <v>201240007068</v>
      </c>
      <c r="L39" s="161" t="s">
        <v>2790</v>
      </c>
      <c r="M39" s="161" t="s">
        <v>1577</v>
      </c>
      <c r="N39" s="161" t="s">
        <v>564</v>
      </c>
      <c r="O39" s="198">
        <v>45974</v>
      </c>
      <c r="P39" s="161" t="e">
        <v>#N/A</v>
      </c>
      <c r="Q39" s="161" t="e">
        <v>#N/A</v>
      </c>
      <c r="R39" s="161" t="s">
        <v>31</v>
      </c>
      <c r="S39" s="161" t="s">
        <v>828</v>
      </c>
      <c r="T39" s="161" t="s">
        <v>562</v>
      </c>
      <c r="U39" s="161" t="s">
        <v>828</v>
      </c>
      <c r="V39" s="161" t="s">
        <v>655</v>
      </c>
      <c r="W39" s="161" t="s">
        <v>171</v>
      </c>
      <c r="X39" s="198">
        <v>44562</v>
      </c>
      <c r="Y39" s="198">
        <v>45657</v>
      </c>
      <c r="Z39" s="161">
        <v>30</v>
      </c>
      <c r="AA39" s="198">
        <v>45980</v>
      </c>
      <c r="AB39" s="197">
        <f t="shared" si="10"/>
        <v>133</v>
      </c>
      <c r="AC39" s="161" t="s">
        <v>904</v>
      </c>
      <c r="AD39" s="161">
        <v>0</v>
      </c>
      <c r="AE39" s="197">
        <v>60118898471</v>
      </c>
      <c r="AF39" s="197">
        <v>5.6024544663905225</v>
      </c>
      <c r="AG39" s="197">
        <v>17.833333333333332</v>
      </c>
      <c r="AH39" s="242" t="s">
        <v>118</v>
      </c>
      <c r="AI39" s="242" t="s">
        <v>904</v>
      </c>
      <c r="AJ39" s="515"/>
      <c r="AK39" s="515"/>
      <c r="AL39" s="515"/>
      <c r="AM39" s="515"/>
      <c r="AN39" s="515"/>
      <c r="AO39" s="515"/>
      <c r="AP39" s="515"/>
      <c r="AQ39" s="515"/>
      <c r="AR39" s="515"/>
      <c r="AS39" s="515"/>
      <c r="AT39" s="515"/>
      <c r="AU39" s="515"/>
      <c r="AV39" s="515"/>
      <c r="AW39" s="515"/>
      <c r="AX39" s="515"/>
      <c r="AY39" s="515"/>
      <c r="AZ39" s="515"/>
      <c r="BA39" s="515"/>
      <c r="BB39" s="234"/>
      <c r="BC39" s="234"/>
      <c r="BD39" s="234"/>
      <c r="BE39" s="234"/>
      <c r="BF39" s="234"/>
      <c r="BG39" s="234"/>
      <c r="BH39" s="234"/>
      <c r="BI39" s="234"/>
      <c r="BJ39" s="234"/>
      <c r="BK39" s="234"/>
      <c r="BL39" s="234"/>
      <c r="BM39" s="234"/>
      <c r="BN39" s="234"/>
      <c r="BO39" s="234"/>
      <c r="BP39" s="234"/>
      <c r="BQ39" s="234"/>
      <c r="BR39" s="234"/>
      <c r="BS39" s="234"/>
      <c r="BT39" s="234"/>
      <c r="BU39" s="234"/>
      <c r="BV39" s="234"/>
      <c r="BW39" s="234"/>
      <c r="BX39" s="234"/>
      <c r="BY39" s="234"/>
      <c r="BZ39" s="234"/>
      <c r="CA39" s="234"/>
      <c r="CB39" s="234"/>
      <c r="CC39" s="234"/>
      <c r="CD39" s="234"/>
      <c r="CE39" s="234"/>
      <c r="CF39" s="234"/>
      <c r="CG39" s="234"/>
      <c r="CH39" s="234"/>
      <c r="CI39" s="234"/>
      <c r="CJ39" s="234"/>
      <c r="CK39" s="234"/>
      <c r="CL39" s="234"/>
      <c r="CM39" s="234"/>
      <c r="CN39" s="234"/>
      <c r="CO39" s="234"/>
      <c r="CP39" s="234"/>
      <c r="CQ39" s="234"/>
      <c r="CR39" s="234"/>
      <c r="CS39" s="234"/>
      <c r="CT39" s="234"/>
      <c r="CU39" s="234"/>
      <c r="CV39" s="234"/>
      <c r="CW39" s="234"/>
      <c r="CX39" s="234"/>
      <c r="CY39" s="234"/>
      <c r="CZ39" s="234"/>
      <c r="DA39" s="234"/>
      <c r="DB39" s="234"/>
      <c r="DC39" s="234"/>
      <c r="DD39" s="234"/>
      <c r="DE39" s="234"/>
      <c r="DF39" s="234"/>
      <c r="DG39" s="234"/>
      <c r="DH39" s="234"/>
      <c r="DI39" s="234"/>
      <c r="DJ39" s="234"/>
      <c r="DK39" s="234"/>
      <c r="DL39" s="234"/>
      <c r="DM39" s="234"/>
      <c r="DN39" s="234"/>
      <c r="DO39" s="234"/>
      <c r="DP39" s="234"/>
      <c r="DQ39" s="234"/>
      <c r="DR39" s="234"/>
      <c r="DS39" s="234"/>
      <c r="DT39" s="234"/>
      <c r="DU39" s="234"/>
      <c r="DV39" s="234"/>
      <c r="DW39" s="234"/>
      <c r="DX39" s="234"/>
      <c r="DY39" s="234"/>
      <c r="DZ39" s="234"/>
      <c r="EA39" s="234"/>
      <c r="EB39" s="234"/>
      <c r="EC39" s="234"/>
      <c r="ED39" s="234"/>
      <c r="EE39" s="234"/>
      <c r="EF39" s="234"/>
      <c r="EG39" s="234"/>
      <c r="EH39" s="234"/>
      <c r="EI39" s="234"/>
      <c r="EJ39" s="234"/>
      <c r="EK39" s="234"/>
    </row>
    <row r="40" spans="1:141" ht="15" x14ac:dyDescent="0.25">
      <c r="A40" s="386" t="str">
        <f t="shared" si="11"/>
        <v>090120251230TAC0001-09xx-220840053420</v>
      </c>
      <c r="B40" s="161" t="s">
        <v>2185</v>
      </c>
      <c r="C40" s="475" t="s">
        <v>3363</v>
      </c>
      <c r="D40" s="161" t="s">
        <v>4458</v>
      </c>
      <c r="E40" s="161" t="s">
        <v>5033</v>
      </c>
      <c r="F40" s="161"/>
      <c r="G40" s="161" t="s">
        <v>487</v>
      </c>
      <c r="H40" s="198">
        <v>46021</v>
      </c>
      <c r="I40" s="161" t="s">
        <v>677</v>
      </c>
      <c r="J40" s="161" t="s">
        <v>356</v>
      </c>
      <c r="K40" s="260">
        <v>220840053420</v>
      </c>
      <c r="L40" s="161" t="s">
        <v>2791</v>
      </c>
      <c r="M40" s="161" t="s">
        <v>2184</v>
      </c>
      <c r="N40" s="161" t="s">
        <v>564</v>
      </c>
      <c r="O40" s="198">
        <v>46017</v>
      </c>
      <c r="P40" s="161" t="e">
        <v>#N/A</v>
      </c>
      <c r="Q40" s="161" t="e">
        <v>#N/A</v>
      </c>
      <c r="R40" s="161" t="s">
        <v>31</v>
      </c>
      <c r="S40" s="161" t="s">
        <v>2792</v>
      </c>
      <c r="T40" s="161" t="s">
        <v>1023</v>
      </c>
      <c r="U40" s="161" t="s">
        <v>679</v>
      </c>
      <c r="V40" s="161" t="s">
        <v>655</v>
      </c>
      <c r="W40" s="161" t="s">
        <v>28</v>
      </c>
      <c r="X40" s="198">
        <v>44927</v>
      </c>
      <c r="Y40" s="198">
        <v>45657</v>
      </c>
      <c r="Z40" s="161">
        <v>30</v>
      </c>
      <c r="AA40" s="198">
        <v>46028</v>
      </c>
      <c r="AB40" s="197">
        <f t="shared" si="10"/>
        <v>85</v>
      </c>
      <c r="AC40" s="161" t="s">
        <v>904</v>
      </c>
      <c r="AD40" s="161">
        <v>0</v>
      </c>
      <c r="AE40" s="197">
        <v>57946804490</v>
      </c>
      <c r="AF40" s="197">
        <v>3.6685361696676383E-2</v>
      </c>
      <c r="AG40" s="197">
        <v>5.375</v>
      </c>
      <c r="AH40" s="242" t="s">
        <v>118</v>
      </c>
      <c r="AI40" s="242" t="s">
        <v>904</v>
      </c>
      <c r="AJ40" s="515"/>
      <c r="AK40" s="515"/>
      <c r="AL40" s="515"/>
      <c r="AM40" s="515"/>
      <c r="AN40" s="515"/>
      <c r="AO40" s="515"/>
      <c r="AP40" s="515"/>
      <c r="AQ40" s="515"/>
      <c r="AR40" s="515"/>
      <c r="AS40" s="515"/>
      <c r="AT40" s="515"/>
      <c r="AU40" s="515"/>
      <c r="AV40" s="515"/>
      <c r="AW40" s="515"/>
      <c r="AX40" s="515"/>
      <c r="AY40" s="515"/>
      <c r="AZ40" s="515"/>
      <c r="BA40" s="515"/>
      <c r="BB40" s="234"/>
      <c r="BC40" s="234"/>
      <c r="BD40" s="234"/>
      <c r="BE40" s="234"/>
      <c r="BF40" s="234"/>
      <c r="BG40" s="234"/>
      <c r="BH40" s="234"/>
      <c r="BI40" s="234"/>
      <c r="BJ40" s="234"/>
      <c r="BK40" s="234"/>
      <c r="BL40" s="234"/>
      <c r="BM40" s="234"/>
      <c r="BN40" s="234"/>
      <c r="BO40" s="234"/>
      <c r="BP40" s="234"/>
      <c r="BQ40" s="234"/>
      <c r="BR40" s="234"/>
      <c r="BS40" s="234"/>
      <c r="BT40" s="234"/>
      <c r="BU40" s="234"/>
      <c r="BV40" s="234"/>
      <c r="BW40" s="234"/>
      <c r="BX40" s="234"/>
      <c r="BY40" s="234"/>
      <c r="BZ40" s="234"/>
      <c r="CA40" s="234"/>
      <c r="CB40" s="234"/>
      <c r="CC40" s="234"/>
      <c r="CD40" s="234"/>
      <c r="CE40" s="234"/>
      <c r="CF40" s="234"/>
      <c r="CG40" s="234"/>
      <c r="CH40" s="234"/>
      <c r="CI40" s="234"/>
      <c r="CJ40" s="234"/>
      <c r="CK40" s="234"/>
      <c r="CL40" s="234"/>
      <c r="CM40" s="234"/>
      <c r="CN40" s="234"/>
      <c r="CO40" s="234"/>
      <c r="CP40" s="234"/>
      <c r="CQ40" s="234"/>
      <c r="CR40" s="234"/>
      <c r="CS40" s="234"/>
      <c r="CT40" s="234"/>
      <c r="CU40" s="234"/>
      <c r="CV40" s="234"/>
      <c r="CW40" s="234"/>
      <c r="CX40" s="234"/>
      <c r="CY40" s="234"/>
      <c r="CZ40" s="234"/>
      <c r="DA40" s="234"/>
      <c r="DB40" s="234"/>
      <c r="DC40" s="234"/>
      <c r="DD40" s="234"/>
      <c r="DE40" s="234"/>
      <c r="DF40" s="234"/>
      <c r="DG40" s="234"/>
      <c r="DH40" s="234"/>
      <c r="DI40" s="234"/>
      <c r="DJ40" s="234"/>
      <c r="DK40" s="234"/>
      <c r="DL40" s="234"/>
      <c r="DM40" s="234"/>
      <c r="DN40" s="234"/>
      <c r="DO40" s="234"/>
      <c r="DP40" s="234"/>
      <c r="DQ40" s="234"/>
      <c r="DR40" s="234"/>
      <c r="DS40" s="234"/>
      <c r="DT40" s="234"/>
      <c r="DU40" s="234"/>
      <c r="DV40" s="234"/>
      <c r="DW40" s="234"/>
      <c r="DX40" s="234"/>
      <c r="DY40" s="234"/>
      <c r="DZ40" s="234"/>
      <c r="EA40" s="234"/>
      <c r="EB40" s="234"/>
      <c r="EC40" s="234"/>
      <c r="ED40" s="234"/>
      <c r="EE40" s="234"/>
      <c r="EF40" s="234"/>
      <c r="EG40" s="234"/>
      <c r="EH40" s="234"/>
      <c r="EI40" s="234"/>
      <c r="EJ40" s="234"/>
      <c r="EK40" s="234"/>
    </row>
    <row r="41" spans="1:141" ht="15" x14ac:dyDescent="0.25">
      <c r="A41" s="386" t="str">
        <f t="shared" si="11"/>
        <v>2303-60xx-130540001011</v>
      </c>
      <c r="B41" s="249">
        <v>2303</v>
      </c>
      <c r="C41" s="476" t="s">
        <v>3365</v>
      </c>
      <c r="D41" s="161" t="s">
        <v>4458</v>
      </c>
      <c r="E41" s="249">
        <v>2303</v>
      </c>
      <c r="F41" s="242"/>
      <c r="G41" s="249" t="s">
        <v>24</v>
      </c>
      <c r="H41" s="264">
        <v>45636</v>
      </c>
      <c r="I41" s="249" t="s">
        <v>566</v>
      </c>
      <c r="J41" s="249" t="s">
        <v>363</v>
      </c>
      <c r="K41" s="510">
        <v>130540001011</v>
      </c>
      <c r="L41" s="250">
        <v>600900666846</v>
      </c>
      <c r="M41" s="249" t="s">
        <v>3980</v>
      </c>
      <c r="N41" s="249" t="s">
        <v>564</v>
      </c>
      <c r="O41" s="264">
        <v>45603</v>
      </c>
      <c r="P41" s="249" t="e">
        <v>#N/A</v>
      </c>
      <c r="Q41" s="249" t="e">
        <v>#N/A</v>
      </c>
      <c r="R41" s="249" t="s">
        <v>22</v>
      </c>
      <c r="S41" s="249" t="s">
        <v>2039</v>
      </c>
      <c r="T41" s="249" t="s">
        <v>857</v>
      </c>
      <c r="U41" s="249" t="s">
        <v>2040</v>
      </c>
      <c r="V41" s="249" t="s">
        <v>655</v>
      </c>
      <c r="W41" s="249" t="s">
        <v>28</v>
      </c>
      <c r="X41" s="264">
        <v>43831</v>
      </c>
      <c r="Y41" s="264">
        <v>45291</v>
      </c>
      <c r="Z41" s="249">
        <v>45</v>
      </c>
      <c r="AA41" s="264">
        <v>45657</v>
      </c>
      <c r="AB41" s="197">
        <f t="shared" si="10"/>
        <v>456</v>
      </c>
      <c r="AC41" s="161" t="s">
        <v>904</v>
      </c>
      <c r="AD41" s="161">
        <v>0</v>
      </c>
      <c r="AE41" s="197">
        <v>57923072285</v>
      </c>
      <c r="AF41" s="197">
        <v>3.81343265067592</v>
      </c>
      <c r="AG41" s="197">
        <v>35.895833333333336</v>
      </c>
      <c r="AH41" s="242" t="s">
        <v>118</v>
      </c>
      <c r="AI41" s="242" t="s">
        <v>904</v>
      </c>
      <c r="AJ41" s="515"/>
      <c r="AK41" s="515"/>
      <c r="AL41" s="515"/>
      <c r="AM41" s="515"/>
      <c r="AN41" s="515"/>
      <c r="AO41" s="515"/>
      <c r="AP41" s="515"/>
      <c r="AQ41" s="515"/>
      <c r="AR41" s="515"/>
      <c r="AS41" s="515"/>
      <c r="AT41" s="515"/>
      <c r="AU41" s="515"/>
      <c r="AV41" s="515"/>
      <c r="AW41" s="515"/>
      <c r="AX41" s="515"/>
      <c r="AY41" s="515"/>
      <c r="AZ41" s="515"/>
      <c r="BA41" s="515"/>
      <c r="BB41" s="234"/>
      <c r="BC41" s="234"/>
      <c r="BD41" s="234"/>
      <c r="BE41" s="234"/>
      <c r="BF41" s="234"/>
      <c r="BG41" s="234"/>
      <c r="BH41" s="234"/>
      <c r="BI41" s="234"/>
      <c r="BJ41" s="234"/>
      <c r="BK41" s="234"/>
      <c r="BL41" s="234"/>
      <c r="BM41" s="234"/>
      <c r="BN41" s="234"/>
      <c r="BO41" s="234"/>
      <c r="BP41" s="234"/>
      <c r="BQ41" s="234"/>
      <c r="BR41" s="234"/>
      <c r="BS41" s="234"/>
      <c r="BT41" s="234"/>
      <c r="BU41" s="234"/>
      <c r="BV41" s="234"/>
      <c r="BW41" s="234"/>
      <c r="BX41" s="234"/>
      <c r="BY41" s="234"/>
      <c r="BZ41" s="234"/>
      <c r="CA41" s="234"/>
      <c r="CB41" s="234"/>
      <c r="CC41" s="234"/>
      <c r="CD41" s="234"/>
      <c r="CE41" s="234"/>
      <c r="CF41" s="234"/>
      <c r="CG41" s="234"/>
      <c r="CH41" s="234"/>
      <c r="CI41" s="234"/>
      <c r="CJ41" s="234"/>
      <c r="CK41" s="234"/>
      <c r="CL41" s="234"/>
      <c r="CM41" s="234"/>
      <c r="CN41" s="234"/>
      <c r="CO41" s="234"/>
      <c r="CP41" s="234"/>
      <c r="CQ41" s="234"/>
      <c r="CR41" s="234"/>
      <c r="CS41" s="234"/>
      <c r="CT41" s="234"/>
      <c r="CU41" s="234"/>
      <c r="CV41" s="234"/>
      <c r="CW41" s="234"/>
      <c r="CX41" s="234"/>
      <c r="CY41" s="234"/>
      <c r="CZ41" s="234"/>
      <c r="DA41" s="234"/>
      <c r="DB41" s="234"/>
      <c r="DC41" s="234"/>
      <c r="DD41" s="234"/>
      <c r="DE41" s="234"/>
      <c r="DF41" s="234"/>
      <c r="DG41" s="234"/>
      <c r="DH41" s="234"/>
      <c r="DI41" s="234"/>
      <c r="DJ41" s="234"/>
      <c r="DK41" s="234"/>
      <c r="DL41" s="234"/>
      <c r="DM41" s="234"/>
      <c r="DN41" s="234"/>
      <c r="DO41" s="234"/>
      <c r="DP41" s="234"/>
      <c r="DQ41" s="234"/>
      <c r="DR41" s="234"/>
      <c r="DS41" s="234"/>
      <c r="DT41" s="234"/>
      <c r="DU41" s="234"/>
      <c r="DV41" s="234"/>
      <c r="DW41" s="234"/>
      <c r="DX41" s="234"/>
      <c r="DY41" s="234"/>
      <c r="DZ41" s="234"/>
      <c r="EA41" s="234"/>
      <c r="EB41" s="234"/>
      <c r="EC41" s="234"/>
      <c r="ED41" s="234"/>
      <c r="EE41" s="234"/>
      <c r="EF41" s="234"/>
      <c r="EG41" s="234"/>
      <c r="EH41" s="234"/>
      <c r="EI41" s="234"/>
      <c r="EJ41" s="234"/>
      <c r="EK41" s="234"/>
    </row>
    <row r="42" spans="1:141" ht="15" x14ac:dyDescent="0.25">
      <c r="A42" s="386" t="str">
        <f t="shared" si="11"/>
        <v>600120260120TAC0119-60xx-221040043833</v>
      </c>
      <c r="B42" s="161" t="s">
        <v>3781</v>
      </c>
      <c r="C42" s="475" t="s">
        <v>3363</v>
      </c>
      <c r="D42" s="161" t="s">
        <v>4458</v>
      </c>
      <c r="E42" s="161" t="s">
        <v>5294</v>
      </c>
      <c r="F42" s="161"/>
      <c r="G42" s="161" t="s">
        <v>479</v>
      </c>
      <c r="H42" s="198">
        <v>46042</v>
      </c>
      <c r="I42" s="161" t="s">
        <v>566</v>
      </c>
      <c r="J42" s="161" t="s">
        <v>363</v>
      </c>
      <c r="K42" s="260">
        <v>221040043833</v>
      </c>
      <c r="L42" s="161" t="s">
        <v>3939</v>
      </c>
      <c r="M42" s="161" t="s">
        <v>3780</v>
      </c>
      <c r="N42" s="161" t="s">
        <v>564</v>
      </c>
      <c r="O42" s="198" t="e">
        <v>#N/A</v>
      </c>
      <c r="P42" s="161" t="e">
        <v>#N/A</v>
      </c>
      <c r="Q42" s="161" t="e">
        <v>#N/A</v>
      </c>
      <c r="R42" s="161" t="s">
        <v>480</v>
      </c>
      <c r="S42" s="161" t="s">
        <v>808</v>
      </c>
      <c r="T42" s="161" t="s">
        <v>578</v>
      </c>
      <c r="U42" s="161" t="s">
        <v>808</v>
      </c>
      <c r="V42" s="161" t="s">
        <v>658</v>
      </c>
      <c r="W42" s="161" t="s">
        <v>132</v>
      </c>
      <c r="X42" s="198">
        <v>44927</v>
      </c>
      <c r="Y42" s="198">
        <v>46036</v>
      </c>
      <c r="Z42" s="161">
        <v>30</v>
      </c>
      <c r="AA42" s="198">
        <v>46065</v>
      </c>
      <c r="AB42" s="197">
        <f t="shared" si="10"/>
        <v>48</v>
      </c>
      <c r="AC42" s="161" t="s">
        <v>904</v>
      </c>
      <c r="AD42" s="161">
        <v>0</v>
      </c>
      <c r="AE42" s="197">
        <v>56432286575</v>
      </c>
      <c r="AF42" s="197">
        <v>8.3737275091976002</v>
      </c>
      <c r="AG42" s="197">
        <v>13.694444444444443</v>
      </c>
      <c r="AH42" s="242" t="s">
        <v>118</v>
      </c>
      <c r="AI42" s="242" t="s">
        <v>904</v>
      </c>
      <c r="AJ42" s="515"/>
      <c r="AK42" s="515"/>
      <c r="AL42" s="515"/>
      <c r="AM42" s="515"/>
      <c r="AN42" s="515"/>
      <c r="AO42" s="515"/>
      <c r="AP42" s="515"/>
      <c r="AQ42" s="515"/>
      <c r="AR42" s="515"/>
      <c r="AS42" s="515"/>
      <c r="AT42" s="515"/>
      <c r="AU42" s="515"/>
      <c r="AV42" s="515"/>
      <c r="AW42" s="515"/>
      <c r="AX42" s="515"/>
      <c r="AY42" s="515"/>
      <c r="AZ42" s="515"/>
      <c r="BA42" s="515"/>
      <c r="BB42" s="234"/>
      <c r="BC42" s="234"/>
      <c r="BD42" s="234"/>
      <c r="BE42" s="234"/>
      <c r="BF42" s="234"/>
      <c r="BG42" s="234"/>
      <c r="BH42" s="234"/>
      <c r="BI42" s="234"/>
      <c r="BJ42" s="234"/>
      <c r="BK42" s="234"/>
      <c r="BL42" s="234"/>
      <c r="BM42" s="234"/>
      <c r="BN42" s="234"/>
      <c r="BO42" s="234"/>
      <c r="BP42" s="234"/>
      <c r="BQ42" s="234"/>
      <c r="BR42" s="234"/>
      <c r="BS42" s="234"/>
      <c r="BT42" s="234"/>
      <c r="BU42" s="234"/>
      <c r="BV42" s="234"/>
      <c r="BW42" s="234"/>
      <c r="BX42" s="234"/>
      <c r="BY42" s="234"/>
      <c r="BZ42" s="234"/>
      <c r="CA42" s="234"/>
      <c r="CB42" s="234"/>
      <c r="CC42" s="234"/>
      <c r="CD42" s="234"/>
      <c r="CE42" s="234"/>
      <c r="CF42" s="234"/>
      <c r="CG42" s="234"/>
      <c r="CH42" s="234"/>
      <c r="CI42" s="234"/>
      <c r="CJ42" s="234"/>
      <c r="CK42" s="234"/>
      <c r="CL42" s="234"/>
      <c r="CM42" s="234"/>
      <c r="CN42" s="234"/>
      <c r="CO42" s="234"/>
      <c r="CP42" s="234"/>
      <c r="CQ42" s="234"/>
      <c r="CR42" s="234"/>
      <c r="CS42" s="234"/>
      <c r="CT42" s="234"/>
      <c r="CU42" s="234"/>
      <c r="CV42" s="234"/>
      <c r="CW42" s="234"/>
      <c r="CX42" s="234"/>
      <c r="CY42" s="234"/>
      <c r="CZ42" s="234"/>
      <c r="DA42" s="234"/>
      <c r="DB42" s="234"/>
      <c r="DC42" s="234"/>
      <c r="DD42" s="234"/>
      <c r="DE42" s="234"/>
      <c r="DF42" s="234"/>
      <c r="DG42" s="234"/>
      <c r="DH42" s="234"/>
      <c r="DI42" s="234"/>
      <c r="DJ42" s="234"/>
      <c r="DK42" s="234"/>
      <c r="DL42" s="234"/>
      <c r="DM42" s="234"/>
      <c r="DN42" s="234"/>
      <c r="DO42" s="234"/>
      <c r="DP42" s="234"/>
      <c r="DQ42" s="234"/>
      <c r="DR42" s="234"/>
      <c r="DS42" s="234"/>
      <c r="DT42" s="234"/>
      <c r="DU42" s="234"/>
      <c r="DV42" s="234"/>
      <c r="DW42" s="234"/>
      <c r="DX42" s="234"/>
      <c r="DY42" s="234"/>
      <c r="DZ42" s="234"/>
      <c r="EA42" s="234"/>
      <c r="EB42" s="234"/>
      <c r="EC42" s="234"/>
      <c r="ED42" s="234"/>
      <c r="EE42" s="234"/>
      <c r="EF42" s="234"/>
      <c r="EG42" s="234"/>
      <c r="EH42" s="234"/>
      <c r="EI42" s="234"/>
      <c r="EJ42" s="234"/>
      <c r="EK42" s="234"/>
    </row>
    <row r="43" spans="1:141" ht="15" x14ac:dyDescent="0.25">
      <c r="A43" s="386" t="str">
        <f t="shared" si="11"/>
        <v>600120251215TAC0001-60xx-51140000619</v>
      </c>
      <c r="B43" s="161" t="s">
        <v>2278</v>
      </c>
      <c r="C43" s="475" t="s">
        <v>3363</v>
      </c>
      <c r="D43" s="161" t="s">
        <v>4458</v>
      </c>
      <c r="E43" s="161" t="s">
        <v>5250</v>
      </c>
      <c r="F43" s="161"/>
      <c r="G43" s="161" t="s">
        <v>487</v>
      </c>
      <c r="H43" s="198">
        <v>46006</v>
      </c>
      <c r="I43" s="161" t="s">
        <v>566</v>
      </c>
      <c r="J43" s="161" t="s">
        <v>363</v>
      </c>
      <c r="K43" s="260">
        <v>51140000619</v>
      </c>
      <c r="L43" s="161" t="s">
        <v>2794</v>
      </c>
      <c r="M43" s="161" t="s">
        <v>2277</v>
      </c>
      <c r="N43" s="161" t="s">
        <v>564</v>
      </c>
      <c r="O43" s="198">
        <v>45995</v>
      </c>
      <c r="P43" s="161" t="e">
        <v>#N/A</v>
      </c>
      <c r="Q43" s="161" t="e">
        <v>#N/A</v>
      </c>
      <c r="R43" s="161" t="s">
        <v>480</v>
      </c>
      <c r="S43" s="161" t="s">
        <v>788</v>
      </c>
      <c r="T43" s="161" t="s">
        <v>578</v>
      </c>
      <c r="U43" s="161" t="s">
        <v>808</v>
      </c>
      <c r="V43" s="161" t="s">
        <v>655</v>
      </c>
      <c r="W43" s="161" t="s">
        <v>28</v>
      </c>
      <c r="X43" s="198">
        <v>44562</v>
      </c>
      <c r="Y43" s="198">
        <v>45657</v>
      </c>
      <c r="Z43" s="161">
        <v>30</v>
      </c>
      <c r="AA43" s="198">
        <v>46015</v>
      </c>
      <c r="AB43" s="197">
        <f t="shared" si="10"/>
        <v>98</v>
      </c>
      <c r="AC43" s="161" t="s">
        <v>904</v>
      </c>
      <c r="AD43" s="161">
        <v>0</v>
      </c>
      <c r="AE43" s="197">
        <v>54578293152</v>
      </c>
      <c r="AF43" s="197">
        <v>7.6892263240717353</v>
      </c>
      <c r="AG43" s="197">
        <v>61.666666666666664</v>
      </c>
      <c r="AH43" s="242" t="s">
        <v>118</v>
      </c>
      <c r="AI43" s="242" t="s">
        <v>904</v>
      </c>
      <c r="AJ43" s="515"/>
      <c r="AK43" s="515"/>
      <c r="AL43" s="515"/>
      <c r="AM43" s="515"/>
      <c r="AN43" s="515"/>
      <c r="AO43" s="515"/>
      <c r="AP43" s="515"/>
      <c r="AQ43" s="515"/>
      <c r="AR43" s="515"/>
      <c r="AS43" s="515"/>
      <c r="AT43" s="515"/>
      <c r="AU43" s="515"/>
      <c r="AV43" s="515"/>
      <c r="AW43" s="515"/>
      <c r="AX43" s="515"/>
      <c r="AY43" s="515"/>
      <c r="AZ43" s="515"/>
      <c r="BA43" s="515"/>
      <c r="BB43" s="234"/>
      <c r="BC43" s="234"/>
      <c r="BD43" s="234"/>
      <c r="BE43" s="234"/>
      <c r="BF43" s="234"/>
      <c r="BG43" s="234"/>
      <c r="BH43" s="234"/>
      <c r="BI43" s="234"/>
      <c r="BJ43" s="234"/>
      <c r="BK43" s="234"/>
      <c r="BL43" s="234"/>
      <c r="BM43" s="234"/>
      <c r="BN43" s="234"/>
      <c r="BO43" s="234"/>
      <c r="BP43" s="234"/>
      <c r="BQ43" s="234"/>
      <c r="BR43" s="234"/>
      <c r="BS43" s="234"/>
      <c r="BT43" s="234"/>
      <c r="BU43" s="234"/>
      <c r="BV43" s="234"/>
      <c r="BW43" s="234"/>
      <c r="BX43" s="234"/>
      <c r="BY43" s="234"/>
      <c r="BZ43" s="234"/>
      <c r="CA43" s="234"/>
      <c r="CB43" s="234"/>
      <c r="CC43" s="234"/>
      <c r="CD43" s="234"/>
      <c r="CE43" s="234"/>
      <c r="CF43" s="234"/>
      <c r="CG43" s="234"/>
      <c r="CH43" s="234"/>
      <c r="CI43" s="234"/>
      <c r="CJ43" s="234"/>
      <c r="CK43" s="234"/>
      <c r="CL43" s="234"/>
      <c r="CM43" s="234"/>
      <c r="CN43" s="234"/>
      <c r="CO43" s="234"/>
      <c r="CP43" s="234"/>
      <c r="CQ43" s="234"/>
      <c r="CR43" s="234"/>
      <c r="CS43" s="234"/>
      <c r="CT43" s="234"/>
      <c r="CU43" s="234"/>
      <c r="CV43" s="234"/>
      <c r="CW43" s="234"/>
      <c r="CX43" s="234"/>
      <c r="CY43" s="234"/>
      <c r="CZ43" s="234"/>
      <c r="DA43" s="234"/>
      <c r="DB43" s="234"/>
      <c r="DC43" s="234"/>
      <c r="DD43" s="234"/>
      <c r="DE43" s="234"/>
      <c r="DF43" s="234"/>
      <c r="DG43" s="234"/>
      <c r="DH43" s="234"/>
      <c r="DI43" s="234"/>
      <c r="DJ43" s="234"/>
      <c r="DK43" s="234"/>
      <c r="DL43" s="234"/>
      <c r="DM43" s="234"/>
      <c r="DN43" s="234"/>
      <c r="DO43" s="234"/>
      <c r="DP43" s="234"/>
      <c r="DQ43" s="234"/>
      <c r="DR43" s="234"/>
      <c r="DS43" s="234"/>
      <c r="DT43" s="234"/>
      <c r="DU43" s="234"/>
      <c r="DV43" s="234"/>
      <c r="DW43" s="234"/>
      <c r="DX43" s="234"/>
      <c r="DY43" s="234"/>
      <c r="DZ43" s="234"/>
      <c r="EA43" s="234"/>
      <c r="EB43" s="234"/>
      <c r="EC43" s="234"/>
      <c r="ED43" s="234"/>
      <c r="EE43" s="234"/>
      <c r="EF43" s="234"/>
      <c r="EG43" s="234"/>
      <c r="EH43" s="234"/>
      <c r="EI43" s="234"/>
      <c r="EJ43" s="234"/>
      <c r="EK43" s="234"/>
    </row>
    <row r="44" spans="1:141" ht="15" x14ac:dyDescent="0.25">
      <c r="A44" s="386" t="str">
        <f t="shared" si="11"/>
        <v>090120251112TAC0007-09xx-210241007815</v>
      </c>
      <c r="B44" s="161" t="s">
        <v>1611</v>
      </c>
      <c r="C44" s="475" t="s">
        <v>3363</v>
      </c>
      <c r="D44" s="161" t="s">
        <v>4458</v>
      </c>
      <c r="E44" s="161" t="s">
        <v>5027</v>
      </c>
      <c r="F44" s="161"/>
      <c r="G44" s="161" t="s">
        <v>487</v>
      </c>
      <c r="H44" s="198">
        <v>45973</v>
      </c>
      <c r="I44" s="161" t="s">
        <v>677</v>
      </c>
      <c r="J44" s="161" t="s">
        <v>356</v>
      </c>
      <c r="K44" s="260">
        <v>210241007815</v>
      </c>
      <c r="L44" s="161" t="s">
        <v>2795</v>
      </c>
      <c r="M44" s="161" t="s">
        <v>2208</v>
      </c>
      <c r="N44" s="161" t="s">
        <v>564</v>
      </c>
      <c r="O44" s="198" t="e">
        <v>#N/A</v>
      </c>
      <c r="P44" s="161" t="e">
        <v>#N/A</v>
      </c>
      <c r="Q44" s="161" t="e">
        <v>#N/A</v>
      </c>
      <c r="R44" s="161" t="s">
        <v>480</v>
      </c>
      <c r="S44" s="161" t="s">
        <v>684</v>
      </c>
      <c r="T44" s="161" t="s">
        <v>578</v>
      </c>
      <c r="U44" s="161" t="s">
        <v>685</v>
      </c>
      <c r="V44" s="161" t="s">
        <v>689</v>
      </c>
      <c r="W44" s="161" t="s">
        <v>28</v>
      </c>
      <c r="X44" s="198">
        <v>45292</v>
      </c>
      <c r="Y44" s="198">
        <v>45657</v>
      </c>
      <c r="Z44" s="161">
        <v>30</v>
      </c>
      <c r="AA44" s="198">
        <v>45982</v>
      </c>
      <c r="AB44" s="197">
        <f t="shared" si="10"/>
        <v>131</v>
      </c>
      <c r="AC44" s="161" t="s">
        <v>904</v>
      </c>
      <c r="AD44" s="161">
        <v>0</v>
      </c>
      <c r="AE44" s="197">
        <v>54359550833</v>
      </c>
      <c r="AF44" s="197">
        <v>5.0285520632752867</v>
      </c>
      <c r="AG44" s="197">
        <v>329.58333333333331</v>
      </c>
      <c r="AH44" s="242" t="s">
        <v>118</v>
      </c>
      <c r="AI44" s="242" t="s">
        <v>904</v>
      </c>
      <c r="AJ44" s="515"/>
      <c r="AK44" s="515"/>
      <c r="AL44" s="515"/>
      <c r="AM44" s="515"/>
      <c r="AN44" s="515"/>
      <c r="AO44" s="515"/>
      <c r="AP44" s="515"/>
      <c r="AQ44" s="515"/>
      <c r="AR44" s="515"/>
      <c r="AS44" s="515"/>
      <c r="AT44" s="515"/>
      <c r="AU44" s="515"/>
      <c r="AV44" s="515"/>
      <c r="AW44" s="515"/>
      <c r="AX44" s="515"/>
      <c r="AY44" s="515"/>
      <c r="AZ44" s="515"/>
      <c r="BA44" s="515"/>
      <c r="BB44" s="234"/>
      <c r="BC44" s="234"/>
      <c r="BD44" s="234"/>
      <c r="BE44" s="234"/>
      <c r="BF44" s="234"/>
      <c r="BG44" s="234"/>
      <c r="BH44" s="234"/>
      <c r="BI44" s="234"/>
      <c r="BJ44" s="234"/>
      <c r="BK44" s="234"/>
      <c r="BL44" s="234"/>
      <c r="BM44" s="234"/>
      <c r="BN44" s="234"/>
      <c r="BO44" s="234"/>
      <c r="BP44" s="234"/>
      <c r="BQ44" s="234"/>
      <c r="BR44" s="234"/>
      <c r="BS44" s="234"/>
      <c r="BT44" s="234"/>
      <c r="BU44" s="234"/>
      <c r="BV44" s="234"/>
      <c r="BW44" s="234"/>
      <c r="BX44" s="234"/>
      <c r="BY44" s="234"/>
      <c r="BZ44" s="234"/>
      <c r="CA44" s="234"/>
      <c r="CB44" s="234"/>
      <c r="CC44" s="234"/>
      <c r="CD44" s="234"/>
      <c r="CE44" s="234"/>
      <c r="CF44" s="234"/>
      <c r="CG44" s="234"/>
      <c r="CH44" s="234"/>
      <c r="CI44" s="234"/>
      <c r="CJ44" s="234"/>
      <c r="CK44" s="234"/>
      <c r="CL44" s="234"/>
      <c r="CM44" s="234"/>
      <c r="CN44" s="234"/>
      <c r="CO44" s="234"/>
      <c r="CP44" s="234"/>
      <c r="CQ44" s="234"/>
      <c r="CR44" s="234"/>
      <c r="CS44" s="234"/>
      <c r="CT44" s="234"/>
      <c r="CU44" s="234"/>
      <c r="CV44" s="234"/>
      <c r="CW44" s="234"/>
      <c r="CX44" s="234"/>
      <c r="CY44" s="234"/>
      <c r="CZ44" s="234"/>
      <c r="DA44" s="234"/>
      <c r="DB44" s="234"/>
      <c r="DC44" s="234"/>
      <c r="DD44" s="234"/>
      <c r="DE44" s="234"/>
      <c r="DF44" s="234"/>
      <c r="DG44" s="234"/>
      <c r="DH44" s="234"/>
      <c r="DI44" s="234"/>
      <c r="DJ44" s="234"/>
      <c r="DK44" s="234"/>
      <c r="DL44" s="234"/>
      <c r="DM44" s="234"/>
      <c r="DN44" s="234"/>
      <c r="DO44" s="234"/>
      <c r="DP44" s="234"/>
      <c r="DQ44" s="234"/>
      <c r="DR44" s="234"/>
      <c r="DS44" s="234"/>
      <c r="DT44" s="234"/>
      <c r="DU44" s="234"/>
      <c r="DV44" s="234"/>
      <c r="DW44" s="234"/>
      <c r="DX44" s="234"/>
      <c r="DY44" s="234"/>
      <c r="DZ44" s="234"/>
      <c r="EA44" s="234"/>
      <c r="EB44" s="234"/>
      <c r="EC44" s="234"/>
      <c r="ED44" s="234"/>
      <c r="EE44" s="234"/>
      <c r="EF44" s="234"/>
      <c r="EG44" s="234"/>
      <c r="EH44" s="234"/>
      <c r="EI44" s="234"/>
      <c r="EJ44" s="234"/>
      <c r="EK44" s="234"/>
    </row>
    <row r="45" spans="1:141" ht="15" x14ac:dyDescent="0.25">
      <c r="A45" s="386" t="str">
        <f t="shared" si="11"/>
        <v>600120251023TAC0024-60xx-220340008784</v>
      </c>
      <c r="B45" s="161" t="s">
        <v>1469</v>
      </c>
      <c r="C45" s="475" t="s">
        <v>3363</v>
      </c>
      <c r="D45" s="161" t="s">
        <v>4458</v>
      </c>
      <c r="E45" s="161" t="s">
        <v>5207</v>
      </c>
      <c r="F45" s="161"/>
      <c r="G45" s="161" t="s">
        <v>479</v>
      </c>
      <c r="H45" s="198">
        <v>45953</v>
      </c>
      <c r="I45" s="161" t="s">
        <v>566</v>
      </c>
      <c r="J45" s="161" t="s">
        <v>363</v>
      </c>
      <c r="K45" s="260">
        <v>220340008784</v>
      </c>
      <c r="L45" s="161" t="s">
        <v>2796</v>
      </c>
      <c r="M45" s="161" t="s">
        <v>1470</v>
      </c>
      <c r="N45" s="161" t="s">
        <v>564</v>
      </c>
      <c r="O45" s="198" t="e">
        <v>#N/A</v>
      </c>
      <c r="P45" s="161" t="e">
        <v>#N/A</v>
      </c>
      <c r="Q45" s="161" t="e">
        <v>#N/A</v>
      </c>
      <c r="R45" s="161" t="s">
        <v>480</v>
      </c>
      <c r="S45" s="161" t="s">
        <v>675</v>
      </c>
      <c r="T45" s="161" t="s">
        <v>759</v>
      </c>
      <c r="U45" s="161" t="s">
        <v>1347</v>
      </c>
      <c r="V45" s="161" t="s">
        <v>658</v>
      </c>
      <c r="W45" s="161" t="s">
        <v>132</v>
      </c>
      <c r="X45" s="198">
        <v>44629</v>
      </c>
      <c r="Y45" s="198">
        <v>45946</v>
      </c>
      <c r="Z45" s="161">
        <v>30</v>
      </c>
      <c r="AA45" s="198">
        <v>45964</v>
      </c>
      <c r="AB45" s="197">
        <f t="shared" si="10"/>
        <v>149</v>
      </c>
      <c r="AC45" s="161" t="s">
        <v>904</v>
      </c>
      <c r="AD45" s="161">
        <v>0</v>
      </c>
      <c r="AE45" s="197">
        <v>53314605507</v>
      </c>
      <c r="AF45" s="197">
        <v>2.0914898816917735</v>
      </c>
      <c r="AG45" s="197">
        <v>3.1458333333333335</v>
      </c>
      <c r="AH45" s="242" t="s">
        <v>118</v>
      </c>
      <c r="AI45" s="242" t="s">
        <v>904</v>
      </c>
      <c r="AJ45" s="515"/>
      <c r="AK45" s="515"/>
      <c r="AL45" s="515"/>
      <c r="AM45" s="515"/>
      <c r="AN45" s="515"/>
      <c r="AO45" s="515"/>
      <c r="AP45" s="515"/>
      <c r="AQ45" s="515"/>
      <c r="AR45" s="515"/>
      <c r="AS45" s="515"/>
      <c r="AT45" s="515"/>
      <c r="AU45" s="515"/>
      <c r="AV45" s="515"/>
      <c r="AW45" s="515"/>
      <c r="AX45" s="515"/>
      <c r="AY45" s="515"/>
      <c r="AZ45" s="515"/>
      <c r="BA45" s="515"/>
      <c r="BB45" s="234"/>
      <c r="BC45" s="234"/>
      <c r="BD45" s="234"/>
      <c r="BE45" s="234"/>
      <c r="BF45" s="234"/>
      <c r="BG45" s="234"/>
      <c r="BH45" s="234"/>
      <c r="BI45" s="234"/>
      <c r="BJ45" s="234"/>
      <c r="BK45" s="234"/>
      <c r="BL45" s="234"/>
      <c r="BM45" s="234"/>
      <c r="BN45" s="234"/>
      <c r="BO45" s="234"/>
      <c r="BP45" s="234"/>
      <c r="BQ45" s="234"/>
      <c r="BR45" s="234"/>
      <c r="BS45" s="234"/>
      <c r="BT45" s="234"/>
      <c r="BU45" s="234"/>
      <c r="BV45" s="234"/>
      <c r="BW45" s="234"/>
      <c r="BX45" s="234"/>
      <c r="BY45" s="234"/>
      <c r="BZ45" s="234"/>
      <c r="CA45" s="234"/>
      <c r="CB45" s="234"/>
      <c r="CC45" s="234"/>
      <c r="CD45" s="234"/>
      <c r="CE45" s="234"/>
      <c r="CF45" s="234"/>
      <c r="CG45" s="234"/>
      <c r="CH45" s="234"/>
      <c r="CI45" s="234"/>
      <c r="CJ45" s="234"/>
      <c r="CK45" s="234"/>
      <c r="CL45" s="234"/>
      <c r="CM45" s="234"/>
      <c r="CN45" s="234"/>
      <c r="CO45" s="234"/>
      <c r="CP45" s="234"/>
      <c r="CQ45" s="234"/>
      <c r="CR45" s="234"/>
      <c r="CS45" s="234"/>
      <c r="CT45" s="234"/>
      <c r="CU45" s="234"/>
      <c r="CV45" s="234"/>
      <c r="CW45" s="234"/>
      <c r="CX45" s="234"/>
      <c r="CY45" s="234"/>
      <c r="CZ45" s="234"/>
      <c r="DA45" s="234"/>
      <c r="DB45" s="234"/>
      <c r="DC45" s="234"/>
      <c r="DD45" s="234"/>
      <c r="DE45" s="234"/>
      <c r="DF45" s="234"/>
      <c r="DG45" s="234"/>
      <c r="DH45" s="234"/>
      <c r="DI45" s="234"/>
      <c r="DJ45" s="234"/>
      <c r="DK45" s="234"/>
      <c r="DL45" s="234"/>
      <c r="DM45" s="234"/>
      <c r="DN45" s="234"/>
      <c r="DO45" s="234"/>
      <c r="DP45" s="234"/>
      <c r="DQ45" s="234"/>
      <c r="DR45" s="234"/>
      <c r="DS45" s="234"/>
      <c r="DT45" s="234"/>
      <c r="DU45" s="234"/>
      <c r="DV45" s="234"/>
      <c r="DW45" s="234"/>
      <c r="DX45" s="234"/>
      <c r="DY45" s="234"/>
      <c r="DZ45" s="234"/>
      <c r="EA45" s="234"/>
      <c r="EB45" s="234"/>
      <c r="EC45" s="234"/>
      <c r="ED45" s="234"/>
      <c r="EE45" s="234"/>
      <c r="EF45" s="234"/>
      <c r="EG45" s="234"/>
      <c r="EH45" s="234"/>
      <c r="EI45" s="234"/>
      <c r="EJ45" s="234"/>
      <c r="EK45" s="234"/>
    </row>
    <row r="46" spans="1:141" ht="15" x14ac:dyDescent="0.25">
      <c r="A46" s="386" t="str">
        <f t="shared" si="11"/>
        <v>090120251114TAC0005-09xx-230540017465</v>
      </c>
      <c r="B46" s="161" t="s">
        <v>1658</v>
      </c>
      <c r="C46" s="475" t="s">
        <v>3363</v>
      </c>
      <c r="D46" s="161" t="s">
        <v>4458</v>
      </c>
      <c r="E46" s="161" t="s">
        <v>5028</v>
      </c>
      <c r="F46" s="161"/>
      <c r="G46" s="161" t="s">
        <v>487</v>
      </c>
      <c r="H46" s="198">
        <v>45975</v>
      </c>
      <c r="I46" s="161" t="s">
        <v>677</v>
      </c>
      <c r="J46" s="161" t="s">
        <v>356</v>
      </c>
      <c r="K46" s="260">
        <v>230540017465</v>
      </c>
      <c r="L46" s="161" t="s">
        <v>2797</v>
      </c>
      <c r="M46" s="161" t="s">
        <v>1659</v>
      </c>
      <c r="N46" s="161" t="s">
        <v>564</v>
      </c>
      <c r="O46" s="198">
        <v>45974</v>
      </c>
      <c r="P46" s="161" t="e">
        <v>#N/A</v>
      </c>
      <c r="Q46" s="161" t="e">
        <v>#N/A</v>
      </c>
      <c r="R46" s="161" t="s">
        <v>480</v>
      </c>
      <c r="S46" s="161" t="s">
        <v>678</v>
      </c>
      <c r="T46" s="161" t="s">
        <v>567</v>
      </c>
      <c r="U46" s="161" t="s">
        <v>680</v>
      </c>
      <c r="V46" s="161" t="s">
        <v>655</v>
      </c>
      <c r="W46" s="161" t="s">
        <v>28</v>
      </c>
      <c r="X46" s="198">
        <v>45062</v>
      </c>
      <c r="Y46" s="198">
        <v>45657</v>
      </c>
      <c r="Z46" s="161">
        <v>30</v>
      </c>
      <c r="AA46" s="198">
        <v>45988</v>
      </c>
      <c r="AB46" s="197">
        <f t="shared" si="10"/>
        <v>125</v>
      </c>
      <c r="AC46" s="161" t="s">
        <v>904</v>
      </c>
      <c r="AD46" s="161">
        <v>0</v>
      </c>
      <c r="AE46" s="197">
        <v>52333154925</v>
      </c>
      <c r="AF46" s="197">
        <v>2.4930594686887637E-3</v>
      </c>
      <c r="AG46" s="197">
        <v>4.0833333333333339</v>
      </c>
      <c r="AH46" s="242" t="s">
        <v>118</v>
      </c>
      <c r="AI46" s="242" t="s">
        <v>904</v>
      </c>
      <c r="AJ46" s="515"/>
      <c r="AK46" s="515"/>
      <c r="AL46" s="515"/>
      <c r="AM46" s="515"/>
      <c r="AN46" s="515"/>
      <c r="AO46" s="515"/>
      <c r="AP46" s="515"/>
      <c r="AQ46" s="515"/>
      <c r="AR46" s="515"/>
      <c r="AS46" s="515"/>
      <c r="AT46" s="515"/>
      <c r="AU46" s="515"/>
      <c r="AV46" s="515"/>
      <c r="AW46" s="515"/>
      <c r="AX46" s="515"/>
      <c r="AY46" s="515"/>
      <c r="AZ46" s="515"/>
      <c r="BA46" s="515"/>
      <c r="BB46" s="234"/>
      <c r="BC46" s="234"/>
      <c r="BD46" s="234"/>
      <c r="BE46" s="234"/>
      <c r="BF46" s="234"/>
      <c r="BG46" s="234"/>
      <c r="BH46" s="234"/>
      <c r="BI46" s="234"/>
      <c r="BJ46" s="234"/>
      <c r="BK46" s="234"/>
      <c r="BL46" s="234"/>
      <c r="BM46" s="234"/>
      <c r="BN46" s="234"/>
      <c r="BO46" s="234"/>
      <c r="BP46" s="234"/>
      <c r="BQ46" s="234"/>
      <c r="BR46" s="234"/>
      <c r="BS46" s="234"/>
      <c r="BT46" s="234"/>
      <c r="BU46" s="234"/>
      <c r="BV46" s="234"/>
      <c r="BW46" s="234"/>
      <c r="BX46" s="234"/>
      <c r="BY46" s="234"/>
      <c r="BZ46" s="234"/>
      <c r="CA46" s="234"/>
      <c r="CB46" s="234"/>
      <c r="CC46" s="234"/>
      <c r="CD46" s="234"/>
      <c r="CE46" s="234"/>
      <c r="CF46" s="234"/>
      <c r="CG46" s="234"/>
      <c r="CH46" s="234"/>
      <c r="CI46" s="234"/>
      <c r="CJ46" s="234"/>
      <c r="CK46" s="234"/>
      <c r="CL46" s="234"/>
      <c r="CM46" s="234"/>
      <c r="CN46" s="234"/>
      <c r="CO46" s="234"/>
      <c r="CP46" s="234"/>
      <c r="CQ46" s="234"/>
      <c r="CR46" s="234"/>
      <c r="CS46" s="234"/>
      <c r="CT46" s="234"/>
      <c r="CU46" s="234"/>
      <c r="CV46" s="234"/>
      <c r="CW46" s="234"/>
      <c r="CX46" s="234"/>
      <c r="CY46" s="234"/>
      <c r="CZ46" s="234"/>
      <c r="DA46" s="234"/>
      <c r="DB46" s="234"/>
      <c r="DC46" s="234"/>
      <c r="DD46" s="234"/>
      <c r="DE46" s="234"/>
      <c r="DF46" s="234"/>
      <c r="DG46" s="234"/>
      <c r="DH46" s="234"/>
      <c r="DI46" s="234"/>
      <c r="DJ46" s="234"/>
      <c r="DK46" s="234"/>
      <c r="DL46" s="234"/>
      <c r="DM46" s="234"/>
      <c r="DN46" s="234"/>
      <c r="DO46" s="234"/>
      <c r="DP46" s="234"/>
      <c r="DQ46" s="234"/>
      <c r="DR46" s="234"/>
      <c r="DS46" s="234"/>
      <c r="DT46" s="234"/>
      <c r="DU46" s="234"/>
      <c r="DV46" s="234"/>
      <c r="DW46" s="234"/>
      <c r="DX46" s="234"/>
      <c r="DY46" s="234"/>
      <c r="DZ46" s="234"/>
      <c r="EA46" s="234"/>
      <c r="EB46" s="234"/>
      <c r="EC46" s="234"/>
      <c r="ED46" s="234"/>
      <c r="EE46" s="234"/>
      <c r="EF46" s="234"/>
      <c r="EG46" s="234"/>
      <c r="EH46" s="234"/>
      <c r="EI46" s="234"/>
      <c r="EJ46" s="234"/>
      <c r="EK46" s="234"/>
    </row>
    <row r="47" spans="1:141" ht="15" x14ac:dyDescent="0.25">
      <c r="A47" s="386" t="str">
        <f t="shared" si="11"/>
        <v>430120250801TAC0015-43xx-100340003917</v>
      </c>
      <c r="B47" s="161" t="s">
        <v>1032</v>
      </c>
      <c r="C47" s="475" t="s">
        <v>3363</v>
      </c>
      <c r="D47" s="161" t="s">
        <v>4458</v>
      </c>
      <c r="E47" s="161" t="s">
        <v>5138</v>
      </c>
      <c r="F47" s="161"/>
      <c r="G47" s="161" t="s">
        <v>487</v>
      </c>
      <c r="H47" s="198">
        <v>45870</v>
      </c>
      <c r="I47" s="161" t="s">
        <v>584</v>
      </c>
      <c r="J47" s="161" t="s">
        <v>328</v>
      </c>
      <c r="K47" s="260">
        <v>100340003917</v>
      </c>
      <c r="L47" s="161" t="s">
        <v>2798</v>
      </c>
      <c r="M47" s="161" t="s">
        <v>1033</v>
      </c>
      <c r="N47" s="161" t="s">
        <v>564</v>
      </c>
      <c r="O47" s="198">
        <v>45867</v>
      </c>
      <c r="P47" s="161" t="e">
        <v>#N/A</v>
      </c>
      <c r="Q47" s="161" t="e">
        <v>#N/A</v>
      </c>
      <c r="R47" s="161" t="s">
        <v>480</v>
      </c>
      <c r="S47" s="161" t="s">
        <v>731</v>
      </c>
      <c r="T47" s="161" t="s">
        <v>572</v>
      </c>
      <c r="U47" s="161" t="s">
        <v>1034</v>
      </c>
      <c r="V47" s="161" t="s">
        <v>655</v>
      </c>
      <c r="W47" s="161" t="s">
        <v>28</v>
      </c>
      <c r="X47" s="198">
        <v>43831</v>
      </c>
      <c r="Y47" s="198">
        <v>45657</v>
      </c>
      <c r="Z47" s="161">
        <v>30</v>
      </c>
      <c r="AA47" s="198">
        <v>45904</v>
      </c>
      <c r="AB47" s="197">
        <f t="shared" si="10"/>
        <v>209</v>
      </c>
      <c r="AC47" s="161" t="s">
        <v>904</v>
      </c>
      <c r="AD47" s="161">
        <v>0</v>
      </c>
      <c r="AE47" s="197">
        <v>47706437460</v>
      </c>
      <c r="AF47" s="197">
        <v>11.122649826366363</v>
      </c>
      <c r="AG47" s="197">
        <v>747.1</v>
      </c>
      <c r="AH47" s="242" t="s">
        <v>118</v>
      </c>
      <c r="AI47" s="242" t="s">
        <v>904</v>
      </c>
      <c r="AJ47" s="515"/>
      <c r="AK47" s="515"/>
      <c r="AL47" s="515"/>
      <c r="AM47" s="515"/>
      <c r="AN47" s="515"/>
      <c r="AO47" s="515"/>
      <c r="AP47" s="515"/>
      <c r="AQ47" s="515"/>
      <c r="AR47" s="515"/>
      <c r="AS47" s="515"/>
      <c r="AT47" s="515"/>
      <c r="AU47" s="515"/>
      <c r="AV47" s="515"/>
      <c r="AW47" s="515"/>
      <c r="AX47" s="515"/>
      <c r="AY47" s="515"/>
      <c r="AZ47" s="515"/>
      <c r="BA47" s="515"/>
      <c r="BB47" s="234"/>
      <c r="BC47" s="234"/>
      <c r="BD47" s="234"/>
      <c r="BE47" s="234"/>
      <c r="BF47" s="234"/>
      <c r="BG47" s="234"/>
      <c r="BH47" s="234"/>
      <c r="BI47" s="234"/>
      <c r="BJ47" s="234"/>
      <c r="BK47" s="234"/>
      <c r="BL47" s="234"/>
      <c r="BM47" s="234"/>
      <c r="BN47" s="234"/>
      <c r="BO47" s="234"/>
      <c r="BP47" s="234"/>
      <c r="BQ47" s="234"/>
      <c r="BR47" s="234"/>
      <c r="BS47" s="234"/>
      <c r="BT47" s="234"/>
      <c r="BU47" s="234"/>
      <c r="BV47" s="234"/>
      <c r="BW47" s="234"/>
      <c r="BX47" s="234"/>
      <c r="BY47" s="234"/>
      <c r="BZ47" s="234"/>
      <c r="CA47" s="234"/>
      <c r="CB47" s="234"/>
      <c r="CC47" s="234"/>
      <c r="CD47" s="234"/>
      <c r="CE47" s="234"/>
      <c r="CF47" s="234"/>
      <c r="CG47" s="234"/>
      <c r="CH47" s="234"/>
      <c r="CI47" s="234"/>
      <c r="CJ47" s="234"/>
      <c r="CK47" s="234"/>
      <c r="CL47" s="234"/>
      <c r="CM47" s="234"/>
      <c r="CN47" s="234"/>
      <c r="CO47" s="234"/>
      <c r="CP47" s="234"/>
      <c r="CQ47" s="234"/>
      <c r="CR47" s="234"/>
      <c r="CS47" s="234"/>
      <c r="CT47" s="234"/>
      <c r="CU47" s="234"/>
      <c r="CV47" s="234"/>
      <c r="CW47" s="234"/>
      <c r="CX47" s="234"/>
      <c r="CY47" s="234"/>
      <c r="CZ47" s="234"/>
      <c r="DA47" s="234"/>
      <c r="DB47" s="234"/>
      <c r="DC47" s="234"/>
      <c r="DD47" s="234"/>
      <c r="DE47" s="234"/>
      <c r="DF47" s="234"/>
      <c r="DG47" s="234"/>
      <c r="DH47" s="234"/>
      <c r="DI47" s="234"/>
      <c r="DJ47" s="234"/>
      <c r="DK47" s="234"/>
      <c r="DL47" s="234"/>
      <c r="DM47" s="234"/>
      <c r="DN47" s="234"/>
      <c r="DO47" s="234"/>
      <c r="DP47" s="234"/>
      <c r="DQ47" s="234"/>
      <c r="DR47" s="234"/>
      <c r="DS47" s="234"/>
      <c r="DT47" s="234"/>
      <c r="DU47" s="234"/>
      <c r="DV47" s="234"/>
      <c r="DW47" s="234"/>
      <c r="DX47" s="234"/>
      <c r="DY47" s="234"/>
      <c r="DZ47" s="234"/>
      <c r="EA47" s="234"/>
      <c r="EB47" s="234"/>
      <c r="EC47" s="234"/>
      <c r="ED47" s="234"/>
      <c r="EE47" s="234"/>
      <c r="EF47" s="234"/>
      <c r="EG47" s="234"/>
      <c r="EH47" s="234"/>
      <c r="EI47" s="234"/>
      <c r="EJ47" s="234"/>
      <c r="EK47" s="234"/>
    </row>
    <row r="48" spans="1:141" ht="15" x14ac:dyDescent="0.25">
      <c r="A48" s="386" t="str">
        <f t="shared" si="11"/>
        <v>060120250814TAC0001-06xx-31040005996</v>
      </c>
      <c r="B48" s="161" t="s">
        <v>811</v>
      </c>
      <c r="C48" s="475" t="s">
        <v>3363</v>
      </c>
      <c r="D48" s="161" t="s">
        <v>4458</v>
      </c>
      <c r="E48" s="161" t="s">
        <v>5008</v>
      </c>
      <c r="F48" s="161"/>
      <c r="G48" s="161" t="s">
        <v>487</v>
      </c>
      <c r="H48" s="198">
        <v>45883</v>
      </c>
      <c r="I48" s="161" t="s">
        <v>661</v>
      </c>
      <c r="J48" s="161" t="s">
        <v>348</v>
      </c>
      <c r="K48" s="260">
        <v>31040005996</v>
      </c>
      <c r="L48" s="161" t="s">
        <v>2500</v>
      </c>
      <c r="M48" s="161" t="s">
        <v>812</v>
      </c>
      <c r="N48" s="161" t="s">
        <v>564</v>
      </c>
      <c r="O48" s="198">
        <v>45880</v>
      </c>
      <c r="P48" s="161" t="e">
        <v>#N/A</v>
      </c>
      <c r="Q48" s="161" t="e">
        <v>#N/A</v>
      </c>
      <c r="R48" s="161" t="s">
        <v>31</v>
      </c>
      <c r="S48" s="161" t="s">
        <v>662</v>
      </c>
      <c r="T48" s="161" t="s">
        <v>562</v>
      </c>
      <c r="U48" s="161" t="s">
        <v>813</v>
      </c>
      <c r="V48" s="161" t="s">
        <v>689</v>
      </c>
      <c r="W48" s="161" t="s">
        <v>28</v>
      </c>
      <c r="X48" s="198">
        <v>44562</v>
      </c>
      <c r="Y48" s="198">
        <v>45291</v>
      </c>
      <c r="Z48" s="161">
        <v>30</v>
      </c>
      <c r="AA48" s="198">
        <v>45894</v>
      </c>
      <c r="AB48" s="197">
        <f t="shared" si="10"/>
        <v>219</v>
      </c>
      <c r="AC48" s="161" t="s">
        <v>904</v>
      </c>
      <c r="AD48" s="161">
        <v>0</v>
      </c>
      <c r="AE48" s="197">
        <v>46394970209</v>
      </c>
      <c r="AF48" s="197">
        <v>3.3808582524230122</v>
      </c>
      <c r="AG48" s="197">
        <v>568.79166666666663</v>
      </c>
      <c r="AH48" s="242" t="s">
        <v>118</v>
      </c>
      <c r="AI48" s="242" t="s">
        <v>904</v>
      </c>
      <c r="AJ48" s="515"/>
      <c r="AK48" s="515"/>
      <c r="AL48" s="515"/>
      <c r="AM48" s="515"/>
      <c r="AN48" s="515"/>
      <c r="AO48" s="515"/>
      <c r="AP48" s="515"/>
      <c r="AQ48" s="515"/>
      <c r="AR48" s="515"/>
      <c r="AS48" s="515"/>
      <c r="AT48" s="515"/>
      <c r="AU48" s="515"/>
      <c r="AV48" s="515"/>
      <c r="AW48" s="515"/>
      <c r="AX48" s="515"/>
      <c r="AY48" s="515"/>
      <c r="AZ48" s="515"/>
      <c r="BA48" s="515"/>
      <c r="BB48" s="234"/>
      <c r="BC48" s="234"/>
      <c r="BD48" s="234"/>
      <c r="BE48" s="234"/>
      <c r="BF48" s="234"/>
      <c r="BG48" s="234"/>
      <c r="BH48" s="234"/>
      <c r="BI48" s="234"/>
      <c r="BJ48" s="234"/>
      <c r="BK48" s="234"/>
      <c r="BL48" s="234"/>
      <c r="BM48" s="234"/>
      <c r="BN48" s="234"/>
      <c r="BO48" s="234"/>
      <c r="BP48" s="234"/>
      <c r="BQ48" s="234"/>
      <c r="BR48" s="234"/>
      <c r="BS48" s="234"/>
      <c r="BT48" s="234"/>
      <c r="BU48" s="234"/>
      <c r="BV48" s="234"/>
      <c r="BW48" s="234"/>
      <c r="BX48" s="234"/>
      <c r="BY48" s="234"/>
      <c r="BZ48" s="234"/>
      <c r="CA48" s="234"/>
      <c r="CB48" s="234"/>
      <c r="CC48" s="234"/>
      <c r="CD48" s="234"/>
      <c r="CE48" s="234"/>
      <c r="CF48" s="234"/>
      <c r="CG48" s="234"/>
      <c r="CH48" s="234"/>
      <c r="CI48" s="234"/>
      <c r="CJ48" s="234"/>
      <c r="CK48" s="234"/>
      <c r="CL48" s="234"/>
      <c r="CM48" s="234"/>
      <c r="CN48" s="234"/>
      <c r="CO48" s="234"/>
      <c r="CP48" s="234"/>
      <c r="CQ48" s="234"/>
      <c r="CR48" s="234"/>
      <c r="CS48" s="234"/>
      <c r="CT48" s="234"/>
      <c r="CU48" s="234"/>
      <c r="CV48" s="234"/>
      <c r="CW48" s="234"/>
      <c r="CX48" s="234"/>
      <c r="CY48" s="234"/>
      <c r="CZ48" s="234"/>
      <c r="DA48" s="234"/>
      <c r="DB48" s="234"/>
      <c r="DC48" s="234"/>
      <c r="DD48" s="234"/>
      <c r="DE48" s="234"/>
      <c r="DF48" s="234"/>
      <c r="DG48" s="234"/>
      <c r="DH48" s="234"/>
      <c r="DI48" s="234"/>
      <c r="DJ48" s="234"/>
      <c r="DK48" s="234"/>
      <c r="DL48" s="234"/>
      <c r="DM48" s="234"/>
      <c r="DN48" s="234"/>
      <c r="DO48" s="234"/>
      <c r="DP48" s="234"/>
      <c r="DQ48" s="234"/>
      <c r="DR48" s="234"/>
      <c r="DS48" s="234"/>
      <c r="DT48" s="234"/>
      <c r="DU48" s="234"/>
      <c r="DV48" s="234"/>
      <c r="DW48" s="234"/>
      <c r="DX48" s="234"/>
      <c r="DY48" s="234"/>
      <c r="DZ48" s="234"/>
      <c r="EA48" s="234"/>
      <c r="EB48" s="234"/>
      <c r="EC48" s="234"/>
      <c r="ED48" s="234"/>
      <c r="EE48" s="234"/>
      <c r="EF48" s="234"/>
      <c r="EG48" s="234"/>
      <c r="EH48" s="234"/>
      <c r="EI48" s="234"/>
      <c r="EJ48" s="234"/>
      <c r="EK48" s="234"/>
    </row>
    <row r="49" spans="1:141" ht="15" x14ac:dyDescent="0.25">
      <c r="A49" s="386" t="str">
        <f t="shared" si="11"/>
        <v>600120251125TAC0063-60xx-141140019532</v>
      </c>
      <c r="B49" s="161" t="s">
        <v>1936</v>
      </c>
      <c r="C49" s="475" t="s">
        <v>3363</v>
      </c>
      <c r="D49" s="161" t="s">
        <v>4458</v>
      </c>
      <c r="E49" s="161" t="s">
        <v>5229</v>
      </c>
      <c r="F49" s="161"/>
      <c r="G49" s="161" t="s">
        <v>487</v>
      </c>
      <c r="H49" s="198">
        <v>45986</v>
      </c>
      <c r="I49" s="161" t="s">
        <v>566</v>
      </c>
      <c r="J49" s="161" t="s">
        <v>363</v>
      </c>
      <c r="K49" s="260">
        <v>141140019532</v>
      </c>
      <c r="L49" s="161" t="s">
        <v>2800</v>
      </c>
      <c r="M49" s="161" t="s">
        <v>1935</v>
      </c>
      <c r="N49" s="161" t="s">
        <v>564</v>
      </c>
      <c r="O49" s="198">
        <v>45971</v>
      </c>
      <c r="P49" s="161" t="e">
        <v>#N/A</v>
      </c>
      <c r="Q49" s="161" t="e">
        <v>#N/A</v>
      </c>
      <c r="R49" s="161" t="s">
        <v>31</v>
      </c>
      <c r="S49" s="161" t="s">
        <v>681</v>
      </c>
      <c r="T49" s="161" t="s">
        <v>578</v>
      </c>
      <c r="U49" s="161" t="s">
        <v>799</v>
      </c>
      <c r="V49" s="161" t="s">
        <v>655</v>
      </c>
      <c r="W49" s="161" t="s">
        <v>28</v>
      </c>
      <c r="X49" s="198">
        <v>44562</v>
      </c>
      <c r="Y49" s="198">
        <v>45657</v>
      </c>
      <c r="Z49" s="161">
        <v>30</v>
      </c>
      <c r="AA49" s="198">
        <v>46003</v>
      </c>
      <c r="AB49" s="197">
        <f t="shared" si="10"/>
        <v>110</v>
      </c>
      <c r="AC49" s="161" t="s">
        <v>904</v>
      </c>
      <c r="AD49" s="161">
        <v>0</v>
      </c>
      <c r="AE49" s="197">
        <v>45852649672</v>
      </c>
      <c r="AF49" s="197">
        <v>5.1233410099705639</v>
      </c>
      <c r="AG49" s="197">
        <v>106.30555555555554</v>
      </c>
      <c r="AH49" s="242" t="s">
        <v>118</v>
      </c>
      <c r="AI49" s="242" t="s">
        <v>904</v>
      </c>
      <c r="AJ49" s="515"/>
      <c r="AK49" s="515"/>
      <c r="AL49" s="515"/>
      <c r="AM49" s="515"/>
      <c r="AN49" s="515"/>
      <c r="AO49" s="515"/>
      <c r="AP49" s="515"/>
      <c r="AQ49" s="515"/>
      <c r="AR49" s="515"/>
      <c r="AS49" s="515"/>
      <c r="AT49" s="515"/>
      <c r="AU49" s="515"/>
      <c r="AV49" s="515"/>
      <c r="AW49" s="515"/>
      <c r="AX49" s="515"/>
      <c r="AY49" s="515"/>
      <c r="AZ49" s="515"/>
      <c r="BA49" s="515"/>
      <c r="BB49" s="234"/>
      <c r="BC49" s="234"/>
      <c r="BD49" s="234"/>
      <c r="BE49" s="234"/>
      <c r="BF49" s="234"/>
      <c r="BG49" s="234"/>
      <c r="BH49" s="234"/>
      <c r="BI49" s="234"/>
      <c r="BJ49" s="234"/>
      <c r="BK49" s="234"/>
      <c r="BL49" s="234"/>
      <c r="BM49" s="234"/>
      <c r="BN49" s="234"/>
      <c r="BO49" s="234"/>
      <c r="BP49" s="234"/>
      <c r="BQ49" s="234"/>
      <c r="BR49" s="234"/>
      <c r="BS49" s="234"/>
      <c r="BT49" s="234"/>
      <c r="BU49" s="234"/>
      <c r="BV49" s="234"/>
      <c r="BW49" s="234"/>
      <c r="BX49" s="234"/>
      <c r="BY49" s="234"/>
      <c r="BZ49" s="234"/>
      <c r="CA49" s="234"/>
      <c r="CB49" s="234"/>
      <c r="CC49" s="234"/>
      <c r="CD49" s="234"/>
      <c r="CE49" s="234"/>
      <c r="CF49" s="234"/>
      <c r="CG49" s="234"/>
      <c r="CH49" s="234"/>
      <c r="CI49" s="234"/>
      <c r="CJ49" s="234"/>
      <c r="CK49" s="234"/>
      <c r="CL49" s="234"/>
      <c r="CM49" s="234"/>
      <c r="CN49" s="234"/>
      <c r="CO49" s="234"/>
      <c r="CP49" s="234"/>
      <c r="CQ49" s="234"/>
      <c r="CR49" s="234"/>
      <c r="CS49" s="234"/>
      <c r="CT49" s="234"/>
      <c r="CU49" s="234"/>
      <c r="CV49" s="234"/>
      <c r="CW49" s="234"/>
      <c r="CX49" s="234"/>
      <c r="CY49" s="234"/>
      <c r="CZ49" s="234"/>
      <c r="DA49" s="234"/>
      <c r="DB49" s="234"/>
      <c r="DC49" s="234"/>
      <c r="DD49" s="234"/>
      <c r="DE49" s="234"/>
      <c r="DF49" s="234"/>
      <c r="DG49" s="234"/>
      <c r="DH49" s="234"/>
      <c r="DI49" s="234"/>
      <c r="DJ49" s="234"/>
      <c r="DK49" s="234"/>
      <c r="DL49" s="234"/>
      <c r="DM49" s="234"/>
      <c r="DN49" s="234"/>
      <c r="DO49" s="234"/>
      <c r="DP49" s="234"/>
      <c r="DQ49" s="234"/>
      <c r="DR49" s="234"/>
      <c r="DS49" s="234"/>
      <c r="DT49" s="234"/>
      <c r="DU49" s="234"/>
      <c r="DV49" s="234"/>
      <c r="DW49" s="234"/>
      <c r="DX49" s="234"/>
      <c r="DY49" s="234"/>
      <c r="DZ49" s="234"/>
      <c r="EA49" s="234"/>
      <c r="EB49" s="234"/>
      <c r="EC49" s="234"/>
      <c r="ED49" s="234"/>
      <c r="EE49" s="234"/>
      <c r="EF49" s="234"/>
      <c r="EG49" s="234"/>
      <c r="EH49" s="234"/>
      <c r="EI49" s="234"/>
      <c r="EJ49" s="234"/>
      <c r="EK49" s="234"/>
    </row>
    <row r="50" spans="1:141" ht="15" x14ac:dyDescent="0.25">
      <c r="A50" s="386" t="str">
        <f t="shared" si="11"/>
        <v>411-30xx-190140033600</v>
      </c>
      <c r="B50" s="249">
        <v>411</v>
      </c>
      <c r="C50" s="476" t="s">
        <v>3365</v>
      </c>
      <c r="D50" s="161" t="s">
        <v>4458</v>
      </c>
      <c r="E50" s="249">
        <v>411</v>
      </c>
      <c r="F50" s="242"/>
      <c r="G50" s="249" t="s">
        <v>21</v>
      </c>
      <c r="H50" s="264">
        <v>45611</v>
      </c>
      <c r="I50" s="249" t="s">
        <v>595</v>
      </c>
      <c r="J50" s="249" t="s">
        <v>217</v>
      </c>
      <c r="K50" s="510">
        <v>190140033600</v>
      </c>
      <c r="L50" s="250">
        <v>302000414510</v>
      </c>
      <c r="M50" s="249" t="s">
        <v>3973</v>
      </c>
      <c r="N50" s="249" t="s">
        <v>564</v>
      </c>
      <c r="O50" s="264" t="e">
        <v>#N/A</v>
      </c>
      <c r="P50" s="249" t="e">
        <v>#N/A</v>
      </c>
      <c r="Q50" s="249" t="e">
        <v>#N/A</v>
      </c>
      <c r="R50" s="249" t="s">
        <v>22</v>
      </c>
      <c r="S50" s="249" t="s">
        <v>2029</v>
      </c>
      <c r="T50" s="249" t="s">
        <v>854</v>
      </c>
      <c r="U50" s="249" t="s">
        <v>2031</v>
      </c>
      <c r="V50" s="249"/>
      <c r="W50" s="249" t="s">
        <v>132</v>
      </c>
      <c r="X50" s="264">
        <v>43831</v>
      </c>
      <c r="Y50" s="264">
        <v>45554</v>
      </c>
      <c r="Z50" s="249">
        <v>45</v>
      </c>
      <c r="AA50" s="264">
        <v>45629</v>
      </c>
      <c r="AB50" s="197">
        <f t="shared" si="10"/>
        <v>484</v>
      </c>
      <c r="AC50" s="161" t="s">
        <v>904</v>
      </c>
      <c r="AD50" s="161">
        <v>0</v>
      </c>
      <c r="AE50" s="197">
        <v>45160573508</v>
      </c>
      <c r="AF50" s="197">
        <v>3.822448916485059</v>
      </c>
      <c r="AG50" s="197">
        <v>1297.95</v>
      </c>
      <c r="AH50" s="242" t="s">
        <v>118</v>
      </c>
      <c r="AI50" s="242" t="s">
        <v>904</v>
      </c>
      <c r="AJ50" s="515"/>
      <c r="AK50" s="515"/>
      <c r="AL50" s="515"/>
      <c r="AM50" s="515"/>
      <c r="AN50" s="515"/>
      <c r="AO50" s="515"/>
      <c r="AP50" s="515"/>
      <c r="AQ50" s="515"/>
      <c r="AR50" s="515"/>
      <c r="AS50" s="515"/>
      <c r="AT50" s="515"/>
      <c r="AU50" s="515"/>
      <c r="AV50" s="515"/>
      <c r="AW50" s="515"/>
      <c r="AX50" s="515"/>
      <c r="AY50" s="515"/>
      <c r="AZ50" s="515"/>
      <c r="BA50" s="515"/>
      <c r="BB50" s="234"/>
      <c r="BC50" s="234"/>
      <c r="BD50" s="234"/>
      <c r="BE50" s="234"/>
      <c r="BF50" s="234"/>
      <c r="BG50" s="234"/>
      <c r="BH50" s="234"/>
      <c r="BI50" s="234"/>
      <c r="BJ50" s="234"/>
      <c r="BK50" s="234"/>
      <c r="BL50" s="234"/>
      <c r="BM50" s="234"/>
      <c r="BN50" s="234"/>
      <c r="BO50" s="234"/>
      <c r="BP50" s="234"/>
      <c r="BQ50" s="234"/>
      <c r="BR50" s="234"/>
      <c r="BS50" s="234"/>
      <c r="BT50" s="234"/>
      <c r="BU50" s="234"/>
      <c r="BV50" s="234"/>
      <c r="BW50" s="234"/>
      <c r="BX50" s="234"/>
      <c r="BY50" s="234"/>
      <c r="BZ50" s="234"/>
      <c r="CA50" s="234"/>
      <c r="CB50" s="234"/>
      <c r="CC50" s="234"/>
      <c r="CD50" s="234"/>
      <c r="CE50" s="234"/>
      <c r="CF50" s="234"/>
      <c r="CG50" s="234"/>
      <c r="CH50" s="234"/>
      <c r="CI50" s="234"/>
      <c r="CJ50" s="234"/>
      <c r="CK50" s="234"/>
      <c r="CL50" s="234"/>
      <c r="CM50" s="234"/>
      <c r="CN50" s="234"/>
      <c r="CO50" s="234"/>
      <c r="CP50" s="234"/>
      <c r="CQ50" s="234"/>
      <c r="CR50" s="234"/>
      <c r="CS50" s="234"/>
      <c r="CT50" s="234"/>
      <c r="CU50" s="234"/>
      <c r="CV50" s="234"/>
      <c r="CW50" s="234"/>
      <c r="CX50" s="234"/>
      <c r="CY50" s="234"/>
      <c r="CZ50" s="234"/>
      <c r="DA50" s="234"/>
      <c r="DB50" s="234"/>
      <c r="DC50" s="234"/>
      <c r="DD50" s="234"/>
      <c r="DE50" s="234"/>
      <c r="DF50" s="234"/>
      <c r="DG50" s="234"/>
      <c r="DH50" s="234"/>
      <c r="DI50" s="234"/>
      <c r="DJ50" s="234"/>
      <c r="DK50" s="234"/>
      <c r="DL50" s="234"/>
      <c r="DM50" s="234"/>
      <c r="DN50" s="234"/>
      <c r="DO50" s="234"/>
      <c r="DP50" s="234"/>
      <c r="DQ50" s="234"/>
      <c r="DR50" s="234"/>
      <c r="DS50" s="234"/>
      <c r="DT50" s="234"/>
      <c r="DU50" s="234"/>
      <c r="DV50" s="234"/>
      <c r="DW50" s="234"/>
      <c r="DX50" s="234"/>
      <c r="DY50" s="234"/>
      <c r="DZ50" s="234"/>
      <c r="EA50" s="234"/>
      <c r="EB50" s="234"/>
      <c r="EC50" s="234"/>
      <c r="ED50" s="234"/>
      <c r="EE50" s="234"/>
      <c r="EF50" s="234"/>
      <c r="EG50" s="234"/>
      <c r="EH50" s="234"/>
      <c r="EI50" s="234"/>
      <c r="EJ50" s="234"/>
      <c r="EK50" s="234"/>
    </row>
    <row r="51" spans="1:141" ht="15" x14ac:dyDescent="0.25">
      <c r="A51" s="386" t="str">
        <f t="shared" si="11"/>
        <v>46-21xx-41040002401</v>
      </c>
      <c r="B51" s="249">
        <v>46</v>
      </c>
      <c r="C51" s="476" t="s">
        <v>3365</v>
      </c>
      <c r="D51" s="161" t="s">
        <v>4458</v>
      </c>
      <c r="E51" s="249">
        <v>46</v>
      </c>
      <c r="F51" s="242"/>
      <c r="G51" s="249" t="s">
        <v>24</v>
      </c>
      <c r="H51" s="264">
        <v>45433</v>
      </c>
      <c r="I51" s="249" t="s">
        <v>582</v>
      </c>
      <c r="J51" s="249" t="s">
        <v>351</v>
      </c>
      <c r="K51" s="510">
        <v>41040002401</v>
      </c>
      <c r="L51" s="250">
        <v>600400538131</v>
      </c>
      <c r="M51" s="249" t="s">
        <v>884</v>
      </c>
      <c r="N51" s="249" t="s">
        <v>564</v>
      </c>
      <c r="O51" s="264">
        <v>45429</v>
      </c>
      <c r="P51" s="249" t="e">
        <v>#N/A</v>
      </c>
      <c r="Q51" s="249" t="e">
        <v>#N/A</v>
      </c>
      <c r="R51" s="249" t="s">
        <v>22</v>
      </c>
      <c r="S51" s="249" t="s">
        <v>2043</v>
      </c>
      <c r="T51" s="249" t="s">
        <v>859</v>
      </c>
      <c r="U51" s="249" t="s">
        <v>2044</v>
      </c>
      <c r="V51" s="249" t="s">
        <v>689</v>
      </c>
      <c r="W51" s="249" t="s">
        <v>28</v>
      </c>
      <c r="X51" s="264">
        <v>43466</v>
      </c>
      <c r="Y51" s="264">
        <v>44926</v>
      </c>
      <c r="Z51" s="249">
        <v>30</v>
      </c>
      <c r="AA51" s="264">
        <v>45576</v>
      </c>
      <c r="AB51" s="197">
        <f t="shared" si="10"/>
        <v>537</v>
      </c>
      <c r="AC51" s="161" t="s">
        <v>118</v>
      </c>
      <c r="AD51" s="161" t="s">
        <v>2328</v>
      </c>
      <c r="AE51" s="197">
        <v>42766774627</v>
      </c>
      <c r="AF51" s="197">
        <v>0.93901376708054629</v>
      </c>
      <c r="AG51" s="197">
        <v>23.166666666666668</v>
      </c>
      <c r="AH51" s="242" t="s">
        <v>118</v>
      </c>
      <c r="AI51" s="242" t="s">
        <v>904</v>
      </c>
      <c r="AJ51" s="515"/>
      <c r="AK51" s="515"/>
      <c r="AL51" s="515"/>
      <c r="AM51" s="515"/>
      <c r="AN51" s="515"/>
      <c r="AO51" s="515"/>
      <c r="AP51" s="515"/>
      <c r="AQ51" s="515"/>
      <c r="AR51" s="515"/>
      <c r="AS51" s="515"/>
      <c r="AT51" s="515"/>
      <c r="AU51" s="515"/>
      <c r="AV51" s="515"/>
      <c r="AW51" s="515"/>
      <c r="AX51" s="515"/>
      <c r="AY51" s="515"/>
      <c r="AZ51" s="515"/>
      <c r="BA51" s="515"/>
      <c r="BB51" s="234"/>
      <c r="BC51" s="234"/>
      <c r="BD51" s="234"/>
      <c r="BE51" s="234"/>
      <c r="BF51" s="234"/>
      <c r="BG51" s="234"/>
      <c r="BH51" s="234"/>
      <c r="BI51" s="234"/>
      <c r="BJ51" s="234"/>
      <c r="BK51" s="234"/>
      <c r="BL51" s="234"/>
      <c r="BM51" s="234"/>
      <c r="BN51" s="234"/>
      <c r="BO51" s="234"/>
      <c r="BP51" s="234"/>
      <c r="BQ51" s="234"/>
      <c r="BR51" s="234"/>
      <c r="BS51" s="234"/>
      <c r="BT51" s="234"/>
      <c r="BU51" s="234"/>
      <c r="BV51" s="234"/>
      <c r="BW51" s="234"/>
      <c r="BX51" s="234"/>
      <c r="BY51" s="234"/>
      <c r="BZ51" s="234"/>
      <c r="CA51" s="234"/>
      <c r="CB51" s="234"/>
      <c r="CC51" s="234"/>
      <c r="CD51" s="234"/>
      <c r="CE51" s="234"/>
      <c r="CF51" s="234"/>
      <c r="CG51" s="234"/>
      <c r="CH51" s="234"/>
      <c r="CI51" s="234"/>
      <c r="CJ51" s="234"/>
      <c r="CK51" s="234"/>
      <c r="CL51" s="234"/>
      <c r="CM51" s="234"/>
      <c r="CN51" s="234"/>
      <c r="CO51" s="234"/>
      <c r="CP51" s="234"/>
      <c r="CQ51" s="234"/>
      <c r="CR51" s="234"/>
      <c r="CS51" s="234"/>
      <c r="CT51" s="234"/>
      <c r="CU51" s="234"/>
      <c r="CV51" s="234"/>
      <c r="CW51" s="234"/>
      <c r="CX51" s="234"/>
      <c r="CY51" s="234"/>
      <c r="CZ51" s="234"/>
      <c r="DA51" s="234"/>
      <c r="DB51" s="234"/>
      <c r="DC51" s="234"/>
      <c r="DD51" s="234"/>
      <c r="DE51" s="234"/>
      <c r="DF51" s="234"/>
      <c r="DG51" s="234"/>
      <c r="DH51" s="234"/>
      <c r="DI51" s="234"/>
      <c r="DJ51" s="234"/>
      <c r="DK51" s="234"/>
      <c r="DL51" s="234"/>
      <c r="DM51" s="234"/>
      <c r="DN51" s="234"/>
      <c r="DO51" s="234"/>
      <c r="DP51" s="234"/>
      <c r="DQ51" s="234"/>
      <c r="DR51" s="234"/>
      <c r="DS51" s="234"/>
      <c r="DT51" s="234"/>
      <c r="DU51" s="234"/>
      <c r="DV51" s="234"/>
      <c r="DW51" s="234"/>
      <c r="DX51" s="234"/>
      <c r="DY51" s="234"/>
      <c r="DZ51" s="234"/>
      <c r="EA51" s="234"/>
      <c r="EB51" s="234"/>
      <c r="EC51" s="234"/>
      <c r="ED51" s="234"/>
      <c r="EE51" s="234"/>
      <c r="EF51" s="234"/>
      <c r="EG51" s="234"/>
      <c r="EH51" s="234"/>
      <c r="EI51" s="234"/>
      <c r="EJ51" s="234"/>
      <c r="EK51" s="234"/>
    </row>
    <row r="52" spans="1:141" ht="15" x14ac:dyDescent="0.25">
      <c r="A52" s="386" t="str">
        <f t="shared" si="11"/>
        <v>480120251209TAC0003-48xx-140840023154</v>
      </c>
      <c r="B52" s="161" t="s">
        <v>1882</v>
      </c>
      <c r="C52" s="475" t="s">
        <v>3363</v>
      </c>
      <c r="D52" s="161" t="s">
        <v>4458</v>
      </c>
      <c r="E52" s="161" t="s">
        <v>5151</v>
      </c>
      <c r="F52" s="161"/>
      <c r="G52" s="161" t="s">
        <v>487</v>
      </c>
      <c r="H52" s="198">
        <v>46000</v>
      </c>
      <c r="I52" s="161" t="s">
        <v>587</v>
      </c>
      <c r="J52" s="161" t="s">
        <v>352</v>
      </c>
      <c r="K52" s="260">
        <v>140840023154</v>
      </c>
      <c r="L52" s="161" t="s">
        <v>2805</v>
      </c>
      <c r="M52" s="161" t="s">
        <v>978</v>
      </c>
      <c r="N52" s="161" t="s">
        <v>564</v>
      </c>
      <c r="O52" s="198">
        <v>45999</v>
      </c>
      <c r="P52" s="161" t="e">
        <v>#N/A</v>
      </c>
      <c r="Q52" s="161" t="e">
        <v>#N/A</v>
      </c>
      <c r="R52" s="161" t="s">
        <v>480</v>
      </c>
      <c r="S52" s="161" t="s">
        <v>1050</v>
      </c>
      <c r="T52" s="161" t="s">
        <v>579</v>
      </c>
      <c r="U52" s="161" t="s">
        <v>1883</v>
      </c>
      <c r="V52" s="161" t="s">
        <v>655</v>
      </c>
      <c r="W52" s="161" t="s">
        <v>28</v>
      </c>
      <c r="X52" s="198">
        <v>44562</v>
      </c>
      <c r="Y52" s="198">
        <v>45657</v>
      </c>
      <c r="Z52" s="161">
        <v>30</v>
      </c>
      <c r="AA52" s="198">
        <v>46002</v>
      </c>
      <c r="AB52" s="197">
        <f t="shared" si="10"/>
        <v>111</v>
      </c>
      <c r="AC52" s="161" t="s">
        <v>904</v>
      </c>
      <c r="AD52" s="161">
        <v>0</v>
      </c>
      <c r="AE52" s="197">
        <v>41356717904</v>
      </c>
      <c r="AF52" s="197">
        <v>1.590608536573298</v>
      </c>
      <c r="AG52" s="197">
        <v>287.38888888888891</v>
      </c>
      <c r="AH52" s="242" t="s">
        <v>118</v>
      </c>
      <c r="AI52" s="242" t="s">
        <v>904</v>
      </c>
      <c r="AJ52" s="515"/>
      <c r="AK52" s="515"/>
      <c r="AL52" s="515"/>
      <c r="AM52" s="515"/>
      <c r="AN52" s="515"/>
      <c r="AO52" s="515"/>
      <c r="AP52" s="515"/>
      <c r="AQ52" s="515"/>
      <c r="AR52" s="515"/>
      <c r="AS52" s="515"/>
      <c r="AT52" s="515"/>
      <c r="AU52" s="515"/>
      <c r="AV52" s="515"/>
      <c r="AW52" s="515"/>
      <c r="AX52" s="515"/>
      <c r="AY52" s="515"/>
      <c r="AZ52" s="515"/>
      <c r="BA52" s="515"/>
      <c r="BB52" s="234"/>
      <c r="BC52" s="234"/>
      <c r="BD52" s="234"/>
      <c r="BE52" s="234"/>
      <c r="BF52" s="234"/>
      <c r="BG52" s="234"/>
      <c r="BH52" s="234"/>
      <c r="BI52" s="234"/>
      <c r="BJ52" s="234"/>
      <c r="BK52" s="234"/>
      <c r="BL52" s="234"/>
      <c r="BM52" s="234"/>
      <c r="BN52" s="234"/>
      <c r="BO52" s="234"/>
      <c r="BP52" s="234"/>
      <c r="BQ52" s="234"/>
      <c r="BR52" s="234"/>
      <c r="BS52" s="234"/>
      <c r="BT52" s="234"/>
      <c r="BU52" s="234"/>
      <c r="BV52" s="234"/>
      <c r="BW52" s="234"/>
      <c r="BX52" s="234"/>
      <c r="BY52" s="234"/>
      <c r="BZ52" s="234"/>
      <c r="CA52" s="234"/>
      <c r="CB52" s="234"/>
      <c r="CC52" s="234"/>
      <c r="CD52" s="234"/>
      <c r="CE52" s="234"/>
      <c r="CF52" s="234"/>
      <c r="CG52" s="234"/>
      <c r="CH52" s="234"/>
      <c r="CI52" s="234"/>
      <c r="CJ52" s="234"/>
      <c r="CK52" s="234"/>
      <c r="CL52" s="234"/>
      <c r="CM52" s="234"/>
      <c r="CN52" s="234"/>
      <c r="CO52" s="234"/>
      <c r="CP52" s="234"/>
      <c r="CQ52" s="234"/>
      <c r="CR52" s="234"/>
      <c r="CS52" s="234"/>
      <c r="CT52" s="234"/>
      <c r="CU52" s="234"/>
      <c r="CV52" s="234"/>
      <c r="CW52" s="234"/>
      <c r="CX52" s="234"/>
      <c r="CY52" s="234"/>
      <c r="CZ52" s="234"/>
      <c r="DA52" s="234"/>
      <c r="DB52" s="234"/>
      <c r="DC52" s="234"/>
      <c r="DD52" s="234"/>
      <c r="DE52" s="234"/>
      <c r="DF52" s="234"/>
      <c r="DG52" s="234"/>
      <c r="DH52" s="234"/>
      <c r="DI52" s="234"/>
      <c r="DJ52" s="234"/>
      <c r="DK52" s="234"/>
      <c r="DL52" s="234"/>
      <c r="DM52" s="234"/>
      <c r="DN52" s="234"/>
      <c r="DO52" s="234"/>
      <c r="DP52" s="234"/>
      <c r="DQ52" s="234"/>
      <c r="DR52" s="234"/>
      <c r="DS52" s="234"/>
      <c r="DT52" s="234"/>
      <c r="DU52" s="234"/>
      <c r="DV52" s="234"/>
      <c r="DW52" s="234"/>
      <c r="DX52" s="234"/>
      <c r="DY52" s="234"/>
      <c r="DZ52" s="234"/>
      <c r="EA52" s="234"/>
      <c r="EB52" s="234"/>
      <c r="EC52" s="234"/>
      <c r="ED52" s="234"/>
      <c r="EE52" s="234"/>
      <c r="EF52" s="234"/>
      <c r="EG52" s="234"/>
      <c r="EH52" s="234"/>
      <c r="EI52" s="234"/>
      <c r="EJ52" s="234"/>
      <c r="EK52" s="234"/>
    </row>
    <row r="53" spans="1:141" ht="15" x14ac:dyDescent="0.25">
      <c r="A53" s="386" t="str">
        <f t="shared" si="11"/>
        <v>600120250819TAC0005-60xx-150740006410</v>
      </c>
      <c r="B53" s="161" t="s">
        <v>848</v>
      </c>
      <c r="C53" s="475" t="s">
        <v>3363</v>
      </c>
      <c r="D53" s="161" t="s">
        <v>4458</v>
      </c>
      <c r="E53" s="161" t="s">
        <v>5193</v>
      </c>
      <c r="F53" s="161"/>
      <c r="G53" s="161" t="s">
        <v>487</v>
      </c>
      <c r="H53" s="198">
        <v>45888</v>
      </c>
      <c r="I53" s="161" t="s">
        <v>566</v>
      </c>
      <c r="J53" s="161" t="s">
        <v>363</v>
      </c>
      <c r="K53" s="260">
        <v>150740006410</v>
      </c>
      <c r="L53" s="161" t="s">
        <v>2806</v>
      </c>
      <c r="M53" s="161" t="s">
        <v>110</v>
      </c>
      <c r="N53" s="161" t="s">
        <v>564</v>
      </c>
      <c r="O53" s="198">
        <v>45601</v>
      </c>
      <c r="P53" s="161" t="e">
        <v>#N/A</v>
      </c>
      <c r="Q53" s="161" t="e">
        <v>#N/A</v>
      </c>
      <c r="R53" s="161" t="s">
        <v>480</v>
      </c>
      <c r="S53" s="161" t="s">
        <v>849</v>
      </c>
      <c r="T53" s="161" t="s">
        <v>850</v>
      </c>
      <c r="U53" s="161" t="s">
        <v>851</v>
      </c>
      <c r="V53" s="161" t="s">
        <v>689</v>
      </c>
      <c r="W53" s="161" t="s">
        <v>131</v>
      </c>
      <c r="X53" s="198">
        <v>45566</v>
      </c>
      <c r="Y53" s="198">
        <v>45657</v>
      </c>
      <c r="Z53" s="161">
        <v>30</v>
      </c>
      <c r="AA53" s="198">
        <v>45894</v>
      </c>
      <c r="AB53" s="197">
        <f t="shared" si="10"/>
        <v>219</v>
      </c>
      <c r="AC53" s="161" t="s">
        <v>904</v>
      </c>
      <c r="AD53" s="161">
        <v>0</v>
      </c>
      <c r="AE53" s="197">
        <v>40734797097</v>
      </c>
      <c r="AF53" s="197">
        <v>5.1453525078546685</v>
      </c>
      <c r="AG53" s="197">
        <v>112.41666666666667</v>
      </c>
      <c r="AH53" s="242" t="s">
        <v>118</v>
      </c>
      <c r="AI53" s="242" t="s">
        <v>904</v>
      </c>
      <c r="AJ53" s="515"/>
      <c r="AK53" s="515"/>
      <c r="AL53" s="515"/>
      <c r="AM53" s="515"/>
      <c r="AN53" s="515"/>
      <c r="AO53" s="515"/>
      <c r="AP53" s="515"/>
      <c r="AQ53" s="515"/>
      <c r="AR53" s="515"/>
      <c r="AS53" s="515"/>
      <c r="AT53" s="515"/>
      <c r="AU53" s="515"/>
      <c r="AV53" s="515"/>
      <c r="AW53" s="515"/>
      <c r="AX53" s="515"/>
      <c r="AY53" s="515"/>
      <c r="AZ53" s="515"/>
      <c r="BA53" s="515"/>
      <c r="BB53" s="234"/>
      <c r="BC53" s="234"/>
      <c r="BD53" s="234"/>
      <c r="BE53" s="234"/>
      <c r="BF53" s="234"/>
      <c r="BG53" s="234"/>
      <c r="BH53" s="234"/>
      <c r="BI53" s="234"/>
      <c r="BJ53" s="234"/>
      <c r="BK53" s="234"/>
      <c r="BL53" s="234"/>
      <c r="BM53" s="234"/>
      <c r="BN53" s="234"/>
      <c r="BO53" s="234"/>
      <c r="BP53" s="234"/>
      <c r="BQ53" s="234"/>
      <c r="BR53" s="234"/>
      <c r="BS53" s="234"/>
      <c r="BT53" s="234"/>
      <c r="BU53" s="234"/>
      <c r="BV53" s="234"/>
      <c r="BW53" s="234"/>
      <c r="BX53" s="234"/>
      <c r="BY53" s="234"/>
      <c r="BZ53" s="234"/>
      <c r="CA53" s="234"/>
      <c r="CB53" s="234"/>
      <c r="CC53" s="234"/>
      <c r="CD53" s="234"/>
      <c r="CE53" s="234"/>
      <c r="CF53" s="234"/>
      <c r="CG53" s="234"/>
      <c r="CH53" s="234"/>
      <c r="CI53" s="234"/>
      <c r="CJ53" s="234"/>
      <c r="CK53" s="234"/>
      <c r="CL53" s="234"/>
      <c r="CM53" s="234"/>
      <c r="CN53" s="234"/>
      <c r="CO53" s="234"/>
      <c r="CP53" s="234"/>
      <c r="CQ53" s="234"/>
      <c r="CR53" s="234"/>
      <c r="CS53" s="234"/>
      <c r="CT53" s="234"/>
      <c r="CU53" s="234"/>
      <c r="CV53" s="234"/>
      <c r="CW53" s="234"/>
      <c r="CX53" s="234"/>
      <c r="CY53" s="234"/>
      <c r="CZ53" s="234"/>
      <c r="DA53" s="234"/>
      <c r="DB53" s="234"/>
      <c r="DC53" s="234"/>
      <c r="DD53" s="234"/>
      <c r="DE53" s="234"/>
      <c r="DF53" s="234"/>
      <c r="DG53" s="234"/>
      <c r="DH53" s="234"/>
      <c r="DI53" s="234"/>
      <c r="DJ53" s="234"/>
      <c r="DK53" s="234"/>
      <c r="DL53" s="234"/>
      <c r="DM53" s="234"/>
      <c r="DN53" s="234"/>
      <c r="DO53" s="234"/>
      <c r="DP53" s="234"/>
      <c r="DQ53" s="234"/>
      <c r="DR53" s="234"/>
      <c r="DS53" s="234"/>
      <c r="DT53" s="234"/>
      <c r="DU53" s="234"/>
      <c r="DV53" s="234"/>
      <c r="DW53" s="234"/>
      <c r="DX53" s="234"/>
      <c r="DY53" s="234"/>
      <c r="DZ53" s="234"/>
      <c r="EA53" s="234"/>
      <c r="EB53" s="234"/>
      <c r="EC53" s="234"/>
      <c r="ED53" s="234"/>
      <c r="EE53" s="234"/>
      <c r="EF53" s="234"/>
      <c r="EG53" s="234"/>
      <c r="EH53" s="234"/>
      <c r="EI53" s="234"/>
      <c r="EJ53" s="234"/>
      <c r="EK53" s="234"/>
    </row>
    <row r="54" spans="1:141" ht="15" x14ac:dyDescent="0.25">
      <c r="A54" s="386" t="str">
        <f t="shared" si="11"/>
        <v>090120251210TAC0003-09xx-170740014157</v>
      </c>
      <c r="B54" s="161" t="s">
        <v>2226</v>
      </c>
      <c r="C54" s="475" t="s">
        <v>3363</v>
      </c>
      <c r="D54" s="161" t="s">
        <v>4458</v>
      </c>
      <c r="E54" s="161" t="s">
        <v>5030</v>
      </c>
      <c r="F54" s="161"/>
      <c r="G54" s="161" t="s">
        <v>487</v>
      </c>
      <c r="H54" s="198">
        <v>46001</v>
      </c>
      <c r="I54" s="161" t="s">
        <v>677</v>
      </c>
      <c r="J54" s="161" t="s">
        <v>356</v>
      </c>
      <c r="K54" s="260">
        <v>170740014157</v>
      </c>
      <c r="L54" s="161" t="s">
        <v>2807</v>
      </c>
      <c r="M54" s="161" t="s">
        <v>2225</v>
      </c>
      <c r="N54" s="161" t="s">
        <v>564</v>
      </c>
      <c r="O54" s="198">
        <v>45999</v>
      </c>
      <c r="P54" s="161" t="e">
        <v>#N/A</v>
      </c>
      <c r="Q54" s="161" t="e">
        <v>#N/A</v>
      </c>
      <c r="R54" s="161" t="s">
        <v>480</v>
      </c>
      <c r="S54" s="161" t="s">
        <v>684</v>
      </c>
      <c r="T54" s="161" t="s">
        <v>578</v>
      </c>
      <c r="U54" s="161" t="s">
        <v>863</v>
      </c>
      <c r="V54" s="161" t="s">
        <v>655</v>
      </c>
      <c r="W54" s="161" t="s">
        <v>28</v>
      </c>
      <c r="X54" s="198">
        <v>44562</v>
      </c>
      <c r="Y54" s="198">
        <v>45657</v>
      </c>
      <c r="Z54" s="161">
        <v>30</v>
      </c>
      <c r="AA54" s="198">
        <v>46015</v>
      </c>
      <c r="AB54" s="197">
        <f t="shared" si="10"/>
        <v>98</v>
      </c>
      <c r="AC54" s="161" t="s">
        <v>904</v>
      </c>
      <c r="AD54" s="161">
        <v>0</v>
      </c>
      <c r="AE54" s="197">
        <v>40430052089</v>
      </c>
      <c r="AF54" s="197">
        <v>0.91016383597614536</v>
      </c>
      <c r="AG54" s="197">
        <v>277.25</v>
      </c>
      <c r="AH54" s="242" t="s">
        <v>118</v>
      </c>
      <c r="AI54" s="242" t="s">
        <v>904</v>
      </c>
      <c r="AJ54" s="515"/>
      <c r="AK54" s="515"/>
      <c r="AL54" s="515"/>
      <c r="AM54" s="515"/>
      <c r="AN54" s="515"/>
      <c r="AO54" s="515"/>
      <c r="AP54" s="515"/>
      <c r="AQ54" s="515"/>
      <c r="AR54" s="515"/>
      <c r="AS54" s="515"/>
      <c r="AT54" s="515"/>
      <c r="AU54" s="515"/>
      <c r="AV54" s="515"/>
      <c r="AW54" s="515"/>
      <c r="AX54" s="515"/>
      <c r="AY54" s="515"/>
      <c r="AZ54" s="515"/>
      <c r="BA54" s="515"/>
      <c r="BB54" s="234"/>
      <c r="BC54" s="234"/>
      <c r="BD54" s="234"/>
      <c r="BE54" s="234"/>
      <c r="BF54" s="234"/>
      <c r="BG54" s="234"/>
      <c r="BH54" s="234"/>
      <c r="BI54" s="234"/>
      <c r="BJ54" s="234"/>
      <c r="BK54" s="234"/>
      <c r="BL54" s="234"/>
      <c r="BM54" s="234"/>
      <c r="BN54" s="234"/>
      <c r="BO54" s="234"/>
      <c r="BP54" s="234"/>
      <c r="BQ54" s="234"/>
      <c r="BR54" s="234"/>
      <c r="BS54" s="234"/>
      <c r="BT54" s="234"/>
      <c r="BU54" s="234"/>
      <c r="BV54" s="234"/>
      <c r="BW54" s="234"/>
      <c r="BX54" s="234"/>
      <c r="BY54" s="234"/>
      <c r="BZ54" s="234"/>
      <c r="CA54" s="234"/>
      <c r="CB54" s="234"/>
      <c r="CC54" s="234"/>
      <c r="CD54" s="234"/>
      <c r="CE54" s="234"/>
      <c r="CF54" s="234"/>
      <c r="CG54" s="234"/>
      <c r="CH54" s="234"/>
      <c r="CI54" s="234"/>
      <c r="CJ54" s="234"/>
      <c r="CK54" s="234"/>
      <c r="CL54" s="234"/>
      <c r="CM54" s="234"/>
      <c r="CN54" s="234"/>
      <c r="CO54" s="234"/>
      <c r="CP54" s="234"/>
      <c r="CQ54" s="234"/>
      <c r="CR54" s="234"/>
      <c r="CS54" s="234"/>
      <c r="CT54" s="234"/>
      <c r="CU54" s="234"/>
      <c r="CV54" s="234"/>
      <c r="CW54" s="234"/>
      <c r="CX54" s="234"/>
      <c r="CY54" s="234"/>
      <c r="CZ54" s="234"/>
      <c r="DA54" s="234"/>
      <c r="DB54" s="234"/>
      <c r="DC54" s="234"/>
      <c r="DD54" s="234"/>
      <c r="DE54" s="234"/>
      <c r="DF54" s="234"/>
      <c r="DG54" s="234"/>
      <c r="DH54" s="234"/>
      <c r="DI54" s="234"/>
      <c r="DJ54" s="234"/>
      <c r="DK54" s="234"/>
      <c r="DL54" s="234"/>
      <c r="DM54" s="234"/>
      <c r="DN54" s="234"/>
      <c r="DO54" s="234"/>
      <c r="DP54" s="234"/>
      <c r="DQ54" s="234"/>
      <c r="DR54" s="234"/>
      <c r="DS54" s="234"/>
      <c r="DT54" s="234"/>
      <c r="DU54" s="234"/>
      <c r="DV54" s="234"/>
      <c r="DW54" s="234"/>
      <c r="DX54" s="234"/>
      <c r="DY54" s="234"/>
      <c r="DZ54" s="234"/>
      <c r="EA54" s="234"/>
      <c r="EB54" s="234"/>
      <c r="EC54" s="234"/>
      <c r="ED54" s="234"/>
      <c r="EE54" s="234"/>
      <c r="EF54" s="234"/>
      <c r="EG54" s="234"/>
      <c r="EH54" s="234"/>
      <c r="EI54" s="234"/>
      <c r="EJ54" s="234"/>
      <c r="EK54" s="234"/>
    </row>
    <row r="55" spans="1:141" ht="15" x14ac:dyDescent="0.25">
      <c r="A55" s="386" t="str">
        <f t="shared" si="11"/>
        <v>180120250724TAC0001-18xx-151240002273</v>
      </c>
      <c r="B55" s="161" t="s">
        <v>504</v>
      </c>
      <c r="C55" s="475" t="s">
        <v>3363</v>
      </c>
      <c r="D55" s="161" t="s">
        <v>4458</v>
      </c>
      <c r="E55" s="161" t="s">
        <v>5057</v>
      </c>
      <c r="F55" s="161"/>
      <c r="G55" s="161" t="s">
        <v>487</v>
      </c>
      <c r="H55" s="198">
        <v>45862</v>
      </c>
      <c r="I55" s="161" t="s">
        <v>604</v>
      </c>
      <c r="J55" s="161" t="s">
        <v>355</v>
      </c>
      <c r="K55" s="260">
        <v>151240002273</v>
      </c>
      <c r="L55" s="161" t="s">
        <v>2809</v>
      </c>
      <c r="M55" s="161" t="s">
        <v>693</v>
      </c>
      <c r="N55" s="161" t="s">
        <v>564</v>
      </c>
      <c r="O55" s="198">
        <v>45842</v>
      </c>
      <c r="P55" s="161" t="e">
        <v>#N/A</v>
      </c>
      <c r="Q55" s="161">
        <v>151240002273</v>
      </c>
      <c r="R55" s="161" t="s">
        <v>480</v>
      </c>
      <c r="S55" s="161" t="s">
        <v>510</v>
      </c>
      <c r="T55" s="161" t="s">
        <v>579</v>
      </c>
      <c r="U55" s="161" t="s">
        <v>505</v>
      </c>
      <c r="V55" s="161" t="s">
        <v>655</v>
      </c>
      <c r="W55" s="161" t="s">
        <v>28</v>
      </c>
      <c r="X55" s="198">
        <v>44197</v>
      </c>
      <c r="Y55" s="198">
        <v>45291</v>
      </c>
      <c r="Z55" s="161">
        <v>30</v>
      </c>
      <c r="AA55" s="198">
        <v>45870</v>
      </c>
      <c r="AB55" s="197">
        <f t="shared" si="10"/>
        <v>243</v>
      </c>
      <c r="AC55" s="161" t="s">
        <v>118</v>
      </c>
      <c r="AD55" s="161" t="s">
        <v>2331</v>
      </c>
      <c r="AE55" s="197">
        <v>36443662247</v>
      </c>
      <c r="AF55" s="197">
        <v>4.9087166006572831</v>
      </c>
      <c r="AG55" s="197">
        <v>415.47222222222223</v>
      </c>
      <c r="AH55" s="242" t="s">
        <v>118</v>
      </c>
      <c r="AI55" s="242" t="s">
        <v>904</v>
      </c>
      <c r="AJ55" s="515"/>
      <c r="AK55" s="515"/>
      <c r="AL55" s="515"/>
      <c r="AM55" s="515"/>
      <c r="AN55" s="515"/>
      <c r="AO55" s="515"/>
      <c r="AP55" s="515"/>
      <c r="AQ55" s="515"/>
      <c r="AR55" s="515"/>
      <c r="AS55" s="515"/>
      <c r="AT55" s="515"/>
      <c r="AU55" s="515"/>
      <c r="AV55" s="515"/>
      <c r="AW55" s="515"/>
      <c r="AX55" s="515"/>
      <c r="AY55" s="515"/>
      <c r="AZ55" s="515"/>
      <c r="BA55" s="515"/>
      <c r="BB55" s="234"/>
      <c r="BC55" s="234"/>
      <c r="BD55" s="234"/>
      <c r="BE55" s="234"/>
      <c r="BF55" s="234"/>
      <c r="BG55" s="234"/>
      <c r="BH55" s="234"/>
      <c r="BI55" s="234"/>
      <c r="BJ55" s="234"/>
      <c r="BK55" s="234"/>
      <c r="BL55" s="234"/>
      <c r="BM55" s="234"/>
      <c r="BN55" s="234"/>
      <c r="BO55" s="234"/>
      <c r="BP55" s="234"/>
      <c r="BQ55" s="234"/>
      <c r="BR55" s="234"/>
      <c r="BS55" s="234"/>
      <c r="BT55" s="234"/>
      <c r="BU55" s="234"/>
      <c r="BV55" s="234"/>
      <c r="BW55" s="234"/>
      <c r="BX55" s="234"/>
      <c r="BY55" s="234"/>
      <c r="BZ55" s="234"/>
      <c r="CA55" s="234"/>
      <c r="CB55" s="234"/>
      <c r="CC55" s="234"/>
      <c r="CD55" s="234"/>
      <c r="CE55" s="234"/>
      <c r="CF55" s="234"/>
      <c r="CG55" s="234"/>
      <c r="CH55" s="234"/>
      <c r="CI55" s="234"/>
      <c r="CJ55" s="234"/>
      <c r="CK55" s="234"/>
      <c r="CL55" s="234"/>
      <c r="CM55" s="234"/>
      <c r="CN55" s="234"/>
      <c r="CO55" s="234"/>
      <c r="CP55" s="234"/>
      <c r="CQ55" s="234"/>
      <c r="CR55" s="234"/>
      <c r="CS55" s="234"/>
      <c r="CT55" s="234"/>
      <c r="CU55" s="234"/>
      <c r="CV55" s="234"/>
      <c r="CW55" s="234"/>
      <c r="CX55" s="234"/>
      <c r="CY55" s="234"/>
      <c r="CZ55" s="234"/>
      <c r="DA55" s="234"/>
      <c r="DB55" s="234"/>
      <c r="DC55" s="234"/>
      <c r="DD55" s="234"/>
      <c r="DE55" s="234"/>
      <c r="DF55" s="234"/>
      <c r="DG55" s="234"/>
      <c r="DH55" s="234"/>
      <c r="DI55" s="234"/>
      <c r="DJ55" s="234"/>
      <c r="DK55" s="234"/>
      <c r="DL55" s="234"/>
      <c r="DM55" s="234"/>
      <c r="DN55" s="234"/>
      <c r="DO55" s="234"/>
      <c r="DP55" s="234"/>
      <c r="DQ55" s="234"/>
      <c r="DR55" s="234"/>
      <c r="DS55" s="234"/>
      <c r="DT55" s="234"/>
      <c r="DU55" s="234"/>
      <c r="DV55" s="234"/>
      <c r="DW55" s="234"/>
      <c r="DX55" s="234"/>
      <c r="DY55" s="234"/>
      <c r="DZ55" s="234"/>
      <c r="EA55" s="234"/>
      <c r="EB55" s="234"/>
      <c r="EC55" s="234"/>
      <c r="ED55" s="234"/>
      <c r="EE55" s="234"/>
      <c r="EF55" s="234"/>
      <c r="EG55" s="234"/>
      <c r="EH55" s="234"/>
      <c r="EI55" s="234"/>
      <c r="EJ55" s="234"/>
      <c r="EK55" s="234"/>
    </row>
    <row r="56" spans="1:141" ht="15" x14ac:dyDescent="0.25">
      <c r="A56" s="386" t="str">
        <f t="shared" si="11"/>
        <v>600120251230TAC0015-60xx-950740001426</v>
      </c>
      <c r="B56" s="161" t="s">
        <v>2717</v>
      </c>
      <c r="C56" s="475" t="s">
        <v>3363</v>
      </c>
      <c r="D56" s="161" t="s">
        <v>4458</v>
      </c>
      <c r="E56" s="161" t="s">
        <v>5269</v>
      </c>
      <c r="F56" s="161"/>
      <c r="G56" s="161" t="s">
        <v>487</v>
      </c>
      <c r="H56" s="198">
        <v>46021</v>
      </c>
      <c r="I56" s="161" t="s">
        <v>566</v>
      </c>
      <c r="J56" s="161" t="s">
        <v>363</v>
      </c>
      <c r="K56" s="260">
        <v>950740001426</v>
      </c>
      <c r="L56" s="161" t="s">
        <v>2810</v>
      </c>
      <c r="M56" s="161" t="s">
        <v>2716</v>
      </c>
      <c r="N56" s="161" t="s">
        <v>564</v>
      </c>
      <c r="O56" s="198">
        <v>46017</v>
      </c>
      <c r="P56" s="161" t="e">
        <v>#N/A</v>
      </c>
      <c r="Q56" s="161" t="e">
        <v>#N/A</v>
      </c>
      <c r="R56" s="161" t="s">
        <v>31</v>
      </c>
      <c r="S56" s="161" t="s">
        <v>849</v>
      </c>
      <c r="T56" s="161" t="s">
        <v>850</v>
      </c>
      <c r="U56" s="161" t="s">
        <v>2718</v>
      </c>
      <c r="V56" s="161" t="s">
        <v>655</v>
      </c>
      <c r="W56" s="161" t="s">
        <v>28</v>
      </c>
      <c r="X56" s="198">
        <v>44562</v>
      </c>
      <c r="Y56" s="198">
        <v>45657</v>
      </c>
      <c r="Z56" s="161">
        <v>30</v>
      </c>
      <c r="AA56" s="198">
        <v>46028</v>
      </c>
      <c r="AB56" s="197">
        <f t="shared" si="10"/>
        <v>85</v>
      </c>
      <c r="AC56" s="161" t="s">
        <v>904</v>
      </c>
      <c r="AD56" s="161">
        <v>0</v>
      </c>
      <c r="AE56" s="197">
        <v>35958201127</v>
      </c>
      <c r="AF56" s="197">
        <v>4.8787291815190095</v>
      </c>
      <c r="AG56" s="197">
        <v>67.694444444444443</v>
      </c>
      <c r="AH56" s="242" t="s">
        <v>118</v>
      </c>
      <c r="AI56" s="242" t="s">
        <v>904</v>
      </c>
      <c r="AJ56" s="515"/>
      <c r="AK56" s="515"/>
      <c r="AL56" s="515"/>
      <c r="AM56" s="515"/>
      <c r="AN56" s="515"/>
      <c r="AO56" s="515"/>
      <c r="AP56" s="515"/>
      <c r="AQ56" s="515"/>
      <c r="AR56" s="515"/>
      <c r="AS56" s="515"/>
      <c r="AT56" s="515"/>
      <c r="AU56" s="515"/>
      <c r="AV56" s="515"/>
      <c r="AW56" s="515"/>
      <c r="AX56" s="515"/>
      <c r="AY56" s="515"/>
      <c r="AZ56" s="515"/>
      <c r="BA56" s="515"/>
      <c r="BB56" s="234"/>
      <c r="BC56" s="234"/>
      <c r="BD56" s="234"/>
      <c r="BE56" s="234"/>
      <c r="BF56" s="234"/>
      <c r="BG56" s="234"/>
      <c r="BH56" s="234"/>
      <c r="BI56" s="234"/>
      <c r="BJ56" s="234"/>
      <c r="BK56" s="234"/>
      <c r="BL56" s="234"/>
      <c r="BM56" s="234"/>
      <c r="BN56" s="234"/>
      <c r="BO56" s="234"/>
      <c r="BP56" s="234"/>
      <c r="BQ56" s="234"/>
      <c r="BR56" s="234"/>
      <c r="BS56" s="234"/>
      <c r="BT56" s="234"/>
      <c r="BU56" s="234"/>
      <c r="BV56" s="234"/>
      <c r="BW56" s="234"/>
      <c r="BX56" s="234"/>
      <c r="BY56" s="234"/>
      <c r="BZ56" s="234"/>
      <c r="CA56" s="234"/>
      <c r="CB56" s="234"/>
      <c r="CC56" s="234"/>
      <c r="CD56" s="234"/>
      <c r="CE56" s="234"/>
      <c r="CF56" s="234"/>
      <c r="CG56" s="234"/>
      <c r="CH56" s="234"/>
      <c r="CI56" s="234"/>
      <c r="CJ56" s="234"/>
      <c r="CK56" s="234"/>
      <c r="CL56" s="234"/>
      <c r="CM56" s="234"/>
      <c r="CN56" s="234"/>
      <c r="CO56" s="234"/>
      <c r="CP56" s="234"/>
      <c r="CQ56" s="234"/>
      <c r="CR56" s="234"/>
      <c r="CS56" s="234"/>
      <c r="CT56" s="234"/>
      <c r="CU56" s="234"/>
      <c r="CV56" s="234"/>
      <c r="CW56" s="234"/>
      <c r="CX56" s="234"/>
      <c r="CY56" s="234"/>
      <c r="CZ56" s="234"/>
      <c r="DA56" s="234"/>
      <c r="DB56" s="234"/>
      <c r="DC56" s="234"/>
      <c r="DD56" s="234"/>
      <c r="DE56" s="234"/>
      <c r="DF56" s="234"/>
      <c r="DG56" s="234"/>
      <c r="DH56" s="234"/>
      <c r="DI56" s="234"/>
      <c r="DJ56" s="234"/>
      <c r="DK56" s="234"/>
      <c r="DL56" s="234"/>
      <c r="DM56" s="234"/>
      <c r="DN56" s="234"/>
      <c r="DO56" s="234"/>
      <c r="DP56" s="234"/>
      <c r="DQ56" s="234"/>
      <c r="DR56" s="234"/>
      <c r="DS56" s="234"/>
      <c r="DT56" s="234"/>
      <c r="DU56" s="234"/>
      <c r="DV56" s="234"/>
      <c r="DW56" s="234"/>
      <c r="DX56" s="234"/>
      <c r="DY56" s="234"/>
      <c r="DZ56" s="234"/>
      <c r="EA56" s="234"/>
      <c r="EB56" s="234"/>
      <c r="EC56" s="234"/>
      <c r="ED56" s="234"/>
      <c r="EE56" s="234"/>
      <c r="EF56" s="234"/>
      <c r="EG56" s="234"/>
      <c r="EH56" s="234"/>
      <c r="EI56" s="234"/>
      <c r="EJ56" s="234"/>
      <c r="EK56" s="234"/>
    </row>
    <row r="57" spans="1:141" ht="15" x14ac:dyDescent="0.25">
      <c r="A57" s="386" t="str">
        <f t="shared" si="11"/>
        <v>090120251225TAC0045-09xx-200940032913</v>
      </c>
      <c r="B57" s="161" t="s">
        <v>2211</v>
      </c>
      <c r="C57" s="475" t="s">
        <v>3363</v>
      </c>
      <c r="D57" s="161" t="s">
        <v>4458</v>
      </c>
      <c r="E57" s="161" t="s">
        <v>5032</v>
      </c>
      <c r="F57" s="161"/>
      <c r="G57" s="161" t="s">
        <v>487</v>
      </c>
      <c r="H57" s="198">
        <v>46016</v>
      </c>
      <c r="I57" s="161" t="s">
        <v>677</v>
      </c>
      <c r="J57" s="161" t="s">
        <v>356</v>
      </c>
      <c r="K57" s="260">
        <v>200940032913</v>
      </c>
      <c r="L57" s="161" t="s">
        <v>2811</v>
      </c>
      <c r="M57" s="161" t="s">
        <v>415</v>
      </c>
      <c r="N57" s="161" t="s">
        <v>564</v>
      </c>
      <c r="O57" s="198">
        <v>46014</v>
      </c>
      <c r="P57" s="161" t="e">
        <v>#N/A</v>
      </c>
      <c r="Q57" s="161" t="e">
        <v>#N/A</v>
      </c>
      <c r="R57" s="161" t="s">
        <v>480</v>
      </c>
      <c r="S57" s="161" t="s">
        <v>684</v>
      </c>
      <c r="T57" s="161" t="s">
        <v>578</v>
      </c>
      <c r="U57" s="161" t="s">
        <v>863</v>
      </c>
      <c r="V57" s="161" t="s">
        <v>655</v>
      </c>
      <c r="W57" s="161" t="s">
        <v>28</v>
      </c>
      <c r="X57" s="198">
        <v>44927</v>
      </c>
      <c r="Y57" s="198">
        <v>45657</v>
      </c>
      <c r="Z57" s="161">
        <v>30</v>
      </c>
      <c r="AA57" s="198">
        <v>46027</v>
      </c>
      <c r="AB57" s="197">
        <f t="shared" si="10"/>
        <v>86</v>
      </c>
      <c r="AC57" s="161" t="s">
        <v>904</v>
      </c>
      <c r="AD57" s="161">
        <v>0</v>
      </c>
      <c r="AE57" s="197">
        <v>35061535883</v>
      </c>
      <c r="AF57" s="197">
        <v>7.0174529250407911</v>
      </c>
      <c r="AG57" s="197">
        <v>224.41666666666669</v>
      </c>
      <c r="AH57" s="242" t="s">
        <v>118</v>
      </c>
      <c r="AI57" s="242" t="s">
        <v>904</v>
      </c>
      <c r="AJ57" s="515"/>
      <c r="AK57" s="515"/>
      <c r="AL57" s="515"/>
      <c r="AM57" s="515"/>
      <c r="AN57" s="515"/>
      <c r="AO57" s="515"/>
      <c r="AP57" s="515"/>
      <c r="AQ57" s="515"/>
      <c r="AR57" s="515"/>
      <c r="AS57" s="515"/>
      <c r="AT57" s="515"/>
      <c r="AU57" s="515"/>
      <c r="AV57" s="515"/>
      <c r="AW57" s="515"/>
      <c r="AX57" s="515"/>
      <c r="AY57" s="515"/>
      <c r="AZ57" s="515"/>
      <c r="BA57" s="515"/>
      <c r="BB57" s="234"/>
      <c r="BC57" s="234"/>
      <c r="BD57" s="234"/>
      <c r="BE57" s="234"/>
      <c r="BF57" s="234"/>
      <c r="BG57" s="234"/>
      <c r="BH57" s="234"/>
      <c r="BI57" s="234"/>
      <c r="BJ57" s="234"/>
      <c r="BK57" s="234"/>
      <c r="BL57" s="234"/>
      <c r="BM57" s="234"/>
      <c r="BN57" s="234"/>
      <c r="BO57" s="234"/>
      <c r="BP57" s="234"/>
      <c r="BQ57" s="234"/>
      <c r="BR57" s="234"/>
      <c r="BS57" s="234"/>
      <c r="BT57" s="234"/>
      <c r="BU57" s="234"/>
      <c r="BV57" s="234"/>
      <c r="BW57" s="234"/>
      <c r="BX57" s="234"/>
      <c r="BY57" s="234"/>
      <c r="BZ57" s="234"/>
      <c r="CA57" s="234"/>
      <c r="CB57" s="234"/>
      <c r="CC57" s="234"/>
      <c r="CD57" s="234"/>
      <c r="CE57" s="234"/>
      <c r="CF57" s="234"/>
      <c r="CG57" s="234"/>
      <c r="CH57" s="234"/>
      <c r="CI57" s="234"/>
      <c r="CJ57" s="234"/>
      <c r="CK57" s="234"/>
      <c r="CL57" s="234"/>
      <c r="CM57" s="234"/>
      <c r="CN57" s="234"/>
      <c r="CO57" s="234"/>
      <c r="CP57" s="234"/>
      <c r="CQ57" s="234"/>
      <c r="CR57" s="234"/>
      <c r="CS57" s="234"/>
      <c r="CT57" s="234"/>
      <c r="CU57" s="234"/>
      <c r="CV57" s="234"/>
      <c r="CW57" s="234"/>
      <c r="CX57" s="234"/>
      <c r="CY57" s="234"/>
      <c r="CZ57" s="234"/>
      <c r="DA57" s="234"/>
      <c r="DB57" s="234"/>
      <c r="DC57" s="234"/>
      <c r="DD57" s="234"/>
      <c r="DE57" s="234"/>
      <c r="DF57" s="234"/>
      <c r="DG57" s="234"/>
      <c r="DH57" s="234"/>
      <c r="DI57" s="234"/>
      <c r="DJ57" s="234"/>
      <c r="DK57" s="234"/>
      <c r="DL57" s="234"/>
      <c r="DM57" s="234"/>
      <c r="DN57" s="234"/>
      <c r="DO57" s="234"/>
      <c r="DP57" s="234"/>
      <c r="DQ57" s="234"/>
      <c r="DR57" s="234"/>
      <c r="DS57" s="234"/>
      <c r="DT57" s="234"/>
      <c r="DU57" s="234"/>
      <c r="DV57" s="234"/>
      <c r="DW57" s="234"/>
      <c r="DX57" s="234"/>
      <c r="DY57" s="234"/>
      <c r="DZ57" s="234"/>
      <c r="EA57" s="234"/>
      <c r="EB57" s="234"/>
      <c r="EC57" s="234"/>
      <c r="ED57" s="234"/>
      <c r="EE57" s="234"/>
      <c r="EF57" s="234"/>
      <c r="EG57" s="234"/>
      <c r="EH57" s="234"/>
      <c r="EI57" s="234"/>
      <c r="EJ57" s="234"/>
      <c r="EK57" s="234"/>
    </row>
    <row r="58" spans="1:141" ht="15" x14ac:dyDescent="0.25">
      <c r="A58" s="386" t="str">
        <f t="shared" si="11"/>
        <v>090120251210TAC0001-09xx-20440001977</v>
      </c>
      <c r="B58" s="161" t="s">
        <v>2750</v>
      </c>
      <c r="C58" s="475" t="s">
        <v>3363</v>
      </c>
      <c r="D58" s="161" t="s">
        <v>4458</v>
      </c>
      <c r="E58" s="161" t="s">
        <v>5036</v>
      </c>
      <c r="F58" s="161"/>
      <c r="G58" s="161" t="s">
        <v>487</v>
      </c>
      <c r="H58" s="198">
        <v>46001</v>
      </c>
      <c r="I58" s="161" t="s">
        <v>677</v>
      </c>
      <c r="J58" s="161" t="s">
        <v>356</v>
      </c>
      <c r="K58" s="260">
        <v>20440001977</v>
      </c>
      <c r="L58" s="161" t="s">
        <v>2812</v>
      </c>
      <c r="M58" s="161" t="s">
        <v>2749</v>
      </c>
      <c r="N58" s="161" t="s">
        <v>564</v>
      </c>
      <c r="O58" s="198">
        <v>45999</v>
      </c>
      <c r="P58" s="161" t="e">
        <v>#N/A</v>
      </c>
      <c r="Q58" s="161" t="e">
        <v>#N/A</v>
      </c>
      <c r="R58" s="161" t="s">
        <v>480</v>
      </c>
      <c r="S58" s="161" t="s">
        <v>684</v>
      </c>
      <c r="T58" s="161" t="s">
        <v>578</v>
      </c>
      <c r="U58" s="161" t="s">
        <v>685</v>
      </c>
      <c r="V58" s="161" t="s">
        <v>655</v>
      </c>
      <c r="W58" s="161" t="s">
        <v>28</v>
      </c>
      <c r="X58" s="198">
        <v>44562</v>
      </c>
      <c r="Y58" s="198">
        <v>45657</v>
      </c>
      <c r="Z58" s="161">
        <v>30</v>
      </c>
      <c r="AA58" s="198">
        <v>46036</v>
      </c>
      <c r="AB58" s="197">
        <f t="shared" si="10"/>
        <v>77</v>
      </c>
      <c r="AC58" s="161" t="s">
        <v>904</v>
      </c>
      <c r="AD58" s="161">
        <v>0</v>
      </c>
      <c r="AE58" s="197">
        <v>34024592983</v>
      </c>
      <c r="AF58" s="197">
        <v>1.9509651034854774</v>
      </c>
      <c r="AG58" s="197">
        <v>79.75</v>
      </c>
      <c r="AH58" s="242" t="s">
        <v>118</v>
      </c>
      <c r="AI58" s="242" t="s">
        <v>904</v>
      </c>
      <c r="AJ58" s="515"/>
      <c r="AK58" s="515"/>
      <c r="AL58" s="515"/>
      <c r="AM58" s="515"/>
      <c r="AN58" s="515"/>
      <c r="AO58" s="515"/>
      <c r="AP58" s="515"/>
      <c r="AQ58" s="515"/>
      <c r="AR58" s="515"/>
      <c r="AS58" s="515"/>
      <c r="AT58" s="515"/>
      <c r="AU58" s="515"/>
      <c r="AV58" s="515"/>
      <c r="AW58" s="515"/>
      <c r="AX58" s="515"/>
      <c r="AY58" s="515"/>
      <c r="AZ58" s="515"/>
      <c r="BA58" s="515"/>
      <c r="BB58" s="234"/>
      <c r="BC58" s="234"/>
      <c r="BD58" s="234"/>
      <c r="BE58" s="234"/>
      <c r="BF58" s="234"/>
      <c r="BG58" s="234"/>
      <c r="BH58" s="234"/>
      <c r="BI58" s="234"/>
      <c r="BJ58" s="234"/>
      <c r="BK58" s="234"/>
      <c r="BL58" s="234"/>
      <c r="BM58" s="234"/>
      <c r="BN58" s="234"/>
      <c r="BO58" s="234"/>
      <c r="BP58" s="234"/>
      <c r="BQ58" s="234"/>
      <c r="BR58" s="234"/>
      <c r="BS58" s="234"/>
      <c r="BT58" s="234"/>
      <c r="BU58" s="234"/>
      <c r="BV58" s="234"/>
      <c r="BW58" s="234"/>
      <c r="BX58" s="234"/>
      <c r="BY58" s="234"/>
      <c r="BZ58" s="234"/>
      <c r="CA58" s="234"/>
      <c r="CB58" s="234"/>
      <c r="CC58" s="234"/>
      <c r="CD58" s="234"/>
      <c r="CE58" s="234"/>
      <c r="CF58" s="234"/>
      <c r="CG58" s="234"/>
      <c r="CH58" s="234"/>
      <c r="CI58" s="234"/>
      <c r="CJ58" s="234"/>
      <c r="CK58" s="234"/>
      <c r="CL58" s="234"/>
      <c r="CM58" s="234"/>
      <c r="CN58" s="234"/>
      <c r="CO58" s="234"/>
      <c r="CP58" s="234"/>
      <c r="CQ58" s="234"/>
      <c r="CR58" s="234"/>
      <c r="CS58" s="234"/>
      <c r="CT58" s="234"/>
      <c r="CU58" s="234"/>
      <c r="CV58" s="234"/>
      <c r="CW58" s="234"/>
      <c r="CX58" s="234"/>
      <c r="CY58" s="234"/>
      <c r="CZ58" s="234"/>
      <c r="DA58" s="234"/>
      <c r="DB58" s="234"/>
      <c r="DC58" s="234"/>
      <c r="DD58" s="234"/>
      <c r="DE58" s="234"/>
      <c r="DF58" s="234"/>
      <c r="DG58" s="234"/>
      <c r="DH58" s="234"/>
      <c r="DI58" s="234"/>
      <c r="DJ58" s="234"/>
      <c r="DK58" s="234"/>
      <c r="DL58" s="234"/>
      <c r="DM58" s="234"/>
      <c r="DN58" s="234"/>
      <c r="DO58" s="234"/>
      <c r="DP58" s="234"/>
      <c r="DQ58" s="234"/>
      <c r="DR58" s="234"/>
      <c r="DS58" s="234"/>
      <c r="DT58" s="234"/>
      <c r="DU58" s="234"/>
      <c r="DV58" s="234"/>
      <c r="DW58" s="234"/>
      <c r="DX58" s="234"/>
      <c r="DY58" s="234"/>
      <c r="DZ58" s="234"/>
      <c r="EA58" s="234"/>
      <c r="EB58" s="234"/>
      <c r="EC58" s="234"/>
      <c r="ED58" s="234"/>
      <c r="EE58" s="234"/>
      <c r="EF58" s="234"/>
      <c r="EG58" s="234"/>
      <c r="EH58" s="234"/>
      <c r="EI58" s="234"/>
      <c r="EJ58" s="234"/>
      <c r="EK58" s="234"/>
    </row>
    <row r="59" spans="1:141" ht="15" x14ac:dyDescent="0.25">
      <c r="A59" s="386" t="str">
        <f t="shared" si="11"/>
        <v>620120251215TAC0016-62xx-70840003372</v>
      </c>
      <c r="B59" s="161" t="s">
        <v>2647</v>
      </c>
      <c r="C59" s="475" t="s">
        <v>3363</v>
      </c>
      <c r="D59" s="161" t="s">
        <v>4458</v>
      </c>
      <c r="E59" s="161" t="s">
        <v>5403</v>
      </c>
      <c r="F59" s="161"/>
      <c r="G59" s="161" t="s">
        <v>479</v>
      </c>
      <c r="H59" s="198">
        <v>46006</v>
      </c>
      <c r="I59" s="161" t="s">
        <v>576</v>
      </c>
      <c r="J59" s="161" t="s">
        <v>361</v>
      </c>
      <c r="K59" s="260">
        <v>70840003372</v>
      </c>
      <c r="L59" s="161" t="s">
        <v>2813</v>
      </c>
      <c r="M59" s="161" t="s">
        <v>2646</v>
      </c>
      <c r="N59" s="161" t="s">
        <v>564</v>
      </c>
      <c r="O59" s="198" t="e">
        <v>#N/A</v>
      </c>
      <c r="P59" s="161" t="e">
        <v>#N/A</v>
      </c>
      <c r="Q59" s="161" t="e">
        <v>#N/A</v>
      </c>
      <c r="R59" s="161" t="s">
        <v>31</v>
      </c>
      <c r="S59" s="161" t="s">
        <v>687</v>
      </c>
      <c r="T59" s="161" t="s">
        <v>579</v>
      </c>
      <c r="U59" s="161" t="s">
        <v>1511</v>
      </c>
      <c r="V59" s="161" t="s">
        <v>658</v>
      </c>
      <c r="W59" s="161" t="s">
        <v>132</v>
      </c>
      <c r="X59" s="198">
        <v>44562</v>
      </c>
      <c r="Y59" s="198">
        <v>45999</v>
      </c>
      <c r="Z59" s="161">
        <v>30</v>
      </c>
      <c r="AA59" s="198">
        <v>46030</v>
      </c>
      <c r="AB59" s="197">
        <f t="shared" si="10"/>
        <v>83</v>
      </c>
      <c r="AC59" s="161" t="s">
        <v>904</v>
      </c>
      <c r="AD59" s="161">
        <v>0</v>
      </c>
      <c r="AE59" s="197">
        <v>33704958985</v>
      </c>
      <c r="AF59" s="197">
        <v>0.97267718549908211</v>
      </c>
      <c r="AG59" s="197">
        <v>11.6875</v>
      </c>
      <c r="AH59" s="242" t="s">
        <v>118</v>
      </c>
      <c r="AI59" s="242" t="s">
        <v>904</v>
      </c>
      <c r="AJ59" s="515"/>
      <c r="AK59" s="515"/>
      <c r="AL59" s="515"/>
      <c r="AM59" s="515"/>
      <c r="AN59" s="515"/>
      <c r="AO59" s="515"/>
      <c r="AP59" s="515"/>
      <c r="AQ59" s="515"/>
      <c r="AR59" s="515"/>
      <c r="AS59" s="515"/>
      <c r="AT59" s="515"/>
      <c r="AU59" s="515"/>
      <c r="AV59" s="515"/>
      <c r="AW59" s="515"/>
      <c r="AX59" s="515"/>
      <c r="AY59" s="515"/>
      <c r="AZ59" s="515"/>
      <c r="BA59" s="515"/>
      <c r="BB59" s="234"/>
      <c r="BC59" s="234"/>
      <c r="BD59" s="234"/>
      <c r="BE59" s="234"/>
      <c r="BF59" s="234"/>
      <c r="BG59" s="234"/>
      <c r="BH59" s="234"/>
      <c r="BI59" s="234"/>
      <c r="BJ59" s="234"/>
      <c r="BK59" s="234"/>
      <c r="BL59" s="234"/>
      <c r="BM59" s="234"/>
      <c r="BN59" s="234"/>
      <c r="BO59" s="234"/>
      <c r="BP59" s="234"/>
      <c r="BQ59" s="234"/>
      <c r="BR59" s="234"/>
      <c r="BS59" s="234"/>
      <c r="BT59" s="234"/>
      <c r="BU59" s="234"/>
      <c r="BV59" s="234"/>
      <c r="BW59" s="234"/>
      <c r="BX59" s="234"/>
      <c r="BY59" s="234"/>
      <c r="BZ59" s="234"/>
      <c r="CA59" s="234"/>
      <c r="CB59" s="234"/>
      <c r="CC59" s="234"/>
      <c r="CD59" s="234"/>
      <c r="CE59" s="234"/>
      <c r="CF59" s="234"/>
      <c r="CG59" s="234"/>
      <c r="CH59" s="234"/>
      <c r="CI59" s="234"/>
      <c r="CJ59" s="234"/>
      <c r="CK59" s="234"/>
      <c r="CL59" s="234"/>
      <c r="CM59" s="234"/>
      <c r="CN59" s="234"/>
      <c r="CO59" s="234"/>
      <c r="CP59" s="234"/>
      <c r="CQ59" s="234"/>
      <c r="CR59" s="234"/>
      <c r="CS59" s="234"/>
      <c r="CT59" s="234"/>
      <c r="CU59" s="234"/>
      <c r="CV59" s="234"/>
      <c r="CW59" s="234"/>
      <c r="CX59" s="234"/>
      <c r="CY59" s="234"/>
      <c r="CZ59" s="234"/>
      <c r="DA59" s="234"/>
      <c r="DB59" s="234"/>
      <c r="DC59" s="234"/>
      <c r="DD59" s="234"/>
      <c r="DE59" s="234"/>
      <c r="DF59" s="234"/>
      <c r="DG59" s="234"/>
      <c r="DH59" s="234"/>
      <c r="DI59" s="234"/>
      <c r="DJ59" s="234"/>
      <c r="DK59" s="234"/>
      <c r="DL59" s="234"/>
      <c r="DM59" s="234"/>
      <c r="DN59" s="234"/>
      <c r="DO59" s="234"/>
      <c r="DP59" s="234"/>
      <c r="DQ59" s="234"/>
      <c r="DR59" s="234"/>
      <c r="DS59" s="234"/>
      <c r="DT59" s="234"/>
      <c r="DU59" s="234"/>
      <c r="DV59" s="234"/>
      <c r="DW59" s="234"/>
      <c r="DX59" s="234"/>
      <c r="DY59" s="234"/>
      <c r="DZ59" s="234"/>
      <c r="EA59" s="234"/>
      <c r="EB59" s="234"/>
      <c r="EC59" s="234"/>
      <c r="ED59" s="234"/>
      <c r="EE59" s="234"/>
      <c r="EF59" s="234"/>
      <c r="EG59" s="234"/>
      <c r="EH59" s="234"/>
      <c r="EI59" s="234"/>
      <c r="EJ59" s="234"/>
      <c r="EK59" s="234"/>
    </row>
    <row r="60" spans="1:141" ht="15" x14ac:dyDescent="0.25">
      <c r="A60" s="386" t="str">
        <f t="shared" si="11"/>
        <v>590120251231TAC0031-59xx-111240008295</v>
      </c>
      <c r="B60" s="161" t="s">
        <v>3952</v>
      </c>
      <c r="C60" s="475" t="s">
        <v>3363</v>
      </c>
      <c r="D60" s="161" t="s">
        <v>4458</v>
      </c>
      <c r="E60" s="161" t="s">
        <v>5178</v>
      </c>
      <c r="F60" s="161"/>
      <c r="G60" s="161" t="s">
        <v>487</v>
      </c>
      <c r="H60" s="198">
        <v>46022</v>
      </c>
      <c r="I60" s="161" t="s">
        <v>570</v>
      </c>
      <c r="J60" s="161" t="s">
        <v>337</v>
      </c>
      <c r="K60" s="260">
        <v>111240008295</v>
      </c>
      <c r="L60" s="161" t="s">
        <v>3953</v>
      </c>
      <c r="M60" s="161" t="s">
        <v>3954</v>
      </c>
      <c r="N60" s="161" t="s">
        <v>564</v>
      </c>
      <c r="O60" s="198">
        <v>46021</v>
      </c>
      <c r="P60" s="161" t="e">
        <v>#N/A</v>
      </c>
      <c r="Q60" s="161" t="e">
        <v>#N/A</v>
      </c>
      <c r="R60" s="161" t="s">
        <v>480</v>
      </c>
      <c r="S60" s="161" t="s">
        <v>747</v>
      </c>
      <c r="T60" s="161" t="s">
        <v>572</v>
      </c>
      <c r="U60" s="161" t="s">
        <v>740</v>
      </c>
      <c r="V60" s="161" t="s">
        <v>689</v>
      </c>
      <c r="W60" s="161" t="s">
        <v>28</v>
      </c>
      <c r="X60" s="198">
        <v>44562</v>
      </c>
      <c r="Y60" s="198">
        <v>45657</v>
      </c>
      <c r="Z60" s="161">
        <v>30</v>
      </c>
      <c r="AA60" s="198">
        <v>46070</v>
      </c>
      <c r="AB60" s="197">
        <f t="shared" si="10"/>
        <v>43</v>
      </c>
      <c r="AC60" s="161" t="s">
        <v>904</v>
      </c>
      <c r="AD60" s="161">
        <v>0</v>
      </c>
      <c r="AE60" s="197">
        <v>33448111821</v>
      </c>
      <c r="AF60" s="197">
        <v>10.025154830697252</v>
      </c>
      <c r="AG60" s="197">
        <v>302.36111111111109</v>
      </c>
      <c r="AH60" s="242" t="s">
        <v>118</v>
      </c>
      <c r="AI60" s="242" t="s">
        <v>904</v>
      </c>
      <c r="AJ60" s="515"/>
      <c r="AK60" s="515"/>
      <c r="AL60" s="515"/>
      <c r="AM60" s="515"/>
      <c r="AN60" s="515"/>
      <c r="AO60" s="515"/>
      <c r="AP60" s="515"/>
      <c r="AQ60" s="515"/>
      <c r="AR60" s="515"/>
      <c r="AS60" s="515"/>
      <c r="AT60" s="515"/>
      <c r="AU60" s="515"/>
      <c r="AV60" s="515"/>
      <c r="AW60" s="515"/>
      <c r="AX60" s="515"/>
      <c r="AY60" s="515"/>
      <c r="AZ60" s="515"/>
      <c r="BA60" s="515"/>
      <c r="BB60" s="234"/>
      <c r="BC60" s="234"/>
      <c r="BD60" s="234"/>
      <c r="BE60" s="234"/>
      <c r="BF60" s="234"/>
      <c r="BG60" s="234"/>
      <c r="BH60" s="234"/>
      <c r="BI60" s="234"/>
      <c r="BJ60" s="234"/>
      <c r="BK60" s="234"/>
      <c r="BL60" s="234"/>
      <c r="BM60" s="234"/>
      <c r="BN60" s="234"/>
      <c r="BO60" s="234"/>
      <c r="BP60" s="234"/>
      <c r="BQ60" s="234"/>
      <c r="BR60" s="234"/>
      <c r="BS60" s="234"/>
      <c r="BT60" s="234"/>
      <c r="BU60" s="234"/>
      <c r="BV60" s="234"/>
      <c r="BW60" s="234"/>
      <c r="BX60" s="234"/>
      <c r="BY60" s="234"/>
      <c r="BZ60" s="234"/>
      <c r="CA60" s="234"/>
      <c r="CB60" s="234"/>
      <c r="CC60" s="234"/>
      <c r="CD60" s="234"/>
      <c r="CE60" s="234"/>
      <c r="CF60" s="234"/>
      <c r="CG60" s="234"/>
      <c r="CH60" s="234"/>
      <c r="CI60" s="234"/>
      <c r="CJ60" s="234"/>
      <c r="CK60" s="234"/>
      <c r="CL60" s="234"/>
      <c r="CM60" s="234"/>
      <c r="CN60" s="234"/>
      <c r="CO60" s="234"/>
      <c r="CP60" s="234"/>
      <c r="CQ60" s="234"/>
      <c r="CR60" s="234"/>
      <c r="CS60" s="234"/>
      <c r="CT60" s="234"/>
      <c r="CU60" s="234"/>
      <c r="CV60" s="234"/>
      <c r="CW60" s="234"/>
      <c r="CX60" s="234"/>
      <c r="CY60" s="234"/>
      <c r="CZ60" s="234"/>
      <c r="DA60" s="234"/>
      <c r="DB60" s="234"/>
      <c r="DC60" s="234"/>
      <c r="DD60" s="234"/>
      <c r="DE60" s="234"/>
      <c r="DF60" s="234"/>
      <c r="DG60" s="234"/>
      <c r="DH60" s="234"/>
      <c r="DI60" s="234"/>
      <c r="DJ60" s="234"/>
      <c r="DK60" s="234"/>
      <c r="DL60" s="234"/>
      <c r="DM60" s="234"/>
      <c r="DN60" s="234"/>
      <c r="DO60" s="234"/>
      <c r="DP60" s="234"/>
      <c r="DQ60" s="234"/>
      <c r="DR60" s="234"/>
      <c r="DS60" s="234"/>
      <c r="DT60" s="234"/>
      <c r="DU60" s="234"/>
      <c r="DV60" s="234"/>
      <c r="DW60" s="234"/>
      <c r="DX60" s="234"/>
      <c r="DY60" s="234"/>
      <c r="DZ60" s="234"/>
      <c r="EA60" s="234"/>
      <c r="EB60" s="234"/>
      <c r="EC60" s="234"/>
      <c r="ED60" s="234"/>
      <c r="EE60" s="234"/>
      <c r="EF60" s="234"/>
      <c r="EG60" s="234"/>
      <c r="EH60" s="234"/>
      <c r="EI60" s="234"/>
      <c r="EJ60" s="234"/>
      <c r="EK60" s="234"/>
    </row>
    <row r="61" spans="1:141" ht="15" x14ac:dyDescent="0.25">
      <c r="A61" s="386" t="str">
        <f t="shared" si="11"/>
        <v>600120251231TAC0001-60xx-70440019394</v>
      </c>
      <c r="B61" s="161" t="s">
        <v>2700</v>
      </c>
      <c r="C61" s="475" t="s">
        <v>3363</v>
      </c>
      <c r="D61" s="161" t="s">
        <v>4458</v>
      </c>
      <c r="E61" s="161" t="s">
        <v>5273</v>
      </c>
      <c r="F61" s="161"/>
      <c r="G61" s="161" t="s">
        <v>487</v>
      </c>
      <c r="H61" s="198">
        <v>46022</v>
      </c>
      <c r="I61" s="161" t="s">
        <v>566</v>
      </c>
      <c r="J61" s="161" t="s">
        <v>363</v>
      </c>
      <c r="K61" s="260">
        <v>70440019394</v>
      </c>
      <c r="L61" s="161" t="s">
        <v>2814</v>
      </c>
      <c r="M61" s="161" t="s">
        <v>2699</v>
      </c>
      <c r="N61" s="161" t="s">
        <v>564</v>
      </c>
      <c r="O61" s="198">
        <v>46017</v>
      </c>
      <c r="P61" s="161" t="e">
        <v>#N/A</v>
      </c>
      <c r="Q61" s="161" t="e">
        <v>#N/A</v>
      </c>
      <c r="R61" s="161" t="s">
        <v>480</v>
      </c>
      <c r="S61" s="161" t="s">
        <v>788</v>
      </c>
      <c r="T61" s="161" t="s">
        <v>578</v>
      </c>
      <c r="U61" s="161" t="s">
        <v>788</v>
      </c>
      <c r="V61" s="161" t="s">
        <v>655</v>
      </c>
      <c r="W61" s="161" t="s">
        <v>28</v>
      </c>
      <c r="X61" s="198">
        <v>44562</v>
      </c>
      <c r="Y61" s="198">
        <v>45657</v>
      </c>
      <c r="Z61" s="161">
        <v>30</v>
      </c>
      <c r="AA61" s="198">
        <v>46027</v>
      </c>
      <c r="AB61" s="197">
        <f t="shared" si="10"/>
        <v>86</v>
      </c>
      <c r="AC61" s="161" t="s">
        <v>904</v>
      </c>
      <c r="AD61" s="161">
        <v>0</v>
      </c>
      <c r="AE61" s="197">
        <v>31808390543</v>
      </c>
      <c r="AF61" s="197">
        <v>4.1871625241390111</v>
      </c>
      <c r="AG61" s="197">
        <v>114.80555555555556</v>
      </c>
      <c r="AH61" s="242" t="s">
        <v>118</v>
      </c>
      <c r="AI61" s="242" t="s">
        <v>904</v>
      </c>
      <c r="AJ61" s="515"/>
      <c r="AK61" s="515"/>
      <c r="AL61" s="515"/>
      <c r="AM61" s="515"/>
      <c r="AN61" s="515"/>
      <c r="AO61" s="515"/>
      <c r="AP61" s="515"/>
      <c r="AQ61" s="515"/>
      <c r="AR61" s="515"/>
      <c r="AS61" s="515"/>
      <c r="AT61" s="515"/>
      <c r="AU61" s="515"/>
      <c r="AV61" s="515"/>
      <c r="AW61" s="515"/>
      <c r="AX61" s="515"/>
      <c r="AY61" s="515"/>
      <c r="AZ61" s="515"/>
      <c r="BA61" s="515"/>
      <c r="BB61" s="234"/>
      <c r="BC61" s="234"/>
      <c r="BD61" s="234"/>
      <c r="BE61" s="234"/>
      <c r="BF61" s="234"/>
      <c r="BG61" s="234"/>
      <c r="BH61" s="234"/>
      <c r="BI61" s="234"/>
      <c r="BJ61" s="234"/>
      <c r="BK61" s="234"/>
      <c r="BL61" s="234"/>
      <c r="BM61" s="234"/>
      <c r="BN61" s="234"/>
      <c r="BO61" s="234"/>
      <c r="BP61" s="234"/>
      <c r="BQ61" s="234"/>
      <c r="BR61" s="234"/>
      <c r="BS61" s="234"/>
      <c r="BT61" s="234"/>
      <c r="BU61" s="234"/>
      <c r="BV61" s="234"/>
      <c r="BW61" s="234"/>
      <c r="BX61" s="234"/>
      <c r="BY61" s="234"/>
      <c r="BZ61" s="234"/>
      <c r="CA61" s="234"/>
      <c r="CB61" s="234"/>
      <c r="CC61" s="234"/>
      <c r="CD61" s="234"/>
      <c r="CE61" s="234"/>
      <c r="CF61" s="234"/>
      <c r="CG61" s="234"/>
      <c r="CH61" s="234"/>
      <c r="CI61" s="234"/>
      <c r="CJ61" s="234"/>
      <c r="CK61" s="234"/>
      <c r="CL61" s="234"/>
      <c r="CM61" s="234"/>
      <c r="CN61" s="234"/>
      <c r="CO61" s="234"/>
      <c r="CP61" s="234"/>
      <c r="CQ61" s="234"/>
      <c r="CR61" s="234"/>
      <c r="CS61" s="234"/>
      <c r="CT61" s="234"/>
      <c r="CU61" s="234"/>
      <c r="CV61" s="234"/>
      <c r="CW61" s="234"/>
      <c r="CX61" s="234"/>
      <c r="CY61" s="234"/>
      <c r="CZ61" s="234"/>
      <c r="DA61" s="234"/>
      <c r="DB61" s="234"/>
      <c r="DC61" s="234"/>
      <c r="DD61" s="234"/>
      <c r="DE61" s="234"/>
      <c r="DF61" s="234"/>
      <c r="DG61" s="234"/>
      <c r="DH61" s="234"/>
      <c r="DI61" s="234"/>
      <c r="DJ61" s="234"/>
      <c r="DK61" s="234"/>
      <c r="DL61" s="234"/>
      <c r="DM61" s="234"/>
      <c r="DN61" s="234"/>
      <c r="DO61" s="234"/>
      <c r="DP61" s="234"/>
      <c r="DQ61" s="234"/>
      <c r="DR61" s="234"/>
      <c r="DS61" s="234"/>
      <c r="DT61" s="234"/>
      <c r="DU61" s="234"/>
      <c r="DV61" s="234"/>
      <c r="DW61" s="234"/>
      <c r="DX61" s="234"/>
      <c r="DY61" s="234"/>
      <c r="DZ61" s="234"/>
      <c r="EA61" s="234"/>
      <c r="EB61" s="234"/>
      <c r="EC61" s="234"/>
      <c r="ED61" s="234"/>
      <c r="EE61" s="234"/>
      <c r="EF61" s="234"/>
      <c r="EG61" s="234"/>
      <c r="EH61" s="234"/>
      <c r="EI61" s="234"/>
      <c r="EJ61" s="234"/>
      <c r="EK61" s="234"/>
    </row>
    <row r="62" spans="1:141" ht="15" x14ac:dyDescent="0.25">
      <c r="A62" s="386" t="str">
        <f t="shared" si="11"/>
        <v>150120251215TAC0001-15xx-171240008276</v>
      </c>
      <c r="B62" s="161" t="s">
        <v>2109</v>
      </c>
      <c r="C62" s="475" t="s">
        <v>3363</v>
      </c>
      <c r="D62" s="161" t="s">
        <v>4458</v>
      </c>
      <c r="E62" s="161" t="s">
        <v>5044</v>
      </c>
      <c r="F62" s="161"/>
      <c r="G62" s="161" t="s">
        <v>479</v>
      </c>
      <c r="H62" s="198">
        <v>46006</v>
      </c>
      <c r="I62" s="161" t="s">
        <v>573</v>
      </c>
      <c r="J62" s="161" t="s">
        <v>290</v>
      </c>
      <c r="K62" s="260">
        <v>171240008276</v>
      </c>
      <c r="L62" s="161" t="s">
        <v>2815</v>
      </c>
      <c r="M62" s="161" t="s">
        <v>2108</v>
      </c>
      <c r="N62" s="161" t="s">
        <v>564</v>
      </c>
      <c r="O62" s="198" t="e">
        <v>#N/A</v>
      </c>
      <c r="P62" s="161" t="e">
        <v>#N/A</v>
      </c>
      <c r="Q62" s="161" t="e">
        <v>#N/A</v>
      </c>
      <c r="R62" s="161" t="s">
        <v>31</v>
      </c>
      <c r="S62" s="161" t="s">
        <v>801</v>
      </c>
      <c r="T62" s="161" t="s">
        <v>579</v>
      </c>
      <c r="U62" s="161" t="s">
        <v>1054</v>
      </c>
      <c r="V62" s="161" t="s">
        <v>658</v>
      </c>
      <c r="W62" s="161" t="s">
        <v>131</v>
      </c>
      <c r="X62" s="198">
        <v>44562</v>
      </c>
      <c r="Y62" s="198">
        <v>45657</v>
      </c>
      <c r="Z62" s="161">
        <v>30</v>
      </c>
      <c r="AA62" s="198">
        <v>46021</v>
      </c>
      <c r="AB62" s="197">
        <f t="shared" si="10"/>
        <v>92</v>
      </c>
      <c r="AC62" s="161" t="s">
        <v>904</v>
      </c>
      <c r="AD62" s="161">
        <v>0</v>
      </c>
      <c r="AE62" s="197">
        <v>31686329992</v>
      </c>
      <c r="AF62" s="197">
        <v>4.0301262054367948</v>
      </c>
      <c r="AG62" s="197">
        <v>219.94444444444443</v>
      </c>
      <c r="AH62" s="242" t="s">
        <v>118</v>
      </c>
      <c r="AI62" s="242" t="s">
        <v>904</v>
      </c>
      <c r="AJ62" s="515"/>
      <c r="AK62" s="515"/>
      <c r="AL62" s="515"/>
      <c r="AM62" s="515"/>
      <c r="AN62" s="515"/>
      <c r="AO62" s="515"/>
      <c r="AP62" s="515"/>
      <c r="AQ62" s="515"/>
      <c r="AR62" s="515"/>
      <c r="AS62" s="515"/>
      <c r="AT62" s="515"/>
      <c r="AU62" s="515"/>
      <c r="AV62" s="515"/>
      <c r="AW62" s="515"/>
      <c r="AX62" s="515"/>
      <c r="AY62" s="515"/>
      <c r="AZ62" s="515"/>
      <c r="BA62" s="515"/>
      <c r="BB62" s="234"/>
      <c r="BC62" s="234"/>
      <c r="BD62" s="234"/>
      <c r="BE62" s="234"/>
      <c r="BF62" s="234"/>
      <c r="BG62" s="234"/>
      <c r="BH62" s="234"/>
      <c r="BI62" s="234"/>
      <c r="BJ62" s="234"/>
      <c r="BK62" s="234"/>
      <c r="BL62" s="234"/>
      <c r="BM62" s="234"/>
      <c r="BN62" s="234"/>
      <c r="BO62" s="234"/>
      <c r="BP62" s="234"/>
      <c r="BQ62" s="234"/>
      <c r="BR62" s="234"/>
      <c r="BS62" s="234"/>
      <c r="BT62" s="234"/>
      <c r="BU62" s="234"/>
      <c r="BV62" s="234"/>
      <c r="BW62" s="234"/>
      <c r="BX62" s="234"/>
      <c r="BY62" s="234"/>
      <c r="BZ62" s="234"/>
      <c r="CA62" s="234"/>
      <c r="CB62" s="234"/>
      <c r="CC62" s="234"/>
      <c r="CD62" s="234"/>
      <c r="CE62" s="234"/>
      <c r="CF62" s="234"/>
      <c r="CG62" s="234"/>
      <c r="CH62" s="234"/>
      <c r="CI62" s="234"/>
      <c r="CJ62" s="234"/>
      <c r="CK62" s="234"/>
      <c r="CL62" s="234"/>
      <c r="CM62" s="234"/>
      <c r="CN62" s="234"/>
      <c r="CO62" s="234"/>
      <c r="CP62" s="234"/>
      <c r="CQ62" s="234"/>
      <c r="CR62" s="234"/>
      <c r="CS62" s="234"/>
      <c r="CT62" s="234"/>
      <c r="CU62" s="234"/>
      <c r="CV62" s="234"/>
      <c r="CW62" s="234"/>
      <c r="CX62" s="234"/>
      <c r="CY62" s="234"/>
      <c r="CZ62" s="234"/>
      <c r="DA62" s="234"/>
      <c r="DB62" s="234"/>
      <c r="DC62" s="234"/>
      <c r="DD62" s="234"/>
      <c r="DE62" s="234"/>
      <c r="DF62" s="234"/>
      <c r="DG62" s="234"/>
      <c r="DH62" s="234"/>
      <c r="DI62" s="234"/>
      <c r="DJ62" s="234"/>
      <c r="DK62" s="234"/>
      <c r="DL62" s="234"/>
      <c r="DM62" s="234"/>
      <c r="DN62" s="234"/>
      <c r="DO62" s="234"/>
      <c r="DP62" s="234"/>
      <c r="DQ62" s="234"/>
      <c r="DR62" s="234"/>
      <c r="DS62" s="234"/>
      <c r="DT62" s="234"/>
      <c r="DU62" s="234"/>
      <c r="DV62" s="234"/>
      <c r="DW62" s="234"/>
      <c r="DX62" s="234"/>
      <c r="DY62" s="234"/>
      <c r="DZ62" s="234"/>
      <c r="EA62" s="234"/>
      <c r="EB62" s="234"/>
      <c r="EC62" s="234"/>
      <c r="ED62" s="234"/>
      <c r="EE62" s="234"/>
      <c r="EF62" s="234"/>
      <c r="EG62" s="234"/>
      <c r="EH62" s="234"/>
      <c r="EI62" s="234"/>
      <c r="EJ62" s="234"/>
      <c r="EK62" s="234"/>
    </row>
    <row r="63" spans="1:141" ht="15" x14ac:dyDescent="0.25">
      <c r="A63" s="386" t="str">
        <f t="shared" si="11"/>
        <v>600120251124TAC0007-60xx-51040001396</v>
      </c>
      <c r="B63" s="161" t="s">
        <v>2282</v>
      </c>
      <c r="C63" s="475" t="s">
        <v>3363</v>
      </c>
      <c r="D63" s="161" t="s">
        <v>4458</v>
      </c>
      <c r="E63" s="161" t="s">
        <v>5248</v>
      </c>
      <c r="F63" s="161"/>
      <c r="G63" s="161" t="s">
        <v>487</v>
      </c>
      <c r="H63" s="198">
        <v>45985</v>
      </c>
      <c r="I63" s="161" t="s">
        <v>566</v>
      </c>
      <c r="J63" s="161" t="s">
        <v>363</v>
      </c>
      <c r="K63" s="260">
        <v>51040001396</v>
      </c>
      <c r="L63" s="161" t="s">
        <v>2816</v>
      </c>
      <c r="M63" s="161" t="s">
        <v>2281</v>
      </c>
      <c r="N63" s="161" t="s">
        <v>564</v>
      </c>
      <c r="O63" s="198">
        <v>45971</v>
      </c>
      <c r="P63" s="161" t="e">
        <v>#N/A</v>
      </c>
      <c r="Q63" s="161" t="e">
        <v>#N/A</v>
      </c>
      <c r="R63" s="161" t="s">
        <v>480</v>
      </c>
      <c r="S63" s="161" t="s">
        <v>663</v>
      </c>
      <c r="T63" s="161" t="s">
        <v>579</v>
      </c>
      <c r="U63" s="161" t="s">
        <v>777</v>
      </c>
      <c r="V63" s="161" t="s">
        <v>655</v>
      </c>
      <c r="W63" s="161" t="s">
        <v>28</v>
      </c>
      <c r="X63" s="198">
        <v>44562</v>
      </c>
      <c r="Y63" s="198">
        <v>45657</v>
      </c>
      <c r="Z63" s="161">
        <v>30</v>
      </c>
      <c r="AA63" s="198">
        <v>46009</v>
      </c>
      <c r="AB63" s="197">
        <f t="shared" si="10"/>
        <v>104</v>
      </c>
      <c r="AC63" s="161" t="s">
        <v>904</v>
      </c>
      <c r="AD63" s="161">
        <v>0</v>
      </c>
      <c r="AE63" s="197">
        <v>29434411636</v>
      </c>
      <c r="AF63" s="197">
        <v>3.5530451938451031</v>
      </c>
      <c r="AG63" s="197">
        <v>67.444444444444443</v>
      </c>
      <c r="AH63" s="242" t="s">
        <v>118</v>
      </c>
      <c r="AI63" s="242" t="s">
        <v>904</v>
      </c>
      <c r="AJ63" s="515"/>
      <c r="AK63" s="515"/>
      <c r="AL63" s="515"/>
      <c r="AM63" s="515"/>
      <c r="AN63" s="515"/>
      <c r="AO63" s="515"/>
      <c r="AP63" s="515"/>
      <c r="AQ63" s="515"/>
      <c r="AR63" s="515"/>
      <c r="AS63" s="515"/>
      <c r="AT63" s="515"/>
      <c r="AU63" s="515"/>
      <c r="AV63" s="515"/>
      <c r="AW63" s="515"/>
      <c r="AX63" s="515"/>
      <c r="AY63" s="515"/>
      <c r="AZ63" s="515"/>
      <c r="BA63" s="515"/>
      <c r="BB63" s="234"/>
      <c r="BC63" s="234"/>
      <c r="BD63" s="234"/>
      <c r="BE63" s="234"/>
      <c r="BF63" s="234"/>
      <c r="BG63" s="234"/>
      <c r="BH63" s="234"/>
      <c r="BI63" s="234"/>
      <c r="BJ63" s="234"/>
      <c r="BK63" s="234"/>
      <c r="BL63" s="234"/>
      <c r="BM63" s="234"/>
      <c r="BN63" s="234"/>
      <c r="BO63" s="234"/>
      <c r="BP63" s="234"/>
      <c r="BQ63" s="234"/>
      <c r="BR63" s="234"/>
      <c r="BS63" s="234"/>
      <c r="BT63" s="234"/>
      <c r="BU63" s="234"/>
      <c r="BV63" s="234"/>
      <c r="BW63" s="234"/>
      <c r="BX63" s="234"/>
      <c r="BY63" s="234"/>
      <c r="BZ63" s="234"/>
      <c r="CA63" s="234"/>
      <c r="CB63" s="234"/>
      <c r="CC63" s="234"/>
      <c r="CD63" s="234"/>
      <c r="CE63" s="234"/>
      <c r="CF63" s="234"/>
      <c r="CG63" s="234"/>
      <c r="CH63" s="234"/>
      <c r="CI63" s="234"/>
      <c r="CJ63" s="234"/>
      <c r="CK63" s="234"/>
      <c r="CL63" s="234"/>
      <c r="CM63" s="234"/>
      <c r="CN63" s="234"/>
      <c r="CO63" s="234"/>
      <c r="CP63" s="234"/>
      <c r="CQ63" s="234"/>
      <c r="CR63" s="234"/>
      <c r="CS63" s="234"/>
      <c r="CT63" s="234"/>
      <c r="CU63" s="234"/>
      <c r="CV63" s="234"/>
      <c r="CW63" s="234"/>
      <c r="CX63" s="234"/>
      <c r="CY63" s="234"/>
      <c r="CZ63" s="234"/>
      <c r="DA63" s="234"/>
      <c r="DB63" s="234"/>
      <c r="DC63" s="234"/>
      <c r="DD63" s="234"/>
      <c r="DE63" s="234"/>
      <c r="DF63" s="234"/>
      <c r="DG63" s="234"/>
      <c r="DH63" s="234"/>
      <c r="DI63" s="234"/>
      <c r="DJ63" s="234"/>
      <c r="DK63" s="234"/>
      <c r="DL63" s="234"/>
      <c r="DM63" s="234"/>
      <c r="DN63" s="234"/>
      <c r="DO63" s="234"/>
      <c r="DP63" s="234"/>
      <c r="DQ63" s="234"/>
      <c r="DR63" s="234"/>
      <c r="DS63" s="234"/>
      <c r="DT63" s="234"/>
      <c r="DU63" s="234"/>
      <c r="DV63" s="234"/>
      <c r="DW63" s="234"/>
      <c r="DX63" s="234"/>
      <c r="DY63" s="234"/>
      <c r="DZ63" s="234"/>
      <c r="EA63" s="234"/>
      <c r="EB63" s="234"/>
      <c r="EC63" s="234"/>
      <c r="ED63" s="234"/>
      <c r="EE63" s="234"/>
      <c r="EF63" s="234"/>
      <c r="EG63" s="234"/>
      <c r="EH63" s="234"/>
      <c r="EI63" s="234"/>
      <c r="EJ63" s="234"/>
      <c r="EK63" s="234"/>
    </row>
    <row r="64" spans="1:141" ht="15" x14ac:dyDescent="0.25">
      <c r="A64" s="386" t="str">
        <f t="shared" si="11"/>
        <v>600120251125TAC0012-60xx-100440004959</v>
      </c>
      <c r="B64" s="161" t="s">
        <v>1940</v>
      </c>
      <c r="C64" s="475" t="s">
        <v>3363</v>
      </c>
      <c r="D64" s="161" t="s">
        <v>4458</v>
      </c>
      <c r="E64" s="161" t="s">
        <v>5220</v>
      </c>
      <c r="F64" s="161"/>
      <c r="G64" s="161" t="s">
        <v>487</v>
      </c>
      <c r="H64" s="198">
        <v>45986</v>
      </c>
      <c r="I64" s="161" t="s">
        <v>566</v>
      </c>
      <c r="J64" s="161" t="s">
        <v>363</v>
      </c>
      <c r="K64" s="260">
        <v>100440004959</v>
      </c>
      <c r="L64" s="161" t="s">
        <v>2817</v>
      </c>
      <c r="M64" s="161" t="s">
        <v>1939</v>
      </c>
      <c r="N64" s="161" t="s">
        <v>564</v>
      </c>
      <c r="O64" s="198">
        <v>45985</v>
      </c>
      <c r="P64" s="161" t="e">
        <v>#N/A</v>
      </c>
      <c r="Q64" s="161" t="e">
        <v>#N/A</v>
      </c>
      <c r="R64" s="161" t="s">
        <v>480</v>
      </c>
      <c r="S64" s="161" t="s">
        <v>663</v>
      </c>
      <c r="T64" s="161" t="s">
        <v>579</v>
      </c>
      <c r="U64" s="161" t="s">
        <v>769</v>
      </c>
      <c r="V64" s="161" t="s">
        <v>655</v>
      </c>
      <c r="W64" s="161" t="s">
        <v>28</v>
      </c>
      <c r="X64" s="198">
        <v>44562</v>
      </c>
      <c r="Y64" s="198">
        <v>45657</v>
      </c>
      <c r="Z64" s="161">
        <v>30</v>
      </c>
      <c r="AA64" s="198">
        <v>45994</v>
      </c>
      <c r="AB64" s="197">
        <f t="shared" si="10"/>
        <v>119</v>
      </c>
      <c r="AC64" s="161" t="s">
        <v>904</v>
      </c>
      <c r="AD64" s="161">
        <v>0</v>
      </c>
      <c r="AE64" s="197">
        <v>29309717949</v>
      </c>
      <c r="AF64" s="197">
        <v>3.7936446767398437</v>
      </c>
      <c r="AG64" s="197">
        <v>140.88888888888891</v>
      </c>
      <c r="AH64" s="242" t="s">
        <v>118</v>
      </c>
      <c r="AI64" s="242" t="s">
        <v>904</v>
      </c>
      <c r="AJ64" s="515"/>
      <c r="AK64" s="515"/>
      <c r="AL64" s="515"/>
      <c r="AM64" s="515"/>
      <c r="AN64" s="515"/>
      <c r="AO64" s="515"/>
      <c r="AP64" s="515"/>
      <c r="AQ64" s="515"/>
      <c r="AR64" s="515"/>
      <c r="AS64" s="515"/>
      <c r="AT64" s="515"/>
      <c r="AU64" s="515"/>
      <c r="AV64" s="515"/>
      <c r="AW64" s="515"/>
      <c r="AX64" s="515"/>
      <c r="AY64" s="515"/>
      <c r="AZ64" s="515"/>
      <c r="BA64" s="515"/>
      <c r="BB64" s="234"/>
      <c r="BC64" s="234"/>
      <c r="BD64" s="234"/>
      <c r="BE64" s="234"/>
      <c r="BF64" s="234"/>
      <c r="BG64" s="234"/>
      <c r="BH64" s="234"/>
      <c r="BI64" s="234"/>
      <c r="BJ64" s="234"/>
      <c r="BK64" s="234"/>
      <c r="BL64" s="234"/>
      <c r="BM64" s="234"/>
      <c r="BN64" s="234"/>
      <c r="BO64" s="234"/>
      <c r="BP64" s="234"/>
      <c r="BQ64" s="234"/>
      <c r="BR64" s="234"/>
      <c r="BS64" s="234"/>
      <c r="BT64" s="234"/>
      <c r="BU64" s="234"/>
      <c r="BV64" s="234"/>
      <c r="BW64" s="234"/>
      <c r="BX64" s="234"/>
      <c r="BY64" s="234"/>
      <c r="BZ64" s="234"/>
      <c r="CA64" s="234"/>
      <c r="CB64" s="234"/>
      <c r="CC64" s="234"/>
      <c r="CD64" s="234"/>
      <c r="CE64" s="234"/>
      <c r="CF64" s="234"/>
      <c r="CG64" s="234"/>
      <c r="CH64" s="234"/>
      <c r="CI64" s="234"/>
      <c r="CJ64" s="234"/>
      <c r="CK64" s="234"/>
      <c r="CL64" s="234"/>
      <c r="CM64" s="234"/>
      <c r="CN64" s="234"/>
      <c r="CO64" s="234"/>
      <c r="CP64" s="234"/>
      <c r="CQ64" s="234"/>
      <c r="CR64" s="234"/>
      <c r="CS64" s="234"/>
      <c r="CT64" s="234"/>
      <c r="CU64" s="234"/>
      <c r="CV64" s="234"/>
      <c r="CW64" s="234"/>
      <c r="CX64" s="234"/>
      <c r="CY64" s="234"/>
      <c r="CZ64" s="234"/>
      <c r="DA64" s="234"/>
      <c r="DB64" s="234"/>
      <c r="DC64" s="234"/>
      <c r="DD64" s="234"/>
      <c r="DE64" s="234"/>
      <c r="DF64" s="234"/>
      <c r="DG64" s="234"/>
      <c r="DH64" s="234"/>
      <c r="DI64" s="234"/>
      <c r="DJ64" s="234"/>
      <c r="DK64" s="234"/>
      <c r="DL64" s="234"/>
      <c r="DM64" s="234"/>
      <c r="DN64" s="234"/>
      <c r="DO64" s="234"/>
      <c r="DP64" s="234"/>
      <c r="DQ64" s="234"/>
      <c r="DR64" s="234"/>
      <c r="DS64" s="234"/>
      <c r="DT64" s="234"/>
      <c r="DU64" s="234"/>
      <c r="DV64" s="234"/>
      <c r="DW64" s="234"/>
      <c r="DX64" s="234"/>
      <c r="DY64" s="234"/>
      <c r="DZ64" s="234"/>
      <c r="EA64" s="234"/>
      <c r="EB64" s="234"/>
      <c r="EC64" s="234"/>
      <c r="ED64" s="234"/>
      <c r="EE64" s="234"/>
      <c r="EF64" s="234"/>
      <c r="EG64" s="234"/>
      <c r="EH64" s="234"/>
      <c r="EI64" s="234"/>
      <c r="EJ64" s="234"/>
      <c r="EK64" s="234"/>
    </row>
    <row r="65" spans="1:141" ht="15" x14ac:dyDescent="0.25">
      <c r="A65" s="386" t="str">
        <f t="shared" si="11"/>
        <v>620120251125TAC0006-62xx-60240022157</v>
      </c>
      <c r="B65" s="161" t="s">
        <v>1788</v>
      </c>
      <c r="C65" s="475" t="s">
        <v>3363</v>
      </c>
      <c r="D65" s="161" t="s">
        <v>4458</v>
      </c>
      <c r="E65" s="161" t="s">
        <v>5388</v>
      </c>
      <c r="F65" s="161"/>
      <c r="G65" s="161" t="s">
        <v>487</v>
      </c>
      <c r="H65" s="198">
        <v>45986</v>
      </c>
      <c r="I65" s="161" t="s">
        <v>576</v>
      </c>
      <c r="J65" s="161" t="s">
        <v>361</v>
      </c>
      <c r="K65" s="260">
        <v>60240022157</v>
      </c>
      <c r="L65" s="161" t="s">
        <v>2818</v>
      </c>
      <c r="M65" s="161" t="s">
        <v>1787</v>
      </c>
      <c r="N65" s="161" t="s">
        <v>564</v>
      </c>
      <c r="O65" s="198">
        <v>45985</v>
      </c>
      <c r="P65" s="161" t="e">
        <v>#N/A</v>
      </c>
      <c r="Q65" s="161" t="e">
        <v>#N/A</v>
      </c>
      <c r="R65" s="161" t="s">
        <v>480</v>
      </c>
      <c r="S65" s="161" t="s">
        <v>1967</v>
      </c>
      <c r="T65" s="161" t="s">
        <v>578</v>
      </c>
      <c r="U65" s="161" t="s">
        <v>1786</v>
      </c>
      <c r="V65" s="161" t="s">
        <v>655</v>
      </c>
      <c r="W65" s="161" t="s">
        <v>28</v>
      </c>
      <c r="X65" s="198">
        <v>44562</v>
      </c>
      <c r="Y65" s="198">
        <v>45657</v>
      </c>
      <c r="Z65" s="161">
        <v>30</v>
      </c>
      <c r="AA65" s="198">
        <v>46002</v>
      </c>
      <c r="AB65" s="197">
        <f t="shared" si="10"/>
        <v>111</v>
      </c>
      <c r="AC65" s="161" t="s">
        <v>904</v>
      </c>
      <c r="AD65" s="161">
        <v>0</v>
      </c>
      <c r="AE65" s="197">
        <v>28825170735</v>
      </c>
      <c r="AF65" s="197">
        <v>3.9744686463112182</v>
      </c>
      <c r="AG65" s="197">
        <v>103.33333333333333</v>
      </c>
      <c r="AH65" s="242" t="s">
        <v>118</v>
      </c>
      <c r="AI65" s="242" t="s">
        <v>904</v>
      </c>
      <c r="AJ65" s="515"/>
      <c r="AK65" s="515"/>
      <c r="AL65" s="515"/>
      <c r="AM65" s="515"/>
      <c r="AN65" s="515"/>
      <c r="AO65" s="515"/>
      <c r="AP65" s="515"/>
      <c r="AQ65" s="515"/>
      <c r="AR65" s="515"/>
      <c r="AS65" s="515"/>
      <c r="AT65" s="515"/>
      <c r="AU65" s="515"/>
      <c r="AV65" s="515"/>
      <c r="AW65" s="515"/>
      <c r="AX65" s="515"/>
      <c r="AY65" s="515"/>
      <c r="AZ65" s="515"/>
      <c r="BA65" s="515"/>
      <c r="BB65" s="234"/>
      <c r="BC65" s="234"/>
      <c r="BD65" s="234"/>
      <c r="BE65" s="234"/>
      <c r="BF65" s="234"/>
      <c r="BG65" s="234"/>
      <c r="BH65" s="234"/>
      <c r="BI65" s="234"/>
      <c r="BJ65" s="234"/>
      <c r="BK65" s="234"/>
      <c r="BL65" s="234"/>
      <c r="BM65" s="234"/>
      <c r="BN65" s="234"/>
      <c r="BO65" s="234"/>
      <c r="BP65" s="234"/>
      <c r="BQ65" s="234"/>
      <c r="BR65" s="234"/>
      <c r="BS65" s="234"/>
      <c r="BT65" s="234"/>
      <c r="BU65" s="234"/>
      <c r="BV65" s="234"/>
      <c r="BW65" s="234"/>
      <c r="BX65" s="234"/>
      <c r="BY65" s="234"/>
      <c r="BZ65" s="234"/>
      <c r="CA65" s="234"/>
      <c r="CB65" s="234"/>
      <c r="CC65" s="234"/>
      <c r="CD65" s="234"/>
      <c r="CE65" s="234"/>
      <c r="CF65" s="234"/>
      <c r="CG65" s="234"/>
      <c r="CH65" s="234"/>
      <c r="CI65" s="234"/>
      <c r="CJ65" s="234"/>
      <c r="CK65" s="234"/>
      <c r="CL65" s="234"/>
      <c r="CM65" s="234"/>
      <c r="CN65" s="234"/>
      <c r="CO65" s="234"/>
      <c r="CP65" s="234"/>
      <c r="CQ65" s="234"/>
      <c r="CR65" s="234"/>
      <c r="CS65" s="234"/>
      <c r="CT65" s="234"/>
      <c r="CU65" s="234"/>
      <c r="CV65" s="234"/>
      <c r="CW65" s="234"/>
      <c r="CX65" s="234"/>
      <c r="CY65" s="234"/>
      <c r="CZ65" s="234"/>
      <c r="DA65" s="234"/>
      <c r="DB65" s="234"/>
      <c r="DC65" s="234"/>
      <c r="DD65" s="234"/>
      <c r="DE65" s="234"/>
      <c r="DF65" s="234"/>
      <c r="DG65" s="234"/>
      <c r="DH65" s="234"/>
      <c r="DI65" s="234"/>
      <c r="DJ65" s="234"/>
      <c r="DK65" s="234"/>
      <c r="DL65" s="234"/>
      <c r="DM65" s="234"/>
      <c r="DN65" s="234"/>
      <c r="DO65" s="234"/>
      <c r="DP65" s="234"/>
      <c r="DQ65" s="234"/>
      <c r="DR65" s="234"/>
      <c r="DS65" s="234"/>
      <c r="DT65" s="234"/>
      <c r="DU65" s="234"/>
      <c r="DV65" s="234"/>
      <c r="DW65" s="234"/>
      <c r="DX65" s="234"/>
      <c r="DY65" s="234"/>
      <c r="DZ65" s="234"/>
      <c r="EA65" s="234"/>
      <c r="EB65" s="234"/>
      <c r="EC65" s="234"/>
      <c r="ED65" s="234"/>
      <c r="EE65" s="234"/>
      <c r="EF65" s="234"/>
      <c r="EG65" s="234"/>
      <c r="EH65" s="234"/>
      <c r="EI65" s="234"/>
      <c r="EJ65" s="234"/>
      <c r="EK65" s="234"/>
    </row>
    <row r="66" spans="1:141" ht="15" x14ac:dyDescent="0.25">
      <c r="A66" s="386" t="str">
        <f t="shared" si="11"/>
        <v>580120251222TAC0005-58xx-90740014299</v>
      </c>
      <c r="B66" s="161" t="s">
        <v>2733</v>
      </c>
      <c r="C66" s="475" t="s">
        <v>3363</v>
      </c>
      <c r="D66" s="161" t="s">
        <v>4458</v>
      </c>
      <c r="E66" s="161" t="s">
        <v>5160</v>
      </c>
      <c r="F66" s="161"/>
      <c r="G66" s="161" t="s">
        <v>487</v>
      </c>
      <c r="H66" s="198">
        <v>46013</v>
      </c>
      <c r="I66" s="161" t="s">
        <v>565</v>
      </c>
      <c r="J66" s="161" t="s">
        <v>282</v>
      </c>
      <c r="K66" s="260">
        <v>90740014299</v>
      </c>
      <c r="L66" s="161" t="s">
        <v>2819</v>
      </c>
      <c r="M66" s="161" t="s">
        <v>2732</v>
      </c>
      <c r="N66" s="161" t="s">
        <v>564</v>
      </c>
      <c r="O66" s="198">
        <v>46008</v>
      </c>
      <c r="P66" s="161" t="e">
        <v>#N/A</v>
      </c>
      <c r="Q66" s="161" t="e">
        <v>#N/A</v>
      </c>
      <c r="R66" s="161" t="s">
        <v>480</v>
      </c>
      <c r="S66" s="161" t="s">
        <v>1004</v>
      </c>
      <c r="T66" s="161" t="s">
        <v>562</v>
      </c>
      <c r="U66" s="161" t="s">
        <v>1005</v>
      </c>
      <c r="V66" s="161" t="s">
        <v>655</v>
      </c>
      <c r="W66" s="161" t="s">
        <v>28</v>
      </c>
      <c r="X66" s="198">
        <v>44562</v>
      </c>
      <c r="Y66" s="198">
        <v>45657</v>
      </c>
      <c r="Z66" s="161">
        <v>30</v>
      </c>
      <c r="AA66" s="198">
        <v>46028</v>
      </c>
      <c r="AB66" s="197">
        <f t="shared" si="10"/>
        <v>85</v>
      </c>
      <c r="AC66" s="161" t="s">
        <v>904</v>
      </c>
      <c r="AD66" s="161">
        <v>0</v>
      </c>
      <c r="AE66" s="197">
        <v>26752254037</v>
      </c>
      <c r="AF66" s="197">
        <v>0.65037413022561152</v>
      </c>
      <c r="AG66" s="197">
        <v>72.694444444444443</v>
      </c>
      <c r="AH66" s="242" t="s">
        <v>118</v>
      </c>
      <c r="AI66" s="242" t="s">
        <v>904</v>
      </c>
      <c r="AJ66" s="515"/>
      <c r="AK66" s="515"/>
      <c r="AL66" s="515"/>
      <c r="AM66" s="515"/>
      <c r="AN66" s="515"/>
      <c r="AO66" s="515"/>
      <c r="AP66" s="515"/>
      <c r="AQ66" s="515"/>
      <c r="AR66" s="515"/>
      <c r="AS66" s="515"/>
      <c r="AT66" s="515"/>
      <c r="AU66" s="515"/>
      <c r="AV66" s="515"/>
      <c r="AW66" s="515"/>
      <c r="AX66" s="515"/>
      <c r="AY66" s="515"/>
      <c r="AZ66" s="515"/>
      <c r="BA66" s="515"/>
      <c r="BB66" s="234"/>
      <c r="BC66" s="234"/>
      <c r="BD66" s="234"/>
      <c r="BE66" s="234"/>
      <c r="BF66" s="234"/>
      <c r="BG66" s="234"/>
      <c r="BH66" s="234"/>
      <c r="BI66" s="234"/>
      <c r="BJ66" s="234"/>
      <c r="BK66" s="234"/>
      <c r="BL66" s="234"/>
      <c r="BM66" s="234"/>
      <c r="BN66" s="234"/>
      <c r="BO66" s="234"/>
      <c r="BP66" s="234"/>
      <c r="BQ66" s="234"/>
      <c r="BR66" s="234"/>
      <c r="BS66" s="234"/>
      <c r="BT66" s="234"/>
      <c r="BU66" s="234"/>
      <c r="BV66" s="234"/>
      <c r="BW66" s="234"/>
      <c r="BX66" s="234"/>
      <c r="BY66" s="234"/>
      <c r="BZ66" s="234"/>
      <c r="CA66" s="234"/>
      <c r="CB66" s="234"/>
      <c r="CC66" s="234"/>
      <c r="CD66" s="234"/>
      <c r="CE66" s="234"/>
      <c r="CF66" s="234"/>
      <c r="CG66" s="234"/>
      <c r="CH66" s="234"/>
      <c r="CI66" s="234"/>
      <c r="CJ66" s="234"/>
      <c r="CK66" s="234"/>
      <c r="CL66" s="234"/>
      <c r="CM66" s="234"/>
      <c r="CN66" s="234"/>
      <c r="CO66" s="234"/>
      <c r="CP66" s="234"/>
      <c r="CQ66" s="234"/>
      <c r="CR66" s="234"/>
      <c r="CS66" s="234"/>
      <c r="CT66" s="234"/>
      <c r="CU66" s="234"/>
      <c r="CV66" s="234"/>
      <c r="CW66" s="234"/>
      <c r="CX66" s="234"/>
      <c r="CY66" s="234"/>
      <c r="CZ66" s="234"/>
      <c r="DA66" s="234"/>
      <c r="DB66" s="234"/>
      <c r="DC66" s="234"/>
      <c r="DD66" s="234"/>
      <c r="DE66" s="234"/>
      <c r="DF66" s="234"/>
      <c r="DG66" s="234"/>
      <c r="DH66" s="234"/>
      <c r="DI66" s="234"/>
      <c r="DJ66" s="234"/>
      <c r="DK66" s="234"/>
      <c r="DL66" s="234"/>
      <c r="DM66" s="234"/>
      <c r="DN66" s="234"/>
      <c r="DO66" s="234"/>
      <c r="DP66" s="234"/>
      <c r="DQ66" s="234"/>
      <c r="DR66" s="234"/>
      <c r="DS66" s="234"/>
      <c r="DT66" s="234"/>
      <c r="DU66" s="234"/>
      <c r="DV66" s="234"/>
      <c r="DW66" s="234"/>
      <c r="DX66" s="234"/>
      <c r="DY66" s="234"/>
      <c r="DZ66" s="234"/>
      <c r="EA66" s="234"/>
      <c r="EB66" s="234"/>
      <c r="EC66" s="234"/>
      <c r="ED66" s="234"/>
      <c r="EE66" s="234"/>
      <c r="EF66" s="234"/>
      <c r="EG66" s="234"/>
      <c r="EH66" s="234"/>
      <c r="EI66" s="234"/>
      <c r="EJ66" s="234"/>
      <c r="EK66" s="234"/>
    </row>
    <row r="67" spans="1:141" ht="15" x14ac:dyDescent="0.25">
      <c r="A67" s="386" t="str">
        <f t="shared" si="11"/>
        <v>600120251211TAC0001-60xx-140940008789</v>
      </c>
      <c r="B67" s="161" t="s">
        <v>1908</v>
      </c>
      <c r="C67" s="475" t="s">
        <v>3363</v>
      </c>
      <c r="D67" s="161" t="s">
        <v>4458</v>
      </c>
      <c r="E67" s="161" t="s">
        <v>5235</v>
      </c>
      <c r="F67" s="161"/>
      <c r="G67" s="161" t="s">
        <v>487</v>
      </c>
      <c r="H67" s="198">
        <v>46002</v>
      </c>
      <c r="I67" s="161" t="s">
        <v>566</v>
      </c>
      <c r="J67" s="161" t="s">
        <v>363</v>
      </c>
      <c r="K67" s="260">
        <v>140940008789</v>
      </c>
      <c r="L67" s="161" t="s">
        <v>2820</v>
      </c>
      <c r="M67" s="161" t="s">
        <v>1907</v>
      </c>
      <c r="N67" s="161" t="s">
        <v>564</v>
      </c>
      <c r="O67" s="198">
        <v>45999</v>
      </c>
      <c r="P67" s="161" t="e">
        <v>#N/A</v>
      </c>
      <c r="Q67" s="161" t="e">
        <v>#N/A</v>
      </c>
      <c r="R67" s="161" t="s">
        <v>480</v>
      </c>
      <c r="S67" s="161" t="s">
        <v>665</v>
      </c>
      <c r="T67" s="161" t="s">
        <v>567</v>
      </c>
      <c r="U67" s="161" t="s">
        <v>666</v>
      </c>
      <c r="V67" s="161" t="s">
        <v>655</v>
      </c>
      <c r="W67" s="161" t="s">
        <v>28</v>
      </c>
      <c r="X67" s="198">
        <v>44562</v>
      </c>
      <c r="Y67" s="198">
        <v>45657</v>
      </c>
      <c r="Z67" s="161">
        <v>30</v>
      </c>
      <c r="AA67" s="198">
        <v>46008</v>
      </c>
      <c r="AB67" s="197">
        <f t="shared" si="10"/>
        <v>105</v>
      </c>
      <c r="AC67" s="161" t="s">
        <v>904</v>
      </c>
      <c r="AD67" s="161">
        <v>0</v>
      </c>
      <c r="AE67" s="197">
        <v>26176469762</v>
      </c>
      <c r="AF67" s="197">
        <v>15.631268231510354</v>
      </c>
      <c r="AG67" s="197">
        <v>507.47222222222223</v>
      </c>
      <c r="AH67" s="242" t="s">
        <v>118</v>
      </c>
      <c r="AI67" s="242" t="s">
        <v>904</v>
      </c>
      <c r="AJ67" s="515"/>
      <c r="AK67" s="515"/>
      <c r="AL67" s="515"/>
      <c r="AM67" s="515"/>
      <c r="AN67" s="515"/>
      <c r="AO67" s="515"/>
      <c r="AP67" s="515"/>
      <c r="AQ67" s="515"/>
      <c r="AR67" s="515"/>
      <c r="AS67" s="515"/>
      <c r="AT67" s="515"/>
      <c r="AU67" s="515"/>
      <c r="AV67" s="515"/>
      <c r="AW67" s="515"/>
      <c r="AX67" s="515"/>
      <c r="AY67" s="515"/>
      <c r="AZ67" s="515"/>
      <c r="BA67" s="515"/>
      <c r="BB67" s="234"/>
      <c r="BC67" s="234"/>
      <c r="BD67" s="234"/>
      <c r="BE67" s="234"/>
      <c r="BF67" s="234"/>
      <c r="BG67" s="234"/>
      <c r="BH67" s="234"/>
      <c r="BI67" s="234"/>
      <c r="BJ67" s="234"/>
      <c r="BK67" s="234"/>
      <c r="BL67" s="234"/>
      <c r="BM67" s="234"/>
      <c r="BN67" s="234"/>
      <c r="BO67" s="234"/>
      <c r="BP67" s="234"/>
      <c r="BQ67" s="234"/>
      <c r="BR67" s="234"/>
      <c r="BS67" s="234"/>
      <c r="BT67" s="234"/>
      <c r="BU67" s="234"/>
      <c r="BV67" s="234"/>
      <c r="BW67" s="234"/>
      <c r="BX67" s="234"/>
      <c r="BY67" s="234"/>
      <c r="BZ67" s="234"/>
      <c r="CA67" s="234"/>
      <c r="CB67" s="234"/>
      <c r="CC67" s="234"/>
      <c r="CD67" s="234"/>
      <c r="CE67" s="234"/>
      <c r="CF67" s="234"/>
      <c r="CG67" s="234"/>
      <c r="CH67" s="234"/>
      <c r="CI67" s="234"/>
      <c r="CJ67" s="234"/>
      <c r="CK67" s="234"/>
      <c r="CL67" s="234"/>
      <c r="CM67" s="234"/>
      <c r="CN67" s="234"/>
      <c r="CO67" s="234"/>
      <c r="CP67" s="234"/>
      <c r="CQ67" s="234"/>
      <c r="CR67" s="234"/>
      <c r="CS67" s="234"/>
      <c r="CT67" s="234"/>
      <c r="CU67" s="234"/>
      <c r="CV67" s="234"/>
      <c r="CW67" s="234"/>
      <c r="CX67" s="234"/>
      <c r="CY67" s="234"/>
      <c r="CZ67" s="234"/>
      <c r="DA67" s="234"/>
      <c r="DB67" s="234"/>
      <c r="DC67" s="234"/>
      <c r="DD67" s="234"/>
      <c r="DE67" s="234"/>
      <c r="DF67" s="234"/>
      <c r="DG67" s="234"/>
      <c r="DH67" s="234"/>
      <c r="DI67" s="234"/>
      <c r="DJ67" s="234"/>
      <c r="DK67" s="234"/>
      <c r="DL67" s="234"/>
      <c r="DM67" s="234"/>
      <c r="DN67" s="234"/>
      <c r="DO67" s="234"/>
      <c r="DP67" s="234"/>
      <c r="DQ67" s="234"/>
      <c r="DR67" s="234"/>
      <c r="DS67" s="234"/>
      <c r="DT67" s="234"/>
      <c r="DU67" s="234"/>
      <c r="DV67" s="234"/>
      <c r="DW67" s="234"/>
      <c r="DX67" s="234"/>
      <c r="DY67" s="234"/>
      <c r="DZ67" s="234"/>
      <c r="EA67" s="234"/>
      <c r="EB67" s="234"/>
      <c r="EC67" s="234"/>
      <c r="ED67" s="234"/>
      <c r="EE67" s="234"/>
      <c r="EF67" s="234"/>
      <c r="EG67" s="234"/>
      <c r="EH67" s="234"/>
      <c r="EI67" s="234"/>
      <c r="EJ67" s="234"/>
      <c r="EK67" s="234"/>
    </row>
    <row r="68" spans="1:141" ht="15" x14ac:dyDescent="0.25">
      <c r="A68" s="386" t="str">
        <f t="shared" si="11"/>
        <v>600120251222TAC0013-60xx-181240014292</v>
      </c>
      <c r="B68" s="161" t="s">
        <v>2223</v>
      </c>
      <c r="C68" s="475" t="s">
        <v>3363</v>
      </c>
      <c r="D68" s="161" t="s">
        <v>4458</v>
      </c>
      <c r="E68" s="161" t="s">
        <v>5261</v>
      </c>
      <c r="F68" s="161"/>
      <c r="G68" s="161" t="s">
        <v>479</v>
      </c>
      <c r="H68" s="198">
        <v>46013</v>
      </c>
      <c r="I68" s="161" t="s">
        <v>566</v>
      </c>
      <c r="J68" s="161" t="s">
        <v>363</v>
      </c>
      <c r="K68" s="260">
        <v>181240014292</v>
      </c>
      <c r="L68" s="161" t="s">
        <v>2821</v>
      </c>
      <c r="M68" s="161" t="s">
        <v>2222</v>
      </c>
      <c r="N68" s="161" t="s">
        <v>564</v>
      </c>
      <c r="O68" s="198" t="e">
        <v>#N/A</v>
      </c>
      <c r="P68" s="161" t="e">
        <v>#N/A</v>
      </c>
      <c r="Q68" s="161" t="e">
        <v>#N/A</v>
      </c>
      <c r="R68" s="161" t="s">
        <v>480</v>
      </c>
      <c r="S68" s="161" t="s">
        <v>675</v>
      </c>
      <c r="T68" s="161" t="s">
        <v>759</v>
      </c>
      <c r="U68" s="161" t="s">
        <v>774</v>
      </c>
      <c r="V68" s="161" t="s">
        <v>658</v>
      </c>
      <c r="W68" s="161" t="s">
        <v>132</v>
      </c>
      <c r="X68" s="198">
        <v>44927</v>
      </c>
      <c r="Y68" s="198">
        <v>46006</v>
      </c>
      <c r="Z68" s="161">
        <v>30</v>
      </c>
      <c r="AA68" s="198">
        <v>46022</v>
      </c>
      <c r="AB68" s="197">
        <f t="shared" si="10"/>
        <v>91</v>
      </c>
      <c r="AC68" s="161" t="s">
        <v>904</v>
      </c>
      <c r="AD68" s="161">
        <v>0</v>
      </c>
      <c r="AE68" s="197">
        <v>26070584940</v>
      </c>
      <c r="AF68" s="197">
        <v>2.9158556859496892E-2</v>
      </c>
      <c r="AG68" s="197">
        <v>2.75</v>
      </c>
      <c r="AH68" s="242" t="s">
        <v>118</v>
      </c>
      <c r="AI68" s="242" t="s">
        <v>904</v>
      </c>
      <c r="AJ68" s="515"/>
      <c r="AK68" s="515"/>
      <c r="AL68" s="515"/>
      <c r="AM68" s="515"/>
      <c r="AN68" s="515"/>
      <c r="AO68" s="515"/>
      <c r="AP68" s="515"/>
      <c r="AQ68" s="515"/>
      <c r="AR68" s="515"/>
      <c r="AS68" s="515"/>
      <c r="AT68" s="515"/>
      <c r="AU68" s="515"/>
      <c r="AV68" s="515"/>
      <c r="AW68" s="515"/>
      <c r="AX68" s="515"/>
      <c r="AY68" s="515"/>
      <c r="AZ68" s="515"/>
      <c r="BA68" s="515"/>
      <c r="BB68" s="234"/>
      <c r="BC68" s="234"/>
      <c r="BD68" s="234"/>
      <c r="BE68" s="234"/>
      <c r="BF68" s="234"/>
      <c r="BG68" s="234"/>
      <c r="BH68" s="234"/>
      <c r="BI68" s="234"/>
      <c r="BJ68" s="234"/>
      <c r="BK68" s="234"/>
      <c r="BL68" s="234"/>
      <c r="BM68" s="234"/>
      <c r="BN68" s="234"/>
      <c r="BO68" s="234"/>
      <c r="BP68" s="234"/>
      <c r="BQ68" s="234"/>
      <c r="BR68" s="234"/>
      <c r="BS68" s="234"/>
      <c r="BT68" s="234"/>
      <c r="BU68" s="234"/>
      <c r="BV68" s="234"/>
      <c r="BW68" s="234"/>
      <c r="BX68" s="234"/>
      <c r="BY68" s="234"/>
      <c r="BZ68" s="234"/>
      <c r="CA68" s="234"/>
      <c r="CB68" s="234"/>
      <c r="CC68" s="234"/>
      <c r="CD68" s="234"/>
      <c r="CE68" s="234"/>
      <c r="CF68" s="234"/>
      <c r="CG68" s="234"/>
      <c r="CH68" s="234"/>
      <c r="CI68" s="234"/>
      <c r="CJ68" s="234"/>
      <c r="CK68" s="234"/>
      <c r="CL68" s="234"/>
      <c r="CM68" s="234"/>
      <c r="CN68" s="234"/>
      <c r="CO68" s="234"/>
      <c r="CP68" s="234"/>
      <c r="CQ68" s="234"/>
      <c r="CR68" s="234"/>
      <c r="CS68" s="234"/>
      <c r="CT68" s="234"/>
      <c r="CU68" s="234"/>
      <c r="CV68" s="234"/>
      <c r="CW68" s="234"/>
      <c r="CX68" s="234"/>
      <c r="CY68" s="234"/>
      <c r="CZ68" s="234"/>
      <c r="DA68" s="234"/>
      <c r="DB68" s="234"/>
      <c r="DC68" s="234"/>
      <c r="DD68" s="234"/>
      <c r="DE68" s="234"/>
      <c r="DF68" s="234"/>
      <c r="DG68" s="234"/>
      <c r="DH68" s="234"/>
      <c r="DI68" s="234"/>
      <c r="DJ68" s="234"/>
      <c r="DK68" s="234"/>
      <c r="DL68" s="234"/>
      <c r="DM68" s="234"/>
      <c r="DN68" s="234"/>
      <c r="DO68" s="234"/>
      <c r="DP68" s="234"/>
      <c r="DQ68" s="234"/>
      <c r="DR68" s="234"/>
      <c r="DS68" s="234"/>
      <c r="DT68" s="234"/>
      <c r="DU68" s="234"/>
      <c r="DV68" s="234"/>
      <c r="DW68" s="234"/>
      <c r="DX68" s="234"/>
      <c r="DY68" s="234"/>
      <c r="DZ68" s="234"/>
      <c r="EA68" s="234"/>
      <c r="EB68" s="234"/>
      <c r="EC68" s="234"/>
      <c r="ED68" s="234"/>
      <c r="EE68" s="234"/>
      <c r="EF68" s="234"/>
      <c r="EG68" s="234"/>
      <c r="EH68" s="234"/>
      <c r="EI68" s="234"/>
      <c r="EJ68" s="234"/>
      <c r="EK68" s="234"/>
    </row>
    <row r="69" spans="1:141" ht="15" x14ac:dyDescent="0.25">
      <c r="A69" s="386" t="str">
        <f t="shared" si="11"/>
        <v>600120251212TAC0052-60xx-230340044188</v>
      </c>
      <c r="B69" s="161" t="s">
        <v>2711</v>
      </c>
      <c r="C69" s="475" t="s">
        <v>3363</v>
      </c>
      <c r="D69" s="161" t="s">
        <v>4458</v>
      </c>
      <c r="E69" s="161" t="s">
        <v>5264</v>
      </c>
      <c r="F69" s="161"/>
      <c r="G69" s="161" t="s">
        <v>487</v>
      </c>
      <c r="H69" s="198">
        <v>46003</v>
      </c>
      <c r="I69" s="161" t="s">
        <v>566</v>
      </c>
      <c r="J69" s="161" t="s">
        <v>363</v>
      </c>
      <c r="K69" s="260">
        <v>230340044188</v>
      </c>
      <c r="L69" s="161" t="s">
        <v>2822</v>
      </c>
      <c r="M69" s="161" t="s">
        <v>2710</v>
      </c>
      <c r="N69" s="161" t="s">
        <v>564</v>
      </c>
      <c r="O69" s="198" t="e">
        <v>#N/A</v>
      </c>
      <c r="P69" s="161" t="e">
        <v>#N/A</v>
      </c>
      <c r="Q69" s="161" t="e">
        <v>#N/A</v>
      </c>
      <c r="R69" s="161" t="s">
        <v>31</v>
      </c>
      <c r="S69" s="161" t="s">
        <v>675</v>
      </c>
      <c r="T69" s="161" t="s">
        <v>759</v>
      </c>
      <c r="U69" s="161" t="s">
        <v>1347</v>
      </c>
      <c r="V69" s="161" t="s">
        <v>655</v>
      </c>
      <c r="W69" s="161" t="s">
        <v>28</v>
      </c>
      <c r="X69" s="198">
        <v>45016</v>
      </c>
      <c r="Y69" s="198">
        <v>45657</v>
      </c>
      <c r="Z69" s="161">
        <v>30</v>
      </c>
      <c r="AA69" s="198">
        <v>46027</v>
      </c>
      <c r="AB69" s="197">
        <f t="shared" ref="AB69:AB132" si="12">"01.04.2026"-AA69</f>
        <v>86</v>
      </c>
      <c r="AC69" s="161" t="s">
        <v>904</v>
      </c>
      <c r="AD69" s="161">
        <v>0</v>
      </c>
      <c r="AE69" s="197">
        <v>25364204556</v>
      </c>
      <c r="AF69" s="197">
        <v>3.5450667250481649</v>
      </c>
      <c r="AG69" s="197">
        <v>114.29166666666667</v>
      </c>
      <c r="AH69" s="242" t="s">
        <v>118</v>
      </c>
      <c r="AI69" s="242" t="s">
        <v>904</v>
      </c>
      <c r="AJ69" s="515"/>
      <c r="AK69" s="515"/>
      <c r="AL69" s="515"/>
      <c r="AM69" s="515"/>
      <c r="AN69" s="515"/>
      <c r="AO69" s="515"/>
      <c r="AP69" s="515"/>
      <c r="AQ69" s="515"/>
      <c r="AR69" s="515"/>
      <c r="AS69" s="515"/>
      <c r="AT69" s="515"/>
      <c r="AU69" s="515"/>
      <c r="AV69" s="515"/>
      <c r="AW69" s="515"/>
      <c r="AX69" s="515"/>
      <c r="AY69" s="515"/>
      <c r="AZ69" s="515"/>
      <c r="BA69" s="515"/>
      <c r="BB69" s="234"/>
      <c r="BC69" s="234"/>
      <c r="BD69" s="234"/>
      <c r="BE69" s="234"/>
      <c r="BF69" s="234"/>
      <c r="BG69" s="234"/>
      <c r="BH69" s="234"/>
      <c r="BI69" s="234"/>
      <c r="BJ69" s="234"/>
      <c r="BK69" s="234"/>
      <c r="BL69" s="234"/>
      <c r="BM69" s="234"/>
      <c r="BN69" s="234"/>
      <c r="BO69" s="234"/>
      <c r="BP69" s="234"/>
      <c r="BQ69" s="234"/>
      <c r="BR69" s="234"/>
      <c r="BS69" s="234"/>
      <c r="BT69" s="234"/>
      <c r="BU69" s="234"/>
      <c r="BV69" s="234"/>
      <c r="BW69" s="234"/>
      <c r="BX69" s="234"/>
      <c r="BY69" s="234"/>
      <c r="BZ69" s="234"/>
      <c r="CA69" s="234"/>
      <c r="CB69" s="234"/>
      <c r="CC69" s="234"/>
      <c r="CD69" s="234"/>
      <c r="CE69" s="234"/>
      <c r="CF69" s="234"/>
      <c r="CG69" s="234"/>
      <c r="CH69" s="234"/>
      <c r="CI69" s="234"/>
      <c r="CJ69" s="234"/>
      <c r="CK69" s="234"/>
      <c r="CL69" s="234"/>
      <c r="CM69" s="234"/>
      <c r="CN69" s="234"/>
      <c r="CO69" s="234"/>
      <c r="CP69" s="234"/>
      <c r="CQ69" s="234"/>
      <c r="CR69" s="234"/>
      <c r="CS69" s="234"/>
      <c r="CT69" s="234"/>
      <c r="CU69" s="234"/>
      <c r="CV69" s="234"/>
      <c r="CW69" s="234"/>
      <c r="CX69" s="234"/>
      <c r="CY69" s="234"/>
      <c r="CZ69" s="234"/>
      <c r="DA69" s="234"/>
      <c r="DB69" s="234"/>
      <c r="DC69" s="234"/>
      <c r="DD69" s="234"/>
      <c r="DE69" s="234"/>
      <c r="DF69" s="234"/>
      <c r="DG69" s="234"/>
      <c r="DH69" s="234"/>
      <c r="DI69" s="234"/>
      <c r="DJ69" s="234"/>
      <c r="DK69" s="234"/>
      <c r="DL69" s="234"/>
      <c r="DM69" s="234"/>
      <c r="DN69" s="234"/>
      <c r="DO69" s="234"/>
      <c r="DP69" s="234"/>
      <c r="DQ69" s="234"/>
      <c r="DR69" s="234"/>
      <c r="DS69" s="234"/>
      <c r="DT69" s="234"/>
      <c r="DU69" s="234"/>
      <c r="DV69" s="234"/>
      <c r="DW69" s="234"/>
      <c r="DX69" s="234"/>
      <c r="DY69" s="234"/>
      <c r="DZ69" s="234"/>
      <c r="EA69" s="234"/>
      <c r="EB69" s="234"/>
      <c r="EC69" s="234"/>
      <c r="ED69" s="234"/>
      <c r="EE69" s="234"/>
      <c r="EF69" s="234"/>
      <c r="EG69" s="234"/>
      <c r="EH69" s="234"/>
      <c r="EI69" s="234"/>
      <c r="EJ69" s="234"/>
      <c r="EK69" s="234"/>
    </row>
    <row r="70" spans="1:141" ht="15" x14ac:dyDescent="0.25">
      <c r="A70" s="386" t="str">
        <f t="shared" ref="A70:A133" si="13">CONCATENATE(B70,"-",J70,"-",K70)</f>
        <v>150120250916TAC0004-15xx-540000413</v>
      </c>
      <c r="B70" s="161" t="s">
        <v>1551</v>
      </c>
      <c r="C70" s="475" t="s">
        <v>3363</v>
      </c>
      <c r="D70" s="161" t="s">
        <v>4458</v>
      </c>
      <c r="E70" s="161" t="s">
        <v>5040</v>
      </c>
      <c r="F70" s="161"/>
      <c r="G70" s="161" t="s">
        <v>487</v>
      </c>
      <c r="H70" s="198">
        <v>45916</v>
      </c>
      <c r="I70" s="161" t="s">
        <v>573</v>
      </c>
      <c r="J70" s="161" t="s">
        <v>290</v>
      </c>
      <c r="K70" s="260">
        <v>540000413</v>
      </c>
      <c r="L70" s="161" t="s">
        <v>2823</v>
      </c>
      <c r="M70" s="161" t="s">
        <v>1552</v>
      </c>
      <c r="N70" s="161" t="s">
        <v>564</v>
      </c>
      <c r="O70" s="198">
        <v>45971</v>
      </c>
      <c r="P70" s="161" t="e">
        <v>#N/A</v>
      </c>
      <c r="Q70" s="161" t="e">
        <v>#N/A</v>
      </c>
      <c r="R70" s="161" t="s">
        <v>31</v>
      </c>
      <c r="S70" s="161" t="s">
        <v>801</v>
      </c>
      <c r="T70" s="161" t="s">
        <v>579</v>
      </c>
      <c r="U70" s="161" t="s">
        <v>1026</v>
      </c>
      <c r="V70" s="161" t="s">
        <v>655</v>
      </c>
      <c r="W70" s="161" t="s">
        <v>28</v>
      </c>
      <c r="X70" s="198">
        <v>44562</v>
      </c>
      <c r="Y70" s="198">
        <v>45657</v>
      </c>
      <c r="Z70" s="161">
        <v>30</v>
      </c>
      <c r="AA70" s="198">
        <v>45978</v>
      </c>
      <c r="AB70" s="197">
        <f t="shared" si="12"/>
        <v>135</v>
      </c>
      <c r="AC70" s="161" t="s">
        <v>904</v>
      </c>
      <c r="AD70" s="161">
        <v>0</v>
      </c>
      <c r="AE70" s="197">
        <v>25351097778</v>
      </c>
      <c r="AF70" s="197">
        <v>8.2573651896713756</v>
      </c>
      <c r="AG70" s="197">
        <v>301.27777777777777</v>
      </c>
      <c r="AH70" s="242" t="s">
        <v>118</v>
      </c>
      <c r="AI70" s="242" t="s">
        <v>904</v>
      </c>
      <c r="AJ70" s="515"/>
      <c r="AK70" s="515"/>
      <c r="AL70" s="515"/>
      <c r="AM70" s="515"/>
      <c r="AN70" s="515"/>
      <c r="AO70" s="515"/>
      <c r="AP70" s="515"/>
      <c r="AQ70" s="515"/>
      <c r="AR70" s="515"/>
      <c r="AS70" s="515"/>
      <c r="AT70" s="515"/>
      <c r="AU70" s="515"/>
      <c r="AV70" s="515"/>
      <c r="AW70" s="515"/>
      <c r="AX70" s="515"/>
      <c r="AY70" s="515"/>
      <c r="AZ70" s="515"/>
      <c r="BA70" s="515"/>
      <c r="BB70" s="234"/>
      <c r="BC70" s="234"/>
      <c r="BD70" s="234"/>
      <c r="BE70" s="234"/>
      <c r="BF70" s="234"/>
      <c r="BG70" s="234"/>
      <c r="BH70" s="234"/>
      <c r="BI70" s="234"/>
      <c r="BJ70" s="234"/>
      <c r="BK70" s="234"/>
      <c r="BL70" s="234"/>
      <c r="BM70" s="234"/>
      <c r="BN70" s="234"/>
      <c r="BO70" s="234"/>
      <c r="BP70" s="234"/>
      <c r="BQ70" s="234"/>
      <c r="BR70" s="234"/>
      <c r="BS70" s="234"/>
      <c r="BT70" s="234"/>
      <c r="BU70" s="234"/>
      <c r="BV70" s="234"/>
      <c r="BW70" s="234"/>
      <c r="BX70" s="234"/>
      <c r="BY70" s="234"/>
      <c r="BZ70" s="234"/>
      <c r="CA70" s="234"/>
      <c r="CB70" s="234"/>
      <c r="CC70" s="234"/>
      <c r="CD70" s="234"/>
      <c r="CE70" s="234"/>
      <c r="CF70" s="234"/>
      <c r="CG70" s="234"/>
      <c r="CH70" s="234"/>
      <c r="CI70" s="234"/>
      <c r="CJ70" s="234"/>
      <c r="CK70" s="234"/>
      <c r="CL70" s="234"/>
      <c r="CM70" s="234"/>
      <c r="CN70" s="234"/>
      <c r="CO70" s="234"/>
      <c r="CP70" s="234"/>
      <c r="CQ70" s="234"/>
      <c r="CR70" s="234"/>
      <c r="CS70" s="234"/>
      <c r="CT70" s="234"/>
      <c r="CU70" s="234"/>
      <c r="CV70" s="234"/>
      <c r="CW70" s="234"/>
      <c r="CX70" s="234"/>
      <c r="CY70" s="234"/>
      <c r="CZ70" s="234"/>
      <c r="DA70" s="234"/>
      <c r="DB70" s="234"/>
      <c r="DC70" s="234"/>
      <c r="DD70" s="234"/>
      <c r="DE70" s="234"/>
      <c r="DF70" s="234"/>
      <c r="DG70" s="234"/>
      <c r="DH70" s="234"/>
      <c r="DI70" s="234"/>
      <c r="DJ70" s="234"/>
      <c r="DK70" s="234"/>
      <c r="DL70" s="234"/>
      <c r="DM70" s="234"/>
      <c r="DN70" s="234"/>
      <c r="DO70" s="234"/>
      <c r="DP70" s="234"/>
      <c r="DQ70" s="234"/>
      <c r="DR70" s="234"/>
      <c r="DS70" s="234"/>
      <c r="DT70" s="234"/>
      <c r="DU70" s="234"/>
      <c r="DV70" s="234"/>
      <c r="DW70" s="234"/>
      <c r="DX70" s="234"/>
      <c r="DY70" s="234"/>
      <c r="DZ70" s="234"/>
      <c r="EA70" s="234"/>
      <c r="EB70" s="234"/>
      <c r="EC70" s="234"/>
      <c r="ED70" s="234"/>
      <c r="EE70" s="234"/>
      <c r="EF70" s="234"/>
      <c r="EG70" s="234"/>
      <c r="EH70" s="234"/>
      <c r="EI70" s="234"/>
      <c r="EJ70" s="234"/>
      <c r="EK70" s="234"/>
    </row>
    <row r="71" spans="1:141" ht="15" x14ac:dyDescent="0.25">
      <c r="A71" s="386" t="str">
        <f t="shared" si="13"/>
        <v>580120251209TAC0004-58xx-220240035629</v>
      </c>
      <c r="B71" s="161" t="s">
        <v>1893</v>
      </c>
      <c r="C71" s="475" t="s">
        <v>3363</v>
      </c>
      <c r="D71" s="161" t="s">
        <v>4458</v>
      </c>
      <c r="E71" s="161" t="s">
        <v>5158</v>
      </c>
      <c r="F71" s="161"/>
      <c r="G71" s="161" t="s">
        <v>487</v>
      </c>
      <c r="H71" s="198">
        <v>46000</v>
      </c>
      <c r="I71" s="161" t="s">
        <v>565</v>
      </c>
      <c r="J71" s="161" t="s">
        <v>282</v>
      </c>
      <c r="K71" s="260">
        <v>220240035629</v>
      </c>
      <c r="L71" s="161" t="s">
        <v>2824</v>
      </c>
      <c r="M71" s="161" t="s">
        <v>1892</v>
      </c>
      <c r="N71" s="161" t="s">
        <v>564</v>
      </c>
      <c r="O71" s="198" t="e">
        <v>#N/A</v>
      </c>
      <c r="P71" s="161" t="e">
        <v>#N/A</v>
      </c>
      <c r="Q71" s="161" t="e">
        <v>#N/A</v>
      </c>
      <c r="R71" s="161" t="s">
        <v>480</v>
      </c>
      <c r="S71" s="161" t="s">
        <v>1004</v>
      </c>
      <c r="T71" s="161" t="s">
        <v>562</v>
      </c>
      <c r="U71" s="161" t="s">
        <v>1894</v>
      </c>
      <c r="V71" s="161" t="s">
        <v>655</v>
      </c>
      <c r="W71" s="161" t="s">
        <v>131</v>
      </c>
      <c r="X71" s="198">
        <v>44927</v>
      </c>
      <c r="Y71" s="198">
        <v>45838</v>
      </c>
      <c r="Z71" s="161">
        <v>30</v>
      </c>
      <c r="AA71" s="198">
        <v>46006</v>
      </c>
      <c r="AB71" s="197">
        <f t="shared" si="12"/>
        <v>107</v>
      </c>
      <c r="AC71" s="161" t="s">
        <v>904</v>
      </c>
      <c r="AD71" s="161">
        <v>0</v>
      </c>
      <c r="AE71" s="197">
        <v>24478718545</v>
      </c>
      <c r="AF71" s="197">
        <v>4.5604266789681978</v>
      </c>
      <c r="AG71" s="197">
        <v>127.1388888888889</v>
      </c>
      <c r="AH71" s="242" t="s">
        <v>118</v>
      </c>
      <c r="AI71" s="242" t="s">
        <v>904</v>
      </c>
      <c r="AJ71" s="515"/>
      <c r="AK71" s="515"/>
      <c r="AL71" s="515"/>
      <c r="AM71" s="515"/>
      <c r="AN71" s="515"/>
      <c r="AO71" s="515"/>
      <c r="AP71" s="515"/>
      <c r="AQ71" s="515"/>
      <c r="AR71" s="515"/>
      <c r="AS71" s="515"/>
      <c r="AT71" s="515"/>
      <c r="AU71" s="515"/>
      <c r="AV71" s="515"/>
      <c r="AW71" s="515"/>
      <c r="AX71" s="515"/>
      <c r="AY71" s="515"/>
      <c r="AZ71" s="515"/>
      <c r="BA71" s="515"/>
      <c r="BB71" s="234"/>
      <c r="BC71" s="234"/>
      <c r="BD71" s="234"/>
      <c r="BE71" s="234"/>
      <c r="BF71" s="234"/>
      <c r="BG71" s="234"/>
      <c r="BH71" s="234"/>
      <c r="BI71" s="234"/>
      <c r="BJ71" s="234"/>
      <c r="BK71" s="234"/>
      <c r="BL71" s="234"/>
      <c r="BM71" s="234"/>
      <c r="BN71" s="234"/>
      <c r="BO71" s="234"/>
      <c r="BP71" s="234"/>
      <c r="BQ71" s="234"/>
      <c r="BR71" s="234"/>
      <c r="BS71" s="234"/>
      <c r="BT71" s="234"/>
      <c r="BU71" s="234"/>
      <c r="BV71" s="234"/>
      <c r="BW71" s="234"/>
      <c r="BX71" s="234"/>
      <c r="BY71" s="234"/>
      <c r="BZ71" s="234"/>
      <c r="CA71" s="234"/>
      <c r="CB71" s="234"/>
      <c r="CC71" s="234"/>
      <c r="CD71" s="234"/>
      <c r="CE71" s="234"/>
      <c r="CF71" s="234"/>
      <c r="CG71" s="234"/>
      <c r="CH71" s="234"/>
      <c r="CI71" s="234"/>
      <c r="CJ71" s="234"/>
      <c r="CK71" s="234"/>
      <c r="CL71" s="234"/>
      <c r="CM71" s="234"/>
      <c r="CN71" s="234"/>
      <c r="CO71" s="234"/>
      <c r="CP71" s="234"/>
      <c r="CQ71" s="234"/>
      <c r="CR71" s="234"/>
      <c r="CS71" s="234"/>
      <c r="CT71" s="234"/>
      <c r="CU71" s="234"/>
      <c r="CV71" s="234"/>
      <c r="CW71" s="234"/>
      <c r="CX71" s="234"/>
      <c r="CY71" s="234"/>
      <c r="CZ71" s="234"/>
      <c r="DA71" s="234"/>
      <c r="DB71" s="234"/>
      <c r="DC71" s="234"/>
      <c r="DD71" s="234"/>
      <c r="DE71" s="234"/>
      <c r="DF71" s="234"/>
      <c r="DG71" s="234"/>
      <c r="DH71" s="234"/>
      <c r="DI71" s="234"/>
      <c r="DJ71" s="234"/>
      <c r="DK71" s="234"/>
      <c r="DL71" s="234"/>
      <c r="DM71" s="234"/>
      <c r="DN71" s="234"/>
      <c r="DO71" s="234"/>
      <c r="DP71" s="234"/>
      <c r="DQ71" s="234"/>
      <c r="DR71" s="234"/>
      <c r="DS71" s="234"/>
      <c r="DT71" s="234"/>
      <c r="DU71" s="234"/>
      <c r="DV71" s="234"/>
      <c r="DW71" s="234"/>
      <c r="DX71" s="234"/>
      <c r="DY71" s="234"/>
      <c r="DZ71" s="234"/>
      <c r="EA71" s="234"/>
      <c r="EB71" s="234"/>
      <c r="EC71" s="234"/>
      <c r="ED71" s="234"/>
      <c r="EE71" s="234"/>
      <c r="EF71" s="234"/>
      <c r="EG71" s="234"/>
      <c r="EH71" s="234"/>
      <c r="EI71" s="234"/>
      <c r="EJ71" s="234"/>
      <c r="EK71" s="234"/>
    </row>
    <row r="72" spans="1:141" ht="15" x14ac:dyDescent="0.25">
      <c r="A72" s="386" t="str">
        <f t="shared" si="13"/>
        <v>180120251219TAC0002-18xx-970640000261</v>
      </c>
      <c r="B72" s="161" t="s">
        <v>2123</v>
      </c>
      <c r="C72" s="475" t="s">
        <v>3363</v>
      </c>
      <c r="D72" s="161" t="s">
        <v>4458</v>
      </c>
      <c r="E72" s="161" t="s">
        <v>5063</v>
      </c>
      <c r="F72" s="161"/>
      <c r="G72" s="161" t="s">
        <v>487</v>
      </c>
      <c r="H72" s="198">
        <v>46010</v>
      </c>
      <c r="I72" s="161" t="s">
        <v>604</v>
      </c>
      <c r="J72" s="161" t="s">
        <v>355</v>
      </c>
      <c r="K72" s="260">
        <v>970640000261</v>
      </c>
      <c r="L72" s="161" t="s">
        <v>2825</v>
      </c>
      <c r="M72" s="161" t="s">
        <v>1591</v>
      </c>
      <c r="N72" s="161" t="s">
        <v>564</v>
      </c>
      <c r="O72" s="198">
        <v>45959</v>
      </c>
      <c r="P72" s="161" t="e">
        <v>#N/A</v>
      </c>
      <c r="Q72" s="161" t="e">
        <v>#N/A</v>
      </c>
      <c r="R72" s="161" t="s">
        <v>31</v>
      </c>
      <c r="S72" s="161" t="s">
        <v>510</v>
      </c>
      <c r="T72" s="161" t="s">
        <v>579</v>
      </c>
      <c r="U72" s="161" t="s">
        <v>508</v>
      </c>
      <c r="V72" s="161" t="s">
        <v>655</v>
      </c>
      <c r="W72" s="161" t="s">
        <v>28</v>
      </c>
      <c r="X72" s="198">
        <v>44927</v>
      </c>
      <c r="Y72" s="198">
        <v>45657</v>
      </c>
      <c r="Z72" s="161">
        <v>30</v>
      </c>
      <c r="AA72" s="198">
        <v>46013</v>
      </c>
      <c r="AB72" s="197">
        <f t="shared" si="12"/>
        <v>100</v>
      </c>
      <c r="AC72" s="161" t="s">
        <v>904</v>
      </c>
      <c r="AD72" s="161">
        <v>0</v>
      </c>
      <c r="AE72" s="197">
        <v>24050768427</v>
      </c>
      <c r="AF72" s="197">
        <v>5.0455185205584208</v>
      </c>
      <c r="AG72" s="197">
        <v>187.125</v>
      </c>
      <c r="AH72" s="242" t="s">
        <v>118</v>
      </c>
      <c r="AI72" s="242" t="s">
        <v>904</v>
      </c>
      <c r="AJ72" s="515"/>
      <c r="AK72" s="515"/>
      <c r="AL72" s="515"/>
      <c r="AM72" s="515"/>
      <c r="AN72" s="515"/>
      <c r="AO72" s="515"/>
      <c r="AP72" s="515"/>
      <c r="AQ72" s="515"/>
      <c r="AR72" s="515"/>
      <c r="AS72" s="515"/>
      <c r="AT72" s="515"/>
      <c r="AU72" s="515"/>
      <c r="AV72" s="515"/>
      <c r="AW72" s="515"/>
      <c r="AX72" s="515"/>
      <c r="AY72" s="515"/>
      <c r="AZ72" s="515"/>
      <c r="BA72" s="515"/>
      <c r="BB72" s="234"/>
      <c r="BC72" s="234"/>
      <c r="BD72" s="234"/>
      <c r="BE72" s="234"/>
      <c r="BF72" s="234"/>
      <c r="BG72" s="234"/>
      <c r="BH72" s="234"/>
      <c r="BI72" s="234"/>
      <c r="BJ72" s="234"/>
      <c r="BK72" s="234"/>
      <c r="BL72" s="234"/>
      <c r="BM72" s="234"/>
      <c r="BN72" s="234"/>
      <c r="BO72" s="234"/>
      <c r="BP72" s="234"/>
      <c r="BQ72" s="234"/>
      <c r="BR72" s="234"/>
      <c r="BS72" s="234"/>
      <c r="BT72" s="234"/>
      <c r="BU72" s="234"/>
      <c r="BV72" s="234"/>
      <c r="BW72" s="234"/>
      <c r="BX72" s="234"/>
      <c r="BY72" s="234"/>
      <c r="BZ72" s="234"/>
      <c r="CA72" s="234"/>
      <c r="CB72" s="234"/>
      <c r="CC72" s="234"/>
      <c r="CD72" s="234"/>
      <c r="CE72" s="234"/>
      <c r="CF72" s="234"/>
      <c r="CG72" s="234"/>
      <c r="CH72" s="234"/>
      <c r="CI72" s="234"/>
      <c r="CJ72" s="234"/>
      <c r="CK72" s="234"/>
      <c r="CL72" s="234"/>
      <c r="CM72" s="234"/>
      <c r="CN72" s="234"/>
      <c r="CO72" s="234"/>
      <c r="CP72" s="234"/>
      <c r="CQ72" s="234"/>
      <c r="CR72" s="234"/>
      <c r="CS72" s="234"/>
      <c r="CT72" s="234"/>
      <c r="CU72" s="234"/>
      <c r="CV72" s="234"/>
      <c r="CW72" s="234"/>
      <c r="CX72" s="234"/>
      <c r="CY72" s="234"/>
      <c r="CZ72" s="234"/>
      <c r="DA72" s="234"/>
      <c r="DB72" s="234"/>
      <c r="DC72" s="234"/>
      <c r="DD72" s="234"/>
      <c r="DE72" s="234"/>
      <c r="DF72" s="234"/>
      <c r="DG72" s="234"/>
      <c r="DH72" s="234"/>
      <c r="DI72" s="234"/>
      <c r="DJ72" s="234"/>
      <c r="DK72" s="234"/>
      <c r="DL72" s="234"/>
      <c r="DM72" s="234"/>
      <c r="DN72" s="234"/>
      <c r="DO72" s="234"/>
      <c r="DP72" s="234"/>
      <c r="DQ72" s="234"/>
      <c r="DR72" s="234"/>
      <c r="DS72" s="234"/>
      <c r="DT72" s="234"/>
      <c r="DU72" s="234"/>
      <c r="DV72" s="234"/>
      <c r="DW72" s="234"/>
      <c r="DX72" s="234"/>
      <c r="DY72" s="234"/>
      <c r="DZ72" s="234"/>
      <c r="EA72" s="234"/>
      <c r="EB72" s="234"/>
      <c r="EC72" s="234"/>
      <c r="ED72" s="234"/>
      <c r="EE72" s="234"/>
      <c r="EF72" s="234"/>
      <c r="EG72" s="234"/>
      <c r="EH72" s="234"/>
      <c r="EI72" s="234"/>
      <c r="EJ72" s="234"/>
      <c r="EK72" s="234"/>
    </row>
    <row r="73" spans="1:141" ht="15" x14ac:dyDescent="0.25">
      <c r="A73" s="386" t="str">
        <f t="shared" si="13"/>
        <v>090120251009TAC0002-09xx-160840005239</v>
      </c>
      <c r="B73" s="161" t="s">
        <v>1198</v>
      </c>
      <c r="C73" s="475" t="s">
        <v>3363</v>
      </c>
      <c r="D73" s="161" t="s">
        <v>4458</v>
      </c>
      <c r="E73" s="161" t="s">
        <v>5025</v>
      </c>
      <c r="F73" s="161"/>
      <c r="G73" s="161" t="s">
        <v>487</v>
      </c>
      <c r="H73" s="198">
        <v>45939</v>
      </c>
      <c r="I73" s="161" t="s">
        <v>677</v>
      </c>
      <c r="J73" s="161" t="s">
        <v>356</v>
      </c>
      <c r="K73" s="260">
        <v>160840005239</v>
      </c>
      <c r="L73" s="161" t="s">
        <v>2826</v>
      </c>
      <c r="M73" s="161" t="s">
        <v>1197</v>
      </c>
      <c r="N73" s="161" t="s">
        <v>564</v>
      </c>
      <c r="O73" s="198" t="e">
        <v>#N/A</v>
      </c>
      <c r="P73" s="161" t="e">
        <v>#N/A</v>
      </c>
      <c r="Q73" s="161">
        <v>160840005239</v>
      </c>
      <c r="R73" s="161" t="s">
        <v>31</v>
      </c>
      <c r="S73" s="161" t="s">
        <v>684</v>
      </c>
      <c r="T73" s="161" t="s">
        <v>578</v>
      </c>
      <c r="U73" s="161" t="s">
        <v>863</v>
      </c>
      <c r="V73" s="161" t="s">
        <v>655</v>
      </c>
      <c r="W73" s="161" t="s">
        <v>28</v>
      </c>
      <c r="X73" s="198">
        <v>44562</v>
      </c>
      <c r="Y73" s="198">
        <v>45291</v>
      </c>
      <c r="Z73" s="161">
        <v>30</v>
      </c>
      <c r="AA73" s="198">
        <v>45950</v>
      </c>
      <c r="AB73" s="197">
        <f t="shared" si="12"/>
        <v>163</v>
      </c>
      <c r="AC73" s="161" t="s">
        <v>904</v>
      </c>
      <c r="AD73" s="161">
        <v>0</v>
      </c>
      <c r="AE73" s="197">
        <v>23609747478</v>
      </c>
      <c r="AF73" s="197">
        <v>7.0074493317230271</v>
      </c>
      <c r="AG73" s="197">
        <v>14.458333333333334</v>
      </c>
      <c r="AH73" s="242" t="s">
        <v>118</v>
      </c>
      <c r="AI73" s="242" t="s">
        <v>904</v>
      </c>
      <c r="AJ73" s="515"/>
      <c r="AK73" s="515"/>
      <c r="AL73" s="515"/>
      <c r="AM73" s="515"/>
      <c r="AN73" s="515"/>
      <c r="AO73" s="515"/>
      <c r="AP73" s="515"/>
      <c r="AQ73" s="515"/>
      <c r="AR73" s="515"/>
      <c r="AS73" s="515"/>
      <c r="AT73" s="515"/>
      <c r="AU73" s="515"/>
      <c r="AV73" s="515"/>
      <c r="AW73" s="515"/>
      <c r="AX73" s="515"/>
      <c r="AY73" s="515"/>
      <c r="AZ73" s="515"/>
      <c r="BA73" s="515"/>
      <c r="BB73" s="234"/>
      <c r="BC73" s="234"/>
      <c r="BD73" s="234"/>
      <c r="BE73" s="234"/>
      <c r="BF73" s="234"/>
      <c r="BG73" s="234"/>
      <c r="BH73" s="234"/>
      <c r="BI73" s="234"/>
      <c r="BJ73" s="234"/>
      <c r="BK73" s="234"/>
      <c r="BL73" s="234"/>
      <c r="BM73" s="234"/>
      <c r="BN73" s="234"/>
      <c r="BO73" s="234"/>
      <c r="BP73" s="234"/>
      <c r="BQ73" s="234"/>
      <c r="BR73" s="234"/>
      <c r="BS73" s="234"/>
      <c r="BT73" s="234"/>
      <c r="BU73" s="234"/>
      <c r="BV73" s="234"/>
      <c r="BW73" s="234"/>
      <c r="BX73" s="234"/>
      <c r="BY73" s="234"/>
      <c r="BZ73" s="234"/>
      <c r="CA73" s="234"/>
      <c r="CB73" s="234"/>
      <c r="CC73" s="234"/>
      <c r="CD73" s="234"/>
      <c r="CE73" s="234"/>
      <c r="CF73" s="234"/>
      <c r="CG73" s="234"/>
      <c r="CH73" s="234"/>
      <c r="CI73" s="234"/>
      <c r="CJ73" s="234"/>
      <c r="CK73" s="234"/>
      <c r="CL73" s="234"/>
      <c r="CM73" s="234"/>
      <c r="CN73" s="234"/>
      <c r="CO73" s="234"/>
      <c r="CP73" s="234"/>
      <c r="CQ73" s="234"/>
      <c r="CR73" s="234"/>
      <c r="CS73" s="234"/>
      <c r="CT73" s="234"/>
      <c r="CU73" s="234"/>
      <c r="CV73" s="234"/>
      <c r="CW73" s="234"/>
      <c r="CX73" s="234"/>
      <c r="CY73" s="234"/>
      <c r="CZ73" s="234"/>
      <c r="DA73" s="234"/>
      <c r="DB73" s="234"/>
      <c r="DC73" s="234"/>
      <c r="DD73" s="234"/>
      <c r="DE73" s="234"/>
      <c r="DF73" s="234"/>
      <c r="DG73" s="234"/>
      <c r="DH73" s="234"/>
      <c r="DI73" s="234"/>
      <c r="DJ73" s="234"/>
      <c r="DK73" s="234"/>
      <c r="DL73" s="234"/>
      <c r="DM73" s="234"/>
      <c r="DN73" s="234"/>
      <c r="DO73" s="234"/>
      <c r="DP73" s="234"/>
      <c r="DQ73" s="234"/>
      <c r="DR73" s="234"/>
      <c r="DS73" s="234"/>
      <c r="DT73" s="234"/>
      <c r="DU73" s="234"/>
      <c r="DV73" s="234"/>
      <c r="DW73" s="234"/>
      <c r="DX73" s="234"/>
      <c r="DY73" s="234"/>
      <c r="DZ73" s="234"/>
      <c r="EA73" s="234"/>
      <c r="EB73" s="234"/>
      <c r="EC73" s="234"/>
      <c r="ED73" s="234"/>
      <c r="EE73" s="234"/>
      <c r="EF73" s="234"/>
      <c r="EG73" s="234"/>
      <c r="EH73" s="234"/>
      <c r="EI73" s="234"/>
      <c r="EJ73" s="234"/>
      <c r="EK73" s="234"/>
    </row>
    <row r="74" spans="1:141" ht="15" x14ac:dyDescent="0.25">
      <c r="A74" s="386" t="str">
        <f t="shared" si="13"/>
        <v>580120250812TAC0001-58xx-50740003078</v>
      </c>
      <c r="B74" s="161" t="s">
        <v>1038</v>
      </c>
      <c r="C74" s="475" t="s">
        <v>3363</v>
      </c>
      <c r="D74" s="161" t="s">
        <v>4458</v>
      </c>
      <c r="E74" s="161" t="s">
        <v>5154</v>
      </c>
      <c r="F74" s="161"/>
      <c r="G74" s="161" t="s">
        <v>487</v>
      </c>
      <c r="H74" s="198">
        <v>45881</v>
      </c>
      <c r="I74" s="161" t="s">
        <v>565</v>
      </c>
      <c r="J74" s="161" t="s">
        <v>282</v>
      </c>
      <c r="K74" s="260">
        <v>50740003078</v>
      </c>
      <c r="L74" s="161" t="s">
        <v>2827</v>
      </c>
      <c r="M74" s="161" t="s">
        <v>1039</v>
      </c>
      <c r="N74" s="161" t="s">
        <v>564</v>
      </c>
      <c r="O74" s="198">
        <v>45867</v>
      </c>
      <c r="P74" s="161" t="e">
        <v>#N/A</v>
      </c>
      <c r="Q74" s="161">
        <v>50740003078</v>
      </c>
      <c r="R74" s="161" t="s">
        <v>480</v>
      </c>
      <c r="S74" s="161" t="s">
        <v>1004</v>
      </c>
      <c r="T74" s="161" t="s">
        <v>562</v>
      </c>
      <c r="U74" s="161" t="s">
        <v>1040</v>
      </c>
      <c r="V74" s="161" t="s">
        <v>655</v>
      </c>
      <c r="W74" s="161" t="s">
        <v>28</v>
      </c>
      <c r="X74" s="198">
        <v>44562</v>
      </c>
      <c r="Y74" s="198">
        <v>45657</v>
      </c>
      <c r="Z74" s="161">
        <v>30</v>
      </c>
      <c r="AA74" s="198">
        <v>45912</v>
      </c>
      <c r="AB74" s="197">
        <f t="shared" si="12"/>
        <v>201</v>
      </c>
      <c r="AC74" s="161" t="s">
        <v>904</v>
      </c>
      <c r="AD74" s="161">
        <v>0</v>
      </c>
      <c r="AE74" s="197">
        <v>23500931183</v>
      </c>
      <c r="AF74" s="197">
        <v>3.7981399972124819</v>
      </c>
      <c r="AG74" s="197">
        <v>355.33333333333331</v>
      </c>
      <c r="AH74" s="242" t="s">
        <v>118</v>
      </c>
      <c r="AI74" s="242" t="s">
        <v>904</v>
      </c>
      <c r="AJ74" s="515"/>
      <c r="AK74" s="515"/>
      <c r="AL74" s="515"/>
      <c r="AM74" s="515"/>
      <c r="AN74" s="515"/>
      <c r="AO74" s="515"/>
      <c r="AP74" s="515"/>
      <c r="AQ74" s="515"/>
      <c r="AR74" s="515"/>
      <c r="AS74" s="515"/>
      <c r="AT74" s="515"/>
      <c r="AU74" s="515"/>
      <c r="AV74" s="515"/>
      <c r="AW74" s="515"/>
      <c r="AX74" s="515"/>
      <c r="AY74" s="515"/>
      <c r="AZ74" s="515"/>
      <c r="BA74" s="515"/>
      <c r="BB74" s="234"/>
      <c r="BC74" s="234"/>
      <c r="BD74" s="234"/>
      <c r="BE74" s="234"/>
      <c r="BF74" s="234"/>
      <c r="BG74" s="234"/>
      <c r="BH74" s="234"/>
      <c r="BI74" s="234"/>
      <c r="BJ74" s="234"/>
      <c r="BK74" s="234"/>
      <c r="BL74" s="234"/>
      <c r="BM74" s="234"/>
      <c r="BN74" s="234"/>
      <c r="BO74" s="234"/>
      <c r="BP74" s="234"/>
      <c r="BQ74" s="234"/>
      <c r="BR74" s="234"/>
      <c r="BS74" s="234"/>
      <c r="BT74" s="234"/>
      <c r="BU74" s="234"/>
      <c r="BV74" s="234"/>
      <c r="BW74" s="234"/>
      <c r="BX74" s="234"/>
      <c r="BY74" s="234"/>
      <c r="BZ74" s="234"/>
      <c r="CA74" s="234"/>
      <c r="CB74" s="234"/>
      <c r="CC74" s="234"/>
      <c r="CD74" s="234"/>
      <c r="CE74" s="234"/>
      <c r="CF74" s="234"/>
      <c r="CG74" s="234"/>
      <c r="CH74" s="234"/>
      <c r="CI74" s="234"/>
      <c r="CJ74" s="234"/>
      <c r="CK74" s="234"/>
      <c r="CL74" s="234"/>
      <c r="CM74" s="234"/>
      <c r="CN74" s="234"/>
      <c r="CO74" s="234"/>
      <c r="CP74" s="234"/>
      <c r="CQ74" s="234"/>
      <c r="CR74" s="234"/>
      <c r="CS74" s="234"/>
      <c r="CT74" s="234"/>
      <c r="CU74" s="234"/>
      <c r="CV74" s="234"/>
      <c r="CW74" s="234"/>
      <c r="CX74" s="234"/>
      <c r="CY74" s="234"/>
      <c r="CZ74" s="234"/>
      <c r="DA74" s="234"/>
      <c r="DB74" s="234"/>
      <c r="DC74" s="234"/>
      <c r="DD74" s="234"/>
      <c r="DE74" s="234"/>
      <c r="DF74" s="234"/>
      <c r="DG74" s="234"/>
      <c r="DH74" s="234"/>
      <c r="DI74" s="234"/>
      <c r="DJ74" s="234"/>
      <c r="DK74" s="234"/>
      <c r="DL74" s="234"/>
      <c r="DM74" s="234"/>
      <c r="DN74" s="234"/>
      <c r="DO74" s="234"/>
      <c r="DP74" s="234"/>
      <c r="DQ74" s="234"/>
      <c r="DR74" s="234"/>
      <c r="DS74" s="234"/>
      <c r="DT74" s="234"/>
      <c r="DU74" s="234"/>
      <c r="DV74" s="234"/>
      <c r="DW74" s="234"/>
      <c r="DX74" s="234"/>
      <c r="DY74" s="234"/>
      <c r="DZ74" s="234"/>
      <c r="EA74" s="234"/>
      <c r="EB74" s="234"/>
      <c r="EC74" s="234"/>
      <c r="ED74" s="234"/>
      <c r="EE74" s="234"/>
      <c r="EF74" s="234"/>
      <c r="EG74" s="234"/>
      <c r="EH74" s="234"/>
      <c r="EI74" s="234"/>
      <c r="EJ74" s="234"/>
      <c r="EK74" s="234"/>
    </row>
    <row r="75" spans="1:141" ht="15" x14ac:dyDescent="0.25">
      <c r="A75" s="386" t="str">
        <f t="shared" si="13"/>
        <v>600120260123TAC0457-60xx-70640007605</v>
      </c>
      <c r="B75" s="161" t="s">
        <v>3815</v>
      </c>
      <c r="C75" s="475" t="s">
        <v>3363</v>
      </c>
      <c r="D75" s="161" t="s">
        <v>4458</v>
      </c>
      <c r="E75" s="161" t="s">
        <v>5288</v>
      </c>
      <c r="F75" s="161"/>
      <c r="G75" s="161" t="s">
        <v>479</v>
      </c>
      <c r="H75" s="198">
        <v>46045</v>
      </c>
      <c r="I75" s="161" t="s">
        <v>566</v>
      </c>
      <c r="J75" s="161" t="s">
        <v>363</v>
      </c>
      <c r="K75" s="260">
        <v>70640007605</v>
      </c>
      <c r="L75" s="161" t="s">
        <v>3930</v>
      </c>
      <c r="M75" s="161" t="s">
        <v>3814</v>
      </c>
      <c r="N75" s="161" t="s">
        <v>564</v>
      </c>
      <c r="O75" s="198" t="e">
        <v>#N/A</v>
      </c>
      <c r="P75" s="161" t="e">
        <v>#N/A</v>
      </c>
      <c r="Q75" s="161" t="e">
        <v>#N/A</v>
      </c>
      <c r="R75" s="161" t="s">
        <v>480</v>
      </c>
      <c r="S75" s="161" t="s">
        <v>749</v>
      </c>
      <c r="T75" s="161" t="s">
        <v>578</v>
      </c>
      <c r="U75" s="161" t="s">
        <v>749</v>
      </c>
      <c r="V75" s="161" t="s">
        <v>658</v>
      </c>
      <c r="W75" s="161" t="s">
        <v>132</v>
      </c>
      <c r="X75" s="198">
        <v>44927</v>
      </c>
      <c r="Y75" s="198">
        <v>46015</v>
      </c>
      <c r="Z75" s="161">
        <v>30</v>
      </c>
      <c r="AA75" s="198">
        <v>46059</v>
      </c>
      <c r="AB75" s="197">
        <f t="shared" si="12"/>
        <v>54</v>
      </c>
      <c r="AC75" s="161" t="s">
        <v>904</v>
      </c>
      <c r="AD75" s="161">
        <v>0</v>
      </c>
      <c r="AE75" s="197">
        <v>22057001968</v>
      </c>
      <c r="AF75" s="197">
        <v>4.2237704623303136</v>
      </c>
      <c r="AG75" s="197">
        <v>25.972222222222218</v>
      </c>
      <c r="AH75" s="242" t="s">
        <v>118</v>
      </c>
      <c r="AI75" s="242" t="s">
        <v>904</v>
      </c>
      <c r="AJ75" s="515"/>
      <c r="AK75" s="515"/>
      <c r="AL75" s="515"/>
      <c r="AM75" s="515"/>
      <c r="AN75" s="515"/>
      <c r="AO75" s="515"/>
      <c r="AP75" s="515"/>
      <c r="AQ75" s="515"/>
      <c r="AR75" s="515"/>
      <c r="AS75" s="515"/>
      <c r="AT75" s="515"/>
      <c r="AU75" s="515"/>
      <c r="AV75" s="515"/>
      <c r="AW75" s="515"/>
      <c r="AX75" s="515"/>
      <c r="AY75" s="515"/>
      <c r="AZ75" s="515"/>
      <c r="BA75" s="515"/>
      <c r="BB75" s="234"/>
      <c r="BC75" s="234"/>
      <c r="BD75" s="234"/>
      <c r="BE75" s="234"/>
      <c r="BF75" s="234"/>
      <c r="BG75" s="234"/>
      <c r="BH75" s="234"/>
      <c r="BI75" s="234"/>
      <c r="BJ75" s="234"/>
      <c r="BK75" s="234"/>
      <c r="BL75" s="234"/>
      <c r="BM75" s="234"/>
      <c r="BN75" s="234"/>
      <c r="BO75" s="234"/>
      <c r="BP75" s="234"/>
      <c r="BQ75" s="234"/>
      <c r="BR75" s="234"/>
      <c r="BS75" s="234"/>
      <c r="BT75" s="234"/>
      <c r="BU75" s="234"/>
      <c r="BV75" s="234"/>
      <c r="BW75" s="234"/>
      <c r="BX75" s="234"/>
      <c r="BY75" s="234"/>
      <c r="BZ75" s="234"/>
      <c r="CA75" s="234"/>
      <c r="CB75" s="234"/>
      <c r="CC75" s="234"/>
      <c r="CD75" s="234"/>
      <c r="CE75" s="234"/>
      <c r="CF75" s="234"/>
      <c r="CG75" s="234"/>
      <c r="CH75" s="234"/>
      <c r="CI75" s="234"/>
      <c r="CJ75" s="234"/>
      <c r="CK75" s="234"/>
      <c r="CL75" s="234"/>
      <c r="CM75" s="234"/>
      <c r="CN75" s="234"/>
      <c r="CO75" s="234"/>
      <c r="CP75" s="234"/>
      <c r="CQ75" s="234"/>
      <c r="CR75" s="234"/>
      <c r="CS75" s="234"/>
      <c r="CT75" s="234"/>
      <c r="CU75" s="234"/>
      <c r="CV75" s="234"/>
      <c r="CW75" s="234"/>
      <c r="CX75" s="234"/>
      <c r="CY75" s="234"/>
      <c r="CZ75" s="234"/>
      <c r="DA75" s="234"/>
      <c r="DB75" s="234"/>
      <c r="DC75" s="234"/>
      <c r="DD75" s="234"/>
      <c r="DE75" s="234"/>
      <c r="DF75" s="234"/>
      <c r="DG75" s="234"/>
      <c r="DH75" s="234"/>
      <c r="DI75" s="234"/>
      <c r="DJ75" s="234"/>
      <c r="DK75" s="234"/>
      <c r="DL75" s="234"/>
      <c r="DM75" s="234"/>
      <c r="DN75" s="234"/>
      <c r="DO75" s="234"/>
      <c r="DP75" s="234"/>
      <c r="DQ75" s="234"/>
      <c r="DR75" s="234"/>
      <c r="DS75" s="234"/>
      <c r="DT75" s="234"/>
      <c r="DU75" s="234"/>
      <c r="DV75" s="234"/>
      <c r="DW75" s="234"/>
      <c r="DX75" s="234"/>
      <c r="DY75" s="234"/>
      <c r="DZ75" s="234"/>
      <c r="EA75" s="234"/>
      <c r="EB75" s="234"/>
      <c r="EC75" s="234"/>
      <c r="ED75" s="234"/>
      <c r="EE75" s="234"/>
      <c r="EF75" s="234"/>
      <c r="EG75" s="234"/>
      <c r="EH75" s="234"/>
      <c r="EI75" s="234"/>
      <c r="EJ75" s="234"/>
      <c r="EK75" s="234"/>
    </row>
    <row r="76" spans="1:141" ht="15" x14ac:dyDescent="0.25">
      <c r="A76" s="386" t="str">
        <f t="shared" si="13"/>
        <v>620120251030TAC0001-62xx-210740900124</v>
      </c>
      <c r="B76" s="161" t="s">
        <v>1592</v>
      </c>
      <c r="C76" s="475" t="s">
        <v>3363</v>
      </c>
      <c r="D76" s="161" t="s">
        <v>4458</v>
      </c>
      <c r="E76" s="161" t="s">
        <v>5385</v>
      </c>
      <c r="F76" s="161"/>
      <c r="G76" s="161" t="s">
        <v>487</v>
      </c>
      <c r="H76" s="198">
        <v>45960</v>
      </c>
      <c r="I76" s="161" t="s">
        <v>576</v>
      </c>
      <c r="J76" s="161" t="s">
        <v>361</v>
      </c>
      <c r="K76" s="260">
        <v>210740900124</v>
      </c>
      <c r="L76" s="161" t="s">
        <v>2828</v>
      </c>
      <c r="M76" s="161" t="s">
        <v>1593</v>
      </c>
      <c r="N76" s="161" t="s">
        <v>564</v>
      </c>
      <c r="O76" s="198" t="e">
        <v>#N/A</v>
      </c>
      <c r="P76" s="161" t="e">
        <v>#N/A</v>
      </c>
      <c r="Q76" s="161" t="e">
        <v>#N/A</v>
      </c>
      <c r="R76" s="161" t="s">
        <v>31</v>
      </c>
      <c r="S76" s="161" t="s">
        <v>687</v>
      </c>
      <c r="T76" s="161" t="s">
        <v>579</v>
      </c>
      <c r="U76" s="161" t="s">
        <v>492</v>
      </c>
      <c r="V76" s="161" t="s">
        <v>689</v>
      </c>
      <c r="W76" s="161" t="s">
        <v>28</v>
      </c>
      <c r="X76" s="198">
        <v>45292</v>
      </c>
      <c r="Y76" s="198">
        <v>45657</v>
      </c>
      <c r="Z76" s="161">
        <v>30</v>
      </c>
      <c r="AA76" s="198">
        <v>45981</v>
      </c>
      <c r="AB76" s="197">
        <f t="shared" si="12"/>
        <v>132</v>
      </c>
      <c r="AC76" s="161" t="s">
        <v>904</v>
      </c>
      <c r="AD76" s="161">
        <v>0</v>
      </c>
      <c r="AE76" s="197">
        <v>21732066358</v>
      </c>
      <c r="AF76" s="197">
        <v>3.8455238596874524</v>
      </c>
      <c r="AG76" s="197">
        <v>1.75</v>
      </c>
      <c r="AH76" s="242" t="s">
        <v>118</v>
      </c>
      <c r="AI76" s="242" t="s">
        <v>904</v>
      </c>
      <c r="AJ76" s="515"/>
      <c r="AK76" s="515"/>
      <c r="AL76" s="515"/>
      <c r="AM76" s="515"/>
      <c r="AN76" s="515"/>
      <c r="AO76" s="515"/>
      <c r="AP76" s="515"/>
      <c r="AQ76" s="515"/>
      <c r="AR76" s="515"/>
      <c r="AS76" s="515"/>
      <c r="AT76" s="515"/>
      <c r="AU76" s="515"/>
      <c r="AV76" s="515"/>
      <c r="AW76" s="515"/>
      <c r="AX76" s="515"/>
      <c r="AY76" s="515"/>
      <c r="AZ76" s="515"/>
      <c r="BA76" s="515"/>
      <c r="BB76" s="234"/>
      <c r="BC76" s="234"/>
      <c r="BD76" s="234"/>
      <c r="BE76" s="234"/>
      <c r="BF76" s="234"/>
      <c r="BG76" s="234"/>
      <c r="BH76" s="234"/>
      <c r="BI76" s="234"/>
      <c r="BJ76" s="234"/>
      <c r="BK76" s="234"/>
      <c r="BL76" s="234"/>
      <c r="BM76" s="234"/>
      <c r="BN76" s="234"/>
      <c r="BO76" s="234"/>
      <c r="BP76" s="234"/>
      <c r="BQ76" s="234"/>
      <c r="BR76" s="234"/>
      <c r="BS76" s="234"/>
      <c r="BT76" s="234"/>
      <c r="BU76" s="234"/>
      <c r="BV76" s="234"/>
      <c r="BW76" s="234"/>
      <c r="BX76" s="234"/>
      <c r="BY76" s="234"/>
      <c r="BZ76" s="234"/>
      <c r="CA76" s="234"/>
      <c r="CB76" s="234"/>
      <c r="CC76" s="234"/>
      <c r="CD76" s="234"/>
      <c r="CE76" s="234"/>
      <c r="CF76" s="234"/>
      <c r="CG76" s="234"/>
      <c r="CH76" s="234"/>
      <c r="CI76" s="234"/>
      <c r="CJ76" s="234"/>
      <c r="CK76" s="234"/>
      <c r="CL76" s="234"/>
      <c r="CM76" s="234"/>
      <c r="CN76" s="234"/>
      <c r="CO76" s="234"/>
      <c r="CP76" s="234"/>
      <c r="CQ76" s="234"/>
      <c r="CR76" s="234"/>
      <c r="CS76" s="234"/>
      <c r="CT76" s="234"/>
      <c r="CU76" s="234"/>
      <c r="CV76" s="234"/>
      <c r="CW76" s="234"/>
      <c r="CX76" s="234"/>
      <c r="CY76" s="234"/>
      <c r="CZ76" s="234"/>
      <c r="DA76" s="234"/>
      <c r="DB76" s="234"/>
      <c r="DC76" s="234"/>
      <c r="DD76" s="234"/>
      <c r="DE76" s="234"/>
      <c r="DF76" s="234"/>
      <c r="DG76" s="234"/>
      <c r="DH76" s="234"/>
      <c r="DI76" s="234"/>
      <c r="DJ76" s="234"/>
      <c r="DK76" s="234"/>
      <c r="DL76" s="234"/>
      <c r="DM76" s="234"/>
      <c r="DN76" s="234"/>
      <c r="DO76" s="234"/>
      <c r="DP76" s="234"/>
      <c r="DQ76" s="234"/>
      <c r="DR76" s="234"/>
      <c r="DS76" s="234"/>
      <c r="DT76" s="234"/>
      <c r="DU76" s="234"/>
      <c r="DV76" s="234"/>
      <c r="DW76" s="234"/>
      <c r="DX76" s="234"/>
      <c r="DY76" s="234"/>
      <c r="DZ76" s="234"/>
      <c r="EA76" s="234"/>
      <c r="EB76" s="234"/>
      <c r="EC76" s="234"/>
      <c r="ED76" s="234"/>
      <c r="EE76" s="234"/>
      <c r="EF76" s="234"/>
      <c r="EG76" s="234"/>
      <c r="EH76" s="234"/>
      <c r="EI76" s="234"/>
      <c r="EJ76" s="234"/>
      <c r="EK76" s="234"/>
    </row>
    <row r="77" spans="1:141" ht="15" x14ac:dyDescent="0.25">
      <c r="A77" s="386" t="str">
        <f t="shared" si="13"/>
        <v>1955-60xx-80340017099</v>
      </c>
      <c r="B77" s="249">
        <v>1955</v>
      </c>
      <c r="C77" s="476" t="s">
        <v>3365</v>
      </c>
      <c r="D77" s="161" t="s">
        <v>4458</v>
      </c>
      <c r="E77" s="249">
        <v>1955</v>
      </c>
      <c r="F77" s="242"/>
      <c r="G77" s="249" t="s">
        <v>24</v>
      </c>
      <c r="H77" s="264">
        <v>45621</v>
      </c>
      <c r="I77" s="249" t="s">
        <v>566</v>
      </c>
      <c r="J77" s="249" t="s">
        <v>363</v>
      </c>
      <c r="K77" s="510">
        <v>80340017099</v>
      </c>
      <c r="L77" s="250">
        <v>600800526990</v>
      </c>
      <c r="M77" s="249" t="s">
        <v>3981</v>
      </c>
      <c r="N77" s="249" t="s">
        <v>564</v>
      </c>
      <c r="O77" s="264">
        <v>45601</v>
      </c>
      <c r="P77" s="249" t="e">
        <v>#N/A</v>
      </c>
      <c r="Q77" s="249" t="e">
        <v>#N/A</v>
      </c>
      <c r="R77" s="249" t="s">
        <v>22</v>
      </c>
      <c r="S77" s="249" t="s">
        <v>2039</v>
      </c>
      <c r="T77" s="249" t="s">
        <v>857</v>
      </c>
      <c r="U77" s="249" t="s">
        <v>2041</v>
      </c>
      <c r="V77" s="249" t="s">
        <v>655</v>
      </c>
      <c r="W77" s="249" t="s">
        <v>28</v>
      </c>
      <c r="X77" s="264">
        <v>43466</v>
      </c>
      <c r="Y77" s="264">
        <v>45291</v>
      </c>
      <c r="Z77" s="249">
        <v>45</v>
      </c>
      <c r="AA77" s="264">
        <v>45644</v>
      </c>
      <c r="AB77" s="197">
        <f t="shared" si="12"/>
        <v>469</v>
      </c>
      <c r="AC77" s="161" t="s">
        <v>904</v>
      </c>
      <c r="AD77" s="161">
        <v>0</v>
      </c>
      <c r="AE77" s="197">
        <v>20952981255</v>
      </c>
      <c r="AF77" s="197">
        <v>7.9241361923063582</v>
      </c>
      <c r="AG77" s="197">
        <v>38.208333333333336</v>
      </c>
      <c r="AH77" s="242" t="s">
        <v>118</v>
      </c>
      <c r="AI77" s="242" t="s">
        <v>904</v>
      </c>
      <c r="AJ77" s="515"/>
      <c r="AK77" s="515"/>
      <c r="AL77" s="515"/>
      <c r="AM77" s="515"/>
      <c r="AN77" s="515"/>
      <c r="AO77" s="515"/>
      <c r="AP77" s="515"/>
      <c r="AQ77" s="515"/>
      <c r="AR77" s="515"/>
      <c r="AS77" s="515"/>
      <c r="AT77" s="515"/>
      <c r="AU77" s="515"/>
      <c r="AV77" s="515"/>
      <c r="AW77" s="515"/>
      <c r="AX77" s="515"/>
      <c r="AY77" s="515"/>
      <c r="AZ77" s="515"/>
      <c r="BA77" s="515"/>
      <c r="BB77" s="234"/>
      <c r="BC77" s="234"/>
      <c r="BD77" s="234"/>
      <c r="BE77" s="234"/>
      <c r="BF77" s="234"/>
      <c r="BG77" s="234"/>
      <c r="BH77" s="234"/>
      <c r="BI77" s="234"/>
      <c r="BJ77" s="234"/>
      <c r="BK77" s="234"/>
      <c r="BL77" s="234"/>
      <c r="BM77" s="234"/>
      <c r="BN77" s="234"/>
      <c r="BO77" s="234"/>
      <c r="BP77" s="234"/>
      <c r="BQ77" s="234"/>
      <c r="BR77" s="234"/>
      <c r="BS77" s="234"/>
      <c r="BT77" s="234"/>
      <c r="BU77" s="234"/>
      <c r="BV77" s="234"/>
      <c r="BW77" s="234"/>
      <c r="BX77" s="234"/>
      <c r="BY77" s="234"/>
      <c r="BZ77" s="234"/>
      <c r="CA77" s="234"/>
      <c r="CB77" s="234"/>
      <c r="CC77" s="234"/>
      <c r="CD77" s="234"/>
      <c r="CE77" s="234"/>
      <c r="CF77" s="234"/>
      <c r="CG77" s="234"/>
      <c r="CH77" s="234"/>
      <c r="CI77" s="234"/>
      <c r="CJ77" s="234"/>
      <c r="CK77" s="234"/>
      <c r="CL77" s="234"/>
      <c r="CM77" s="234"/>
      <c r="CN77" s="234"/>
      <c r="CO77" s="234"/>
      <c r="CP77" s="234"/>
      <c r="CQ77" s="234"/>
      <c r="CR77" s="234"/>
      <c r="CS77" s="234"/>
      <c r="CT77" s="234"/>
      <c r="CU77" s="234"/>
      <c r="CV77" s="234"/>
      <c r="CW77" s="234"/>
      <c r="CX77" s="234"/>
      <c r="CY77" s="234"/>
      <c r="CZ77" s="234"/>
      <c r="DA77" s="234"/>
      <c r="DB77" s="234"/>
      <c r="DC77" s="234"/>
      <c r="DD77" s="234"/>
      <c r="DE77" s="234"/>
      <c r="DF77" s="234"/>
      <c r="DG77" s="234"/>
      <c r="DH77" s="234"/>
      <c r="DI77" s="234"/>
      <c r="DJ77" s="234"/>
      <c r="DK77" s="234"/>
      <c r="DL77" s="234"/>
      <c r="DM77" s="234"/>
      <c r="DN77" s="234"/>
      <c r="DO77" s="234"/>
      <c r="DP77" s="234"/>
      <c r="DQ77" s="234"/>
      <c r="DR77" s="234"/>
      <c r="DS77" s="234"/>
      <c r="DT77" s="234"/>
      <c r="DU77" s="234"/>
      <c r="DV77" s="234"/>
      <c r="DW77" s="234"/>
      <c r="DX77" s="234"/>
      <c r="DY77" s="234"/>
      <c r="DZ77" s="234"/>
      <c r="EA77" s="234"/>
      <c r="EB77" s="234"/>
      <c r="EC77" s="234"/>
      <c r="ED77" s="234"/>
      <c r="EE77" s="234"/>
      <c r="EF77" s="234"/>
      <c r="EG77" s="234"/>
      <c r="EH77" s="234"/>
      <c r="EI77" s="234"/>
      <c r="EJ77" s="234"/>
      <c r="EK77" s="234"/>
    </row>
    <row r="78" spans="1:141" ht="15" x14ac:dyDescent="0.25">
      <c r="A78" s="386" t="str">
        <f t="shared" si="13"/>
        <v>600120251212TAC0039-60xx-60440011505</v>
      </c>
      <c r="B78" s="161" t="s">
        <v>2273</v>
      </c>
      <c r="C78" s="475" t="s">
        <v>3363</v>
      </c>
      <c r="D78" s="161" t="s">
        <v>4458</v>
      </c>
      <c r="E78" s="161" t="s">
        <v>5255</v>
      </c>
      <c r="F78" s="161"/>
      <c r="G78" s="161" t="s">
        <v>487</v>
      </c>
      <c r="H78" s="198">
        <v>46003</v>
      </c>
      <c r="I78" s="161" t="s">
        <v>566</v>
      </c>
      <c r="J78" s="161" t="s">
        <v>363</v>
      </c>
      <c r="K78" s="260">
        <v>60440011505</v>
      </c>
      <c r="L78" s="161" t="s">
        <v>2830</v>
      </c>
      <c r="M78" s="161" t="s">
        <v>2272</v>
      </c>
      <c r="N78" s="161" t="s">
        <v>564</v>
      </c>
      <c r="O78" s="198">
        <v>45995</v>
      </c>
      <c r="P78" s="161" t="e">
        <v>#N/A</v>
      </c>
      <c r="Q78" s="161">
        <v>60440011505</v>
      </c>
      <c r="R78" s="161" t="s">
        <v>480</v>
      </c>
      <c r="S78" s="161" t="s">
        <v>675</v>
      </c>
      <c r="T78" s="161" t="s">
        <v>759</v>
      </c>
      <c r="U78" s="161" t="s">
        <v>758</v>
      </c>
      <c r="V78" s="161" t="s">
        <v>655</v>
      </c>
      <c r="W78" s="161" t="s">
        <v>28</v>
      </c>
      <c r="X78" s="198">
        <v>44562</v>
      </c>
      <c r="Y78" s="198">
        <v>45657</v>
      </c>
      <c r="Z78" s="161">
        <v>30</v>
      </c>
      <c r="AA78" s="198">
        <v>46020</v>
      </c>
      <c r="AB78" s="197">
        <f t="shared" si="12"/>
        <v>93</v>
      </c>
      <c r="AC78" s="161" t="s">
        <v>904</v>
      </c>
      <c r="AD78" s="161">
        <v>0</v>
      </c>
      <c r="AE78" s="197">
        <v>20593625120</v>
      </c>
      <c r="AF78" s="197">
        <v>4.3823502709833226</v>
      </c>
      <c r="AG78" s="197">
        <v>56.333333333333336</v>
      </c>
      <c r="AH78" s="242" t="s">
        <v>118</v>
      </c>
      <c r="AI78" s="242" t="s">
        <v>904</v>
      </c>
      <c r="AJ78" s="515"/>
      <c r="AK78" s="515"/>
      <c r="AL78" s="515"/>
      <c r="AM78" s="515"/>
      <c r="AN78" s="515"/>
      <c r="AO78" s="515"/>
      <c r="AP78" s="515"/>
      <c r="AQ78" s="515"/>
      <c r="AR78" s="515"/>
      <c r="AS78" s="515"/>
      <c r="AT78" s="515"/>
      <c r="AU78" s="515"/>
      <c r="AV78" s="515"/>
      <c r="AW78" s="515"/>
      <c r="AX78" s="515"/>
      <c r="AY78" s="515"/>
      <c r="AZ78" s="515"/>
      <c r="BA78" s="515"/>
      <c r="BB78" s="234"/>
      <c r="BC78" s="234"/>
      <c r="BD78" s="234"/>
      <c r="BE78" s="234"/>
      <c r="BF78" s="234"/>
      <c r="BG78" s="234"/>
      <c r="BH78" s="234"/>
      <c r="BI78" s="234"/>
      <c r="BJ78" s="234"/>
      <c r="BK78" s="234"/>
      <c r="BL78" s="234"/>
      <c r="BM78" s="234"/>
      <c r="BN78" s="234"/>
      <c r="BO78" s="234"/>
      <c r="BP78" s="234"/>
      <c r="BQ78" s="234"/>
      <c r="BR78" s="234"/>
      <c r="BS78" s="234"/>
      <c r="BT78" s="234"/>
      <c r="BU78" s="234"/>
      <c r="BV78" s="234"/>
      <c r="BW78" s="234"/>
      <c r="BX78" s="234"/>
      <c r="BY78" s="234"/>
      <c r="BZ78" s="234"/>
      <c r="CA78" s="234"/>
      <c r="CB78" s="234"/>
      <c r="CC78" s="234"/>
      <c r="CD78" s="234"/>
      <c r="CE78" s="234"/>
      <c r="CF78" s="234"/>
      <c r="CG78" s="234"/>
      <c r="CH78" s="234"/>
      <c r="CI78" s="234"/>
      <c r="CJ78" s="234"/>
      <c r="CK78" s="234"/>
      <c r="CL78" s="234"/>
      <c r="CM78" s="234"/>
      <c r="CN78" s="234"/>
      <c r="CO78" s="234"/>
      <c r="CP78" s="234"/>
      <c r="CQ78" s="234"/>
      <c r="CR78" s="234"/>
      <c r="CS78" s="234"/>
      <c r="CT78" s="234"/>
      <c r="CU78" s="234"/>
      <c r="CV78" s="234"/>
      <c r="CW78" s="234"/>
      <c r="CX78" s="234"/>
      <c r="CY78" s="234"/>
      <c r="CZ78" s="234"/>
      <c r="DA78" s="234"/>
      <c r="DB78" s="234"/>
      <c r="DC78" s="234"/>
      <c r="DD78" s="234"/>
      <c r="DE78" s="234"/>
      <c r="DF78" s="234"/>
      <c r="DG78" s="234"/>
      <c r="DH78" s="234"/>
      <c r="DI78" s="234"/>
      <c r="DJ78" s="234"/>
      <c r="DK78" s="234"/>
      <c r="DL78" s="234"/>
      <c r="DM78" s="234"/>
      <c r="DN78" s="234"/>
      <c r="DO78" s="234"/>
      <c r="DP78" s="234"/>
      <c r="DQ78" s="234"/>
      <c r="DR78" s="234"/>
      <c r="DS78" s="234"/>
      <c r="DT78" s="234"/>
      <c r="DU78" s="234"/>
      <c r="DV78" s="234"/>
      <c r="DW78" s="234"/>
      <c r="DX78" s="234"/>
      <c r="DY78" s="234"/>
      <c r="DZ78" s="234"/>
      <c r="EA78" s="234"/>
      <c r="EB78" s="234"/>
      <c r="EC78" s="234"/>
      <c r="ED78" s="234"/>
      <c r="EE78" s="234"/>
      <c r="EF78" s="234"/>
      <c r="EG78" s="234"/>
      <c r="EH78" s="234"/>
      <c r="EI78" s="234"/>
      <c r="EJ78" s="234"/>
      <c r="EK78" s="234"/>
    </row>
    <row r="79" spans="1:141" ht="15" x14ac:dyDescent="0.25">
      <c r="A79" s="386" t="str">
        <f t="shared" si="13"/>
        <v>180120251219TAC0001-18xx-40540002030</v>
      </c>
      <c r="B79" s="161" t="s">
        <v>2285</v>
      </c>
      <c r="C79" s="475" t="s">
        <v>3363</v>
      </c>
      <c r="D79" s="161" t="s">
        <v>4458</v>
      </c>
      <c r="E79" s="161" t="s">
        <v>5062</v>
      </c>
      <c r="F79" s="161"/>
      <c r="G79" s="161" t="s">
        <v>487</v>
      </c>
      <c r="H79" s="198">
        <v>46010</v>
      </c>
      <c r="I79" s="161" t="s">
        <v>604</v>
      </c>
      <c r="J79" s="161" t="s">
        <v>355</v>
      </c>
      <c r="K79" s="260">
        <v>40540002030</v>
      </c>
      <c r="L79" s="161" t="s">
        <v>2831</v>
      </c>
      <c r="M79" s="161" t="s">
        <v>1550</v>
      </c>
      <c r="N79" s="161" t="s">
        <v>564</v>
      </c>
      <c r="O79" s="198">
        <v>45961</v>
      </c>
      <c r="P79" s="161" t="e">
        <v>#N/A</v>
      </c>
      <c r="Q79" s="161" t="e">
        <v>#N/A</v>
      </c>
      <c r="R79" s="161" t="s">
        <v>31</v>
      </c>
      <c r="S79" s="161" t="s">
        <v>510</v>
      </c>
      <c r="T79" s="161" t="s">
        <v>579</v>
      </c>
      <c r="U79" s="161" t="s">
        <v>1077</v>
      </c>
      <c r="V79" s="161" t="s">
        <v>655</v>
      </c>
      <c r="W79" s="161" t="s">
        <v>28</v>
      </c>
      <c r="X79" s="198">
        <v>43831</v>
      </c>
      <c r="Y79" s="198">
        <v>44926</v>
      </c>
      <c r="Z79" s="161">
        <v>30</v>
      </c>
      <c r="AA79" s="198">
        <v>46015</v>
      </c>
      <c r="AB79" s="197">
        <f t="shared" si="12"/>
        <v>98</v>
      </c>
      <c r="AC79" s="161" t="s">
        <v>904</v>
      </c>
      <c r="AD79" s="161">
        <v>0</v>
      </c>
      <c r="AE79" s="197">
        <v>20091048995</v>
      </c>
      <c r="AF79" s="197">
        <v>7.5384404591101122</v>
      </c>
      <c r="AG79" s="197">
        <v>328.83333333333331</v>
      </c>
      <c r="AH79" s="242" t="s">
        <v>118</v>
      </c>
      <c r="AI79" s="242" t="s">
        <v>904</v>
      </c>
      <c r="AJ79" s="515"/>
      <c r="AK79" s="515"/>
      <c r="AL79" s="515"/>
      <c r="AM79" s="515"/>
      <c r="AN79" s="515"/>
      <c r="AO79" s="515"/>
      <c r="AP79" s="515"/>
      <c r="AQ79" s="515"/>
      <c r="AR79" s="515"/>
      <c r="AS79" s="515"/>
      <c r="AT79" s="515"/>
      <c r="AU79" s="515"/>
      <c r="AV79" s="515"/>
      <c r="AW79" s="515"/>
      <c r="AX79" s="515"/>
      <c r="AY79" s="515"/>
      <c r="AZ79" s="515"/>
      <c r="BA79" s="515"/>
      <c r="BB79" s="234"/>
      <c r="BC79" s="234"/>
      <c r="BD79" s="234"/>
      <c r="BE79" s="234"/>
      <c r="BF79" s="234"/>
      <c r="BG79" s="234"/>
      <c r="BH79" s="234"/>
      <c r="BI79" s="234"/>
      <c r="BJ79" s="234"/>
      <c r="BK79" s="234"/>
      <c r="BL79" s="234"/>
      <c r="BM79" s="234"/>
      <c r="BN79" s="234"/>
      <c r="BO79" s="234"/>
      <c r="BP79" s="234"/>
      <c r="BQ79" s="234"/>
      <c r="BR79" s="234"/>
      <c r="BS79" s="234"/>
      <c r="BT79" s="234"/>
      <c r="BU79" s="234"/>
      <c r="BV79" s="234"/>
      <c r="BW79" s="234"/>
      <c r="BX79" s="234"/>
      <c r="BY79" s="234"/>
      <c r="BZ79" s="234"/>
      <c r="CA79" s="234"/>
      <c r="CB79" s="234"/>
      <c r="CC79" s="234"/>
      <c r="CD79" s="234"/>
      <c r="CE79" s="234"/>
      <c r="CF79" s="234"/>
      <c r="CG79" s="234"/>
      <c r="CH79" s="234"/>
      <c r="CI79" s="234"/>
      <c r="CJ79" s="234"/>
      <c r="CK79" s="234"/>
      <c r="CL79" s="234"/>
      <c r="CM79" s="234"/>
      <c r="CN79" s="234"/>
      <c r="CO79" s="234"/>
      <c r="CP79" s="234"/>
      <c r="CQ79" s="234"/>
      <c r="CR79" s="234"/>
      <c r="CS79" s="234"/>
      <c r="CT79" s="234"/>
      <c r="CU79" s="234"/>
      <c r="CV79" s="234"/>
      <c r="CW79" s="234"/>
      <c r="CX79" s="234"/>
      <c r="CY79" s="234"/>
      <c r="CZ79" s="234"/>
      <c r="DA79" s="234"/>
      <c r="DB79" s="234"/>
      <c r="DC79" s="234"/>
      <c r="DD79" s="234"/>
      <c r="DE79" s="234"/>
      <c r="DF79" s="234"/>
      <c r="DG79" s="234"/>
      <c r="DH79" s="234"/>
      <c r="DI79" s="234"/>
      <c r="DJ79" s="234"/>
      <c r="DK79" s="234"/>
      <c r="DL79" s="234"/>
      <c r="DM79" s="234"/>
      <c r="DN79" s="234"/>
      <c r="DO79" s="234"/>
      <c r="DP79" s="234"/>
      <c r="DQ79" s="234"/>
      <c r="DR79" s="234"/>
      <c r="DS79" s="234"/>
      <c r="DT79" s="234"/>
      <c r="DU79" s="234"/>
      <c r="DV79" s="234"/>
      <c r="DW79" s="234"/>
      <c r="DX79" s="234"/>
      <c r="DY79" s="234"/>
      <c r="DZ79" s="234"/>
      <c r="EA79" s="234"/>
      <c r="EB79" s="234"/>
      <c r="EC79" s="234"/>
      <c r="ED79" s="234"/>
      <c r="EE79" s="234"/>
      <c r="EF79" s="234"/>
      <c r="EG79" s="234"/>
      <c r="EH79" s="234"/>
      <c r="EI79" s="234"/>
      <c r="EJ79" s="234"/>
      <c r="EK79" s="234"/>
    </row>
    <row r="80" spans="1:141" ht="15" x14ac:dyDescent="0.25">
      <c r="A80" s="386" t="str">
        <f t="shared" si="13"/>
        <v>84-06xx-990941001199</v>
      </c>
      <c r="B80" s="249">
        <v>84</v>
      </c>
      <c r="C80" s="476" t="s">
        <v>3365</v>
      </c>
      <c r="D80" s="161" t="s">
        <v>4458</v>
      </c>
      <c r="E80" s="249">
        <v>84</v>
      </c>
      <c r="F80" s="242"/>
      <c r="G80" s="249" t="s">
        <v>21</v>
      </c>
      <c r="H80" s="264">
        <v>45769</v>
      </c>
      <c r="I80" s="249" t="s">
        <v>561</v>
      </c>
      <c r="J80" s="249" t="s">
        <v>348</v>
      </c>
      <c r="K80" s="510">
        <v>990941001199</v>
      </c>
      <c r="L80" s="250">
        <v>151000037420</v>
      </c>
      <c r="M80" s="249" t="s">
        <v>376</v>
      </c>
      <c r="N80" s="249" t="s">
        <v>564</v>
      </c>
      <c r="O80" s="264" t="e">
        <v>#N/A</v>
      </c>
      <c r="P80" s="249" t="e">
        <v>#N/A</v>
      </c>
      <c r="Q80" s="249" t="e">
        <v>#N/A</v>
      </c>
      <c r="R80" s="249" t="s">
        <v>22</v>
      </c>
      <c r="S80" s="249" t="s">
        <v>2026</v>
      </c>
      <c r="T80" s="249" t="s">
        <v>856</v>
      </c>
      <c r="U80" s="249" t="s">
        <v>2027</v>
      </c>
      <c r="V80" s="249"/>
      <c r="W80" s="249" t="s">
        <v>132</v>
      </c>
      <c r="X80" s="264">
        <v>44562</v>
      </c>
      <c r="Y80" s="264">
        <v>45765</v>
      </c>
      <c r="Z80" s="249">
        <v>180</v>
      </c>
      <c r="AA80" s="264">
        <v>45789</v>
      </c>
      <c r="AB80" s="197">
        <f t="shared" si="12"/>
        <v>324</v>
      </c>
      <c r="AC80" s="161" t="s">
        <v>118</v>
      </c>
      <c r="AD80" s="161" t="s">
        <v>5707</v>
      </c>
      <c r="AE80" s="197">
        <v>19003674917</v>
      </c>
      <c r="AF80" s="197">
        <v>13.916540978640704</v>
      </c>
      <c r="AG80" s="197">
        <v>97.770833333333343</v>
      </c>
      <c r="AH80" s="242" t="s">
        <v>118</v>
      </c>
      <c r="AI80" s="242" t="s">
        <v>904</v>
      </c>
      <c r="AJ80" s="515"/>
      <c r="AK80" s="515"/>
      <c r="AL80" s="515"/>
      <c r="AM80" s="515"/>
      <c r="AN80" s="515"/>
      <c r="AO80" s="515"/>
      <c r="AP80" s="515"/>
      <c r="AQ80" s="515"/>
      <c r="AR80" s="515"/>
      <c r="AS80" s="515"/>
      <c r="AT80" s="515"/>
      <c r="AU80" s="515"/>
      <c r="AV80" s="515"/>
      <c r="AW80" s="515"/>
      <c r="AX80" s="515"/>
      <c r="AY80" s="515"/>
      <c r="AZ80" s="515"/>
      <c r="BA80" s="515"/>
      <c r="BB80" s="234"/>
      <c r="BC80" s="234"/>
      <c r="BD80" s="234"/>
      <c r="BE80" s="234"/>
      <c r="BF80" s="234"/>
      <c r="BG80" s="234"/>
      <c r="BH80" s="234"/>
      <c r="BI80" s="234"/>
      <c r="BJ80" s="234"/>
      <c r="BK80" s="234"/>
      <c r="BL80" s="234"/>
      <c r="BM80" s="234"/>
      <c r="BN80" s="234"/>
      <c r="BO80" s="234"/>
      <c r="BP80" s="234"/>
      <c r="BQ80" s="234"/>
      <c r="BR80" s="234"/>
      <c r="BS80" s="234"/>
      <c r="BT80" s="234"/>
      <c r="BU80" s="234"/>
      <c r="BV80" s="234"/>
      <c r="BW80" s="234"/>
      <c r="BX80" s="234"/>
      <c r="BY80" s="234"/>
      <c r="BZ80" s="234"/>
      <c r="CA80" s="234"/>
      <c r="CB80" s="234"/>
      <c r="CC80" s="234"/>
      <c r="CD80" s="234"/>
      <c r="CE80" s="234"/>
      <c r="CF80" s="234"/>
      <c r="CG80" s="234"/>
      <c r="CH80" s="234"/>
      <c r="CI80" s="234"/>
      <c r="CJ80" s="234"/>
      <c r="CK80" s="234"/>
      <c r="CL80" s="234"/>
      <c r="CM80" s="234"/>
      <c r="CN80" s="234"/>
      <c r="CO80" s="234"/>
      <c r="CP80" s="234"/>
      <c r="CQ80" s="234"/>
      <c r="CR80" s="234"/>
      <c r="CS80" s="234"/>
      <c r="CT80" s="234"/>
      <c r="CU80" s="234"/>
      <c r="CV80" s="234"/>
      <c r="CW80" s="234"/>
      <c r="CX80" s="234"/>
      <c r="CY80" s="234"/>
      <c r="CZ80" s="234"/>
      <c r="DA80" s="234"/>
      <c r="DB80" s="234"/>
      <c r="DC80" s="234"/>
      <c r="DD80" s="234"/>
      <c r="DE80" s="234"/>
      <c r="DF80" s="234"/>
      <c r="DG80" s="234"/>
      <c r="DH80" s="234"/>
      <c r="DI80" s="234"/>
      <c r="DJ80" s="234"/>
      <c r="DK80" s="234"/>
      <c r="DL80" s="234"/>
      <c r="DM80" s="234"/>
      <c r="DN80" s="234"/>
      <c r="DO80" s="234"/>
      <c r="DP80" s="234"/>
      <c r="DQ80" s="234"/>
      <c r="DR80" s="234"/>
      <c r="DS80" s="234"/>
      <c r="DT80" s="234"/>
      <c r="DU80" s="234"/>
      <c r="DV80" s="234"/>
      <c r="DW80" s="234"/>
      <c r="DX80" s="234"/>
      <c r="DY80" s="234"/>
      <c r="DZ80" s="234"/>
      <c r="EA80" s="234"/>
      <c r="EB80" s="234"/>
      <c r="EC80" s="234"/>
      <c r="ED80" s="234"/>
      <c r="EE80" s="234"/>
      <c r="EF80" s="234"/>
      <c r="EG80" s="234"/>
      <c r="EH80" s="234"/>
      <c r="EI80" s="234"/>
      <c r="EJ80" s="234"/>
      <c r="EK80" s="234"/>
    </row>
    <row r="81" spans="1:141" ht="15" x14ac:dyDescent="0.25">
      <c r="A81" s="386" t="str">
        <f t="shared" si="13"/>
        <v>620120251208TAC0004-62xx-240640901065</v>
      </c>
      <c r="B81" s="161" t="s">
        <v>2166</v>
      </c>
      <c r="C81" s="475" t="s">
        <v>3363</v>
      </c>
      <c r="D81" s="161" t="s">
        <v>4458</v>
      </c>
      <c r="E81" s="161" t="s">
        <v>5394</v>
      </c>
      <c r="F81" s="161"/>
      <c r="G81" s="161" t="s">
        <v>487</v>
      </c>
      <c r="H81" s="198">
        <v>45999</v>
      </c>
      <c r="I81" s="161" t="s">
        <v>576</v>
      </c>
      <c r="J81" s="161" t="s">
        <v>361</v>
      </c>
      <c r="K81" s="260">
        <v>240640901065</v>
      </c>
      <c r="L81" s="161" t="s">
        <v>2833</v>
      </c>
      <c r="M81" s="161" t="s">
        <v>2165</v>
      </c>
      <c r="N81" s="161" t="s">
        <v>564</v>
      </c>
      <c r="O81" s="198">
        <v>45995</v>
      </c>
      <c r="P81" s="161" t="e">
        <v>#N/A</v>
      </c>
      <c r="Q81" s="161" t="e">
        <v>#N/A</v>
      </c>
      <c r="R81" s="161" t="s">
        <v>31</v>
      </c>
      <c r="S81" s="161" t="s">
        <v>1967</v>
      </c>
      <c r="T81" s="161" t="s">
        <v>578</v>
      </c>
      <c r="U81" s="161" t="s">
        <v>485</v>
      </c>
      <c r="V81" s="161" t="s">
        <v>689</v>
      </c>
      <c r="W81" s="161" t="s">
        <v>28</v>
      </c>
      <c r="X81" s="198">
        <v>45463</v>
      </c>
      <c r="Y81" s="198">
        <v>45657</v>
      </c>
      <c r="Z81" s="161">
        <v>30</v>
      </c>
      <c r="AA81" s="198">
        <v>46010</v>
      </c>
      <c r="AB81" s="197">
        <f t="shared" si="12"/>
        <v>103</v>
      </c>
      <c r="AC81" s="161" t="s">
        <v>904</v>
      </c>
      <c r="AD81" s="161">
        <v>0</v>
      </c>
      <c r="AE81" s="197">
        <v>18281061793</v>
      </c>
      <c r="AF81" s="197">
        <v>9.900465807150395</v>
      </c>
      <c r="AG81" s="197">
        <v>5.083333333333333</v>
      </c>
      <c r="AH81" s="242" t="s">
        <v>118</v>
      </c>
      <c r="AI81" s="242" t="s">
        <v>904</v>
      </c>
      <c r="AJ81" s="515"/>
      <c r="AK81" s="515"/>
      <c r="AL81" s="515"/>
      <c r="AM81" s="515"/>
      <c r="AN81" s="515"/>
      <c r="AO81" s="515"/>
      <c r="AP81" s="515"/>
      <c r="AQ81" s="515"/>
      <c r="AR81" s="515"/>
      <c r="AS81" s="515"/>
      <c r="AT81" s="515"/>
      <c r="AU81" s="515"/>
      <c r="AV81" s="515"/>
      <c r="AW81" s="515"/>
      <c r="AX81" s="515"/>
      <c r="AY81" s="515"/>
      <c r="AZ81" s="515"/>
      <c r="BA81" s="515"/>
      <c r="BB81" s="234"/>
      <c r="BC81" s="234"/>
      <c r="BD81" s="234"/>
      <c r="BE81" s="234"/>
      <c r="BF81" s="234"/>
      <c r="BG81" s="234"/>
      <c r="BH81" s="234"/>
      <c r="BI81" s="234"/>
      <c r="BJ81" s="234"/>
      <c r="BK81" s="234"/>
      <c r="BL81" s="234"/>
      <c r="BM81" s="234"/>
      <c r="BN81" s="234"/>
      <c r="BO81" s="234"/>
      <c r="BP81" s="234"/>
      <c r="BQ81" s="234"/>
      <c r="BR81" s="234"/>
      <c r="BS81" s="234"/>
      <c r="BT81" s="234"/>
      <c r="BU81" s="234"/>
      <c r="BV81" s="234"/>
      <c r="BW81" s="234"/>
      <c r="BX81" s="234"/>
      <c r="BY81" s="234"/>
      <c r="BZ81" s="234"/>
      <c r="CA81" s="234"/>
      <c r="CB81" s="234"/>
      <c r="CC81" s="234"/>
      <c r="CD81" s="234"/>
      <c r="CE81" s="234"/>
      <c r="CF81" s="234"/>
      <c r="CG81" s="234"/>
      <c r="CH81" s="234"/>
      <c r="CI81" s="234"/>
      <c r="CJ81" s="234"/>
      <c r="CK81" s="234"/>
      <c r="CL81" s="234"/>
      <c r="CM81" s="234"/>
      <c r="CN81" s="234"/>
      <c r="CO81" s="234"/>
      <c r="CP81" s="234"/>
      <c r="CQ81" s="234"/>
      <c r="CR81" s="234"/>
      <c r="CS81" s="234"/>
      <c r="CT81" s="234"/>
      <c r="CU81" s="234"/>
      <c r="CV81" s="234"/>
      <c r="CW81" s="234"/>
      <c r="CX81" s="234"/>
      <c r="CY81" s="234"/>
      <c r="CZ81" s="234"/>
      <c r="DA81" s="234"/>
      <c r="DB81" s="234"/>
      <c r="DC81" s="234"/>
      <c r="DD81" s="234"/>
      <c r="DE81" s="234"/>
      <c r="DF81" s="234"/>
      <c r="DG81" s="234"/>
      <c r="DH81" s="234"/>
      <c r="DI81" s="234"/>
      <c r="DJ81" s="234"/>
      <c r="DK81" s="234"/>
      <c r="DL81" s="234"/>
      <c r="DM81" s="234"/>
      <c r="DN81" s="234"/>
      <c r="DO81" s="234"/>
      <c r="DP81" s="234"/>
      <c r="DQ81" s="234"/>
      <c r="DR81" s="234"/>
      <c r="DS81" s="234"/>
      <c r="DT81" s="234"/>
      <c r="DU81" s="234"/>
      <c r="DV81" s="234"/>
      <c r="DW81" s="234"/>
      <c r="DX81" s="234"/>
      <c r="DY81" s="234"/>
      <c r="DZ81" s="234"/>
      <c r="EA81" s="234"/>
      <c r="EB81" s="234"/>
      <c r="EC81" s="234"/>
      <c r="ED81" s="234"/>
      <c r="EE81" s="234"/>
      <c r="EF81" s="234"/>
      <c r="EG81" s="234"/>
      <c r="EH81" s="234"/>
      <c r="EI81" s="234"/>
      <c r="EJ81" s="234"/>
      <c r="EK81" s="234"/>
    </row>
    <row r="82" spans="1:141" ht="15" x14ac:dyDescent="0.25">
      <c r="A82" s="386" t="str">
        <f t="shared" si="13"/>
        <v>300120251219TAC0014-30xx-60240021367</v>
      </c>
      <c r="B82" s="161" t="s">
        <v>2611</v>
      </c>
      <c r="C82" s="475" t="s">
        <v>3363</v>
      </c>
      <c r="D82" s="161" t="s">
        <v>4458</v>
      </c>
      <c r="E82" s="161" t="s">
        <v>5105</v>
      </c>
      <c r="F82" s="161"/>
      <c r="G82" s="161" t="s">
        <v>487</v>
      </c>
      <c r="H82" s="198">
        <v>46010</v>
      </c>
      <c r="I82" s="161" t="s">
        <v>595</v>
      </c>
      <c r="J82" s="161" t="s">
        <v>217</v>
      </c>
      <c r="K82" s="260">
        <v>60240021367</v>
      </c>
      <c r="L82" s="161" t="s">
        <v>2834</v>
      </c>
      <c r="M82" s="161" t="s">
        <v>2610</v>
      </c>
      <c r="N82" s="161" t="s">
        <v>564</v>
      </c>
      <c r="O82" s="198">
        <v>46008</v>
      </c>
      <c r="P82" s="161" t="e">
        <v>#N/A</v>
      </c>
      <c r="Q82" s="161" t="e">
        <v>#N/A</v>
      </c>
      <c r="R82" s="161" t="s">
        <v>480</v>
      </c>
      <c r="S82" s="161" t="s">
        <v>716</v>
      </c>
      <c r="T82" s="161" t="s">
        <v>579</v>
      </c>
      <c r="U82" s="161" t="s">
        <v>1386</v>
      </c>
      <c r="V82" s="161" t="s">
        <v>655</v>
      </c>
      <c r="W82" s="161" t="s">
        <v>28</v>
      </c>
      <c r="X82" s="198">
        <v>44562</v>
      </c>
      <c r="Y82" s="198">
        <v>45747</v>
      </c>
      <c r="Z82" s="161">
        <v>30</v>
      </c>
      <c r="AA82" s="198">
        <v>46049</v>
      </c>
      <c r="AB82" s="197">
        <f t="shared" si="12"/>
        <v>64</v>
      </c>
      <c r="AC82" s="161" t="s">
        <v>904</v>
      </c>
      <c r="AD82" s="161">
        <v>0</v>
      </c>
      <c r="AE82" s="197">
        <v>18159303461</v>
      </c>
      <c r="AF82" s="197">
        <v>2.4618755793687295</v>
      </c>
      <c r="AG82" s="197">
        <v>3.979166666666667</v>
      </c>
      <c r="AH82" s="242" t="s">
        <v>118</v>
      </c>
      <c r="AI82" s="242" t="s">
        <v>904</v>
      </c>
      <c r="AJ82" s="515"/>
      <c r="AK82" s="515"/>
      <c r="AL82" s="515"/>
      <c r="AM82" s="515"/>
      <c r="AN82" s="515"/>
      <c r="AO82" s="515"/>
      <c r="AP82" s="515"/>
      <c r="AQ82" s="515"/>
      <c r="AR82" s="515"/>
      <c r="AS82" s="515"/>
      <c r="AT82" s="515"/>
      <c r="AU82" s="515"/>
      <c r="AV82" s="515"/>
      <c r="AW82" s="515"/>
      <c r="AX82" s="515"/>
      <c r="AY82" s="515"/>
      <c r="AZ82" s="515"/>
      <c r="BA82" s="515"/>
      <c r="BB82" s="234"/>
      <c r="BC82" s="234"/>
      <c r="BD82" s="234"/>
      <c r="BE82" s="234"/>
      <c r="BF82" s="234"/>
      <c r="BG82" s="234"/>
      <c r="BH82" s="234"/>
      <c r="BI82" s="234"/>
      <c r="BJ82" s="234"/>
      <c r="BK82" s="234"/>
      <c r="BL82" s="234"/>
      <c r="BM82" s="234"/>
      <c r="BN82" s="234"/>
      <c r="BO82" s="234"/>
      <c r="BP82" s="234"/>
      <c r="BQ82" s="234"/>
      <c r="BR82" s="234"/>
      <c r="BS82" s="234"/>
      <c r="BT82" s="234"/>
      <c r="BU82" s="234"/>
      <c r="BV82" s="234"/>
      <c r="BW82" s="234"/>
      <c r="BX82" s="234"/>
      <c r="BY82" s="234"/>
      <c r="BZ82" s="234"/>
      <c r="CA82" s="234"/>
      <c r="CB82" s="234"/>
      <c r="CC82" s="234"/>
      <c r="CD82" s="234"/>
      <c r="CE82" s="234"/>
      <c r="CF82" s="234"/>
      <c r="CG82" s="234"/>
      <c r="CH82" s="234"/>
      <c r="CI82" s="234"/>
      <c r="CJ82" s="234"/>
      <c r="CK82" s="234"/>
      <c r="CL82" s="234"/>
      <c r="CM82" s="234"/>
      <c r="CN82" s="234"/>
      <c r="CO82" s="234"/>
      <c r="CP82" s="234"/>
      <c r="CQ82" s="234"/>
      <c r="CR82" s="234"/>
      <c r="CS82" s="234"/>
      <c r="CT82" s="234"/>
      <c r="CU82" s="234"/>
      <c r="CV82" s="234"/>
      <c r="CW82" s="234"/>
      <c r="CX82" s="234"/>
      <c r="CY82" s="234"/>
      <c r="CZ82" s="234"/>
      <c r="DA82" s="234"/>
      <c r="DB82" s="234"/>
      <c r="DC82" s="234"/>
      <c r="DD82" s="234"/>
      <c r="DE82" s="234"/>
      <c r="DF82" s="234"/>
      <c r="DG82" s="234"/>
      <c r="DH82" s="234"/>
      <c r="DI82" s="234"/>
      <c r="DJ82" s="234"/>
      <c r="DK82" s="234"/>
      <c r="DL82" s="234"/>
      <c r="DM82" s="234"/>
      <c r="DN82" s="234"/>
      <c r="DO82" s="234"/>
      <c r="DP82" s="234"/>
      <c r="DQ82" s="234"/>
      <c r="DR82" s="234"/>
      <c r="DS82" s="234"/>
      <c r="DT82" s="234"/>
      <c r="DU82" s="234"/>
      <c r="DV82" s="234"/>
      <c r="DW82" s="234"/>
      <c r="DX82" s="234"/>
      <c r="DY82" s="234"/>
      <c r="DZ82" s="234"/>
      <c r="EA82" s="234"/>
      <c r="EB82" s="234"/>
      <c r="EC82" s="234"/>
      <c r="ED82" s="234"/>
      <c r="EE82" s="234"/>
      <c r="EF82" s="234"/>
      <c r="EG82" s="234"/>
      <c r="EH82" s="234"/>
      <c r="EI82" s="234"/>
      <c r="EJ82" s="234"/>
      <c r="EK82" s="234"/>
    </row>
    <row r="83" spans="1:141" ht="15" x14ac:dyDescent="0.25">
      <c r="A83" s="386" t="str">
        <f t="shared" si="13"/>
        <v>450120251222TAC0002-45xx-180440021686</v>
      </c>
      <c r="B83" s="161" t="s">
        <v>3684</v>
      </c>
      <c r="C83" s="475" t="s">
        <v>3363</v>
      </c>
      <c r="D83" s="161" t="s">
        <v>4458</v>
      </c>
      <c r="E83" s="161" t="s">
        <v>5147</v>
      </c>
      <c r="F83" s="161"/>
      <c r="G83" s="161" t="s">
        <v>487</v>
      </c>
      <c r="H83" s="198">
        <v>46013</v>
      </c>
      <c r="I83" s="161" t="s">
        <v>591</v>
      </c>
      <c r="J83" s="161" t="s">
        <v>359</v>
      </c>
      <c r="K83" s="260">
        <v>180440021686</v>
      </c>
      <c r="L83" s="161" t="s">
        <v>3958</v>
      </c>
      <c r="M83" s="161" t="s">
        <v>3683</v>
      </c>
      <c r="N83" s="161" t="s">
        <v>564</v>
      </c>
      <c r="O83" s="198">
        <v>46008</v>
      </c>
      <c r="P83" s="161" t="e">
        <v>#N/A</v>
      </c>
      <c r="Q83" s="161">
        <v>180440021686</v>
      </c>
      <c r="R83" s="161" t="s">
        <v>480</v>
      </c>
      <c r="S83" s="161" t="s">
        <v>1403</v>
      </c>
      <c r="T83" s="161" t="s">
        <v>562</v>
      </c>
      <c r="U83" s="161" t="s">
        <v>1403</v>
      </c>
      <c r="V83" s="161" t="s">
        <v>655</v>
      </c>
      <c r="W83" s="161" t="s">
        <v>28</v>
      </c>
      <c r="X83" s="198">
        <v>44197</v>
      </c>
      <c r="Y83" s="198">
        <v>45657</v>
      </c>
      <c r="Z83" s="161">
        <v>30</v>
      </c>
      <c r="AA83" s="198">
        <v>46079</v>
      </c>
      <c r="AB83" s="197">
        <f t="shared" si="12"/>
        <v>34</v>
      </c>
      <c r="AC83" s="161" t="s">
        <v>904</v>
      </c>
      <c r="AD83" s="161">
        <v>0</v>
      </c>
      <c r="AE83" s="197">
        <v>16535371533</v>
      </c>
      <c r="AF83" s="197">
        <v>4.3748018092990257</v>
      </c>
      <c r="AG83" s="197">
        <v>47.9375</v>
      </c>
      <c r="AH83" s="242" t="s">
        <v>118</v>
      </c>
      <c r="AI83" s="242" t="s">
        <v>904</v>
      </c>
      <c r="AJ83" s="515"/>
      <c r="AK83" s="515"/>
      <c r="AL83" s="515"/>
      <c r="AM83" s="515"/>
      <c r="AN83" s="515"/>
      <c r="AO83" s="515"/>
      <c r="AP83" s="515"/>
      <c r="AQ83" s="515"/>
      <c r="AR83" s="515"/>
      <c r="AS83" s="515"/>
      <c r="AT83" s="515"/>
      <c r="AU83" s="515"/>
      <c r="AV83" s="515"/>
      <c r="AW83" s="515"/>
      <c r="AX83" s="515"/>
      <c r="AY83" s="515"/>
      <c r="AZ83" s="515"/>
      <c r="BA83" s="515"/>
      <c r="BB83" s="234"/>
      <c r="BC83" s="234"/>
      <c r="BD83" s="234"/>
      <c r="BE83" s="234"/>
      <c r="BF83" s="234"/>
      <c r="BG83" s="234"/>
      <c r="BH83" s="234"/>
      <c r="BI83" s="234"/>
      <c r="BJ83" s="234"/>
      <c r="BK83" s="234"/>
      <c r="BL83" s="234"/>
      <c r="BM83" s="234"/>
      <c r="BN83" s="234"/>
      <c r="BO83" s="234"/>
      <c r="BP83" s="234"/>
      <c r="BQ83" s="234"/>
      <c r="BR83" s="234"/>
      <c r="BS83" s="234"/>
      <c r="BT83" s="234"/>
      <c r="BU83" s="234"/>
      <c r="BV83" s="234"/>
      <c r="BW83" s="234"/>
      <c r="BX83" s="234"/>
      <c r="BY83" s="234"/>
      <c r="BZ83" s="234"/>
      <c r="CA83" s="234"/>
      <c r="CB83" s="234"/>
      <c r="CC83" s="234"/>
      <c r="CD83" s="234"/>
      <c r="CE83" s="234"/>
      <c r="CF83" s="234"/>
      <c r="CG83" s="234"/>
      <c r="CH83" s="234"/>
      <c r="CI83" s="234"/>
      <c r="CJ83" s="234"/>
      <c r="CK83" s="234"/>
      <c r="CL83" s="234"/>
      <c r="CM83" s="234"/>
      <c r="CN83" s="234"/>
      <c r="CO83" s="234"/>
      <c r="CP83" s="234"/>
      <c r="CQ83" s="234"/>
      <c r="CR83" s="234"/>
      <c r="CS83" s="234"/>
      <c r="CT83" s="234"/>
      <c r="CU83" s="234"/>
      <c r="CV83" s="234"/>
      <c r="CW83" s="234"/>
      <c r="CX83" s="234"/>
      <c r="CY83" s="234"/>
      <c r="CZ83" s="234"/>
      <c r="DA83" s="234"/>
      <c r="DB83" s="234"/>
      <c r="DC83" s="234"/>
      <c r="DD83" s="234"/>
      <c r="DE83" s="234"/>
      <c r="DF83" s="234"/>
      <c r="DG83" s="234"/>
      <c r="DH83" s="234"/>
      <c r="DI83" s="234"/>
      <c r="DJ83" s="234"/>
      <c r="DK83" s="234"/>
      <c r="DL83" s="234"/>
      <c r="DM83" s="234"/>
      <c r="DN83" s="234"/>
      <c r="DO83" s="234"/>
      <c r="DP83" s="234"/>
      <c r="DQ83" s="234"/>
      <c r="DR83" s="234"/>
      <c r="DS83" s="234"/>
      <c r="DT83" s="234"/>
      <c r="DU83" s="234"/>
      <c r="DV83" s="234"/>
      <c r="DW83" s="234"/>
      <c r="DX83" s="234"/>
      <c r="DY83" s="234"/>
      <c r="DZ83" s="234"/>
      <c r="EA83" s="234"/>
      <c r="EB83" s="234"/>
      <c r="EC83" s="234"/>
      <c r="ED83" s="234"/>
      <c r="EE83" s="234"/>
      <c r="EF83" s="234"/>
      <c r="EG83" s="234"/>
      <c r="EH83" s="234"/>
      <c r="EI83" s="234"/>
      <c r="EJ83" s="234"/>
      <c r="EK83" s="234"/>
    </row>
    <row r="84" spans="1:141" ht="15" x14ac:dyDescent="0.25">
      <c r="A84" s="386" t="str">
        <f t="shared" si="13"/>
        <v>590120250731TAC0002-59xx-210940024578</v>
      </c>
      <c r="B84" s="161" t="s">
        <v>742</v>
      </c>
      <c r="C84" s="475" t="s">
        <v>3363</v>
      </c>
      <c r="D84" s="161" t="s">
        <v>4458</v>
      </c>
      <c r="E84" s="161" t="s">
        <v>5165</v>
      </c>
      <c r="F84" s="161"/>
      <c r="G84" s="161" t="s">
        <v>487</v>
      </c>
      <c r="H84" s="198">
        <v>45869</v>
      </c>
      <c r="I84" s="161" t="s">
        <v>570</v>
      </c>
      <c r="J84" s="161" t="s">
        <v>337</v>
      </c>
      <c r="K84" s="260">
        <v>210940024578</v>
      </c>
      <c r="L84" s="161" t="s">
        <v>2835</v>
      </c>
      <c r="M84" s="161" t="s">
        <v>743</v>
      </c>
      <c r="N84" s="161" t="s">
        <v>564</v>
      </c>
      <c r="O84" s="198">
        <v>45867</v>
      </c>
      <c r="P84" s="161" t="e">
        <v>#N/A</v>
      </c>
      <c r="Q84" s="161" t="e">
        <v>#N/A</v>
      </c>
      <c r="R84" s="161" t="s">
        <v>31</v>
      </c>
      <c r="S84" s="161" t="s">
        <v>740</v>
      </c>
      <c r="T84" s="161" t="s">
        <v>579</v>
      </c>
      <c r="U84" s="161" t="s">
        <v>744</v>
      </c>
      <c r="V84" s="161" t="s">
        <v>655</v>
      </c>
      <c r="W84" s="161" t="s">
        <v>28</v>
      </c>
      <c r="X84" s="198">
        <v>44562</v>
      </c>
      <c r="Y84" s="198">
        <v>45657</v>
      </c>
      <c r="Z84" s="161">
        <v>30</v>
      </c>
      <c r="AA84" s="198">
        <v>45875</v>
      </c>
      <c r="AB84" s="197">
        <f t="shared" si="12"/>
        <v>238</v>
      </c>
      <c r="AC84" s="161" t="s">
        <v>904</v>
      </c>
      <c r="AD84" s="161">
        <v>0</v>
      </c>
      <c r="AE84" s="197">
        <v>16478681327</v>
      </c>
      <c r="AF84" s="197">
        <v>1.7660923176269181</v>
      </c>
      <c r="AG84" s="197">
        <v>45.083333333333336</v>
      </c>
      <c r="AH84" s="242" t="s">
        <v>118</v>
      </c>
      <c r="AI84" s="242" t="s">
        <v>904</v>
      </c>
      <c r="AJ84" s="515"/>
      <c r="AK84" s="515"/>
      <c r="AL84" s="515"/>
      <c r="AM84" s="515"/>
      <c r="AN84" s="515"/>
      <c r="AO84" s="515"/>
      <c r="AP84" s="515"/>
      <c r="AQ84" s="515"/>
      <c r="AR84" s="515"/>
      <c r="AS84" s="515"/>
      <c r="AT84" s="515"/>
      <c r="AU84" s="515"/>
      <c r="AV84" s="515"/>
      <c r="AW84" s="515"/>
      <c r="AX84" s="515"/>
      <c r="AY84" s="515"/>
      <c r="AZ84" s="515"/>
      <c r="BA84" s="515"/>
      <c r="BB84" s="234"/>
      <c r="BC84" s="234"/>
      <c r="BD84" s="234"/>
      <c r="BE84" s="234"/>
      <c r="BF84" s="234"/>
      <c r="BG84" s="234"/>
      <c r="BH84" s="234"/>
      <c r="BI84" s="234"/>
      <c r="BJ84" s="234"/>
      <c r="BK84" s="234"/>
      <c r="BL84" s="234"/>
      <c r="BM84" s="234"/>
      <c r="BN84" s="234"/>
      <c r="BO84" s="234"/>
      <c r="BP84" s="234"/>
      <c r="BQ84" s="234"/>
      <c r="BR84" s="234"/>
      <c r="BS84" s="234"/>
      <c r="BT84" s="234"/>
      <c r="BU84" s="234"/>
      <c r="BV84" s="234"/>
      <c r="BW84" s="234"/>
      <c r="BX84" s="234"/>
      <c r="BY84" s="234"/>
      <c r="BZ84" s="234"/>
      <c r="CA84" s="234"/>
      <c r="CB84" s="234"/>
      <c r="CC84" s="234"/>
      <c r="CD84" s="234"/>
      <c r="CE84" s="234"/>
      <c r="CF84" s="234"/>
      <c r="CG84" s="234"/>
      <c r="CH84" s="234"/>
      <c r="CI84" s="234"/>
      <c r="CJ84" s="234"/>
      <c r="CK84" s="234"/>
      <c r="CL84" s="234"/>
      <c r="CM84" s="234"/>
      <c r="CN84" s="234"/>
      <c r="CO84" s="234"/>
      <c r="CP84" s="234"/>
      <c r="CQ84" s="234"/>
      <c r="CR84" s="234"/>
      <c r="CS84" s="234"/>
      <c r="CT84" s="234"/>
      <c r="CU84" s="234"/>
      <c r="CV84" s="234"/>
      <c r="CW84" s="234"/>
      <c r="CX84" s="234"/>
      <c r="CY84" s="234"/>
      <c r="CZ84" s="234"/>
      <c r="DA84" s="234"/>
      <c r="DB84" s="234"/>
      <c r="DC84" s="234"/>
      <c r="DD84" s="234"/>
      <c r="DE84" s="234"/>
      <c r="DF84" s="234"/>
      <c r="DG84" s="234"/>
      <c r="DH84" s="234"/>
      <c r="DI84" s="234"/>
      <c r="DJ84" s="234"/>
      <c r="DK84" s="234"/>
      <c r="DL84" s="234"/>
      <c r="DM84" s="234"/>
      <c r="DN84" s="234"/>
      <c r="DO84" s="234"/>
      <c r="DP84" s="234"/>
      <c r="DQ84" s="234"/>
      <c r="DR84" s="234"/>
      <c r="DS84" s="234"/>
      <c r="DT84" s="234"/>
      <c r="DU84" s="234"/>
      <c r="DV84" s="234"/>
      <c r="DW84" s="234"/>
      <c r="DX84" s="234"/>
      <c r="DY84" s="234"/>
      <c r="DZ84" s="234"/>
      <c r="EA84" s="234"/>
      <c r="EB84" s="234"/>
      <c r="EC84" s="234"/>
      <c r="ED84" s="234"/>
      <c r="EE84" s="234"/>
      <c r="EF84" s="234"/>
      <c r="EG84" s="234"/>
      <c r="EH84" s="234"/>
      <c r="EI84" s="234"/>
      <c r="EJ84" s="234"/>
      <c r="EK84" s="234"/>
    </row>
    <row r="85" spans="1:141" ht="15" x14ac:dyDescent="0.25">
      <c r="A85" s="386" t="str">
        <f t="shared" si="13"/>
        <v>600120251217TAC0023-60xx-191140006686</v>
      </c>
      <c r="B85" s="161" t="s">
        <v>2690</v>
      </c>
      <c r="C85" s="475" t="s">
        <v>3363</v>
      </c>
      <c r="D85" s="161" t="s">
        <v>4458</v>
      </c>
      <c r="E85" s="161" t="s">
        <v>5263</v>
      </c>
      <c r="F85" s="161"/>
      <c r="G85" s="161" t="s">
        <v>487</v>
      </c>
      <c r="H85" s="198">
        <v>46008</v>
      </c>
      <c r="I85" s="161" t="s">
        <v>566</v>
      </c>
      <c r="J85" s="161" t="s">
        <v>363</v>
      </c>
      <c r="K85" s="260">
        <v>191140006686</v>
      </c>
      <c r="L85" s="161" t="s">
        <v>2836</v>
      </c>
      <c r="M85" s="161" t="s">
        <v>2304</v>
      </c>
      <c r="N85" s="161" t="s">
        <v>564</v>
      </c>
      <c r="O85" s="198" t="e">
        <v>#N/A</v>
      </c>
      <c r="P85" s="161" t="e">
        <v>#N/A</v>
      </c>
      <c r="Q85" s="161" t="e">
        <v>#N/A</v>
      </c>
      <c r="R85" s="161" t="s">
        <v>480</v>
      </c>
      <c r="S85" s="161" t="s">
        <v>1037</v>
      </c>
      <c r="T85" s="161" t="s">
        <v>578</v>
      </c>
      <c r="U85" s="161" t="s">
        <v>681</v>
      </c>
      <c r="V85" s="161" t="s">
        <v>655</v>
      </c>
      <c r="W85" s="161" t="s">
        <v>96</v>
      </c>
      <c r="X85" s="198">
        <v>44562</v>
      </c>
      <c r="Y85" s="198">
        <v>45930</v>
      </c>
      <c r="Z85" s="161">
        <v>30</v>
      </c>
      <c r="AA85" s="198">
        <v>46027</v>
      </c>
      <c r="AB85" s="197">
        <f t="shared" si="12"/>
        <v>86</v>
      </c>
      <c r="AC85" s="161" t="s">
        <v>118</v>
      </c>
      <c r="AD85" s="161" t="s">
        <v>165</v>
      </c>
      <c r="AE85" s="197">
        <v>16306413695</v>
      </c>
      <c r="AF85" s="197">
        <v>1.6242205915740167</v>
      </c>
      <c r="AG85" s="197">
        <v>65.625000000000014</v>
      </c>
      <c r="AH85" s="242" t="s">
        <v>118</v>
      </c>
      <c r="AI85" s="242" t="s">
        <v>904</v>
      </c>
      <c r="AJ85" s="515"/>
      <c r="AK85" s="515"/>
      <c r="AL85" s="515"/>
      <c r="AM85" s="515"/>
      <c r="AN85" s="515"/>
      <c r="AO85" s="515"/>
      <c r="AP85" s="515"/>
      <c r="AQ85" s="515"/>
      <c r="AR85" s="515"/>
      <c r="AS85" s="515"/>
      <c r="AT85" s="515"/>
      <c r="AU85" s="515"/>
      <c r="AV85" s="515"/>
      <c r="AW85" s="515"/>
      <c r="AX85" s="515"/>
      <c r="AY85" s="515"/>
      <c r="AZ85" s="515"/>
      <c r="BA85" s="515"/>
      <c r="BB85" s="234"/>
      <c r="BC85" s="234"/>
      <c r="BD85" s="234"/>
      <c r="BE85" s="234"/>
      <c r="BF85" s="234"/>
      <c r="BG85" s="234"/>
      <c r="BH85" s="234"/>
      <c r="BI85" s="234"/>
      <c r="BJ85" s="234"/>
      <c r="BK85" s="234"/>
      <c r="BL85" s="234"/>
      <c r="BM85" s="234"/>
      <c r="BN85" s="234"/>
      <c r="BO85" s="234"/>
      <c r="BP85" s="234"/>
      <c r="BQ85" s="234"/>
      <c r="BR85" s="234"/>
      <c r="BS85" s="234"/>
      <c r="BT85" s="234"/>
      <c r="BU85" s="234"/>
      <c r="BV85" s="234"/>
      <c r="BW85" s="234"/>
      <c r="BX85" s="234"/>
      <c r="BY85" s="234"/>
      <c r="BZ85" s="234"/>
      <c r="CA85" s="234"/>
      <c r="CB85" s="234"/>
      <c r="CC85" s="234"/>
      <c r="CD85" s="234"/>
      <c r="CE85" s="234"/>
      <c r="CF85" s="234"/>
      <c r="CG85" s="234"/>
      <c r="CH85" s="234"/>
      <c r="CI85" s="234"/>
      <c r="CJ85" s="234"/>
      <c r="CK85" s="234"/>
      <c r="CL85" s="234"/>
      <c r="CM85" s="234"/>
      <c r="CN85" s="234"/>
      <c r="CO85" s="234"/>
      <c r="CP85" s="234"/>
      <c r="CQ85" s="234"/>
      <c r="CR85" s="234"/>
      <c r="CS85" s="234"/>
      <c r="CT85" s="234"/>
      <c r="CU85" s="234"/>
      <c r="CV85" s="234"/>
      <c r="CW85" s="234"/>
      <c r="CX85" s="234"/>
      <c r="CY85" s="234"/>
      <c r="CZ85" s="234"/>
      <c r="DA85" s="234"/>
      <c r="DB85" s="234"/>
      <c r="DC85" s="234"/>
      <c r="DD85" s="234"/>
      <c r="DE85" s="234"/>
      <c r="DF85" s="234"/>
      <c r="DG85" s="234"/>
      <c r="DH85" s="234"/>
      <c r="DI85" s="234"/>
      <c r="DJ85" s="234"/>
      <c r="DK85" s="234"/>
      <c r="DL85" s="234"/>
      <c r="DM85" s="234"/>
      <c r="DN85" s="234"/>
      <c r="DO85" s="234"/>
      <c r="DP85" s="234"/>
      <c r="DQ85" s="234"/>
      <c r="DR85" s="234"/>
      <c r="DS85" s="234"/>
      <c r="DT85" s="234"/>
      <c r="DU85" s="234"/>
      <c r="DV85" s="234"/>
      <c r="DW85" s="234"/>
      <c r="DX85" s="234"/>
      <c r="DY85" s="234"/>
      <c r="DZ85" s="234"/>
      <c r="EA85" s="234"/>
      <c r="EB85" s="234"/>
      <c r="EC85" s="234"/>
      <c r="ED85" s="234"/>
      <c r="EE85" s="234"/>
      <c r="EF85" s="234"/>
      <c r="EG85" s="234"/>
      <c r="EH85" s="234"/>
      <c r="EI85" s="234"/>
      <c r="EJ85" s="234"/>
      <c r="EK85" s="234"/>
    </row>
    <row r="86" spans="1:141" ht="15" x14ac:dyDescent="0.25">
      <c r="A86" s="386" t="str">
        <f t="shared" si="13"/>
        <v>580120260113TAC0002-58xx-141240022523</v>
      </c>
      <c r="B86" s="161" t="s">
        <v>2741</v>
      </c>
      <c r="C86" s="475" t="s">
        <v>3363</v>
      </c>
      <c r="D86" s="161" t="s">
        <v>4458</v>
      </c>
      <c r="E86" s="161" t="s">
        <v>5161</v>
      </c>
      <c r="F86" s="161"/>
      <c r="G86" s="161" t="s">
        <v>487</v>
      </c>
      <c r="H86" s="198">
        <v>46035</v>
      </c>
      <c r="I86" s="161" t="s">
        <v>565</v>
      </c>
      <c r="J86" s="161" t="s">
        <v>282</v>
      </c>
      <c r="K86" s="260">
        <v>141240022523</v>
      </c>
      <c r="L86" s="161" t="s">
        <v>2838</v>
      </c>
      <c r="M86" s="161" t="s">
        <v>2740</v>
      </c>
      <c r="N86" s="161" t="s">
        <v>564</v>
      </c>
      <c r="O86" s="198">
        <v>46021</v>
      </c>
      <c r="P86" s="161" t="e">
        <v>#N/A</v>
      </c>
      <c r="Q86" s="161" t="e">
        <v>#N/A</v>
      </c>
      <c r="R86" s="161" t="s">
        <v>480</v>
      </c>
      <c r="S86" s="161" t="s">
        <v>1004</v>
      </c>
      <c r="T86" s="161" t="s">
        <v>562</v>
      </c>
      <c r="U86" s="161" t="s">
        <v>1005</v>
      </c>
      <c r="V86" s="161" t="s">
        <v>655</v>
      </c>
      <c r="W86" s="161" t="s">
        <v>28</v>
      </c>
      <c r="X86" s="198">
        <v>44562</v>
      </c>
      <c r="Y86" s="198">
        <v>45657</v>
      </c>
      <c r="Z86" s="161">
        <v>30</v>
      </c>
      <c r="AA86" s="198">
        <v>46037</v>
      </c>
      <c r="AB86" s="197">
        <f t="shared" si="12"/>
        <v>76</v>
      </c>
      <c r="AC86" s="161" t="s">
        <v>904</v>
      </c>
      <c r="AD86" s="161">
        <v>0</v>
      </c>
      <c r="AE86" s="197">
        <v>16051983485</v>
      </c>
      <c r="AF86" s="197">
        <v>0.59303746365362142</v>
      </c>
      <c r="AG86" s="197">
        <v>166.30555555555557</v>
      </c>
      <c r="AH86" s="242" t="s">
        <v>118</v>
      </c>
      <c r="AI86" s="242" t="s">
        <v>904</v>
      </c>
      <c r="AJ86" s="515"/>
      <c r="AK86" s="515"/>
      <c r="AL86" s="515"/>
      <c r="AM86" s="515"/>
      <c r="AN86" s="515"/>
      <c r="AO86" s="515"/>
      <c r="AP86" s="515"/>
      <c r="AQ86" s="515"/>
      <c r="AR86" s="515"/>
      <c r="AS86" s="515"/>
      <c r="AT86" s="515"/>
      <c r="AU86" s="515"/>
      <c r="AV86" s="515"/>
      <c r="AW86" s="515"/>
      <c r="AX86" s="515"/>
      <c r="AY86" s="515"/>
      <c r="AZ86" s="515"/>
      <c r="BA86" s="515"/>
      <c r="BB86" s="234"/>
      <c r="BC86" s="234"/>
      <c r="BD86" s="234"/>
      <c r="BE86" s="234"/>
      <c r="BF86" s="234"/>
      <c r="BG86" s="234"/>
      <c r="BH86" s="234"/>
      <c r="BI86" s="234"/>
      <c r="BJ86" s="234"/>
      <c r="BK86" s="234"/>
      <c r="BL86" s="234"/>
      <c r="BM86" s="234"/>
      <c r="BN86" s="234"/>
      <c r="BO86" s="234"/>
      <c r="BP86" s="234"/>
      <c r="BQ86" s="234"/>
      <c r="BR86" s="234"/>
      <c r="BS86" s="234"/>
      <c r="BT86" s="234"/>
      <c r="BU86" s="234"/>
      <c r="BV86" s="234"/>
      <c r="BW86" s="234"/>
      <c r="BX86" s="234"/>
      <c r="BY86" s="234"/>
      <c r="BZ86" s="234"/>
      <c r="CA86" s="234"/>
      <c r="CB86" s="234"/>
      <c r="CC86" s="234"/>
      <c r="CD86" s="234"/>
      <c r="CE86" s="234"/>
      <c r="CF86" s="234"/>
      <c r="CG86" s="234"/>
      <c r="CH86" s="234"/>
      <c r="CI86" s="234"/>
      <c r="CJ86" s="234"/>
      <c r="CK86" s="234"/>
      <c r="CL86" s="234"/>
      <c r="CM86" s="234"/>
      <c r="CN86" s="234"/>
      <c r="CO86" s="234"/>
      <c r="CP86" s="234"/>
      <c r="CQ86" s="234"/>
      <c r="CR86" s="234"/>
      <c r="CS86" s="234"/>
      <c r="CT86" s="234"/>
      <c r="CU86" s="234"/>
      <c r="CV86" s="234"/>
      <c r="CW86" s="234"/>
      <c r="CX86" s="234"/>
      <c r="CY86" s="234"/>
      <c r="CZ86" s="234"/>
      <c r="DA86" s="234"/>
      <c r="DB86" s="234"/>
      <c r="DC86" s="234"/>
      <c r="DD86" s="234"/>
      <c r="DE86" s="234"/>
      <c r="DF86" s="234"/>
      <c r="DG86" s="234"/>
      <c r="DH86" s="234"/>
      <c r="DI86" s="234"/>
      <c r="DJ86" s="234"/>
      <c r="DK86" s="234"/>
      <c r="DL86" s="234"/>
      <c r="DM86" s="234"/>
      <c r="DN86" s="234"/>
      <c r="DO86" s="234"/>
      <c r="DP86" s="234"/>
      <c r="DQ86" s="234"/>
      <c r="DR86" s="234"/>
      <c r="DS86" s="234"/>
      <c r="DT86" s="234"/>
      <c r="DU86" s="234"/>
      <c r="DV86" s="234"/>
      <c r="DW86" s="234"/>
      <c r="DX86" s="234"/>
      <c r="DY86" s="234"/>
      <c r="DZ86" s="234"/>
      <c r="EA86" s="234"/>
      <c r="EB86" s="234"/>
      <c r="EC86" s="234"/>
      <c r="ED86" s="234"/>
      <c r="EE86" s="234"/>
      <c r="EF86" s="234"/>
      <c r="EG86" s="234"/>
      <c r="EH86" s="234"/>
      <c r="EI86" s="234"/>
      <c r="EJ86" s="234"/>
      <c r="EK86" s="234"/>
    </row>
    <row r="87" spans="1:141" ht="15" x14ac:dyDescent="0.25">
      <c r="A87" s="386" t="str">
        <f t="shared" si="13"/>
        <v>090120251210TAC0002-09xx-100940018332</v>
      </c>
      <c r="B87" s="161" t="s">
        <v>2253</v>
      </c>
      <c r="C87" s="475" t="s">
        <v>3363</v>
      </c>
      <c r="D87" s="161" t="s">
        <v>4458</v>
      </c>
      <c r="E87" s="161" t="s">
        <v>5031</v>
      </c>
      <c r="F87" s="161"/>
      <c r="G87" s="161" t="s">
        <v>487</v>
      </c>
      <c r="H87" s="198">
        <v>46001</v>
      </c>
      <c r="I87" s="161" t="s">
        <v>677</v>
      </c>
      <c r="J87" s="161" t="s">
        <v>356</v>
      </c>
      <c r="K87" s="260">
        <v>100940018332</v>
      </c>
      <c r="L87" s="161" t="s">
        <v>2839</v>
      </c>
      <c r="M87" s="161" t="s">
        <v>2252</v>
      </c>
      <c r="N87" s="161" t="s">
        <v>564</v>
      </c>
      <c r="O87" s="198">
        <v>45999</v>
      </c>
      <c r="P87" s="161" t="e">
        <v>#N/A</v>
      </c>
      <c r="Q87" s="161" t="e">
        <v>#N/A</v>
      </c>
      <c r="R87" s="161" t="s">
        <v>480</v>
      </c>
      <c r="S87" s="161" t="s">
        <v>684</v>
      </c>
      <c r="T87" s="161" t="s">
        <v>578</v>
      </c>
      <c r="U87" s="161" t="s">
        <v>872</v>
      </c>
      <c r="V87" s="161" t="s">
        <v>689</v>
      </c>
      <c r="W87" s="161" t="s">
        <v>28</v>
      </c>
      <c r="X87" s="198">
        <v>44197</v>
      </c>
      <c r="Y87" s="198">
        <v>45657</v>
      </c>
      <c r="Z87" s="161">
        <v>30</v>
      </c>
      <c r="AA87" s="198">
        <v>46015</v>
      </c>
      <c r="AB87" s="197">
        <f t="shared" si="12"/>
        <v>98</v>
      </c>
      <c r="AC87" s="161" t="s">
        <v>904</v>
      </c>
      <c r="AD87" s="161">
        <v>0</v>
      </c>
      <c r="AE87" s="197">
        <v>15982873575</v>
      </c>
      <c r="AF87" s="197">
        <v>5.80964580553524</v>
      </c>
      <c r="AG87" s="197">
        <v>173.75</v>
      </c>
      <c r="AH87" s="242" t="s">
        <v>118</v>
      </c>
      <c r="AI87" s="242" t="s">
        <v>904</v>
      </c>
      <c r="AJ87" s="515"/>
      <c r="AK87" s="515"/>
      <c r="AL87" s="515"/>
      <c r="AM87" s="515"/>
      <c r="AN87" s="515"/>
      <c r="AO87" s="515"/>
      <c r="AP87" s="515"/>
      <c r="AQ87" s="515"/>
      <c r="AR87" s="515"/>
      <c r="AS87" s="515"/>
      <c r="AT87" s="515"/>
      <c r="AU87" s="515"/>
      <c r="AV87" s="515"/>
      <c r="AW87" s="515"/>
      <c r="AX87" s="515"/>
      <c r="AY87" s="515"/>
      <c r="AZ87" s="515"/>
      <c r="BA87" s="515"/>
      <c r="BB87" s="234"/>
      <c r="BC87" s="234"/>
      <c r="BD87" s="234"/>
      <c r="BE87" s="234"/>
      <c r="BF87" s="234"/>
      <c r="BG87" s="234"/>
      <c r="BH87" s="234"/>
      <c r="BI87" s="234"/>
      <c r="BJ87" s="234"/>
      <c r="BK87" s="234"/>
      <c r="BL87" s="234"/>
      <c r="BM87" s="234"/>
      <c r="BN87" s="234"/>
      <c r="BO87" s="234"/>
      <c r="BP87" s="234"/>
      <c r="BQ87" s="234"/>
      <c r="BR87" s="234"/>
      <c r="BS87" s="234"/>
      <c r="BT87" s="234"/>
      <c r="BU87" s="234"/>
      <c r="BV87" s="234"/>
      <c r="BW87" s="234"/>
      <c r="BX87" s="234"/>
      <c r="BY87" s="234"/>
      <c r="BZ87" s="234"/>
      <c r="CA87" s="234"/>
      <c r="CB87" s="234"/>
      <c r="CC87" s="234"/>
      <c r="CD87" s="234"/>
      <c r="CE87" s="234"/>
      <c r="CF87" s="234"/>
      <c r="CG87" s="234"/>
      <c r="CH87" s="234"/>
      <c r="CI87" s="234"/>
      <c r="CJ87" s="234"/>
      <c r="CK87" s="234"/>
      <c r="CL87" s="234"/>
      <c r="CM87" s="234"/>
      <c r="CN87" s="234"/>
      <c r="CO87" s="234"/>
      <c r="CP87" s="234"/>
      <c r="CQ87" s="234"/>
      <c r="CR87" s="234"/>
      <c r="CS87" s="234"/>
      <c r="CT87" s="234"/>
      <c r="CU87" s="234"/>
      <c r="CV87" s="234"/>
      <c r="CW87" s="234"/>
      <c r="CX87" s="234"/>
      <c r="CY87" s="234"/>
      <c r="CZ87" s="234"/>
      <c r="DA87" s="234"/>
      <c r="DB87" s="234"/>
      <c r="DC87" s="234"/>
      <c r="DD87" s="234"/>
      <c r="DE87" s="234"/>
      <c r="DF87" s="234"/>
      <c r="DG87" s="234"/>
      <c r="DH87" s="234"/>
      <c r="DI87" s="234"/>
      <c r="DJ87" s="234"/>
      <c r="DK87" s="234"/>
      <c r="DL87" s="234"/>
      <c r="DM87" s="234"/>
      <c r="DN87" s="234"/>
      <c r="DO87" s="234"/>
      <c r="DP87" s="234"/>
      <c r="DQ87" s="234"/>
      <c r="DR87" s="234"/>
      <c r="DS87" s="234"/>
      <c r="DT87" s="234"/>
      <c r="DU87" s="234"/>
      <c r="DV87" s="234"/>
      <c r="DW87" s="234"/>
      <c r="DX87" s="234"/>
      <c r="DY87" s="234"/>
      <c r="DZ87" s="234"/>
      <c r="EA87" s="234"/>
      <c r="EB87" s="234"/>
      <c r="EC87" s="234"/>
      <c r="ED87" s="234"/>
      <c r="EE87" s="234"/>
      <c r="EF87" s="234"/>
      <c r="EG87" s="234"/>
      <c r="EH87" s="234"/>
      <c r="EI87" s="234"/>
      <c r="EJ87" s="234"/>
      <c r="EK87" s="234"/>
    </row>
    <row r="88" spans="1:141" ht="15" x14ac:dyDescent="0.25">
      <c r="A88" s="386" t="str">
        <f t="shared" si="13"/>
        <v>600120251107TAC0003-60xx-111240018897</v>
      </c>
      <c r="B88" s="161" t="s">
        <v>1540</v>
      </c>
      <c r="C88" s="475" t="s">
        <v>3363</v>
      </c>
      <c r="D88" s="161" t="s">
        <v>4458</v>
      </c>
      <c r="E88" s="161" t="s">
        <v>5214</v>
      </c>
      <c r="F88" s="161"/>
      <c r="G88" s="161" t="s">
        <v>487</v>
      </c>
      <c r="H88" s="198">
        <v>45968</v>
      </c>
      <c r="I88" s="161" t="s">
        <v>566</v>
      </c>
      <c r="J88" s="161" t="s">
        <v>363</v>
      </c>
      <c r="K88" s="260">
        <v>111240018897</v>
      </c>
      <c r="L88" s="161" t="s">
        <v>2841</v>
      </c>
      <c r="M88" s="161" t="s">
        <v>1541</v>
      </c>
      <c r="N88" s="161" t="s">
        <v>564</v>
      </c>
      <c r="O88" s="198">
        <v>45961</v>
      </c>
      <c r="P88" s="161" t="e">
        <v>#N/A</v>
      </c>
      <c r="Q88" s="161" t="e">
        <v>#N/A</v>
      </c>
      <c r="R88" s="161" t="s">
        <v>480</v>
      </c>
      <c r="S88" s="161" t="s">
        <v>665</v>
      </c>
      <c r="T88" s="161" t="s">
        <v>567</v>
      </c>
      <c r="U88" s="161" t="s">
        <v>1022</v>
      </c>
      <c r="V88" s="161" t="s">
        <v>655</v>
      </c>
      <c r="W88" s="161" t="s">
        <v>28</v>
      </c>
      <c r="X88" s="198">
        <v>44562</v>
      </c>
      <c r="Y88" s="198">
        <v>44926</v>
      </c>
      <c r="Z88" s="161">
        <v>30</v>
      </c>
      <c r="AA88" s="198">
        <v>45975</v>
      </c>
      <c r="AB88" s="197">
        <f t="shared" si="12"/>
        <v>138</v>
      </c>
      <c r="AC88" s="161" t="s">
        <v>904</v>
      </c>
      <c r="AD88" s="161">
        <v>0</v>
      </c>
      <c r="AE88" s="197">
        <v>15628069936</v>
      </c>
      <c r="AF88" s="197">
        <v>1.6783759419695496</v>
      </c>
      <c r="AG88" s="197">
        <v>23.916666666666668</v>
      </c>
      <c r="AH88" s="242" t="s">
        <v>118</v>
      </c>
      <c r="AI88" s="242" t="s">
        <v>904</v>
      </c>
      <c r="AJ88" s="515"/>
      <c r="AK88" s="515"/>
      <c r="AL88" s="515"/>
      <c r="AM88" s="515"/>
      <c r="AN88" s="515"/>
      <c r="AO88" s="515"/>
      <c r="AP88" s="515"/>
      <c r="AQ88" s="515"/>
      <c r="AR88" s="515"/>
      <c r="AS88" s="515"/>
      <c r="AT88" s="515"/>
      <c r="AU88" s="515"/>
      <c r="AV88" s="515"/>
      <c r="AW88" s="515"/>
      <c r="AX88" s="515"/>
      <c r="AY88" s="515"/>
      <c r="AZ88" s="515"/>
      <c r="BA88" s="515"/>
      <c r="BB88" s="234"/>
      <c r="BC88" s="234"/>
      <c r="BD88" s="234"/>
      <c r="BE88" s="234"/>
      <c r="BF88" s="234"/>
      <c r="BG88" s="234"/>
      <c r="BH88" s="234"/>
      <c r="BI88" s="234"/>
      <c r="BJ88" s="234"/>
      <c r="BK88" s="234"/>
      <c r="BL88" s="234"/>
      <c r="BM88" s="234"/>
      <c r="BN88" s="234"/>
      <c r="BO88" s="234"/>
      <c r="BP88" s="234"/>
      <c r="BQ88" s="234"/>
      <c r="BR88" s="234"/>
      <c r="BS88" s="234"/>
      <c r="BT88" s="234"/>
      <c r="BU88" s="234"/>
      <c r="BV88" s="234"/>
      <c r="BW88" s="234"/>
      <c r="BX88" s="234"/>
      <c r="BY88" s="234"/>
      <c r="BZ88" s="234"/>
      <c r="CA88" s="234"/>
      <c r="CB88" s="234"/>
      <c r="CC88" s="234"/>
      <c r="CD88" s="234"/>
      <c r="CE88" s="234"/>
      <c r="CF88" s="234"/>
      <c r="CG88" s="234"/>
      <c r="CH88" s="234"/>
      <c r="CI88" s="234"/>
      <c r="CJ88" s="234"/>
      <c r="CK88" s="234"/>
      <c r="CL88" s="234"/>
      <c r="CM88" s="234"/>
      <c r="CN88" s="234"/>
      <c r="CO88" s="234"/>
      <c r="CP88" s="234"/>
      <c r="CQ88" s="234"/>
      <c r="CR88" s="234"/>
      <c r="CS88" s="234"/>
      <c r="CT88" s="234"/>
      <c r="CU88" s="234"/>
      <c r="CV88" s="234"/>
      <c r="CW88" s="234"/>
      <c r="CX88" s="234"/>
      <c r="CY88" s="234"/>
      <c r="CZ88" s="234"/>
      <c r="DA88" s="234"/>
      <c r="DB88" s="234"/>
      <c r="DC88" s="234"/>
      <c r="DD88" s="234"/>
      <c r="DE88" s="234"/>
      <c r="DF88" s="234"/>
      <c r="DG88" s="234"/>
      <c r="DH88" s="234"/>
      <c r="DI88" s="234"/>
      <c r="DJ88" s="234"/>
      <c r="DK88" s="234"/>
      <c r="DL88" s="234"/>
      <c r="DM88" s="234"/>
      <c r="DN88" s="234"/>
      <c r="DO88" s="234"/>
      <c r="DP88" s="234"/>
      <c r="DQ88" s="234"/>
      <c r="DR88" s="234"/>
      <c r="DS88" s="234"/>
      <c r="DT88" s="234"/>
      <c r="DU88" s="234"/>
      <c r="DV88" s="234"/>
      <c r="DW88" s="234"/>
      <c r="DX88" s="234"/>
      <c r="DY88" s="234"/>
      <c r="DZ88" s="234"/>
      <c r="EA88" s="234"/>
      <c r="EB88" s="234"/>
      <c r="EC88" s="234"/>
      <c r="ED88" s="234"/>
      <c r="EE88" s="234"/>
      <c r="EF88" s="234"/>
      <c r="EG88" s="234"/>
      <c r="EH88" s="234"/>
      <c r="EI88" s="234"/>
      <c r="EJ88" s="234"/>
      <c r="EK88" s="234"/>
    </row>
    <row r="89" spans="1:141" ht="15" x14ac:dyDescent="0.25">
      <c r="A89" s="386" t="str">
        <f t="shared" si="13"/>
        <v>720120251231TAC0003-72xx-220340013037</v>
      </c>
      <c r="B89" s="161" t="s">
        <v>2843</v>
      </c>
      <c r="C89" s="475" t="s">
        <v>3363</v>
      </c>
      <c r="D89" s="161" t="s">
        <v>4458</v>
      </c>
      <c r="E89" s="161" t="s">
        <v>5471</v>
      </c>
      <c r="F89" s="161"/>
      <c r="G89" s="161" t="s">
        <v>487</v>
      </c>
      <c r="H89" s="198">
        <v>46022</v>
      </c>
      <c r="I89" s="161" t="s">
        <v>601</v>
      </c>
      <c r="J89" s="161" t="s">
        <v>289</v>
      </c>
      <c r="K89" s="260">
        <v>220340013037</v>
      </c>
      <c r="L89" s="161" t="s">
        <v>2844</v>
      </c>
      <c r="M89" s="161" t="s">
        <v>939</v>
      </c>
      <c r="N89" s="161" t="s">
        <v>564</v>
      </c>
      <c r="O89" s="198">
        <v>46017</v>
      </c>
      <c r="P89" s="161" t="e">
        <v>#N/A</v>
      </c>
      <c r="Q89" s="161" t="e">
        <v>#N/A</v>
      </c>
      <c r="R89" s="161" t="s">
        <v>480</v>
      </c>
      <c r="S89" s="161" t="s">
        <v>828</v>
      </c>
      <c r="T89" s="161" t="s">
        <v>562</v>
      </c>
      <c r="U89" s="161" t="s">
        <v>828</v>
      </c>
      <c r="V89" s="161" t="s">
        <v>655</v>
      </c>
      <c r="W89" s="161" t="s">
        <v>28</v>
      </c>
      <c r="X89" s="198">
        <v>44631</v>
      </c>
      <c r="Y89" s="198">
        <v>45657</v>
      </c>
      <c r="Z89" s="161">
        <v>30</v>
      </c>
      <c r="AA89" s="198">
        <v>46030</v>
      </c>
      <c r="AB89" s="197">
        <f t="shared" si="12"/>
        <v>83</v>
      </c>
      <c r="AC89" s="161" t="s">
        <v>904</v>
      </c>
      <c r="AD89" s="161">
        <v>0</v>
      </c>
      <c r="AE89" s="197">
        <v>15483495671</v>
      </c>
      <c r="AF89" s="197">
        <v>6.4213645839802531</v>
      </c>
      <c r="AG89" s="197">
        <v>128.86111111111111</v>
      </c>
      <c r="AH89" s="242" t="s">
        <v>118</v>
      </c>
      <c r="AI89" s="242" t="s">
        <v>904</v>
      </c>
      <c r="AJ89" s="515"/>
      <c r="AK89" s="515"/>
      <c r="AL89" s="515"/>
      <c r="AM89" s="515"/>
      <c r="AN89" s="515"/>
      <c r="AO89" s="515"/>
      <c r="AP89" s="515"/>
      <c r="AQ89" s="515"/>
      <c r="AR89" s="515"/>
      <c r="AS89" s="515"/>
      <c r="AT89" s="515"/>
      <c r="AU89" s="515"/>
      <c r="AV89" s="515"/>
      <c r="AW89" s="515"/>
      <c r="AX89" s="515"/>
      <c r="AY89" s="515"/>
      <c r="AZ89" s="515"/>
      <c r="BA89" s="515"/>
      <c r="BB89" s="234"/>
      <c r="BC89" s="234"/>
      <c r="BD89" s="234"/>
      <c r="BE89" s="234"/>
      <c r="BF89" s="234"/>
      <c r="BG89" s="234"/>
      <c r="BH89" s="234"/>
      <c r="BI89" s="234"/>
      <c r="BJ89" s="234"/>
      <c r="BK89" s="234"/>
      <c r="BL89" s="234"/>
      <c r="BM89" s="234"/>
      <c r="BN89" s="234"/>
      <c r="BO89" s="234"/>
      <c r="BP89" s="234"/>
      <c r="BQ89" s="234"/>
      <c r="BR89" s="234"/>
      <c r="BS89" s="234"/>
      <c r="BT89" s="234"/>
      <c r="BU89" s="234"/>
      <c r="BV89" s="234"/>
      <c r="BW89" s="234"/>
      <c r="BX89" s="234"/>
      <c r="BY89" s="234"/>
      <c r="BZ89" s="234"/>
      <c r="CA89" s="234"/>
      <c r="CB89" s="234"/>
      <c r="CC89" s="234"/>
      <c r="CD89" s="234"/>
      <c r="CE89" s="234"/>
      <c r="CF89" s="234"/>
      <c r="CG89" s="234"/>
      <c r="CH89" s="234"/>
      <c r="CI89" s="234"/>
      <c r="CJ89" s="234"/>
      <c r="CK89" s="234"/>
      <c r="CL89" s="234"/>
      <c r="CM89" s="234"/>
      <c r="CN89" s="234"/>
      <c r="CO89" s="234"/>
      <c r="CP89" s="234"/>
      <c r="CQ89" s="234"/>
      <c r="CR89" s="234"/>
      <c r="CS89" s="234"/>
      <c r="CT89" s="234"/>
      <c r="CU89" s="234"/>
      <c r="CV89" s="234"/>
      <c r="CW89" s="234"/>
      <c r="CX89" s="234"/>
      <c r="CY89" s="234"/>
      <c r="CZ89" s="234"/>
      <c r="DA89" s="234"/>
      <c r="DB89" s="234"/>
      <c r="DC89" s="234"/>
      <c r="DD89" s="234"/>
      <c r="DE89" s="234"/>
      <c r="DF89" s="234"/>
      <c r="DG89" s="234"/>
      <c r="DH89" s="234"/>
      <c r="DI89" s="234"/>
      <c r="DJ89" s="234"/>
      <c r="DK89" s="234"/>
      <c r="DL89" s="234"/>
      <c r="DM89" s="234"/>
      <c r="DN89" s="234"/>
      <c r="DO89" s="234"/>
      <c r="DP89" s="234"/>
      <c r="DQ89" s="234"/>
      <c r="DR89" s="234"/>
      <c r="DS89" s="234"/>
      <c r="DT89" s="234"/>
      <c r="DU89" s="234"/>
      <c r="DV89" s="234"/>
      <c r="DW89" s="234"/>
      <c r="DX89" s="234"/>
      <c r="DY89" s="234"/>
      <c r="DZ89" s="234"/>
      <c r="EA89" s="234"/>
      <c r="EB89" s="234"/>
      <c r="EC89" s="234"/>
      <c r="ED89" s="234"/>
      <c r="EE89" s="234"/>
      <c r="EF89" s="234"/>
      <c r="EG89" s="234"/>
      <c r="EH89" s="234"/>
      <c r="EI89" s="234"/>
      <c r="EJ89" s="234"/>
      <c r="EK89" s="234"/>
    </row>
    <row r="90" spans="1:141" ht="15" x14ac:dyDescent="0.25">
      <c r="A90" s="386" t="str">
        <f t="shared" si="13"/>
        <v>580120251222TAC0004-58xx-10340004024</v>
      </c>
      <c r="B90" s="161" t="s">
        <v>2115</v>
      </c>
      <c r="C90" s="475" t="s">
        <v>3363</v>
      </c>
      <c r="D90" s="161" t="s">
        <v>4458</v>
      </c>
      <c r="E90" s="161" t="s">
        <v>5159</v>
      </c>
      <c r="F90" s="161"/>
      <c r="G90" s="161" t="s">
        <v>487</v>
      </c>
      <c r="H90" s="198">
        <v>46013</v>
      </c>
      <c r="I90" s="161" t="s">
        <v>565</v>
      </c>
      <c r="J90" s="161" t="s">
        <v>282</v>
      </c>
      <c r="K90" s="260">
        <v>10340004024</v>
      </c>
      <c r="L90" s="161" t="s">
        <v>2845</v>
      </c>
      <c r="M90" s="161" t="s">
        <v>1042</v>
      </c>
      <c r="N90" s="161" t="s">
        <v>564</v>
      </c>
      <c r="O90" s="198">
        <v>45894</v>
      </c>
      <c r="P90" s="161" t="e">
        <v>#N/A</v>
      </c>
      <c r="Q90" s="161" t="e">
        <v>#N/A</v>
      </c>
      <c r="R90" s="161" t="s">
        <v>480</v>
      </c>
      <c r="S90" s="161" t="s">
        <v>1004</v>
      </c>
      <c r="T90" s="161" t="s">
        <v>562</v>
      </c>
      <c r="U90" s="161" t="s">
        <v>1043</v>
      </c>
      <c r="V90" s="161" t="s">
        <v>655</v>
      </c>
      <c r="W90" s="161" t="s">
        <v>28</v>
      </c>
      <c r="X90" s="198">
        <v>44927</v>
      </c>
      <c r="Y90" s="198">
        <v>45657</v>
      </c>
      <c r="Z90" s="161">
        <v>30</v>
      </c>
      <c r="AA90" s="198">
        <v>46022</v>
      </c>
      <c r="AB90" s="197">
        <f t="shared" si="12"/>
        <v>91</v>
      </c>
      <c r="AC90" s="161" t="s">
        <v>904</v>
      </c>
      <c r="AD90" s="161">
        <v>0</v>
      </c>
      <c r="AE90" s="197">
        <v>15413410876</v>
      </c>
      <c r="AF90" s="197">
        <v>3.3989058617765817</v>
      </c>
      <c r="AG90" s="197">
        <v>148.33333333333331</v>
      </c>
      <c r="AH90" s="242" t="s">
        <v>118</v>
      </c>
      <c r="AI90" s="242" t="s">
        <v>904</v>
      </c>
      <c r="AJ90" s="515"/>
      <c r="AK90" s="515"/>
      <c r="AL90" s="515"/>
      <c r="AM90" s="515"/>
      <c r="AN90" s="515"/>
      <c r="AO90" s="515"/>
      <c r="AP90" s="515"/>
      <c r="AQ90" s="515"/>
      <c r="AR90" s="515"/>
      <c r="AS90" s="515"/>
      <c r="AT90" s="515"/>
      <c r="AU90" s="515"/>
      <c r="AV90" s="515"/>
      <c r="AW90" s="515"/>
      <c r="AX90" s="515"/>
      <c r="AY90" s="515"/>
      <c r="AZ90" s="515"/>
      <c r="BA90" s="515"/>
      <c r="BB90" s="234"/>
      <c r="BC90" s="234"/>
      <c r="BD90" s="234"/>
      <c r="BE90" s="234"/>
      <c r="BF90" s="234"/>
      <c r="BG90" s="234"/>
      <c r="BH90" s="234"/>
      <c r="BI90" s="234"/>
      <c r="BJ90" s="234"/>
      <c r="BK90" s="234"/>
      <c r="BL90" s="234"/>
      <c r="BM90" s="234"/>
      <c r="BN90" s="234"/>
      <c r="BO90" s="234"/>
      <c r="BP90" s="234"/>
      <c r="BQ90" s="234"/>
      <c r="BR90" s="234"/>
      <c r="BS90" s="234"/>
      <c r="BT90" s="234"/>
      <c r="BU90" s="234"/>
      <c r="BV90" s="234"/>
      <c r="BW90" s="234"/>
      <c r="BX90" s="234"/>
      <c r="BY90" s="234"/>
      <c r="BZ90" s="234"/>
      <c r="CA90" s="234"/>
      <c r="CB90" s="234"/>
      <c r="CC90" s="234"/>
      <c r="CD90" s="234"/>
      <c r="CE90" s="234"/>
      <c r="CF90" s="234"/>
      <c r="CG90" s="234"/>
      <c r="CH90" s="234"/>
      <c r="CI90" s="234"/>
      <c r="CJ90" s="234"/>
      <c r="CK90" s="234"/>
      <c r="CL90" s="234"/>
      <c r="CM90" s="234"/>
      <c r="CN90" s="234"/>
      <c r="CO90" s="234"/>
      <c r="CP90" s="234"/>
      <c r="CQ90" s="234"/>
      <c r="CR90" s="234"/>
      <c r="CS90" s="234"/>
      <c r="CT90" s="234"/>
      <c r="CU90" s="234"/>
      <c r="CV90" s="234"/>
      <c r="CW90" s="234"/>
      <c r="CX90" s="234"/>
      <c r="CY90" s="234"/>
      <c r="CZ90" s="234"/>
      <c r="DA90" s="234"/>
      <c r="DB90" s="234"/>
      <c r="DC90" s="234"/>
      <c r="DD90" s="234"/>
      <c r="DE90" s="234"/>
      <c r="DF90" s="234"/>
      <c r="DG90" s="234"/>
      <c r="DH90" s="234"/>
      <c r="DI90" s="234"/>
      <c r="DJ90" s="234"/>
      <c r="DK90" s="234"/>
      <c r="DL90" s="234"/>
      <c r="DM90" s="234"/>
      <c r="DN90" s="234"/>
      <c r="DO90" s="234"/>
      <c r="DP90" s="234"/>
      <c r="DQ90" s="234"/>
      <c r="DR90" s="234"/>
      <c r="DS90" s="234"/>
      <c r="DT90" s="234"/>
      <c r="DU90" s="234"/>
      <c r="DV90" s="234"/>
      <c r="DW90" s="234"/>
      <c r="DX90" s="234"/>
      <c r="DY90" s="234"/>
      <c r="DZ90" s="234"/>
      <c r="EA90" s="234"/>
      <c r="EB90" s="234"/>
      <c r="EC90" s="234"/>
      <c r="ED90" s="234"/>
      <c r="EE90" s="234"/>
      <c r="EF90" s="234"/>
      <c r="EG90" s="234"/>
      <c r="EH90" s="234"/>
      <c r="EI90" s="234"/>
      <c r="EJ90" s="234"/>
      <c r="EK90" s="234"/>
    </row>
    <row r="91" spans="1:141" ht="15" x14ac:dyDescent="0.25">
      <c r="A91" s="386" t="str">
        <f t="shared" si="13"/>
        <v>150120251124TAC0010-15xx-801130300592</v>
      </c>
      <c r="B91" s="161" t="s">
        <v>2100</v>
      </c>
      <c r="C91" s="475" t="s">
        <v>3363</v>
      </c>
      <c r="D91" s="161" t="s">
        <v>4458</v>
      </c>
      <c r="E91" s="161" t="s">
        <v>5042</v>
      </c>
      <c r="F91" s="161"/>
      <c r="G91" s="161" t="s">
        <v>487</v>
      </c>
      <c r="H91" s="198">
        <v>45985</v>
      </c>
      <c r="I91" s="161" t="s">
        <v>573</v>
      </c>
      <c r="J91" s="161" t="s">
        <v>290</v>
      </c>
      <c r="K91" s="260">
        <v>801130300592</v>
      </c>
      <c r="L91" s="161" t="s">
        <v>2846</v>
      </c>
      <c r="M91" s="161" t="s">
        <v>2099</v>
      </c>
      <c r="N91" s="161" t="s">
        <v>564</v>
      </c>
      <c r="O91" s="198">
        <v>45979</v>
      </c>
      <c r="P91" s="161" t="e">
        <v>#N/A</v>
      </c>
      <c r="Q91" s="161" t="e">
        <v>#N/A</v>
      </c>
      <c r="R91" s="161" t="s">
        <v>31</v>
      </c>
      <c r="S91" s="161" t="s">
        <v>656</v>
      </c>
      <c r="T91" s="161" t="s">
        <v>567</v>
      </c>
      <c r="U91" s="161" t="s">
        <v>1412</v>
      </c>
      <c r="V91" s="161" t="s">
        <v>655</v>
      </c>
      <c r="W91" s="161" t="s">
        <v>28</v>
      </c>
      <c r="X91" s="198">
        <v>44562</v>
      </c>
      <c r="Y91" s="198">
        <v>45291</v>
      </c>
      <c r="Z91" s="161">
        <v>30</v>
      </c>
      <c r="AA91" s="198">
        <v>46015</v>
      </c>
      <c r="AB91" s="197">
        <f t="shared" si="12"/>
        <v>98</v>
      </c>
      <c r="AC91" s="161" t="s">
        <v>904</v>
      </c>
      <c r="AD91" s="161">
        <v>0</v>
      </c>
      <c r="AE91" s="197">
        <v>15310698397</v>
      </c>
      <c r="AF91" s="197">
        <v>1.6743141315947327</v>
      </c>
      <c r="AG91" s="197">
        <v>7.875</v>
      </c>
      <c r="AH91" s="242" t="s">
        <v>118</v>
      </c>
      <c r="AI91" s="242" t="s">
        <v>904</v>
      </c>
      <c r="AJ91" s="515"/>
      <c r="AK91" s="515"/>
      <c r="AL91" s="515"/>
      <c r="AM91" s="515"/>
      <c r="AN91" s="515"/>
      <c r="AO91" s="515"/>
      <c r="AP91" s="515"/>
      <c r="AQ91" s="515"/>
      <c r="AR91" s="515"/>
      <c r="AS91" s="515"/>
      <c r="AT91" s="515"/>
      <c r="AU91" s="515"/>
      <c r="AV91" s="515"/>
      <c r="AW91" s="515"/>
      <c r="AX91" s="515"/>
      <c r="AY91" s="515"/>
      <c r="AZ91" s="515"/>
      <c r="BA91" s="515"/>
      <c r="BB91" s="234"/>
      <c r="BC91" s="234"/>
      <c r="BD91" s="234"/>
      <c r="BE91" s="234"/>
      <c r="BF91" s="234"/>
      <c r="BG91" s="234"/>
      <c r="BH91" s="234"/>
      <c r="BI91" s="234"/>
      <c r="BJ91" s="234"/>
      <c r="BK91" s="234"/>
      <c r="BL91" s="234"/>
      <c r="BM91" s="234"/>
      <c r="BN91" s="234"/>
      <c r="BO91" s="234"/>
      <c r="BP91" s="234"/>
      <c r="BQ91" s="234"/>
      <c r="BR91" s="234"/>
      <c r="BS91" s="234"/>
      <c r="BT91" s="234"/>
      <c r="BU91" s="234"/>
      <c r="BV91" s="234"/>
      <c r="BW91" s="234"/>
      <c r="BX91" s="234"/>
      <c r="BY91" s="234"/>
      <c r="BZ91" s="234"/>
      <c r="CA91" s="234"/>
      <c r="CB91" s="234"/>
      <c r="CC91" s="234"/>
      <c r="CD91" s="234"/>
      <c r="CE91" s="234"/>
      <c r="CF91" s="234"/>
      <c r="CG91" s="234"/>
      <c r="CH91" s="234"/>
      <c r="CI91" s="234"/>
      <c r="CJ91" s="234"/>
      <c r="CK91" s="234"/>
      <c r="CL91" s="234"/>
      <c r="CM91" s="234"/>
      <c r="CN91" s="234"/>
      <c r="CO91" s="234"/>
      <c r="CP91" s="234"/>
      <c r="CQ91" s="234"/>
      <c r="CR91" s="234"/>
      <c r="CS91" s="234"/>
      <c r="CT91" s="234"/>
      <c r="CU91" s="234"/>
      <c r="CV91" s="234"/>
      <c r="CW91" s="234"/>
      <c r="CX91" s="234"/>
      <c r="CY91" s="234"/>
      <c r="CZ91" s="234"/>
      <c r="DA91" s="234"/>
      <c r="DB91" s="234"/>
      <c r="DC91" s="234"/>
      <c r="DD91" s="234"/>
      <c r="DE91" s="234"/>
      <c r="DF91" s="234"/>
      <c r="DG91" s="234"/>
      <c r="DH91" s="234"/>
      <c r="DI91" s="234"/>
      <c r="DJ91" s="234"/>
      <c r="DK91" s="234"/>
      <c r="DL91" s="234"/>
      <c r="DM91" s="234"/>
      <c r="DN91" s="234"/>
      <c r="DO91" s="234"/>
      <c r="DP91" s="234"/>
      <c r="DQ91" s="234"/>
      <c r="DR91" s="234"/>
      <c r="DS91" s="234"/>
      <c r="DT91" s="234"/>
      <c r="DU91" s="234"/>
      <c r="DV91" s="234"/>
      <c r="DW91" s="234"/>
      <c r="DX91" s="234"/>
      <c r="DY91" s="234"/>
      <c r="DZ91" s="234"/>
      <c r="EA91" s="234"/>
      <c r="EB91" s="234"/>
      <c r="EC91" s="234"/>
      <c r="ED91" s="234"/>
      <c r="EE91" s="234"/>
      <c r="EF91" s="234"/>
      <c r="EG91" s="234"/>
      <c r="EH91" s="234"/>
      <c r="EI91" s="234"/>
      <c r="EJ91" s="234"/>
      <c r="EK91" s="234"/>
    </row>
    <row r="92" spans="1:141" ht="15" x14ac:dyDescent="0.25">
      <c r="A92" s="386" t="str">
        <f t="shared" si="13"/>
        <v>620120251211TAC0017-62xx-170440037274</v>
      </c>
      <c r="B92" s="161" t="s">
        <v>2229</v>
      </c>
      <c r="C92" s="475" t="s">
        <v>3363</v>
      </c>
      <c r="D92" s="161" t="s">
        <v>4458</v>
      </c>
      <c r="E92" s="161" t="s">
        <v>5396</v>
      </c>
      <c r="F92" s="161"/>
      <c r="G92" s="161" t="s">
        <v>487</v>
      </c>
      <c r="H92" s="198">
        <v>46002</v>
      </c>
      <c r="I92" s="161" t="s">
        <v>576</v>
      </c>
      <c r="J92" s="161" t="s">
        <v>361</v>
      </c>
      <c r="K92" s="260">
        <v>170440037274</v>
      </c>
      <c r="L92" s="161" t="s">
        <v>2847</v>
      </c>
      <c r="M92" s="161" t="s">
        <v>2228</v>
      </c>
      <c r="N92" s="161" t="s">
        <v>564</v>
      </c>
      <c r="O92" s="198">
        <v>45999</v>
      </c>
      <c r="P92" s="161" t="e">
        <v>#N/A</v>
      </c>
      <c r="Q92" s="161" t="e">
        <v>#N/A</v>
      </c>
      <c r="R92" s="161" t="s">
        <v>31</v>
      </c>
      <c r="S92" s="161" t="s">
        <v>715</v>
      </c>
      <c r="T92" s="161" t="s">
        <v>567</v>
      </c>
      <c r="U92" s="161" t="s">
        <v>490</v>
      </c>
      <c r="V92" s="161" t="s">
        <v>689</v>
      </c>
      <c r="W92" s="161" t="s">
        <v>28</v>
      </c>
      <c r="X92" s="198">
        <v>44927</v>
      </c>
      <c r="Y92" s="198">
        <v>45657</v>
      </c>
      <c r="Z92" s="161">
        <v>30</v>
      </c>
      <c r="AA92" s="198">
        <v>46013</v>
      </c>
      <c r="AB92" s="197">
        <f t="shared" si="12"/>
        <v>100</v>
      </c>
      <c r="AC92" s="161" t="s">
        <v>904</v>
      </c>
      <c r="AD92" s="161">
        <v>0</v>
      </c>
      <c r="AE92" s="197">
        <v>15110235469</v>
      </c>
      <c r="AF92" s="197">
        <v>6.5298266475405464</v>
      </c>
      <c r="AG92" s="197">
        <v>48.208333333333329</v>
      </c>
      <c r="AH92" s="242" t="s">
        <v>118</v>
      </c>
      <c r="AI92" s="242" t="s">
        <v>904</v>
      </c>
      <c r="AJ92" s="515"/>
      <c r="AK92" s="515"/>
      <c r="AL92" s="515"/>
      <c r="AM92" s="515"/>
      <c r="AN92" s="515"/>
      <c r="AO92" s="515"/>
      <c r="AP92" s="515"/>
      <c r="AQ92" s="515"/>
      <c r="AR92" s="515"/>
      <c r="AS92" s="515"/>
      <c r="AT92" s="515"/>
      <c r="AU92" s="515"/>
      <c r="AV92" s="515"/>
      <c r="AW92" s="515"/>
      <c r="AX92" s="515"/>
      <c r="AY92" s="515"/>
      <c r="AZ92" s="515"/>
      <c r="BA92" s="515"/>
      <c r="BB92" s="234"/>
      <c r="BC92" s="234"/>
      <c r="BD92" s="234"/>
      <c r="BE92" s="234"/>
      <c r="BF92" s="234"/>
      <c r="BG92" s="234"/>
      <c r="BH92" s="234"/>
      <c r="BI92" s="234"/>
      <c r="BJ92" s="234"/>
      <c r="BK92" s="234"/>
      <c r="BL92" s="234"/>
      <c r="BM92" s="234"/>
      <c r="BN92" s="234"/>
      <c r="BO92" s="234"/>
      <c r="BP92" s="234"/>
      <c r="BQ92" s="234"/>
      <c r="BR92" s="234"/>
      <c r="BS92" s="234"/>
      <c r="BT92" s="234"/>
      <c r="BU92" s="234"/>
      <c r="BV92" s="234"/>
      <c r="BW92" s="234"/>
      <c r="BX92" s="234"/>
      <c r="BY92" s="234"/>
      <c r="BZ92" s="234"/>
      <c r="CA92" s="234"/>
      <c r="CB92" s="234"/>
      <c r="CC92" s="234"/>
      <c r="CD92" s="234"/>
      <c r="CE92" s="234"/>
      <c r="CF92" s="234"/>
      <c r="CG92" s="234"/>
      <c r="CH92" s="234"/>
      <c r="CI92" s="234"/>
      <c r="CJ92" s="234"/>
      <c r="CK92" s="234"/>
      <c r="CL92" s="234"/>
      <c r="CM92" s="234"/>
      <c r="CN92" s="234"/>
      <c r="CO92" s="234"/>
      <c r="CP92" s="234"/>
      <c r="CQ92" s="234"/>
      <c r="CR92" s="234"/>
      <c r="CS92" s="234"/>
      <c r="CT92" s="234"/>
      <c r="CU92" s="234"/>
      <c r="CV92" s="234"/>
      <c r="CW92" s="234"/>
      <c r="CX92" s="234"/>
      <c r="CY92" s="234"/>
      <c r="CZ92" s="234"/>
      <c r="DA92" s="234"/>
      <c r="DB92" s="234"/>
      <c r="DC92" s="234"/>
      <c r="DD92" s="234"/>
      <c r="DE92" s="234"/>
      <c r="DF92" s="234"/>
      <c r="DG92" s="234"/>
      <c r="DH92" s="234"/>
      <c r="DI92" s="234"/>
      <c r="DJ92" s="234"/>
      <c r="DK92" s="234"/>
      <c r="DL92" s="234"/>
      <c r="DM92" s="234"/>
      <c r="DN92" s="234"/>
      <c r="DO92" s="234"/>
      <c r="DP92" s="234"/>
      <c r="DQ92" s="234"/>
      <c r="DR92" s="234"/>
      <c r="DS92" s="234"/>
      <c r="DT92" s="234"/>
      <c r="DU92" s="234"/>
      <c r="DV92" s="234"/>
      <c r="DW92" s="234"/>
      <c r="DX92" s="234"/>
      <c r="DY92" s="234"/>
      <c r="DZ92" s="234"/>
      <c r="EA92" s="234"/>
      <c r="EB92" s="234"/>
      <c r="EC92" s="234"/>
      <c r="ED92" s="234"/>
      <c r="EE92" s="234"/>
      <c r="EF92" s="234"/>
      <c r="EG92" s="234"/>
      <c r="EH92" s="234"/>
      <c r="EI92" s="234"/>
      <c r="EJ92" s="234"/>
      <c r="EK92" s="234"/>
    </row>
    <row r="93" spans="1:141" ht="15" x14ac:dyDescent="0.25">
      <c r="A93" s="386" t="str">
        <f t="shared" si="13"/>
        <v>030120251112TAC0266-03xx-220240037843</v>
      </c>
      <c r="B93" s="161" t="s">
        <v>2001</v>
      </c>
      <c r="C93" s="475" t="s">
        <v>3363</v>
      </c>
      <c r="D93" s="161" t="s">
        <v>4458</v>
      </c>
      <c r="E93" s="161" t="s">
        <v>5002</v>
      </c>
      <c r="F93" s="161"/>
      <c r="G93" s="161" t="s">
        <v>487</v>
      </c>
      <c r="H93" s="198">
        <v>45973</v>
      </c>
      <c r="I93" s="161" t="s">
        <v>652</v>
      </c>
      <c r="J93" s="161" t="s">
        <v>365</v>
      </c>
      <c r="K93" s="260">
        <v>220240037843</v>
      </c>
      <c r="L93" s="161" t="s">
        <v>2848</v>
      </c>
      <c r="M93" s="161" t="s">
        <v>2002</v>
      </c>
      <c r="N93" s="161" t="s">
        <v>564</v>
      </c>
      <c r="O93" s="198">
        <v>45971</v>
      </c>
      <c r="P93" s="161" t="e">
        <v>#N/A</v>
      </c>
      <c r="Q93" s="161">
        <v>220240037843</v>
      </c>
      <c r="R93" s="161" t="s">
        <v>480</v>
      </c>
      <c r="S93" s="161" t="s">
        <v>654</v>
      </c>
      <c r="T93" s="161" t="s">
        <v>562</v>
      </c>
      <c r="U93" s="161" t="s">
        <v>2003</v>
      </c>
      <c r="V93" s="161" t="s">
        <v>655</v>
      </c>
      <c r="W93" s="161" t="s">
        <v>28</v>
      </c>
      <c r="X93" s="198">
        <v>44614</v>
      </c>
      <c r="Y93" s="198">
        <v>45657</v>
      </c>
      <c r="Z93" s="161">
        <v>30</v>
      </c>
      <c r="AA93" s="198">
        <v>46008</v>
      </c>
      <c r="AB93" s="197">
        <f t="shared" si="12"/>
        <v>105</v>
      </c>
      <c r="AC93" s="161" t="s">
        <v>904</v>
      </c>
      <c r="AD93" s="161">
        <v>0</v>
      </c>
      <c r="AE93" s="197">
        <v>14858090147</v>
      </c>
      <c r="AF93" s="197">
        <v>8.1865504130979314</v>
      </c>
      <c r="AG93" s="197">
        <v>38.222222222222221</v>
      </c>
      <c r="AH93" s="242" t="s">
        <v>118</v>
      </c>
      <c r="AI93" s="242" t="s">
        <v>904</v>
      </c>
      <c r="AJ93" s="515"/>
      <c r="AK93" s="515"/>
      <c r="AL93" s="515"/>
      <c r="AM93" s="515"/>
      <c r="AN93" s="515"/>
      <c r="AO93" s="515"/>
      <c r="AP93" s="515"/>
      <c r="AQ93" s="515"/>
      <c r="AR93" s="515"/>
      <c r="AS93" s="515"/>
      <c r="AT93" s="515"/>
      <c r="AU93" s="515"/>
      <c r="AV93" s="515"/>
      <c r="AW93" s="515"/>
      <c r="AX93" s="515"/>
      <c r="AY93" s="515"/>
      <c r="AZ93" s="515"/>
      <c r="BA93" s="515"/>
      <c r="BB93" s="234"/>
      <c r="BC93" s="234"/>
      <c r="BD93" s="234"/>
      <c r="BE93" s="234"/>
      <c r="BF93" s="234"/>
      <c r="BG93" s="234"/>
      <c r="BH93" s="234"/>
      <c r="BI93" s="234"/>
      <c r="BJ93" s="234"/>
      <c r="BK93" s="234"/>
      <c r="BL93" s="234"/>
      <c r="BM93" s="234"/>
      <c r="BN93" s="234"/>
      <c r="BO93" s="234"/>
      <c r="BP93" s="234"/>
      <c r="BQ93" s="234"/>
      <c r="BR93" s="234"/>
      <c r="BS93" s="234"/>
      <c r="BT93" s="234"/>
      <c r="BU93" s="234"/>
      <c r="BV93" s="234"/>
      <c r="BW93" s="234"/>
      <c r="BX93" s="234"/>
      <c r="BY93" s="234"/>
      <c r="BZ93" s="234"/>
      <c r="CA93" s="234"/>
      <c r="CB93" s="234"/>
      <c r="CC93" s="234"/>
      <c r="CD93" s="234"/>
      <c r="CE93" s="234"/>
      <c r="CF93" s="234"/>
      <c r="CG93" s="234"/>
      <c r="CH93" s="234"/>
      <c r="CI93" s="234"/>
      <c r="CJ93" s="234"/>
      <c r="CK93" s="234"/>
      <c r="CL93" s="234"/>
      <c r="CM93" s="234"/>
      <c r="CN93" s="234"/>
      <c r="CO93" s="234"/>
      <c r="CP93" s="234"/>
      <c r="CQ93" s="234"/>
      <c r="CR93" s="234"/>
      <c r="CS93" s="234"/>
      <c r="CT93" s="234"/>
      <c r="CU93" s="234"/>
      <c r="CV93" s="234"/>
      <c r="CW93" s="234"/>
      <c r="CX93" s="234"/>
      <c r="CY93" s="234"/>
      <c r="CZ93" s="234"/>
      <c r="DA93" s="234"/>
      <c r="DB93" s="234"/>
      <c r="DC93" s="234"/>
      <c r="DD93" s="234"/>
      <c r="DE93" s="234"/>
      <c r="DF93" s="234"/>
      <c r="DG93" s="234"/>
      <c r="DH93" s="234"/>
      <c r="DI93" s="234"/>
      <c r="DJ93" s="234"/>
      <c r="DK93" s="234"/>
      <c r="DL93" s="234"/>
      <c r="DM93" s="234"/>
      <c r="DN93" s="234"/>
      <c r="DO93" s="234"/>
      <c r="DP93" s="234"/>
      <c r="DQ93" s="234"/>
      <c r="DR93" s="234"/>
      <c r="DS93" s="234"/>
      <c r="DT93" s="234"/>
      <c r="DU93" s="234"/>
      <c r="DV93" s="234"/>
      <c r="DW93" s="234"/>
      <c r="DX93" s="234"/>
      <c r="DY93" s="234"/>
      <c r="DZ93" s="234"/>
      <c r="EA93" s="234"/>
      <c r="EB93" s="234"/>
      <c r="EC93" s="234"/>
      <c r="ED93" s="234"/>
      <c r="EE93" s="234"/>
      <c r="EF93" s="234"/>
      <c r="EG93" s="234"/>
      <c r="EH93" s="234"/>
      <c r="EI93" s="234"/>
      <c r="EJ93" s="234"/>
      <c r="EK93" s="234"/>
    </row>
    <row r="94" spans="1:141" ht="15" x14ac:dyDescent="0.25">
      <c r="A94" s="386" t="str">
        <f t="shared" si="13"/>
        <v>150120251111TAC0500-15xx-21240006031</v>
      </c>
      <c r="B94" s="161" t="s">
        <v>1612</v>
      </c>
      <c r="C94" s="475" t="s">
        <v>3363</v>
      </c>
      <c r="D94" s="161" t="s">
        <v>4458</v>
      </c>
      <c r="E94" s="161" t="s">
        <v>5041</v>
      </c>
      <c r="F94" s="161"/>
      <c r="G94" s="161" t="s">
        <v>487</v>
      </c>
      <c r="H94" s="198">
        <v>45972</v>
      </c>
      <c r="I94" s="161" t="s">
        <v>573</v>
      </c>
      <c r="J94" s="161" t="s">
        <v>290</v>
      </c>
      <c r="K94" s="260">
        <v>21240006031</v>
      </c>
      <c r="L94" s="161" t="s">
        <v>2850</v>
      </c>
      <c r="M94" s="161" t="s">
        <v>1613</v>
      </c>
      <c r="N94" s="161" t="s">
        <v>564</v>
      </c>
      <c r="O94" s="198">
        <v>45971</v>
      </c>
      <c r="P94" s="161" t="e">
        <v>#N/A</v>
      </c>
      <c r="Q94" s="161" t="e">
        <v>#N/A</v>
      </c>
      <c r="R94" s="161" t="s">
        <v>31</v>
      </c>
      <c r="S94" s="161" t="s">
        <v>656</v>
      </c>
      <c r="T94" s="161" t="s">
        <v>567</v>
      </c>
      <c r="U94" s="161" t="s">
        <v>1027</v>
      </c>
      <c r="V94" s="161" t="s">
        <v>655</v>
      </c>
      <c r="W94" s="161" t="s">
        <v>28</v>
      </c>
      <c r="X94" s="198">
        <v>44562</v>
      </c>
      <c r="Y94" s="198">
        <v>45657</v>
      </c>
      <c r="Z94" s="161">
        <v>30</v>
      </c>
      <c r="AA94" s="198">
        <v>45982</v>
      </c>
      <c r="AB94" s="197">
        <f t="shared" si="12"/>
        <v>131</v>
      </c>
      <c r="AC94" s="161" t="s">
        <v>904</v>
      </c>
      <c r="AD94" s="161">
        <v>0</v>
      </c>
      <c r="AE94" s="197">
        <v>14106726604</v>
      </c>
      <c r="AF94" s="197">
        <v>2.2809693459394782</v>
      </c>
      <c r="AG94" s="197">
        <v>35.277777777777779</v>
      </c>
      <c r="AH94" s="242" t="s">
        <v>118</v>
      </c>
      <c r="AI94" s="242" t="s">
        <v>904</v>
      </c>
      <c r="AJ94" s="515"/>
      <c r="AK94" s="515"/>
      <c r="AL94" s="515"/>
      <c r="AM94" s="515"/>
      <c r="AN94" s="515"/>
      <c r="AO94" s="515"/>
      <c r="AP94" s="515"/>
      <c r="AQ94" s="515"/>
      <c r="AR94" s="515"/>
      <c r="AS94" s="515"/>
      <c r="AT94" s="515"/>
      <c r="AU94" s="515"/>
      <c r="AV94" s="515"/>
      <c r="AW94" s="515"/>
      <c r="AX94" s="515"/>
      <c r="AY94" s="515"/>
      <c r="AZ94" s="515"/>
      <c r="BA94" s="515"/>
      <c r="BB94" s="234"/>
      <c r="BC94" s="234"/>
      <c r="BD94" s="234"/>
      <c r="BE94" s="234"/>
      <c r="BF94" s="234"/>
      <c r="BG94" s="234"/>
      <c r="BH94" s="234"/>
      <c r="BI94" s="234"/>
      <c r="BJ94" s="234"/>
      <c r="BK94" s="234"/>
      <c r="BL94" s="234"/>
      <c r="BM94" s="234"/>
      <c r="BN94" s="234"/>
      <c r="BO94" s="234"/>
      <c r="BP94" s="234"/>
      <c r="BQ94" s="234"/>
      <c r="BR94" s="234"/>
      <c r="BS94" s="234"/>
      <c r="BT94" s="234"/>
      <c r="BU94" s="234"/>
      <c r="BV94" s="234"/>
      <c r="BW94" s="234"/>
      <c r="BX94" s="234"/>
      <c r="BY94" s="234"/>
      <c r="BZ94" s="234"/>
      <c r="CA94" s="234"/>
      <c r="CB94" s="234"/>
      <c r="CC94" s="234"/>
      <c r="CD94" s="234"/>
      <c r="CE94" s="234"/>
      <c r="CF94" s="234"/>
      <c r="CG94" s="234"/>
      <c r="CH94" s="234"/>
      <c r="CI94" s="234"/>
      <c r="CJ94" s="234"/>
      <c r="CK94" s="234"/>
      <c r="CL94" s="234"/>
      <c r="CM94" s="234"/>
      <c r="CN94" s="234"/>
      <c r="CO94" s="234"/>
      <c r="CP94" s="234"/>
      <c r="CQ94" s="234"/>
      <c r="CR94" s="234"/>
      <c r="CS94" s="234"/>
      <c r="CT94" s="234"/>
      <c r="CU94" s="234"/>
      <c r="CV94" s="234"/>
      <c r="CW94" s="234"/>
      <c r="CX94" s="234"/>
      <c r="CY94" s="234"/>
      <c r="CZ94" s="234"/>
      <c r="DA94" s="234"/>
      <c r="DB94" s="234"/>
      <c r="DC94" s="234"/>
      <c r="DD94" s="234"/>
      <c r="DE94" s="234"/>
      <c r="DF94" s="234"/>
      <c r="DG94" s="234"/>
      <c r="DH94" s="234"/>
      <c r="DI94" s="234"/>
      <c r="DJ94" s="234"/>
      <c r="DK94" s="234"/>
      <c r="DL94" s="234"/>
      <c r="DM94" s="234"/>
      <c r="DN94" s="234"/>
      <c r="DO94" s="234"/>
      <c r="DP94" s="234"/>
      <c r="DQ94" s="234"/>
      <c r="DR94" s="234"/>
      <c r="DS94" s="234"/>
      <c r="DT94" s="234"/>
      <c r="DU94" s="234"/>
      <c r="DV94" s="234"/>
      <c r="DW94" s="234"/>
      <c r="DX94" s="234"/>
      <c r="DY94" s="234"/>
      <c r="DZ94" s="234"/>
      <c r="EA94" s="234"/>
      <c r="EB94" s="234"/>
      <c r="EC94" s="234"/>
      <c r="ED94" s="234"/>
      <c r="EE94" s="234"/>
      <c r="EF94" s="234"/>
      <c r="EG94" s="234"/>
      <c r="EH94" s="234"/>
      <c r="EI94" s="234"/>
      <c r="EJ94" s="234"/>
      <c r="EK94" s="234"/>
    </row>
    <row r="95" spans="1:141" ht="15" x14ac:dyDescent="0.25">
      <c r="A95" s="386" t="str">
        <f t="shared" si="13"/>
        <v>430120250804TAC0002-43xx-981240001604</v>
      </c>
      <c r="B95" s="161" t="s">
        <v>1067</v>
      </c>
      <c r="C95" s="475" t="s">
        <v>3363</v>
      </c>
      <c r="D95" s="161" t="s">
        <v>4458</v>
      </c>
      <c r="E95" s="161" t="s">
        <v>5140</v>
      </c>
      <c r="F95" s="161"/>
      <c r="G95" s="161" t="s">
        <v>487</v>
      </c>
      <c r="H95" s="198">
        <v>45873</v>
      </c>
      <c r="I95" s="161" t="s">
        <v>584</v>
      </c>
      <c r="J95" s="161" t="s">
        <v>328</v>
      </c>
      <c r="K95" s="260">
        <v>981240001604</v>
      </c>
      <c r="L95" s="161" t="s">
        <v>2851</v>
      </c>
      <c r="M95" s="161" t="s">
        <v>1066</v>
      </c>
      <c r="N95" s="161" t="s">
        <v>564</v>
      </c>
      <c r="O95" s="198">
        <v>45867</v>
      </c>
      <c r="P95" s="161" t="e">
        <v>#N/A</v>
      </c>
      <c r="Q95" s="161" t="e">
        <v>#N/A</v>
      </c>
      <c r="R95" s="161" t="s">
        <v>480</v>
      </c>
      <c r="S95" s="161" t="s">
        <v>731</v>
      </c>
      <c r="T95" s="161" t="s">
        <v>572</v>
      </c>
      <c r="U95" s="161" t="s">
        <v>1012</v>
      </c>
      <c r="V95" s="161" t="s">
        <v>655</v>
      </c>
      <c r="W95" s="161" t="s">
        <v>28</v>
      </c>
      <c r="X95" s="198">
        <v>44562</v>
      </c>
      <c r="Y95" s="198">
        <v>45291</v>
      </c>
      <c r="Z95" s="161">
        <v>30</v>
      </c>
      <c r="AA95" s="198">
        <v>45916</v>
      </c>
      <c r="AB95" s="197">
        <f t="shared" si="12"/>
        <v>197</v>
      </c>
      <c r="AC95" s="161" t="s">
        <v>904</v>
      </c>
      <c r="AD95" s="161">
        <v>0</v>
      </c>
      <c r="AE95" s="197">
        <v>13790388316</v>
      </c>
      <c r="AF95" s="197">
        <v>4.4450033671598383</v>
      </c>
      <c r="AG95" s="197">
        <v>103.875</v>
      </c>
      <c r="AH95" s="242" t="s">
        <v>118</v>
      </c>
      <c r="AI95" s="242" t="s">
        <v>904</v>
      </c>
      <c r="AJ95" s="515"/>
      <c r="AK95" s="515"/>
      <c r="AL95" s="515"/>
      <c r="AM95" s="515"/>
      <c r="AN95" s="515"/>
      <c r="AO95" s="515"/>
      <c r="AP95" s="515"/>
      <c r="AQ95" s="515"/>
      <c r="AR95" s="515"/>
      <c r="AS95" s="515"/>
      <c r="AT95" s="515"/>
      <c r="AU95" s="515"/>
      <c r="AV95" s="515"/>
      <c r="AW95" s="515"/>
      <c r="AX95" s="515"/>
      <c r="AY95" s="515"/>
      <c r="AZ95" s="515"/>
      <c r="BA95" s="515"/>
      <c r="BB95" s="234"/>
      <c r="BC95" s="234"/>
      <c r="BD95" s="234"/>
      <c r="BE95" s="234"/>
      <c r="BF95" s="234"/>
      <c r="BG95" s="234"/>
      <c r="BH95" s="234"/>
      <c r="BI95" s="234"/>
      <c r="BJ95" s="234"/>
      <c r="BK95" s="234"/>
      <c r="BL95" s="234"/>
      <c r="BM95" s="234"/>
      <c r="BN95" s="234"/>
      <c r="BO95" s="234"/>
      <c r="BP95" s="234"/>
      <c r="BQ95" s="234"/>
      <c r="BR95" s="234"/>
      <c r="BS95" s="234"/>
      <c r="BT95" s="234"/>
      <c r="BU95" s="234"/>
      <c r="BV95" s="234"/>
      <c r="BW95" s="234"/>
      <c r="BX95" s="234"/>
      <c r="BY95" s="234"/>
      <c r="BZ95" s="234"/>
      <c r="CA95" s="234"/>
      <c r="CB95" s="234"/>
      <c r="CC95" s="234"/>
      <c r="CD95" s="234"/>
      <c r="CE95" s="234"/>
      <c r="CF95" s="234"/>
      <c r="CG95" s="234"/>
      <c r="CH95" s="234"/>
      <c r="CI95" s="234"/>
      <c r="CJ95" s="234"/>
      <c r="CK95" s="234"/>
      <c r="CL95" s="234"/>
      <c r="CM95" s="234"/>
      <c r="CN95" s="234"/>
      <c r="CO95" s="234"/>
      <c r="CP95" s="234"/>
      <c r="CQ95" s="234"/>
      <c r="CR95" s="234"/>
      <c r="CS95" s="234"/>
      <c r="CT95" s="234"/>
      <c r="CU95" s="234"/>
      <c r="CV95" s="234"/>
      <c r="CW95" s="234"/>
      <c r="CX95" s="234"/>
      <c r="CY95" s="234"/>
      <c r="CZ95" s="234"/>
      <c r="DA95" s="234"/>
      <c r="DB95" s="234"/>
      <c r="DC95" s="234"/>
      <c r="DD95" s="234"/>
      <c r="DE95" s="234"/>
      <c r="DF95" s="234"/>
      <c r="DG95" s="234"/>
      <c r="DH95" s="234"/>
      <c r="DI95" s="234"/>
      <c r="DJ95" s="234"/>
      <c r="DK95" s="234"/>
      <c r="DL95" s="234"/>
      <c r="DM95" s="234"/>
      <c r="DN95" s="234"/>
      <c r="DO95" s="234"/>
      <c r="DP95" s="234"/>
      <c r="DQ95" s="234"/>
      <c r="DR95" s="234"/>
      <c r="DS95" s="234"/>
      <c r="DT95" s="234"/>
      <c r="DU95" s="234"/>
      <c r="DV95" s="234"/>
      <c r="DW95" s="234"/>
      <c r="DX95" s="234"/>
      <c r="DY95" s="234"/>
      <c r="DZ95" s="234"/>
      <c r="EA95" s="234"/>
      <c r="EB95" s="234"/>
      <c r="EC95" s="234"/>
      <c r="ED95" s="234"/>
      <c r="EE95" s="234"/>
      <c r="EF95" s="234"/>
      <c r="EG95" s="234"/>
      <c r="EH95" s="234"/>
      <c r="EI95" s="234"/>
      <c r="EJ95" s="234"/>
      <c r="EK95" s="234"/>
    </row>
    <row r="96" spans="1:141" ht="15" x14ac:dyDescent="0.25">
      <c r="A96" s="386" t="str">
        <f t="shared" si="13"/>
        <v>590120251231TAC0033-59xx-150940004311</v>
      </c>
      <c r="B96" s="161" t="s">
        <v>2237</v>
      </c>
      <c r="C96" s="475" t="s">
        <v>3363</v>
      </c>
      <c r="D96" s="161" t="s">
        <v>4458</v>
      </c>
      <c r="E96" s="161" t="s">
        <v>5174</v>
      </c>
      <c r="F96" s="161"/>
      <c r="G96" s="161" t="s">
        <v>487</v>
      </c>
      <c r="H96" s="198">
        <v>46022</v>
      </c>
      <c r="I96" s="161" t="s">
        <v>570</v>
      </c>
      <c r="J96" s="161" t="s">
        <v>337</v>
      </c>
      <c r="K96" s="260">
        <v>150940004311</v>
      </c>
      <c r="L96" s="161" t="s">
        <v>2853</v>
      </c>
      <c r="M96" s="161" t="s">
        <v>937</v>
      </c>
      <c r="N96" s="161" t="s">
        <v>564</v>
      </c>
      <c r="O96" s="198" t="e">
        <v>#N/A</v>
      </c>
      <c r="P96" s="161" t="e">
        <v>#N/A</v>
      </c>
      <c r="Q96" s="161" t="e">
        <v>#N/A</v>
      </c>
      <c r="R96" s="161" t="s">
        <v>31</v>
      </c>
      <c r="S96" s="161" t="s">
        <v>747</v>
      </c>
      <c r="T96" s="161" t="s">
        <v>572</v>
      </c>
      <c r="U96" s="161" t="s">
        <v>2330</v>
      </c>
      <c r="V96" s="161" t="s">
        <v>655</v>
      </c>
      <c r="W96" s="161" t="s">
        <v>131</v>
      </c>
      <c r="X96" s="198">
        <v>44927</v>
      </c>
      <c r="Y96" s="198">
        <v>46022</v>
      </c>
      <c r="Z96" s="161">
        <v>30</v>
      </c>
      <c r="AA96" s="198">
        <v>46022</v>
      </c>
      <c r="AB96" s="197">
        <f t="shared" si="12"/>
        <v>91</v>
      </c>
      <c r="AC96" s="161" t="s">
        <v>904</v>
      </c>
      <c r="AD96" s="161">
        <v>0</v>
      </c>
      <c r="AE96" s="197">
        <v>13331876209</v>
      </c>
      <c r="AF96" s="197">
        <v>0.4166354811187139</v>
      </c>
      <c r="AG96" s="197">
        <v>18.208333333333332</v>
      </c>
      <c r="AH96" s="242" t="s">
        <v>118</v>
      </c>
      <c r="AI96" s="242" t="s">
        <v>904</v>
      </c>
      <c r="AJ96" s="515"/>
      <c r="AK96" s="515"/>
      <c r="AL96" s="515"/>
      <c r="AM96" s="515"/>
      <c r="AN96" s="515"/>
      <c r="AO96" s="515"/>
      <c r="AP96" s="515"/>
      <c r="AQ96" s="515"/>
      <c r="AR96" s="515"/>
      <c r="AS96" s="515"/>
      <c r="AT96" s="515"/>
      <c r="AU96" s="515"/>
      <c r="AV96" s="515"/>
      <c r="AW96" s="515"/>
      <c r="AX96" s="515"/>
      <c r="AY96" s="515"/>
      <c r="AZ96" s="515"/>
      <c r="BA96" s="515"/>
      <c r="BB96" s="234"/>
      <c r="BC96" s="234"/>
      <c r="BD96" s="234"/>
      <c r="BE96" s="234"/>
      <c r="BF96" s="234"/>
      <c r="BG96" s="234"/>
      <c r="BH96" s="234"/>
      <c r="BI96" s="234"/>
      <c r="BJ96" s="234"/>
      <c r="BK96" s="234"/>
      <c r="BL96" s="234"/>
      <c r="BM96" s="234"/>
      <c r="BN96" s="234"/>
      <c r="BO96" s="234"/>
      <c r="BP96" s="234"/>
      <c r="BQ96" s="234"/>
      <c r="BR96" s="234"/>
      <c r="BS96" s="234"/>
      <c r="BT96" s="234"/>
      <c r="BU96" s="234"/>
      <c r="BV96" s="234"/>
      <c r="BW96" s="234"/>
      <c r="BX96" s="234"/>
      <c r="BY96" s="234"/>
      <c r="BZ96" s="234"/>
      <c r="CA96" s="234"/>
      <c r="CB96" s="234"/>
      <c r="CC96" s="234"/>
      <c r="CD96" s="234"/>
      <c r="CE96" s="234"/>
      <c r="CF96" s="234"/>
      <c r="CG96" s="234"/>
      <c r="CH96" s="234"/>
      <c r="CI96" s="234"/>
      <c r="CJ96" s="234"/>
      <c r="CK96" s="234"/>
      <c r="CL96" s="234"/>
      <c r="CM96" s="234"/>
      <c r="CN96" s="234"/>
      <c r="CO96" s="234"/>
      <c r="CP96" s="234"/>
      <c r="CQ96" s="234"/>
      <c r="CR96" s="234"/>
      <c r="CS96" s="234"/>
      <c r="CT96" s="234"/>
      <c r="CU96" s="234"/>
      <c r="CV96" s="234"/>
      <c r="CW96" s="234"/>
      <c r="CX96" s="234"/>
      <c r="CY96" s="234"/>
      <c r="CZ96" s="234"/>
      <c r="DA96" s="234"/>
      <c r="DB96" s="234"/>
      <c r="DC96" s="234"/>
      <c r="DD96" s="234"/>
      <c r="DE96" s="234"/>
      <c r="DF96" s="234"/>
      <c r="DG96" s="234"/>
      <c r="DH96" s="234"/>
      <c r="DI96" s="234"/>
      <c r="DJ96" s="234"/>
      <c r="DK96" s="234"/>
      <c r="DL96" s="234"/>
      <c r="DM96" s="234"/>
      <c r="DN96" s="234"/>
      <c r="DO96" s="234"/>
      <c r="DP96" s="234"/>
      <c r="DQ96" s="234"/>
      <c r="DR96" s="234"/>
      <c r="DS96" s="234"/>
      <c r="DT96" s="234"/>
      <c r="DU96" s="234"/>
      <c r="DV96" s="234"/>
      <c r="DW96" s="234"/>
      <c r="DX96" s="234"/>
      <c r="DY96" s="234"/>
      <c r="DZ96" s="234"/>
      <c r="EA96" s="234"/>
      <c r="EB96" s="234"/>
      <c r="EC96" s="234"/>
      <c r="ED96" s="234"/>
      <c r="EE96" s="234"/>
      <c r="EF96" s="234"/>
      <c r="EG96" s="234"/>
      <c r="EH96" s="234"/>
      <c r="EI96" s="234"/>
      <c r="EJ96" s="234"/>
      <c r="EK96" s="234"/>
    </row>
    <row r="97" spans="1:141" ht="15" x14ac:dyDescent="0.25">
      <c r="A97" s="386" t="str">
        <f t="shared" si="13"/>
        <v>620120251203TAC0021-62xx-220640900529</v>
      </c>
      <c r="B97" s="161" t="s">
        <v>1800</v>
      </c>
      <c r="C97" s="475" t="s">
        <v>3363</v>
      </c>
      <c r="D97" s="161" t="s">
        <v>4458</v>
      </c>
      <c r="E97" s="161" t="s">
        <v>5390</v>
      </c>
      <c r="F97" s="161"/>
      <c r="G97" s="161" t="s">
        <v>487</v>
      </c>
      <c r="H97" s="198">
        <v>45994</v>
      </c>
      <c r="I97" s="161" t="s">
        <v>576</v>
      </c>
      <c r="J97" s="161" t="s">
        <v>361</v>
      </c>
      <c r="K97" s="260">
        <v>220640900529</v>
      </c>
      <c r="L97" s="161" t="s">
        <v>2855</v>
      </c>
      <c r="M97" s="161" t="s">
        <v>1799</v>
      </c>
      <c r="N97" s="161" t="s">
        <v>564</v>
      </c>
      <c r="O97" s="198">
        <v>45992</v>
      </c>
      <c r="P97" s="161" t="e">
        <v>#N/A</v>
      </c>
      <c r="Q97" s="161" t="e">
        <v>#N/A</v>
      </c>
      <c r="R97" s="161" t="s">
        <v>480</v>
      </c>
      <c r="S97" s="161" t="s">
        <v>715</v>
      </c>
      <c r="T97" s="161" t="s">
        <v>567</v>
      </c>
      <c r="U97" s="161" t="s">
        <v>1769</v>
      </c>
      <c r="V97" s="161" t="s">
        <v>689</v>
      </c>
      <c r="W97" s="161" t="s">
        <v>28</v>
      </c>
      <c r="X97" s="198">
        <v>44741</v>
      </c>
      <c r="Y97" s="198">
        <v>45657</v>
      </c>
      <c r="Z97" s="161">
        <v>30</v>
      </c>
      <c r="AA97" s="198">
        <v>46003</v>
      </c>
      <c r="AB97" s="197">
        <f t="shared" si="12"/>
        <v>110</v>
      </c>
      <c r="AC97" s="161" t="s">
        <v>904</v>
      </c>
      <c r="AD97" s="161">
        <v>0</v>
      </c>
      <c r="AE97" s="197">
        <v>12976803390</v>
      </c>
      <c r="AF97" s="197">
        <v>2.6179311821937579</v>
      </c>
      <c r="AG97" s="197">
        <v>0.97222222222222221</v>
      </c>
      <c r="AH97" s="242" t="s">
        <v>118</v>
      </c>
      <c r="AI97" s="242" t="s">
        <v>904</v>
      </c>
      <c r="AJ97" s="515"/>
      <c r="AK97" s="515"/>
      <c r="AL97" s="515"/>
      <c r="AM97" s="515"/>
      <c r="AN97" s="515"/>
      <c r="AO97" s="515"/>
      <c r="AP97" s="515"/>
      <c r="AQ97" s="515"/>
      <c r="AR97" s="515"/>
      <c r="AS97" s="515"/>
      <c r="AT97" s="515"/>
      <c r="AU97" s="515"/>
      <c r="AV97" s="515"/>
      <c r="AW97" s="515"/>
      <c r="AX97" s="515"/>
      <c r="AY97" s="515"/>
      <c r="AZ97" s="515"/>
      <c r="BA97" s="515"/>
      <c r="BB97" s="234"/>
      <c r="BC97" s="234"/>
      <c r="BD97" s="234"/>
      <c r="BE97" s="234"/>
      <c r="BF97" s="234"/>
      <c r="BG97" s="234"/>
      <c r="BH97" s="234"/>
      <c r="BI97" s="234"/>
      <c r="BJ97" s="234"/>
      <c r="BK97" s="234"/>
      <c r="BL97" s="234"/>
      <c r="BM97" s="234"/>
      <c r="BN97" s="234"/>
      <c r="BO97" s="234"/>
      <c r="BP97" s="234"/>
      <c r="BQ97" s="234"/>
      <c r="BR97" s="234"/>
      <c r="BS97" s="234"/>
      <c r="BT97" s="234"/>
      <c r="BU97" s="234"/>
      <c r="BV97" s="234"/>
      <c r="BW97" s="234"/>
      <c r="BX97" s="234"/>
      <c r="BY97" s="234"/>
      <c r="BZ97" s="234"/>
      <c r="CA97" s="234"/>
      <c r="CB97" s="234"/>
      <c r="CC97" s="234"/>
      <c r="CD97" s="234"/>
      <c r="CE97" s="234"/>
      <c r="CF97" s="234"/>
      <c r="CG97" s="234"/>
      <c r="CH97" s="234"/>
      <c r="CI97" s="234"/>
      <c r="CJ97" s="234"/>
      <c r="CK97" s="234"/>
      <c r="CL97" s="234"/>
      <c r="CM97" s="234"/>
      <c r="CN97" s="234"/>
      <c r="CO97" s="234"/>
      <c r="CP97" s="234"/>
      <c r="CQ97" s="234"/>
      <c r="CR97" s="234"/>
      <c r="CS97" s="234"/>
      <c r="CT97" s="234"/>
      <c r="CU97" s="234"/>
      <c r="CV97" s="234"/>
      <c r="CW97" s="234"/>
      <c r="CX97" s="234"/>
      <c r="CY97" s="234"/>
      <c r="CZ97" s="234"/>
      <c r="DA97" s="234"/>
      <c r="DB97" s="234"/>
      <c r="DC97" s="234"/>
      <c r="DD97" s="234"/>
      <c r="DE97" s="234"/>
      <c r="DF97" s="234"/>
      <c r="DG97" s="234"/>
      <c r="DH97" s="234"/>
      <c r="DI97" s="234"/>
      <c r="DJ97" s="234"/>
      <c r="DK97" s="234"/>
      <c r="DL97" s="234"/>
      <c r="DM97" s="234"/>
      <c r="DN97" s="234"/>
      <c r="DO97" s="234"/>
      <c r="DP97" s="234"/>
      <c r="DQ97" s="234"/>
      <c r="DR97" s="234"/>
      <c r="DS97" s="234"/>
      <c r="DT97" s="234"/>
      <c r="DU97" s="234"/>
      <c r="DV97" s="234"/>
      <c r="DW97" s="234"/>
      <c r="DX97" s="234"/>
      <c r="DY97" s="234"/>
      <c r="DZ97" s="234"/>
      <c r="EA97" s="234"/>
      <c r="EB97" s="234"/>
      <c r="EC97" s="234"/>
      <c r="ED97" s="234"/>
      <c r="EE97" s="234"/>
      <c r="EF97" s="234"/>
      <c r="EG97" s="234"/>
      <c r="EH97" s="234"/>
      <c r="EI97" s="234"/>
      <c r="EJ97" s="234"/>
      <c r="EK97" s="234"/>
    </row>
    <row r="98" spans="1:141" ht="15" x14ac:dyDescent="0.25">
      <c r="A98" s="386" t="str">
        <f t="shared" si="13"/>
        <v>620120260216TAC0138-62xx-170140027523</v>
      </c>
      <c r="B98" s="161" t="s">
        <v>3796</v>
      </c>
      <c r="C98" s="475" t="s">
        <v>3363</v>
      </c>
      <c r="D98" s="161" t="s">
        <v>4458</v>
      </c>
      <c r="E98" s="161" t="s">
        <v>5412</v>
      </c>
      <c r="F98" s="161"/>
      <c r="G98" s="161" t="s">
        <v>479</v>
      </c>
      <c r="H98" s="198">
        <v>46069</v>
      </c>
      <c r="I98" s="161" t="s">
        <v>576</v>
      </c>
      <c r="J98" s="161" t="s">
        <v>361</v>
      </c>
      <c r="K98" s="260">
        <v>170140027523</v>
      </c>
      <c r="L98" s="161" t="s">
        <v>3887</v>
      </c>
      <c r="M98" s="161" t="s">
        <v>3795</v>
      </c>
      <c r="N98" s="161" t="s">
        <v>564</v>
      </c>
      <c r="O98" s="198" t="e">
        <v>#N/A</v>
      </c>
      <c r="P98" s="161" t="e">
        <v>#N/A</v>
      </c>
      <c r="Q98" s="161" t="e">
        <v>#N/A</v>
      </c>
      <c r="R98" s="161" t="s">
        <v>31</v>
      </c>
      <c r="S98" s="161" t="s">
        <v>687</v>
      </c>
      <c r="T98" s="161" t="s">
        <v>579</v>
      </c>
      <c r="U98" s="161" t="s">
        <v>499</v>
      </c>
      <c r="V98" s="161" t="s">
        <v>658</v>
      </c>
      <c r="W98" s="161" t="s">
        <v>131</v>
      </c>
      <c r="X98" s="198">
        <v>44927</v>
      </c>
      <c r="Y98" s="198">
        <v>45657</v>
      </c>
      <c r="Z98" s="161">
        <v>30</v>
      </c>
      <c r="AA98" s="198">
        <v>46072</v>
      </c>
      <c r="AB98" s="197">
        <f t="shared" si="12"/>
        <v>41</v>
      </c>
      <c r="AC98" s="161" t="s">
        <v>904</v>
      </c>
      <c r="AD98" s="161">
        <v>0</v>
      </c>
      <c r="AE98" s="197">
        <v>12863886577</v>
      </c>
      <c r="AF98" s="197">
        <v>2.8060492747611079</v>
      </c>
      <c r="AG98" s="197">
        <v>76.875</v>
      </c>
      <c r="AH98" s="242" t="s">
        <v>118</v>
      </c>
      <c r="AI98" s="242" t="s">
        <v>904</v>
      </c>
      <c r="AJ98" s="515"/>
      <c r="AK98" s="515"/>
      <c r="AL98" s="515"/>
      <c r="AM98" s="515"/>
      <c r="AN98" s="515"/>
      <c r="AO98" s="515"/>
      <c r="AP98" s="515"/>
      <c r="AQ98" s="515"/>
      <c r="AR98" s="515"/>
      <c r="AS98" s="515"/>
      <c r="AT98" s="515"/>
      <c r="AU98" s="515"/>
      <c r="AV98" s="515"/>
      <c r="AW98" s="515"/>
      <c r="AX98" s="515"/>
      <c r="AY98" s="515"/>
      <c r="AZ98" s="515"/>
      <c r="BA98" s="515"/>
      <c r="BB98" s="234"/>
      <c r="BC98" s="234"/>
      <c r="BD98" s="234"/>
      <c r="BE98" s="234"/>
      <c r="BF98" s="234"/>
      <c r="BG98" s="234"/>
      <c r="BH98" s="234"/>
      <c r="BI98" s="234"/>
      <c r="BJ98" s="234"/>
      <c r="BK98" s="234"/>
      <c r="BL98" s="234"/>
      <c r="BM98" s="234"/>
      <c r="BN98" s="234"/>
      <c r="BO98" s="234"/>
      <c r="BP98" s="234"/>
      <c r="BQ98" s="234"/>
      <c r="BR98" s="234"/>
      <c r="BS98" s="234"/>
      <c r="BT98" s="234"/>
      <c r="BU98" s="234"/>
      <c r="BV98" s="234"/>
      <c r="BW98" s="234"/>
      <c r="BX98" s="234"/>
      <c r="BY98" s="234"/>
      <c r="BZ98" s="234"/>
      <c r="CA98" s="234"/>
      <c r="CB98" s="234"/>
      <c r="CC98" s="234"/>
      <c r="CD98" s="234"/>
      <c r="CE98" s="234"/>
      <c r="CF98" s="234"/>
      <c r="CG98" s="234"/>
      <c r="CH98" s="234"/>
      <c r="CI98" s="234"/>
      <c r="CJ98" s="234"/>
      <c r="CK98" s="234"/>
      <c r="CL98" s="234"/>
      <c r="CM98" s="234"/>
      <c r="CN98" s="234"/>
      <c r="CO98" s="234"/>
      <c r="CP98" s="234"/>
      <c r="CQ98" s="234"/>
      <c r="CR98" s="234"/>
      <c r="CS98" s="234"/>
      <c r="CT98" s="234"/>
      <c r="CU98" s="234"/>
      <c r="CV98" s="234"/>
      <c r="CW98" s="234"/>
      <c r="CX98" s="234"/>
      <c r="CY98" s="234"/>
      <c r="CZ98" s="234"/>
      <c r="DA98" s="234"/>
      <c r="DB98" s="234"/>
      <c r="DC98" s="234"/>
      <c r="DD98" s="234"/>
      <c r="DE98" s="234"/>
      <c r="DF98" s="234"/>
      <c r="DG98" s="234"/>
      <c r="DH98" s="234"/>
      <c r="DI98" s="234"/>
      <c r="DJ98" s="234"/>
      <c r="DK98" s="234"/>
      <c r="DL98" s="234"/>
      <c r="DM98" s="234"/>
      <c r="DN98" s="234"/>
      <c r="DO98" s="234"/>
      <c r="DP98" s="234"/>
      <c r="DQ98" s="234"/>
      <c r="DR98" s="234"/>
      <c r="DS98" s="234"/>
      <c r="DT98" s="234"/>
      <c r="DU98" s="234"/>
      <c r="DV98" s="234"/>
      <c r="DW98" s="234"/>
      <c r="DX98" s="234"/>
      <c r="DY98" s="234"/>
      <c r="DZ98" s="234"/>
      <c r="EA98" s="234"/>
      <c r="EB98" s="234"/>
      <c r="EC98" s="234"/>
      <c r="ED98" s="234"/>
      <c r="EE98" s="234"/>
      <c r="EF98" s="234"/>
      <c r="EG98" s="234"/>
      <c r="EH98" s="234"/>
      <c r="EI98" s="234"/>
      <c r="EJ98" s="234"/>
      <c r="EK98" s="234"/>
    </row>
    <row r="99" spans="1:141" ht="15" x14ac:dyDescent="0.25">
      <c r="A99" s="386" t="str">
        <f t="shared" si="13"/>
        <v>600120250820TAC0005-60xx-220740021598</v>
      </c>
      <c r="B99" s="161" t="s">
        <v>802</v>
      </c>
      <c r="C99" s="475" t="s">
        <v>3363</v>
      </c>
      <c r="D99" s="161" t="s">
        <v>4458</v>
      </c>
      <c r="E99" s="161" t="s">
        <v>5196</v>
      </c>
      <c r="F99" s="161"/>
      <c r="G99" s="161" t="s">
        <v>487</v>
      </c>
      <c r="H99" s="198">
        <v>45889</v>
      </c>
      <c r="I99" s="161" t="s">
        <v>566</v>
      </c>
      <c r="J99" s="161" t="s">
        <v>363</v>
      </c>
      <c r="K99" s="260">
        <v>220740021598</v>
      </c>
      <c r="L99" s="161" t="s">
        <v>2856</v>
      </c>
      <c r="M99" s="161" t="s">
        <v>100</v>
      </c>
      <c r="N99" s="161" t="s">
        <v>564</v>
      </c>
      <c r="O99" s="198" t="e">
        <v>#N/A</v>
      </c>
      <c r="P99" s="161" t="e">
        <v>#N/A</v>
      </c>
      <c r="Q99" s="161" t="e">
        <v>#N/A</v>
      </c>
      <c r="R99" s="161" t="s">
        <v>480</v>
      </c>
      <c r="S99" s="161" t="s">
        <v>787</v>
      </c>
      <c r="T99" s="161" t="s">
        <v>594</v>
      </c>
      <c r="U99" s="161" t="s">
        <v>787</v>
      </c>
      <c r="V99" s="161" t="s">
        <v>689</v>
      </c>
      <c r="W99" s="161" t="s">
        <v>131</v>
      </c>
      <c r="X99" s="198">
        <v>44844</v>
      </c>
      <c r="Y99" s="198">
        <v>45291</v>
      </c>
      <c r="Z99" s="161">
        <v>30</v>
      </c>
      <c r="AA99" s="198">
        <v>45898</v>
      </c>
      <c r="AB99" s="197">
        <f t="shared" si="12"/>
        <v>215</v>
      </c>
      <c r="AC99" s="161" t="s">
        <v>904</v>
      </c>
      <c r="AD99" s="161">
        <v>0</v>
      </c>
      <c r="AE99" s="197">
        <v>12432360575</v>
      </c>
      <c r="AF99" s="197">
        <v>23.112374336794577</v>
      </c>
      <c r="AG99" s="197">
        <v>103.58333333333333</v>
      </c>
      <c r="AH99" s="242" t="s">
        <v>118</v>
      </c>
      <c r="AI99" s="242" t="s">
        <v>904</v>
      </c>
      <c r="AJ99" s="515"/>
      <c r="AK99" s="515"/>
      <c r="AL99" s="515"/>
      <c r="AM99" s="515"/>
      <c r="AN99" s="515"/>
      <c r="AO99" s="515"/>
      <c r="AP99" s="515"/>
      <c r="AQ99" s="515"/>
      <c r="AR99" s="515"/>
      <c r="AS99" s="515"/>
      <c r="AT99" s="515"/>
      <c r="AU99" s="515"/>
      <c r="AV99" s="515"/>
      <c r="AW99" s="515"/>
      <c r="AX99" s="515"/>
      <c r="AY99" s="515"/>
      <c r="AZ99" s="515"/>
      <c r="BA99" s="515"/>
      <c r="BB99" s="234"/>
      <c r="BC99" s="234"/>
      <c r="BD99" s="234"/>
      <c r="BE99" s="234"/>
      <c r="BF99" s="234"/>
      <c r="BG99" s="234"/>
      <c r="BH99" s="234"/>
      <c r="BI99" s="234"/>
      <c r="BJ99" s="234"/>
      <c r="BK99" s="234"/>
      <c r="BL99" s="234"/>
      <c r="BM99" s="234"/>
      <c r="BN99" s="234"/>
      <c r="BO99" s="234"/>
      <c r="BP99" s="234"/>
      <c r="BQ99" s="234"/>
      <c r="BR99" s="234"/>
      <c r="BS99" s="234"/>
      <c r="BT99" s="234"/>
      <c r="BU99" s="234"/>
      <c r="BV99" s="234"/>
      <c r="BW99" s="234"/>
      <c r="BX99" s="234"/>
      <c r="BY99" s="234"/>
      <c r="BZ99" s="234"/>
      <c r="CA99" s="234"/>
      <c r="CB99" s="234"/>
      <c r="CC99" s="234"/>
      <c r="CD99" s="234"/>
      <c r="CE99" s="234"/>
      <c r="CF99" s="234"/>
      <c r="CG99" s="234"/>
      <c r="CH99" s="234"/>
      <c r="CI99" s="234"/>
      <c r="CJ99" s="234"/>
      <c r="CK99" s="234"/>
      <c r="CL99" s="234"/>
      <c r="CM99" s="234"/>
      <c r="CN99" s="234"/>
      <c r="CO99" s="234"/>
      <c r="CP99" s="234"/>
      <c r="CQ99" s="234"/>
      <c r="CR99" s="234"/>
      <c r="CS99" s="234"/>
      <c r="CT99" s="234"/>
      <c r="CU99" s="234"/>
      <c r="CV99" s="234"/>
      <c r="CW99" s="234"/>
      <c r="CX99" s="234"/>
      <c r="CY99" s="234"/>
      <c r="CZ99" s="234"/>
      <c r="DA99" s="234"/>
      <c r="DB99" s="234"/>
      <c r="DC99" s="234"/>
      <c r="DD99" s="234"/>
      <c r="DE99" s="234"/>
      <c r="DF99" s="234"/>
      <c r="DG99" s="234"/>
      <c r="DH99" s="234"/>
      <c r="DI99" s="234"/>
      <c r="DJ99" s="234"/>
      <c r="DK99" s="234"/>
      <c r="DL99" s="234"/>
      <c r="DM99" s="234"/>
      <c r="DN99" s="234"/>
      <c r="DO99" s="234"/>
      <c r="DP99" s="234"/>
      <c r="DQ99" s="234"/>
      <c r="DR99" s="234"/>
      <c r="DS99" s="234"/>
      <c r="DT99" s="234"/>
      <c r="DU99" s="234"/>
      <c r="DV99" s="234"/>
      <c r="DW99" s="234"/>
      <c r="DX99" s="234"/>
      <c r="DY99" s="234"/>
      <c r="DZ99" s="234"/>
      <c r="EA99" s="234"/>
      <c r="EB99" s="234"/>
      <c r="EC99" s="234"/>
      <c r="ED99" s="234"/>
      <c r="EE99" s="234"/>
      <c r="EF99" s="234"/>
      <c r="EG99" s="234"/>
      <c r="EH99" s="234"/>
      <c r="EI99" s="234"/>
      <c r="EJ99" s="234"/>
      <c r="EK99" s="234"/>
    </row>
    <row r="100" spans="1:141" ht="15" x14ac:dyDescent="0.25">
      <c r="A100" s="386" t="str">
        <f t="shared" si="13"/>
        <v>150120251225TAC0001-15xx-940240000478</v>
      </c>
      <c r="B100" s="161" t="s">
        <v>2563</v>
      </c>
      <c r="C100" s="475" t="s">
        <v>3363</v>
      </c>
      <c r="D100" s="161" t="s">
        <v>4458</v>
      </c>
      <c r="E100" s="161" t="s">
        <v>5048</v>
      </c>
      <c r="F100" s="161"/>
      <c r="G100" s="161" t="s">
        <v>487</v>
      </c>
      <c r="H100" s="198">
        <v>46016</v>
      </c>
      <c r="I100" s="161" t="s">
        <v>573</v>
      </c>
      <c r="J100" s="161" t="s">
        <v>290</v>
      </c>
      <c r="K100" s="260">
        <v>940240000478</v>
      </c>
      <c r="L100" s="161" t="s">
        <v>2857</v>
      </c>
      <c r="M100" s="161" t="s">
        <v>2128</v>
      </c>
      <c r="N100" s="161" t="s">
        <v>564</v>
      </c>
      <c r="O100" s="198" t="e">
        <v>#N/A</v>
      </c>
      <c r="P100" s="161" t="e">
        <v>#N/A</v>
      </c>
      <c r="Q100" s="161" t="e">
        <v>#N/A</v>
      </c>
      <c r="R100" s="161" t="s">
        <v>31</v>
      </c>
      <c r="S100" s="161" t="s">
        <v>801</v>
      </c>
      <c r="T100" s="161" t="s">
        <v>579</v>
      </c>
      <c r="U100" s="161" t="s">
        <v>1054</v>
      </c>
      <c r="V100" s="161" t="s">
        <v>655</v>
      </c>
      <c r="W100" s="161" t="s">
        <v>28</v>
      </c>
      <c r="X100" s="198">
        <v>44562</v>
      </c>
      <c r="Y100" s="198">
        <v>45657</v>
      </c>
      <c r="Z100" s="161">
        <v>30</v>
      </c>
      <c r="AA100" s="198">
        <v>46027</v>
      </c>
      <c r="AB100" s="197">
        <f t="shared" si="12"/>
        <v>86</v>
      </c>
      <c r="AC100" s="161" t="s">
        <v>904</v>
      </c>
      <c r="AD100" s="161">
        <v>0</v>
      </c>
      <c r="AE100" s="197">
        <v>12140130771</v>
      </c>
      <c r="AF100" s="197">
        <v>6.6685481095323125</v>
      </c>
      <c r="AG100" s="197">
        <v>145.94444444444446</v>
      </c>
      <c r="AH100" s="242" t="s">
        <v>118</v>
      </c>
      <c r="AI100" s="242" t="s">
        <v>904</v>
      </c>
      <c r="AJ100" s="515"/>
      <c r="AK100" s="515"/>
      <c r="AL100" s="515"/>
      <c r="AM100" s="515"/>
      <c r="AN100" s="515"/>
      <c r="AO100" s="515"/>
      <c r="AP100" s="515"/>
      <c r="AQ100" s="515"/>
      <c r="AR100" s="515"/>
      <c r="AS100" s="515"/>
      <c r="AT100" s="515"/>
      <c r="AU100" s="515"/>
      <c r="AV100" s="515"/>
      <c r="AW100" s="515"/>
      <c r="AX100" s="515"/>
      <c r="AY100" s="515"/>
      <c r="AZ100" s="515"/>
      <c r="BA100" s="515"/>
      <c r="BB100" s="234"/>
      <c r="BC100" s="234"/>
      <c r="BD100" s="234"/>
      <c r="BE100" s="234"/>
      <c r="BF100" s="234"/>
      <c r="BG100" s="234"/>
      <c r="BH100" s="234"/>
      <c r="BI100" s="234"/>
      <c r="BJ100" s="234"/>
      <c r="BK100" s="234"/>
      <c r="BL100" s="234"/>
      <c r="BM100" s="234"/>
      <c r="BN100" s="234"/>
      <c r="BO100" s="234"/>
      <c r="BP100" s="234"/>
      <c r="BQ100" s="234"/>
      <c r="BR100" s="234"/>
      <c r="BS100" s="234"/>
      <c r="BT100" s="234"/>
      <c r="BU100" s="234"/>
      <c r="BV100" s="234"/>
      <c r="BW100" s="234"/>
      <c r="BX100" s="234"/>
      <c r="BY100" s="234"/>
      <c r="BZ100" s="234"/>
      <c r="CA100" s="234"/>
      <c r="CB100" s="234"/>
      <c r="CC100" s="234"/>
      <c r="CD100" s="234"/>
      <c r="CE100" s="234"/>
      <c r="CF100" s="234"/>
      <c r="CG100" s="234"/>
      <c r="CH100" s="234"/>
      <c r="CI100" s="234"/>
      <c r="CJ100" s="234"/>
      <c r="CK100" s="234"/>
      <c r="CL100" s="234"/>
      <c r="CM100" s="234"/>
      <c r="CN100" s="234"/>
      <c r="CO100" s="234"/>
      <c r="CP100" s="234"/>
      <c r="CQ100" s="234"/>
      <c r="CR100" s="234"/>
      <c r="CS100" s="234"/>
      <c r="CT100" s="234"/>
      <c r="CU100" s="234"/>
      <c r="CV100" s="234"/>
      <c r="CW100" s="234"/>
      <c r="CX100" s="234"/>
      <c r="CY100" s="234"/>
      <c r="CZ100" s="234"/>
      <c r="DA100" s="234"/>
      <c r="DB100" s="234"/>
      <c r="DC100" s="234"/>
      <c r="DD100" s="234"/>
      <c r="DE100" s="234"/>
      <c r="DF100" s="234"/>
      <c r="DG100" s="234"/>
      <c r="DH100" s="234"/>
      <c r="DI100" s="234"/>
      <c r="DJ100" s="234"/>
      <c r="DK100" s="234"/>
      <c r="DL100" s="234"/>
      <c r="DM100" s="234"/>
      <c r="DN100" s="234"/>
      <c r="DO100" s="234"/>
      <c r="DP100" s="234"/>
      <c r="DQ100" s="234"/>
      <c r="DR100" s="234"/>
      <c r="DS100" s="234"/>
      <c r="DT100" s="234"/>
      <c r="DU100" s="234"/>
      <c r="DV100" s="234"/>
      <c r="DW100" s="234"/>
      <c r="DX100" s="234"/>
      <c r="DY100" s="234"/>
      <c r="DZ100" s="234"/>
      <c r="EA100" s="234"/>
      <c r="EB100" s="234"/>
      <c r="EC100" s="234"/>
      <c r="ED100" s="234"/>
      <c r="EE100" s="234"/>
      <c r="EF100" s="234"/>
      <c r="EG100" s="234"/>
      <c r="EH100" s="234"/>
      <c r="EI100" s="234"/>
      <c r="EJ100" s="234"/>
      <c r="EK100" s="234"/>
    </row>
    <row r="101" spans="1:141" ht="15" x14ac:dyDescent="0.25">
      <c r="A101" s="386" t="str">
        <f t="shared" si="13"/>
        <v>600120251126TAC0022-60xx-160940024134</v>
      </c>
      <c r="B101" s="161" t="s">
        <v>1932</v>
      </c>
      <c r="C101" s="475" t="s">
        <v>3363</v>
      </c>
      <c r="D101" s="161" t="s">
        <v>4458</v>
      </c>
      <c r="E101" s="161" t="s">
        <v>5237</v>
      </c>
      <c r="F101" s="161"/>
      <c r="G101" s="161" t="s">
        <v>487</v>
      </c>
      <c r="H101" s="198">
        <v>45987</v>
      </c>
      <c r="I101" s="161" t="s">
        <v>566</v>
      </c>
      <c r="J101" s="161" t="s">
        <v>363</v>
      </c>
      <c r="K101" s="260">
        <v>160940024134</v>
      </c>
      <c r="L101" s="161" t="s">
        <v>2858</v>
      </c>
      <c r="M101" s="161" t="s">
        <v>1931</v>
      </c>
      <c r="N101" s="161" t="s">
        <v>564</v>
      </c>
      <c r="O101" s="198">
        <v>45985</v>
      </c>
      <c r="P101" s="161" t="e">
        <v>#N/A</v>
      </c>
      <c r="Q101" s="161" t="e">
        <v>#N/A</v>
      </c>
      <c r="R101" s="161" t="s">
        <v>480</v>
      </c>
      <c r="S101" s="161" t="s">
        <v>793</v>
      </c>
      <c r="T101" s="161" t="s">
        <v>594</v>
      </c>
      <c r="U101" s="161" t="s">
        <v>780</v>
      </c>
      <c r="V101" s="161" t="s">
        <v>655</v>
      </c>
      <c r="W101" s="161" t="s">
        <v>28</v>
      </c>
      <c r="X101" s="198">
        <v>44927</v>
      </c>
      <c r="Y101" s="198">
        <v>45657</v>
      </c>
      <c r="Z101" s="161">
        <v>30</v>
      </c>
      <c r="AA101" s="198">
        <v>46009</v>
      </c>
      <c r="AB101" s="197">
        <f t="shared" si="12"/>
        <v>104</v>
      </c>
      <c r="AC101" s="161" t="s">
        <v>904</v>
      </c>
      <c r="AD101" s="161">
        <v>0</v>
      </c>
      <c r="AE101" s="197">
        <v>12058241283</v>
      </c>
      <c r="AF101" s="197">
        <v>2.1347702512480549</v>
      </c>
      <c r="AG101" s="197">
        <v>29.916666666666664</v>
      </c>
      <c r="AH101" s="242" t="s">
        <v>118</v>
      </c>
      <c r="AI101" s="242" t="s">
        <v>904</v>
      </c>
      <c r="AJ101" s="515"/>
      <c r="AK101" s="515"/>
      <c r="AL101" s="515"/>
      <c r="AM101" s="515"/>
      <c r="AN101" s="515"/>
      <c r="AO101" s="515"/>
      <c r="AP101" s="515"/>
      <c r="AQ101" s="515"/>
      <c r="AR101" s="515"/>
      <c r="AS101" s="515"/>
      <c r="AT101" s="515"/>
      <c r="AU101" s="515"/>
      <c r="AV101" s="515"/>
      <c r="AW101" s="515"/>
      <c r="AX101" s="515"/>
      <c r="AY101" s="515"/>
      <c r="AZ101" s="515"/>
      <c r="BA101" s="515"/>
      <c r="BB101" s="234"/>
      <c r="BC101" s="234"/>
      <c r="BD101" s="234"/>
      <c r="BE101" s="234"/>
      <c r="BF101" s="234"/>
      <c r="BG101" s="234"/>
      <c r="BH101" s="234"/>
      <c r="BI101" s="234"/>
      <c r="BJ101" s="234"/>
      <c r="BK101" s="234"/>
      <c r="BL101" s="234"/>
      <c r="BM101" s="234"/>
      <c r="BN101" s="234"/>
      <c r="BO101" s="234"/>
      <c r="BP101" s="234"/>
      <c r="BQ101" s="234"/>
      <c r="BR101" s="234"/>
      <c r="BS101" s="234"/>
      <c r="BT101" s="234"/>
      <c r="BU101" s="234"/>
      <c r="BV101" s="234"/>
      <c r="BW101" s="234"/>
      <c r="BX101" s="234"/>
      <c r="BY101" s="234"/>
      <c r="BZ101" s="234"/>
      <c r="CA101" s="234"/>
      <c r="CB101" s="234"/>
      <c r="CC101" s="234"/>
      <c r="CD101" s="234"/>
      <c r="CE101" s="234"/>
      <c r="CF101" s="234"/>
      <c r="CG101" s="234"/>
      <c r="CH101" s="234"/>
      <c r="CI101" s="234"/>
      <c r="CJ101" s="234"/>
      <c r="CK101" s="234"/>
      <c r="CL101" s="234"/>
      <c r="CM101" s="234"/>
      <c r="CN101" s="234"/>
      <c r="CO101" s="234"/>
      <c r="CP101" s="234"/>
      <c r="CQ101" s="234"/>
      <c r="CR101" s="234"/>
      <c r="CS101" s="234"/>
      <c r="CT101" s="234"/>
      <c r="CU101" s="234"/>
      <c r="CV101" s="234"/>
      <c r="CW101" s="234"/>
      <c r="CX101" s="234"/>
      <c r="CY101" s="234"/>
      <c r="CZ101" s="234"/>
      <c r="DA101" s="234"/>
      <c r="DB101" s="234"/>
      <c r="DC101" s="234"/>
      <c r="DD101" s="234"/>
      <c r="DE101" s="234"/>
      <c r="DF101" s="234"/>
      <c r="DG101" s="234"/>
      <c r="DH101" s="234"/>
      <c r="DI101" s="234"/>
      <c r="DJ101" s="234"/>
      <c r="DK101" s="234"/>
      <c r="DL101" s="234"/>
      <c r="DM101" s="234"/>
      <c r="DN101" s="234"/>
      <c r="DO101" s="234"/>
      <c r="DP101" s="234"/>
      <c r="DQ101" s="234"/>
      <c r="DR101" s="234"/>
      <c r="DS101" s="234"/>
      <c r="DT101" s="234"/>
      <c r="DU101" s="234"/>
      <c r="DV101" s="234"/>
      <c r="DW101" s="234"/>
      <c r="DX101" s="234"/>
      <c r="DY101" s="234"/>
      <c r="DZ101" s="234"/>
      <c r="EA101" s="234"/>
      <c r="EB101" s="234"/>
      <c r="EC101" s="234"/>
      <c r="ED101" s="234"/>
      <c r="EE101" s="234"/>
      <c r="EF101" s="234"/>
      <c r="EG101" s="234"/>
      <c r="EH101" s="234"/>
      <c r="EI101" s="234"/>
      <c r="EJ101" s="234"/>
      <c r="EK101" s="234"/>
    </row>
    <row r="102" spans="1:141" ht="15" x14ac:dyDescent="0.25">
      <c r="A102" s="386" t="str">
        <f t="shared" si="13"/>
        <v>720120251231TAC0006-72xx-111140010878</v>
      </c>
      <c r="B102" s="161" t="s">
        <v>2859</v>
      </c>
      <c r="C102" s="475" t="s">
        <v>3363</v>
      </c>
      <c r="D102" s="161" t="s">
        <v>4458</v>
      </c>
      <c r="E102" s="161" t="s">
        <v>5468</v>
      </c>
      <c r="F102" s="161"/>
      <c r="G102" s="161" t="s">
        <v>487</v>
      </c>
      <c r="H102" s="198">
        <v>46022</v>
      </c>
      <c r="I102" s="161" t="s">
        <v>601</v>
      </c>
      <c r="J102" s="161" t="s">
        <v>289</v>
      </c>
      <c r="K102" s="260">
        <v>111140010878</v>
      </c>
      <c r="L102" s="161" t="s">
        <v>2860</v>
      </c>
      <c r="M102" s="161" t="s">
        <v>2861</v>
      </c>
      <c r="N102" s="161" t="s">
        <v>564</v>
      </c>
      <c r="O102" s="198">
        <v>46017</v>
      </c>
      <c r="P102" s="161" t="e">
        <v>#N/A</v>
      </c>
      <c r="Q102" s="161" t="e">
        <v>#N/A</v>
      </c>
      <c r="R102" s="161" t="s">
        <v>31</v>
      </c>
      <c r="S102" s="161" t="s">
        <v>828</v>
      </c>
      <c r="T102" s="161" t="s">
        <v>562</v>
      </c>
      <c r="U102" s="161" t="s">
        <v>828</v>
      </c>
      <c r="V102" s="161" t="s">
        <v>689</v>
      </c>
      <c r="W102" s="161" t="s">
        <v>28</v>
      </c>
      <c r="X102" s="198">
        <v>44562</v>
      </c>
      <c r="Y102" s="198">
        <v>45657</v>
      </c>
      <c r="Z102" s="161">
        <v>30</v>
      </c>
      <c r="AA102" s="198">
        <v>46028</v>
      </c>
      <c r="AB102" s="197">
        <f t="shared" si="12"/>
        <v>85</v>
      </c>
      <c r="AC102" s="161" t="s">
        <v>904</v>
      </c>
      <c r="AD102" s="161">
        <v>0</v>
      </c>
      <c r="AE102" s="197">
        <v>11998457729</v>
      </c>
      <c r="AF102" s="197">
        <v>0.79141391634241154</v>
      </c>
      <c r="AG102" s="197">
        <v>57.277777777777771</v>
      </c>
      <c r="AH102" s="242" t="s">
        <v>118</v>
      </c>
      <c r="AI102" s="242" t="s">
        <v>904</v>
      </c>
      <c r="AJ102" s="515"/>
      <c r="AK102" s="515"/>
      <c r="AL102" s="515"/>
      <c r="AM102" s="515"/>
      <c r="AN102" s="515"/>
      <c r="AO102" s="515"/>
      <c r="AP102" s="515"/>
      <c r="AQ102" s="515"/>
      <c r="AR102" s="515"/>
      <c r="AS102" s="515"/>
      <c r="AT102" s="515"/>
      <c r="AU102" s="515"/>
      <c r="AV102" s="515"/>
      <c r="AW102" s="515"/>
      <c r="AX102" s="515"/>
      <c r="AY102" s="515"/>
      <c r="AZ102" s="515"/>
      <c r="BA102" s="515"/>
      <c r="BB102" s="234"/>
      <c r="BC102" s="234"/>
      <c r="BD102" s="234"/>
      <c r="BE102" s="234"/>
      <c r="BF102" s="234"/>
      <c r="BG102" s="234"/>
      <c r="BH102" s="234"/>
      <c r="BI102" s="234"/>
      <c r="BJ102" s="234"/>
      <c r="BK102" s="234"/>
      <c r="BL102" s="234"/>
      <c r="BM102" s="234"/>
      <c r="BN102" s="234"/>
      <c r="BO102" s="234"/>
      <c r="BP102" s="234"/>
      <c r="BQ102" s="234"/>
      <c r="BR102" s="234"/>
      <c r="BS102" s="234"/>
      <c r="BT102" s="234"/>
      <c r="BU102" s="234"/>
      <c r="BV102" s="234"/>
      <c r="BW102" s="234"/>
      <c r="BX102" s="234"/>
      <c r="BY102" s="234"/>
      <c r="BZ102" s="234"/>
      <c r="CA102" s="234"/>
      <c r="CB102" s="234"/>
      <c r="CC102" s="234"/>
      <c r="CD102" s="234"/>
      <c r="CE102" s="234"/>
      <c r="CF102" s="234"/>
      <c r="CG102" s="234"/>
      <c r="CH102" s="234"/>
      <c r="CI102" s="234"/>
      <c r="CJ102" s="234"/>
      <c r="CK102" s="234"/>
      <c r="CL102" s="234"/>
      <c r="CM102" s="234"/>
      <c r="CN102" s="234"/>
      <c r="CO102" s="234"/>
      <c r="CP102" s="234"/>
      <c r="CQ102" s="234"/>
      <c r="CR102" s="234"/>
      <c r="CS102" s="234"/>
      <c r="CT102" s="234"/>
      <c r="CU102" s="234"/>
      <c r="CV102" s="234"/>
      <c r="CW102" s="234"/>
      <c r="CX102" s="234"/>
      <c r="CY102" s="234"/>
      <c r="CZ102" s="234"/>
      <c r="DA102" s="234"/>
      <c r="DB102" s="234"/>
      <c r="DC102" s="234"/>
      <c r="DD102" s="234"/>
      <c r="DE102" s="234"/>
      <c r="DF102" s="234"/>
      <c r="DG102" s="234"/>
      <c r="DH102" s="234"/>
      <c r="DI102" s="234"/>
      <c r="DJ102" s="234"/>
      <c r="DK102" s="234"/>
      <c r="DL102" s="234"/>
      <c r="DM102" s="234"/>
      <c r="DN102" s="234"/>
      <c r="DO102" s="234"/>
      <c r="DP102" s="234"/>
      <c r="DQ102" s="234"/>
      <c r="DR102" s="234"/>
      <c r="DS102" s="234"/>
      <c r="DT102" s="234"/>
      <c r="DU102" s="234"/>
      <c r="DV102" s="234"/>
      <c r="DW102" s="234"/>
      <c r="DX102" s="234"/>
      <c r="DY102" s="234"/>
      <c r="DZ102" s="234"/>
      <c r="EA102" s="234"/>
      <c r="EB102" s="234"/>
      <c r="EC102" s="234"/>
      <c r="ED102" s="234"/>
      <c r="EE102" s="234"/>
      <c r="EF102" s="234"/>
      <c r="EG102" s="234"/>
      <c r="EH102" s="234"/>
      <c r="EI102" s="234"/>
      <c r="EJ102" s="234"/>
      <c r="EK102" s="234"/>
    </row>
    <row r="103" spans="1:141" ht="15" x14ac:dyDescent="0.25">
      <c r="A103" s="386" t="str">
        <f t="shared" si="13"/>
        <v>600120250929TAC0037-60xx-190440000318</v>
      </c>
      <c r="B103" s="161" t="s">
        <v>1398</v>
      </c>
      <c r="C103" s="475" t="s">
        <v>3363</v>
      </c>
      <c r="D103" s="161" t="s">
        <v>4458</v>
      </c>
      <c r="E103" s="161" t="s">
        <v>5205</v>
      </c>
      <c r="F103" s="161"/>
      <c r="G103" s="161" t="s">
        <v>487</v>
      </c>
      <c r="H103" s="198">
        <v>45929</v>
      </c>
      <c r="I103" s="161" t="s">
        <v>566</v>
      </c>
      <c r="J103" s="161" t="s">
        <v>363</v>
      </c>
      <c r="K103" s="260">
        <v>190440000318</v>
      </c>
      <c r="L103" s="161" t="s">
        <v>2862</v>
      </c>
      <c r="M103" s="161" t="s">
        <v>1399</v>
      </c>
      <c r="N103" s="161" t="s">
        <v>564</v>
      </c>
      <c r="O103" s="198" t="e">
        <v>#N/A</v>
      </c>
      <c r="P103" s="161" t="e">
        <v>#N/A</v>
      </c>
      <c r="Q103" s="161" t="e">
        <v>#N/A</v>
      </c>
      <c r="R103" s="161" t="s">
        <v>480</v>
      </c>
      <c r="S103" s="161" t="s">
        <v>663</v>
      </c>
      <c r="T103" s="161" t="s">
        <v>579</v>
      </c>
      <c r="U103" s="161" t="s">
        <v>770</v>
      </c>
      <c r="V103" s="161" t="s">
        <v>689</v>
      </c>
      <c r="W103" s="161" t="s">
        <v>131</v>
      </c>
      <c r="X103" s="198">
        <v>44743</v>
      </c>
      <c r="Y103" s="198">
        <v>45657</v>
      </c>
      <c r="Z103" s="161">
        <v>30</v>
      </c>
      <c r="AA103" s="198">
        <v>45954</v>
      </c>
      <c r="AB103" s="197">
        <f t="shared" si="12"/>
        <v>159</v>
      </c>
      <c r="AC103" s="161" t="s">
        <v>904</v>
      </c>
      <c r="AD103" s="161">
        <v>0</v>
      </c>
      <c r="AE103" s="197">
        <v>11930832175</v>
      </c>
      <c r="AF103" s="197">
        <v>1.2733832945418773</v>
      </c>
      <c r="AG103" s="197">
        <v>3.2222222222222219</v>
      </c>
      <c r="AH103" s="242" t="s">
        <v>118</v>
      </c>
      <c r="AI103" s="242" t="s">
        <v>904</v>
      </c>
      <c r="AJ103" s="515"/>
      <c r="AK103" s="515"/>
      <c r="AL103" s="515"/>
      <c r="AM103" s="515"/>
      <c r="AN103" s="515"/>
      <c r="AO103" s="515"/>
      <c r="AP103" s="515"/>
      <c r="AQ103" s="515"/>
      <c r="AR103" s="515"/>
      <c r="AS103" s="515"/>
      <c r="AT103" s="515"/>
      <c r="AU103" s="515"/>
      <c r="AV103" s="515"/>
      <c r="AW103" s="515"/>
      <c r="AX103" s="515"/>
      <c r="AY103" s="515"/>
      <c r="AZ103" s="515"/>
      <c r="BA103" s="515"/>
      <c r="BB103" s="234"/>
      <c r="BC103" s="234"/>
      <c r="BD103" s="234"/>
      <c r="BE103" s="234"/>
      <c r="BF103" s="234"/>
      <c r="BG103" s="234"/>
      <c r="BH103" s="234"/>
      <c r="BI103" s="234"/>
      <c r="BJ103" s="234"/>
      <c r="BK103" s="234"/>
      <c r="BL103" s="234"/>
      <c r="BM103" s="234"/>
      <c r="BN103" s="234"/>
      <c r="BO103" s="234"/>
      <c r="BP103" s="234"/>
      <c r="BQ103" s="234"/>
      <c r="BR103" s="234"/>
      <c r="BS103" s="234"/>
      <c r="BT103" s="234"/>
      <c r="BU103" s="234"/>
      <c r="BV103" s="234"/>
      <c r="BW103" s="234"/>
      <c r="BX103" s="234"/>
      <c r="BY103" s="234"/>
      <c r="BZ103" s="234"/>
      <c r="CA103" s="234"/>
      <c r="CB103" s="234"/>
      <c r="CC103" s="234"/>
      <c r="CD103" s="234"/>
      <c r="CE103" s="234"/>
      <c r="CF103" s="234"/>
      <c r="CG103" s="234"/>
      <c r="CH103" s="234"/>
      <c r="CI103" s="234"/>
      <c r="CJ103" s="234"/>
      <c r="CK103" s="234"/>
      <c r="CL103" s="234"/>
      <c r="CM103" s="234"/>
      <c r="CN103" s="234"/>
      <c r="CO103" s="234"/>
      <c r="CP103" s="234"/>
      <c r="CQ103" s="234"/>
      <c r="CR103" s="234"/>
      <c r="CS103" s="234"/>
      <c r="CT103" s="234"/>
      <c r="CU103" s="234"/>
      <c r="CV103" s="234"/>
      <c r="CW103" s="234"/>
      <c r="CX103" s="234"/>
      <c r="CY103" s="234"/>
      <c r="CZ103" s="234"/>
      <c r="DA103" s="234"/>
      <c r="DB103" s="234"/>
      <c r="DC103" s="234"/>
      <c r="DD103" s="234"/>
      <c r="DE103" s="234"/>
      <c r="DF103" s="234"/>
      <c r="DG103" s="234"/>
      <c r="DH103" s="234"/>
      <c r="DI103" s="234"/>
      <c r="DJ103" s="234"/>
      <c r="DK103" s="234"/>
      <c r="DL103" s="234"/>
      <c r="DM103" s="234"/>
      <c r="DN103" s="234"/>
      <c r="DO103" s="234"/>
      <c r="DP103" s="234"/>
      <c r="DQ103" s="234"/>
      <c r="DR103" s="234"/>
      <c r="DS103" s="234"/>
      <c r="DT103" s="234"/>
      <c r="DU103" s="234"/>
      <c r="DV103" s="234"/>
      <c r="DW103" s="234"/>
      <c r="DX103" s="234"/>
      <c r="DY103" s="234"/>
      <c r="DZ103" s="234"/>
      <c r="EA103" s="234"/>
      <c r="EB103" s="234"/>
      <c r="EC103" s="234"/>
      <c r="ED103" s="234"/>
      <c r="EE103" s="234"/>
      <c r="EF103" s="234"/>
      <c r="EG103" s="234"/>
      <c r="EH103" s="234"/>
      <c r="EI103" s="234"/>
      <c r="EJ103" s="234"/>
      <c r="EK103" s="234"/>
    </row>
    <row r="104" spans="1:141" ht="15" x14ac:dyDescent="0.25">
      <c r="A104" s="386" t="str">
        <f t="shared" si="13"/>
        <v>600120251110TAC0034-60xx-51041004396</v>
      </c>
      <c r="B104" s="161" t="s">
        <v>2280</v>
      </c>
      <c r="C104" s="475" t="s">
        <v>3363</v>
      </c>
      <c r="D104" s="161" t="s">
        <v>4458</v>
      </c>
      <c r="E104" s="161" t="s">
        <v>5246</v>
      </c>
      <c r="F104" s="161"/>
      <c r="G104" s="161" t="s">
        <v>479</v>
      </c>
      <c r="H104" s="198">
        <v>45971</v>
      </c>
      <c r="I104" s="161" t="s">
        <v>566</v>
      </c>
      <c r="J104" s="161" t="s">
        <v>363</v>
      </c>
      <c r="K104" s="260">
        <v>51041004396</v>
      </c>
      <c r="L104" s="161" t="s">
        <v>2863</v>
      </c>
      <c r="M104" s="161" t="s">
        <v>2279</v>
      </c>
      <c r="N104" s="161" t="s">
        <v>564</v>
      </c>
      <c r="O104" s="198" t="e">
        <v>#N/A</v>
      </c>
      <c r="P104" s="161" t="e">
        <v>#N/A</v>
      </c>
      <c r="Q104" s="161" t="e">
        <v>#N/A</v>
      </c>
      <c r="R104" s="161" t="s">
        <v>480</v>
      </c>
      <c r="S104" s="161" t="s">
        <v>681</v>
      </c>
      <c r="T104" s="161" t="s">
        <v>578</v>
      </c>
      <c r="U104" s="161" t="s">
        <v>681</v>
      </c>
      <c r="V104" s="161" t="s">
        <v>658</v>
      </c>
      <c r="W104" s="161" t="s">
        <v>132</v>
      </c>
      <c r="X104" s="198">
        <v>44562</v>
      </c>
      <c r="Y104" s="198">
        <v>45945</v>
      </c>
      <c r="Z104" s="161">
        <v>30</v>
      </c>
      <c r="AA104" s="198">
        <v>45992</v>
      </c>
      <c r="AB104" s="197">
        <f t="shared" si="12"/>
        <v>121</v>
      </c>
      <c r="AC104" s="161" t="s">
        <v>904</v>
      </c>
      <c r="AD104" s="161">
        <v>0</v>
      </c>
      <c r="AE104" s="197">
        <v>11877237839</v>
      </c>
      <c r="AF104" s="197">
        <v>12.894057186079092</v>
      </c>
      <c r="AG104" s="197">
        <v>37.916666666666671</v>
      </c>
      <c r="AH104" s="242" t="s">
        <v>118</v>
      </c>
      <c r="AI104" s="242" t="s">
        <v>904</v>
      </c>
      <c r="AJ104" s="515"/>
      <c r="AK104" s="515"/>
      <c r="AL104" s="515"/>
      <c r="AM104" s="515"/>
      <c r="AN104" s="515"/>
      <c r="AO104" s="515"/>
      <c r="AP104" s="515"/>
      <c r="AQ104" s="515"/>
      <c r="AR104" s="515"/>
      <c r="AS104" s="515"/>
      <c r="AT104" s="515"/>
      <c r="AU104" s="515"/>
      <c r="AV104" s="515"/>
      <c r="AW104" s="515"/>
      <c r="AX104" s="515"/>
      <c r="AY104" s="515"/>
      <c r="AZ104" s="515"/>
      <c r="BA104" s="515"/>
      <c r="BB104" s="234"/>
      <c r="BC104" s="234"/>
      <c r="BD104" s="234"/>
      <c r="BE104" s="234"/>
      <c r="BF104" s="234"/>
      <c r="BG104" s="234"/>
      <c r="BH104" s="234"/>
      <c r="BI104" s="234"/>
      <c r="BJ104" s="234"/>
      <c r="BK104" s="234"/>
      <c r="BL104" s="234"/>
      <c r="BM104" s="234"/>
      <c r="BN104" s="234"/>
      <c r="BO104" s="234"/>
      <c r="BP104" s="234"/>
      <c r="BQ104" s="234"/>
      <c r="BR104" s="234"/>
      <c r="BS104" s="234"/>
      <c r="BT104" s="234"/>
      <c r="BU104" s="234"/>
      <c r="BV104" s="234"/>
      <c r="BW104" s="234"/>
      <c r="BX104" s="234"/>
      <c r="BY104" s="234"/>
      <c r="BZ104" s="234"/>
      <c r="CA104" s="234"/>
      <c r="CB104" s="234"/>
      <c r="CC104" s="234"/>
      <c r="CD104" s="234"/>
      <c r="CE104" s="234"/>
      <c r="CF104" s="234"/>
      <c r="CG104" s="234"/>
      <c r="CH104" s="234"/>
      <c r="CI104" s="234"/>
      <c r="CJ104" s="234"/>
      <c r="CK104" s="234"/>
      <c r="CL104" s="234"/>
      <c r="CM104" s="234"/>
      <c r="CN104" s="234"/>
      <c r="CO104" s="234"/>
      <c r="CP104" s="234"/>
      <c r="CQ104" s="234"/>
      <c r="CR104" s="234"/>
      <c r="CS104" s="234"/>
      <c r="CT104" s="234"/>
      <c r="CU104" s="234"/>
      <c r="CV104" s="234"/>
      <c r="CW104" s="234"/>
      <c r="CX104" s="234"/>
      <c r="CY104" s="234"/>
      <c r="CZ104" s="234"/>
      <c r="DA104" s="234"/>
      <c r="DB104" s="234"/>
      <c r="DC104" s="234"/>
      <c r="DD104" s="234"/>
      <c r="DE104" s="234"/>
      <c r="DF104" s="234"/>
      <c r="DG104" s="234"/>
      <c r="DH104" s="234"/>
      <c r="DI104" s="234"/>
      <c r="DJ104" s="234"/>
      <c r="DK104" s="234"/>
      <c r="DL104" s="234"/>
      <c r="DM104" s="234"/>
      <c r="DN104" s="234"/>
      <c r="DO104" s="234"/>
      <c r="DP104" s="234"/>
      <c r="DQ104" s="234"/>
      <c r="DR104" s="234"/>
      <c r="DS104" s="234"/>
      <c r="DT104" s="234"/>
      <c r="DU104" s="234"/>
      <c r="DV104" s="234"/>
      <c r="DW104" s="234"/>
      <c r="DX104" s="234"/>
      <c r="DY104" s="234"/>
      <c r="DZ104" s="234"/>
      <c r="EA104" s="234"/>
      <c r="EB104" s="234"/>
      <c r="EC104" s="234"/>
      <c r="ED104" s="234"/>
      <c r="EE104" s="234"/>
      <c r="EF104" s="234"/>
      <c r="EG104" s="234"/>
      <c r="EH104" s="234"/>
      <c r="EI104" s="234"/>
      <c r="EJ104" s="234"/>
      <c r="EK104" s="234"/>
    </row>
    <row r="105" spans="1:141" ht="15" x14ac:dyDescent="0.25">
      <c r="A105" s="386" t="str">
        <f t="shared" si="13"/>
        <v>600120260105TAC0048-60xx-200240014008</v>
      </c>
      <c r="B105" s="161" t="s">
        <v>2685</v>
      </c>
      <c r="C105" s="475" t="s">
        <v>3363</v>
      </c>
      <c r="D105" s="161" t="s">
        <v>4458</v>
      </c>
      <c r="E105" s="161" t="s">
        <v>5276</v>
      </c>
      <c r="F105" s="161"/>
      <c r="G105" s="161" t="s">
        <v>487</v>
      </c>
      <c r="H105" s="198">
        <v>46027</v>
      </c>
      <c r="I105" s="161" t="s">
        <v>566</v>
      </c>
      <c r="J105" s="161" t="s">
        <v>363</v>
      </c>
      <c r="K105" s="260">
        <v>200240014008</v>
      </c>
      <c r="L105" s="161" t="s">
        <v>2864</v>
      </c>
      <c r="M105" s="161" t="s">
        <v>2684</v>
      </c>
      <c r="N105" s="161" t="s">
        <v>564</v>
      </c>
      <c r="O105" s="198">
        <v>46017</v>
      </c>
      <c r="P105" s="161" t="e">
        <v>#N/A</v>
      </c>
      <c r="Q105" s="161" t="e">
        <v>#N/A</v>
      </c>
      <c r="R105" s="161" t="s">
        <v>480</v>
      </c>
      <c r="S105" s="161" t="s">
        <v>665</v>
      </c>
      <c r="T105" s="161" t="s">
        <v>567</v>
      </c>
      <c r="U105" s="161" t="s">
        <v>783</v>
      </c>
      <c r="V105" s="161" t="s">
        <v>655</v>
      </c>
      <c r="W105" s="161" t="s">
        <v>28</v>
      </c>
      <c r="X105" s="198">
        <v>44927</v>
      </c>
      <c r="Y105" s="198">
        <v>45657</v>
      </c>
      <c r="Z105" s="161">
        <v>30</v>
      </c>
      <c r="AA105" s="198">
        <v>46031</v>
      </c>
      <c r="AB105" s="197">
        <f t="shared" si="12"/>
        <v>82</v>
      </c>
      <c r="AC105" s="161" t="s">
        <v>904</v>
      </c>
      <c r="AD105" s="161">
        <v>0</v>
      </c>
      <c r="AE105" s="197">
        <v>11772479445</v>
      </c>
      <c r="AF105" s="197">
        <v>3.9044491632133025</v>
      </c>
      <c r="AG105" s="197">
        <v>69.083333333333343</v>
      </c>
      <c r="AH105" s="242" t="s">
        <v>118</v>
      </c>
      <c r="AI105" s="242" t="s">
        <v>904</v>
      </c>
      <c r="AJ105" s="515"/>
      <c r="AK105" s="515"/>
      <c r="AL105" s="515"/>
      <c r="AM105" s="515"/>
      <c r="AN105" s="515"/>
      <c r="AO105" s="515"/>
      <c r="AP105" s="515"/>
      <c r="AQ105" s="515"/>
      <c r="AR105" s="515"/>
      <c r="AS105" s="515"/>
      <c r="AT105" s="515"/>
      <c r="AU105" s="515"/>
      <c r="AV105" s="515"/>
      <c r="AW105" s="515"/>
      <c r="AX105" s="515"/>
      <c r="AY105" s="515"/>
      <c r="AZ105" s="515"/>
      <c r="BA105" s="515"/>
      <c r="BB105" s="234"/>
      <c r="BC105" s="234"/>
      <c r="BD105" s="234"/>
      <c r="BE105" s="234"/>
      <c r="BF105" s="234"/>
      <c r="BG105" s="234"/>
      <c r="BH105" s="234"/>
      <c r="BI105" s="234"/>
      <c r="BJ105" s="234"/>
      <c r="BK105" s="234"/>
      <c r="BL105" s="234"/>
      <c r="BM105" s="234"/>
      <c r="BN105" s="234"/>
      <c r="BO105" s="234"/>
      <c r="BP105" s="234"/>
      <c r="BQ105" s="234"/>
      <c r="BR105" s="234"/>
      <c r="BS105" s="234"/>
      <c r="BT105" s="234"/>
      <c r="BU105" s="234"/>
      <c r="BV105" s="234"/>
      <c r="BW105" s="234"/>
      <c r="BX105" s="234"/>
      <c r="BY105" s="234"/>
      <c r="BZ105" s="234"/>
      <c r="CA105" s="234"/>
      <c r="CB105" s="234"/>
      <c r="CC105" s="234"/>
      <c r="CD105" s="234"/>
      <c r="CE105" s="234"/>
      <c r="CF105" s="234"/>
      <c r="CG105" s="234"/>
      <c r="CH105" s="234"/>
      <c r="CI105" s="234"/>
      <c r="CJ105" s="234"/>
      <c r="CK105" s="234"/>
      <c r="CL105" s="234"/>
      <c r="CM105" s="234"/>
      <c r="CN105" s="234"/>
      <c r="CO105" s="234"/>
      <c r="CP105" s="234"/>
      <c r="CQ105" s="234"/>
      <c r="CR105" s="234"/>
      <c r="CS105" s="234"/>
      <c r="CT105" s="234"/>
      <c r="CU105" s="234"/>
      <c r="CV105" s="234"/>
      <c r="CW105" s="234"/>
      <c r="CX105" s="234"/>
      <c r="CY105" s="234"/>
      <c r="CZ105" s="234"/>
      <c r="DA105" s="234"/>
      <c r="DB105" s="234"/>
      <c r="DC105" s="234"/>
      <c r="DD105" s="234"/>
      <c r="DE105" s="234"/>
      <c r="DF105" s="234"/>
      <c r="DG105" s="234"/>
      <c r="DH105" s="234"/>
      <c r="DI105" s="234"/>
      <c r="DJ105" s="234"/>
      <c r="DK105" s="234"/>
      <c r="DL105" s="234"/>
      <c r="DM105" s="234"/>
      <c r="DN105" s="234"/>
      <c r="DO105" s="234"/>
      <c r="DP105" s="234"/>
      <c r="DQ105" s="234"/>
      <c r="DR105" s="234"/>
      <c r="DS105" s="234"/>
      <c r="DT105" s="234"/>
      <c r="DU105" s="234"/>
      <c r="DV105" s="234"/>
      <c r="DW105" s="234"/>
      <c r="DX105" s="234"/>
      <c r="DY105" s="234"/>
      <c r="DZ105" s="234"/>
      <c r="EA105" s="234"/>
      <c r="EB105" s="234"/>
      <c r="EC105" s="234"/>
      <c r="ED105" s="234"/>
      <c r="EE105" s="234"/>
      <c r="EF105" s="234"/>
      <c r="EG105" s="234"/>
      <c r="EH105" s="234"/>
      <c r="EI105" s="234"/>
      <c r="EJ105" s="234"/>
      <c r="EK105" s="234"/>
    </row>
    <row r="106" spans="1:141" ht="15" x14ac:dyDescent="0.25">
      <c r="A106" s="386" t="str">
        <f t="shared" si="13"/>
        <v>090120251112TAC0006-09xx-70140006728</v>
      </c>
      <c r="B106" s="161" t="s">
        <v>1594</v>
      </c>
      <c r="C106" s="475" t="s">
        <v>3363</v>
      </c>
      <c r="D106" s="161" t="s">
        <v>4458</v>
      </c>
      <c r="E106" s="161" t="s">
        <v>5026</v>
      </c>
      <c r="F106" s="161"/>
      <c r="G106" s="161" t="s">
        <v>487</v>
      </c>
      <c r="H106" s="198">
        <v>45973</v>
      </c>
      <c r="I106" s="161" t="s">
        <v>677</v>
      </c>
      <c r="J106" s="161" t="s">
        <v>356</v>
      </c>
      <c r="K106" s="260">
        <v>70140006728</v>
      </c>
      <c r="L106" s="161" t="s">
        <v>2866</v>
      </c>
      <c r="M106" s="161" t="s">
        <v>1595</v>
      </c>
      <c r="N106" s="161" t="s">
        <v>564</v>
      </c>
      <c r="O106" s="198">
        <v>45971</v>
      </c>
      <c r="P106" s="161" t="e">
        <v>#N/A</v>
      </c>
      <c r="Q106" s="161" t="e">
        <v>#N/A</v>
      </c>
      <c r="R106" s="161" t="s">
        <v>480</v>
      </c>
      <c r="S106" s="161" t="s">
        <v>684</v>
      </c>
      <c r="T106" s="161" t="s">
        <v>578</v>
      </c>
      <c r="U106" s="161" t="s">
        <v>872</v>
      </c>
      <c r="V106" s="161" t="s">
        <v>655</v>
      </c>
      <c r="W106" s="161" t="s">
        <v>28</v>
      </c>
      <c r="X106" s="198">
        <v>44562</v>
      </c>
      <c r="Y106" s="198">
        <v>45657</v>
      </c>
      <c r="Z106" s="161">
        <v>30</v>
      </c>
      <c r="AA106" s="198">
        <v>45981</v>
      </c>
      <c r="AB106" s="197">
        <f t="shared" si="12"/>
        <v>132</v>
      </c>
      <c r="AC106" s="161" t="s">
        <v>904</v>
      </c>
      <c r="AD106" s="161">
        <v>0</v>
      </c>
      <c r="AE106" s="197">
        <v>11654322282</v>
      </c>
      <c r="AF106" s="197">
        <v>5.1062388356262067</v>
      </c>
      <c r="AG106" s="197">
        <v>81.055555555555557</v>
      </c>
      <c r="AH106" s="242" t="s">
        <v>118</v>
      </c>
      <c r="AI106" s="242" t="s">
        <v>904</v>
      </c>
      <c r="AJ106" s="515"/>
      <c r="AK106" s="515"/>
      <c r="AL106" s="515"/>
      <c r="AM106" s="515"/>
      <c r="AN106" s="515"/>
      <c r="AO106" s="515"/>
      <c r="AP106" s="515"/>
      <c r="AQ106" s="515"/>
      <c r="AR106" s="515"/>
      <c r="AS106" s="515"/>
      <c r="AT106" s="515"/>
      <c r="AU106" s="515"/>
      <c r="AV106" s="515"/>
      <c r="AW106" s="515"/>
      <c r="AX106" s="515"/>
      <c r="AY106" s="515"/>
      <c r="AZ106" s="515"/>
      <c r="BA106" s="515"/>
      <c r="BB106" s="234"/>
      <c r="BC106" s="234"/>
      <c r="BD106" s="234"/>
      <c r="BE106" s="234"/>
      <c r="BF106" s="234"/>
      <c r="BG106" s="234"/>
      <c r="BH106" s="234"/>
      <c r="BI106" s="234"/>
      <c r="BJ106" s="234"/>
      <c r="BK106" s="234"/>
      <c r="BL106" s="234"/>
      <c r="BM106" s="234"/>
      <c r="BN106" s="234"/>
      <c r="BO106" s="234"/>
      <c r="BP106" s="234"/>
      <c r="BQ106" s="234"/>
      <c r="BR106" s="234"/>
      <c r="BS106" s="234"/>
      <c r="BT106" s="234"/>
      <c r="BU106" s="234"/>
      <c r="BV106" s="234"/>
      <c r="BW106" s="234"/>
      <c r="BX106" s="234"/>
      <c r="BY106" s="234"/>
      <c r="BZ106" s="234"/>
      <c r="CA106" s="234"/>
      <c r="CB106" s="234"/>
      <c r="CC106" s="234"/>
      <c r="CD106" s="234"/>
      <c r="CE106" s="234"/>
      <c r="CF106" s="234"/>
      <c r="CG106" s="234"/>
      <c r="CH106" s="234"/>
      <c r="CI106" s="234"/>
      <c r="CJ106" s="234"/>
      <c r="CK106" s="234"/>
      <c r="CL106" s="234"/>
      <c r="CM106" s="234"/>
      <c r="CN106" s="234"/>
      <c r="CO106" s="234"/>
      <c r="CP106" s="234"/>
      <c r="CQ106" s="234"/>
      <c r="CR106" s="234"/>
      <c r="CS106" s="234"/>
      <c r="CT106" s="234"/>
      <c r="CU106" s="234"/>
      <c r="CV106" s="234"/>
      <c r="CW106" s="234"/>
      <c r="CX106" s="234"/>
      <c r="CY106" s="234"/>
      <c r="CZ106" s="234"/>
      <c r="DA106" s="234"/>
      <c r="DB106" s="234"/>
      <c r="DC106" s="234"/>
      <c r="DD106" s="234"/>
      <c r="DE106" s="234"/>
      <c r="DF106" s="234"/>
      <c r="DG106" s="234"/>
      <c r="DH106" s="234"/>
      <c r="DI106" s="234"/>
      <c r="DJ106" s="234"/>
      <c r="DK106" s="234"/>
      <c r="DL106" s="234"/>
      <c r="DM106" s="234"/>
      <c r="DN106" s="234"/>
      <c r="DO106" s="234"/>
      <c r="DP106" s="234"/>
      <c r="DQ106" s="234"/>
      <c r="DR106" s="234"/>
      <c r="DS106" s="234"/>
      <c r="DT106" s="234"/>
      <c r="DU106" s="234"/>
      <c r="DV106" s="234"/>
      <c r="DW106" s="234"/>
      <c r="DX106" s="234"/>
      <c r="DY106" s="234"/>
      <c r="DZ106" s="234"/>
      <c r="EA106" s="234"/>
      <c r="EB106" s="234"/>
      <c r="EC106" s="234"/>
      <c r="ED106" s="234"/>
      <c r="EE106" s="234"/>
      <c r="EF106" s="234"/>
      <c r="EG106" s="234"/>
      <c r="EH106" s="234"/>
      <c r="EI106" s="234"/>
      <c r="EJ106" s="234"/>
      <c r="EK106" s="234"/>
    </row>
    <row r="107" spans="1:141" ht="15" x14ac:dyDescent="0.25">
      <c r="A107" s="386" t="str">
        <f t="shared" si="13"/>
        <v>185-30xx-90240016732</v>
      </c>
      <c r="B107" s="249">
        <v>185</v>
      </c>
      <c r="C107" s="476" t="s">
        <v>3365</v>
      </c>
      <c r="D107" s="161" t="s">
        <v>4458</v>
      </c>
      <c r="E107" s="249">
        <v>185</v>
      </c>
      <c r="F107" s="242"/>
      <c r="G107" s="249" t="s">
        <v>24</v>
      </c>
      <c r="H107" s="264">
        <v>45818</v>
      </c>
      <c r="I107" s="249" t="s">
        <v>595</v>
      </c>
      <c r="J107" s="249" t="s">
        <v>217</v>
      </c>
      <c r="K107" s="510">
        <v>90240016732</v>
      </c>
      <c r="L107" s="250">
        <v>302600222173</v>
      </c>
      <c r="M107" s="249" t="s">
        <v>438</v>
      </c>
      <c r="N107" s="249" t="s">
        <v>564</v>
      </c>
      <c r="O107" s="264">
        <v>45812</v>
      </c>
      <c r="P107" s="249" t="e">
        <v>#N/A</v>
      </c>
      <c r="Q107" s="249" t="e">
        <v>#N/A</v>
      </c>
      <c r="R107" s="249" t="s">
        <v>22</v>
      </c>
      <c r="S107" s="249" t="s">
        <v>2036</v>
      </c>
      <c r="T107" s="249" t="s">
        <v>854</v>
      </c>
      <c r="U107" s="249" t="s">
        <v>2037</v>
      </c>
      <c r="V107" s="249" t="s">
        <v>655</v>
      </c>
      <c r="W107" s="249" t="s">
        <v>28</v>
      </c>
      <c r="X107" s="264">
        <v>44562</v>
      </c>
      <c r="Y107" s="264">
        <v>45291</v>
      </c>
      <c r="Z107" s="249">
        <v>30</v>
      </c>
      <c r="AA107" s="264">
        <v>45867</v>
      </c>
      <c r="AB107" s="197">
        <f t="shared" si="12"/>
        <v>246</v>
      </c>
      <c r="AC107" s="161" t="s">
        <v>904</v>
      </c>
      <c r="AD107" s="161">
        <v>0</v>
      </c>
      <c r="AE107" s="197">
        <v>11429705169</v>
      </c>
      <c r="AF107" s="197">
        <v>2.2503758366739328</v>
      </c>
      <c r="AG107" s="197">
        <v>69.708333333333343</v>
      </c>
      <c r="AH107" s="242" t="s">
        <v>118</v>
      </c>
      <c r="AI107" s="242" t="s">
        <v>904</v>
      </c>
      <c r="AJ107" s="515"/>
      <c r="AK107" s="515"/>
      <c r="AL107" s="515"/>
      <c r="AM107" s="515"/>
      <c r="AN107" s="515"/>
      <c r="AO107" s="515"/>
      <c r="AP107" s="515"/>
      <c r="AQ107" s="515"/>
      <c r="AR107" s="515"/>
      <c r="AS107" s="515"/>
      <c r="AT107" s="515"/>
      <c r="AU107" s="515"/>
      <c r="AV107" s="515"/>
      <c r="AW107" s="515"/>
      <c r="AX107" s="515"/>
      <c r="AY107" s="515"/>
      <c r="AZ107" s="515"/>
      <c r="BA107" s="515"/>
      <c r="BB107" s="234"/>
      <c r="BC107" s="234"/>
      <c r="BD107" s="234"/>
      <c r="BE107" s="234"/>
      <c r="BF107" s="234"/>
      <c r="BG107" s="234"/>
      <c r="BH107" s="234"/>
      <c r="BI107" s="234"/>
      <c r="BJ107" s="234"/>
      <c r="BK107" s="234"/>
      <c r="BL107" s="234"/>
      <c r="BM107" s="234"/>
      <c r="BN107" s="234"/>
      <c r="BO107" s="234"/>
      <c r="BP107" s="234"/>
      <c r="BQ107" s="234"/>
      <c r="BR107" s="234"/>
      <c r="BS107" s="234"/>
      <c r="BT107" s="234"/>
      <c r="BU107" s="234"/>
      <c r="BV107" s="234"/>
      <c r="BW107" s="234"/>
      <c r="BX107" s="234"/>
      <c r="BY107" s="234"/>
      <c r="BZ107" s="234"/>
      <c r="CA107" s="234"/>
      <c r="CB107" s="234"/>
      <c r="CC107" s="234"/>
      <c r="CD107" s="234"/>
      <c r="CE107" s="234"/>
      <c r="CF107" s="234"/>
      <c r="CG107" s="234"/>
      <c r="CH107" s="234"/>
      <c r="CI107" s="234"/>
      <c r="CJ107" s="234"/>
      <c r="CK107" s="234"/>
      <c r="CL107" s="234"/>
      <c r="CM107" s="234"/>
      <c r="CN107" s="234"/>
      <c r="CO107" s="234"/>
      <c r="CP107" s="234"/>
      <c r="CQ107" s="234"/>
      <c r="CR107" s="234"/>
      <c r="CS107" s="234"/>
      <c r="CT107" s="234"/>
      <c r="CU107" s="234"/>
      <c r="CV107" s="234"/>
      <c r="CW107" s="234"/>
      <c r="CX107" s="234"/>
      <c r="CY107" s="234"/>
      <c r="CZ107" s="234"/>
      <c r="DA107" s="234"/>
      <c r="DB107" s="234"/>
      <c r="DC107" s="234"/>
      <c r="DD107" s="234"/>
      <c r="DE107" s="234"/>
      <c r="DF107" s="234"/>
      <c r="DG107" s="234"/>
      <c r="DH107" s="234"/>
      <c r="DI107" s="234"/>
      <c r="DJ107" s="234"/>
      <c r="DK107" s="234"/>
      <c r="DL107" s="234"/>
      <c r="DM107" s="234"/>
      <c r="DN107" s="234"/>
      <c r="DO107" s="234"/>
      <c r="DP107" s="234"/>
      <c r="DQ107" s="234"/>
      <c r="DR107" s="234"/>
      <c r="DS107" s="234"/>
      <c r="DT107" s="234"/>
      <c r="DU107" s="234"/>
      <c r="DV107" s="234"/>
      <c r="DW107" s="234"/>
      <c r="DX107" s="234"/>
      <c r="DY107" s="234"/>
      <c r="DZ107" s="234"/>
      <c r="EA107" s="234"/>
      <c r="EB107" s="234"/>
      <c r="EC107" s="234"/>
      <c r="ED107" s="234"/>
      <c r="EE107" s="234"/>
      <c r="EF107" s="234"/>
      <c r="EG107" s="234"/>
      <c r="EH107" s="234"/>
      <c r="EI107" s="234"/>
      <c r="EJ107" s="234"/>
      <c r="EK107" s="234"/>
    </row>
    <row r="108" spans="1:141" ht="15" x14ac:dyDescent="0.25">
      <c r="A108" s="386" t="str">
        <f t="shared" si="13"/>
        <v>090120250717TAC0001-09xx-211140018646</v>
      </c>
      <c r="B108" s="161" t="s">
        <v>478</v>
      </c>
      <c r="C108" s="475" t="s">
        <v>3363</v>
      </c>
      <c r="D108" s="161" t="s">
        <v>4458</v>
      </c>
      <c r="E108" s="161" t="s">
        <v>5024</v>
      </c>
      <c r="F108" s="161"/>
      <c r="G108" s="161" t="s">
        <v>487</v>
      </c>
      <c r="H108" s="198">
        <v>45855</v>
      </c>
      <c r="I108" s="161" t="s">
        <v>677</v>
      </c>
      <c r="J108" s="161" t="s">
        <v>356</v>
      </c>
      <c r="K108" s="260">
        <v>211140018646</v>
      </c>
      <c r="L108" s="161" t="s">
        <v>2867</v>
      </c>
      <c r="M108" s="161" t="s">
        <v>477</v>
      </c>
      <c r="N108" s="161" t="s">
        <v>564</v>
      </c>
      <c r="O108" s="198">
        <v>45842</v>
      </c>
      <c r="P108" s="161" t="e">
        <v>#N/A</v>
      </c>
      <c r="Q108" s="161" t="e">
        <v>#N/A</v>
      </c>
      <c r="R108" s="161" t="s">
        <v>480</v>
      </c>
      <c r="S108" s="161" t="s">
        <v>684</v>
      </c>
      <c r="T108" s="161" t="s">
        <v>578</v>
      </c>
      <c r="U108" s="161" t="s">
        <v>4105</v>
      </c>
      <c r="V108" s="161" t="s">
        <v>689</v>
      </c>
      <c r="W108" s="161" t="s">
        <v>28</v>
      </c>
      <c r="X108" s="198">
        <v>44562</v>
      </c>
      <c r="Y108" s="198">
        <v>45657</v>
      </c>
      <c r="Z108" s="161">
        <v>30</v>
      </c>
      <c r="AA108" s="198">
        <v>45876</v>
      </c>
      <c r="AB108" s="197">
        <f t="shared" si="12"/>
        <v>237</v>
      </c>
      <c r="AC108" s="161" t="s">
        <v>118</v>
      </c>
      <c r="AD108" s="161" t="s">
        <v>5532</v>
      </c>
      <c r="AE108" s="197">
        <v>11323690328</v>
      </c>
      <c r="AF108" s="197">
        <v>3.20515434585759</v>
      </c>
      <c r="AG108" s="197">
        <v>13.722222222222223</v>
      </c>
      <c r="AH108" s="242" t="s">
        <v>118</v>
      </c>
      <c r="AI108" s="242" t="s">
        <v>904</v>
      </c>
      <c r="AJ108" s="515"/>
      <c r="AK108" s="515"/>
      <c r="AL108" s="515"/>
      <c r="AM108" s="515"/>
      <c r="AN108" s="515"/>
      <c r="AO108" s="515"/>
      <c r="AP108" s="515"/>
      <c r="AQ108" s="515"/>
      <c r="AR108" s="515"/>
      <c r="AS108" s="515"/>
      <c r="AT108" s="515"/>
      <c r="AU108" s="515"/>
      <c r="AV108" s="515"/>
      <c r="AW108" s="515"/>
      <c r="AX108" s="515"/>
      <c r="AY108" s="515"/>
      <c r="AZ108" s="515"/>
      <c r="BA108" s="515"/>
      <c r="BB108" s="234"/>
      <c r="BC108" s="234"/>
      <c r="BD108" s="234"/>
      <c r="BE108" s="234"/>
      <c r="BF108" s="234"/>
      <c r="BG108" s="234"/>
      <c r="BH108" s="234"/>
      <c r="BI108" s="234"/>
      <c r="BJ108" s="234"/>
      <c r="BK108" s="234"/>
      <c r="BL108" s="234"/>
      <c r="BM108" s="234"/>
      <c r="BN108" s="234"/>
      <c r="BO108" s="234"/>
      <c r="BP108" s="234"/>
      <c r="BQ108" s="234"/>
      <c r="BR108" s="234"/>
      <c r="BS108" s="234"/>
      <c r="BT108" s="234"/>
      <c r="BU108" s="234"/>
      <c r="BV108" s="234"/>
      <c r="BW108" s="234"/>
      <c r="BX108" s="234"/>
      <c r="BY108" s="234"/>
      <c r="BZ108" s="234"/>
      <c r="CA108" s="234"/>
      <c r="CB108" s="234"/>
      <c r="CC108" s="234"/>
      <c r="CD108" s="234"/>
      <c r="CE108" s="234"/>
      <c r="CF108" s="234"/>
      <c r="CG108" s="234"/>
      <c r="CH108" s="234"/>
      <c r="CI108" s="234"/>
      <c r="CJ108" s="234"/>
      <c r="CK108" s="234"/>
      <c r="CL108" s="234"/>
      <c r="CM108" s="234"/>
      <c r="CN108" s="234"/>
      <c r="CO108" s="234"/>
      <c r="CP108" s="234"/>
      <c r="CQ108" s="234"/>
      <c r="CR108" s="234"/>
      <c r="CS108" s="234"/>
      <c r="CT108" s="234"/>
      <c r="CU108" s="234"/>
      <c r="CV108" s="234"/>
      <c r="CW108" s="234"/>
      <c r="CX108" s="234"/>
      <c r="CY108" s="234"/>
      <c r="CZ108" s="234"/>
      <c r="DA108" s="234"/>
      <c r="DB108" s="234"/>
      <c r="DC108" s="234"/>
      <c r="DD108" s="234"/>
      <c r="DE108" s="234"/>
      <c r="DF108" s="234"/>
      <c r="DG108" s="234"/>
      <c r="DH108" s="234"/>
      <c r="DI108" s="234"/>
      <c r="DJ108" s="234"/>
      <c r="DK108" s="234"/>
      <c r="DL108" s="234"/>
      <c r="DM108" s="234"/>
      <c r="DN108" s="234"/>
      <c r="DO108" s="234"/>
      <c r="DP108" s="234"/>
      <c r="DQ108" s="234"/>
      <c r="DR108" s="234"/>
      <c r="DS108" s="234"/>
      <c r="DT108" s="234"/>
      <c r="DU108" s="234"/>
      <c r="DV108" s="234"/>
      <c r="DW108" s="234"/>
      <c r="DX108" s="234"/>
      <c r="DY108" s="234"/>
      <c r="DZ108" s="234"/>
      <c r="EA108" s="234"/>
      <c r="EB108" s="234"/>
      <c r="EC108" s="234"/>
      <c r="ED108" s="234"/>
      <c r="EE108" s="234"/>
      <c r="EF108" s="234"/>
      <c r="EG108" s="234"/>
      <c r="EH108" s="234"/>
      <c r="EI108" s="234"/>
      <c r="EJ108" s="234"/>
      <c r="EK108" s="234"/>
    </row>
    <row r="109" spans="1:141" ht="15" x14ac:dyDescent="0.25">
      <c r="A109" s="386" t="str">
        <f t="shared" si="13"/>
        <v>720120251231TAC0008-72xx-41040001304</v>
      </c>
      <c r="B109" s="161" t="s">
        <v>2868</v>
      </c>
      <c r="C109" s="475" t="s">
        <v>3363</v>
      </c>
      <c r="D109" s="161" t="s">
        <v>4458</v>
      </c>
      <c r="E109" s="161" t="s">
        <v>5467</v>
      </c>
      <c r="F109" s="161"/>
      <c r="G109" s="161" t="s">
        <v>487</v>
      </c>
      <c r="H109" s="198">
        <v>46022</v>
      </c>
      <c r="I109" s="161" t="s">
        <v>601</v>
      </c>
      <c r="J109" s="161" t="s">
        <v>289</v>
      </c>
      <c r="K109" s="260">
        <v>41040001304</v>
      </c>
      <c r="L109" s="161" t="s">
        <v>2869</v>
      </c>
      <c r="M109" s="161" t="s">
        <v>2870</v>
      </c>
      <c r="N109" s="161" t="s">
        <v>564</v>
      </c>
      <c r="O109" s="198">
        <v>46022</v>
      </c>
      <c r="P109" s="161" t="e">
        <v>#N/A</v>
      </c>
      <c r="Q109" s="161" t="e">
        <v>#N/A</v>
      </c>
      <c r="R109" s="161" t="s">
        <v>31</v>
      </c>
      <c r="S109" s="161" t="s">
        <v>828</v>
      </c>
      <c r="T109" s="161" t="s">
        <v>562</v>
      </c>
      <c r="U109" s="161" t="s">
        <v>828</v>
      </c>
      <c r="V109" s="161" t="s">
        <v>655</v>
      </c>
      <c r="W109" s="161" t="s">
        <v>28</v>
      </c>
      <c r="X109" s="198">
        <v>44562</v>
      </c>
      <c r="Y109" s="198">
        <v>45657</v>
      </c>
      <c r="Z109" s="161">
        <v>30</v>
      </c>
      <c r="AA109" s="198">
        <v>46027</v>
      </c>
      <c r="AB109" s="197">
        <f t="shared" si="12"/>
        <v>86</v>
      </c>
      <c r="AC109" s="161" t="s">
        <v>904</v>
      </c>
      <c r="AD109" s="161">
        <v>0</v>
      </c>
      <c r="AE109" s="197">
        <v>11070689130</v>
      </c>
      <c r="AF109" s="197">
        <v>5.1761065827003572</v>
      </c>
      <c r="AG109" s="197">
        <v>117.13888888888887</v>
      </c>
      <c r="AH109" s="242" t="s">
        <v>118</v>
      </c>
      <c r="AI109" s="242" t="s">
        <v>904</v>
      </c>
      <c r="AJ109" s="515"/>
      <c r="AK109" s="515"/>
      <c r="AL109" s="515"/>
      <c r="AM109" s="515"/>
      <c r="AN109" s="515"/>
      <c r="AO109" s="515"/>
      <c r="AP109" s="515"/>
      <c r="AQ109" s="515"/>
      <c r="AR109" s="515"/>
      <c r="AS109" s="515"/>
      <c r="AT109" s="515"/>
      <c r="AU109" s="515"/>
      <c r="AV109" s="515"/>
      <c r="AW109" s="515"/>
      <c r="AX109" s="515"/>
      <c r="AY109" s="515"/>
      <c r="AZ109" s="515"/>
      <c r="BA109" s="515"/>
      <c r="BB109" s="234"/>
      <c r="BC109" s="234"/>
      <c r="BD109" s="234"/>
      <c r="BE109" s="234"/>
      <c r="BF109" s="234"/>
      <c r="BG109" s="234"/>
      <c r="BH109" s="234"/>
      <c r="BI109" s="234"/>
      <c r="BJ109" s="234"/>
      <c r="BK109" s="234"/>
      <c r="BL109" s="234"/>
      <c r="BM109" s="234"/>
      <c r="BN109" s="234"/>
      <c r="BO109" s="234"/>
      <c r="BP109" s="234"/>
      <c r="BQ109" s="234"/>
      <c r="BR109" s="234"/>
      <c r="BS109" s="234"/>
      <c r="BT109" s="234"/>
      <c r="BU109" s="234"/>
      <c r="BV109" s="234"/>
      <c r="BW109" s="234"/>
      <c r="BX109" s="234"/>
      <c r="BY109" s="234"/>
      <c r="BZ109" s="234"/>
      <c r="CA109" s="234"/>
      <c r="CB109" s="234"/>
      <c r="CC109" s="234"/>
      <c r="CD109" s="234"/>
      <c r="CE109" s="234"/>
      <c r="CF109" s="234"/>
      <c r="CG109" s="234"/>
      <c r="CH109" s="234"/>
      <c r="CI109" s="234"/>
      <c r="CJ109" s="234"/>
      <c r="CK109" s="234"/>
      <c r="CL109" s="234"/>
      <c r="CM109" s="234"/>
      <c r="CN109" s="234"/>
      <c r="CO109" s="234"/>
      <c r="CP109" s="234"/>
      <c r="CQ109" s="234"/>
      <c r="CR109" s="234"/>
      <c r="CS109" s="234"/>
      <c r="CT109" s="234"/>
      <c r="CU109" s="234"/>
      <c r="CV109" s="234"/>
      <c r="CW109" s="234"/>
      <c r="CX109" s="234"/>
      <c r="CY109" s="234"/>
      <c r="CZ109" s="234"/>
      <c r="DA109" s="234"/>
      <c r="DB109" s="234"/>
      <c r="DC109" s="234"/>
      <c r="DD109" s="234"/>
      <c r="DE109" s="234"/>
      <c r="DF109" s="234"/>
      <c r="DG109" s="234"/>
      <c r="DH109" s="234"/>
      <c r="DI109" s="234"/>
      <c r="DJ109" s="234"/>
      <c r="DK109" s="234"/>
      <c r="DL109" s="234"/>
      <c r="DM109" s="234"/>
      <c r="DN109" s="234"/>
      <c r="DO109" s="234"/>
      <c r="DP109" s="234"/>
      <c r="DQ109" s="234"/>
      <c r="DR109" s="234"/>
      <c r="DS109" s="234"/>
      <c r="DT109" s="234"/>
      <c r="DU109" s="234"/>
      <c r="DV109" s="234"/>
      <c r="DW109" s="234"/>
      <c r="DX109" s="234"/>
      <c r="DY109" s="234"/>
      <c r="DZ109" s="234"/>
      <c r="EA109" s="234"/>
      <c r="EB109" s="234"/>
      <c r="EC109" s="234"/>
      <c r="ED109" s="234"/>
      <c r="EE109" s="234"/>
      <c r="EF109" s="234"/>
      <c r="EG109" s="234"/>
      <c r="EH109" s="234"/>
      <c r="EI109" s="234"/>
      <c r="EJ109" s="234"/>
      <c r="EK109" s="234"/>
    </row>
    <row r="110" spans="1:141" ht="15" x14ac:dyDescent="0.25">
      <c r="A110" s="386" t="str">
        <f t="shared" si="13"/>
        <v>450120250819TAC0001-45xx-970740001707</v>
      </c>
      <c r="B110" s="161" t="s">
        <v>815</v>
      </c>
      <c r="C110" s="475" t="s">
        <v>3363</v>
      </c>
      <c r="D110" s="161" t="s">
        <v>4458</v>
      </c>
      <c r="E110" s="161" t="s">
        <v>5143</v>
      </c>
      <c r="F110" s="161"/>
      <c r="G110" s="161" t="s">
        <v>487</v>
      </c>
      <c r="H110" s="198">
        <v>45888</v>
      </c>
      <c r="I110" s="161" t="s">
        <v>591</v>
      </c>
      <c r="J110" s="161" t="s">
        <v>359</v>
      </c>
      <c r="K110" s="260">
        <v>970740001707</v>
      </c>
      <c r="L110" s="161" t="s">
        <v>2872</v>
      </c>
      <c r="M110" s="161" t="s">
        <v>816</v>
      </c>
      <c r="N110" s="161" t="s">
        <v>564</v>
      </c>
      <c r="O110" s="198">
        <v>45873</v>
      </c>
      <c r="P110" s="161" t="e">
        <v>#N/A</v>
      </c>
      <c r="Q110" s="161" t="e">
        <v>#N/A</v>
      </c>
      <c r="R110" s="161" t="s">
        <v>480</v>
      </c>
      <c r="S110" s="161" t="s">
        <v>817</v>
      </c>
      <c r="T110" s="161" t="s">
        <v>562</v>
      </c>
      <c r="U110" s="161" t="s">
        <v>817</v>
      </c>
      <c r="V110" s="161" t="s">
        <v>655</v>
      </c>
      <c r="W110" s="161" t="s">
        <v>28</v>
      </c>
      <c r="X110" s="198">
        <v>44562</v>
      </c>
      <c r="Y110" s="198">
        <v>45657</v>
      </c>
      <c r="Z110" s="161">
        <v>30</v>
      </c>
      <c r="AA110" s="198">
        <v>45897</v>
      </c>
      <c r="AB110" s="197">
        <f t="shared" si="12"/>
        <v>216</v>
      </c>
      <c r="AC110" s="161" t="s">
        <v>904</v>
      </c>
      <c r="AD110" s="161">
        <v>0</v>
      </c>
      <c r="AE110" s="197">
        <v>10895814702</v>
      </c>
      <c r="AF110" s="197">
        <v>5.5564714717004291</v>
      </c>
      <c r="AG110" s="197">
        <v>158.19444444444446</v>
      </c>
      <c r="AH110" s="242" t="s">
        <v>118</v>
      </c>
      <c r="AI110" s="242" t="s">
        <v>904</v>
      </c>
      <c r="AJ110" s="515"/>
      <c r="AK110" s="515"/>
      <c r="AL110" s="515"/>
      <c r="AM110" s="515"/>
      <c r="AN110" s="515"/>
      <c r="AO110" s="515"/>
      <c r="AP110" s="515"/>
      <c r="AQ110" s="515"/>
      <c r="AR110" s="515"/>
      <c r="AS110" s="515"/>
      <c r="AT110" s="515"/>
      <c r="AU110" s="515"/>
      <c r="AV110" s="515"/>
      <c r="AW110" s="515"/>
      <c r="AX110" s="515"/>
      <c r="AY110" s="515"/>
      <c r="AZ110" s="515"/>
      <c r="BA110" s="515"/>
      <c r="BB110" s="234"/>
      <c r="BC110" s="234"/>
      <c r="BD110" s="234"/>
      <c r="BE110" s="234"/>
      <c r="BF110" s="234"/>
      <c r="BG110" s="234"/>
      <c r="BH110" s="234"/>
      <c r="BI110" s="234"/>
      <c r="BJ110" s="234"/>
      <c r="BK110" s="234"/>
      <c r="BL110" s="234"/>
      <c r="BM110" s="234"/>
      <c r="BN110" s="234"/>
      <c r="BO110" s="234"/>
      <c r="BP110" s="234"/>
      <c r="BQ110" s="234"/>
      <c r="BR110" s="234"/>
      <c r="BS110" s="234"/>
      <c r="BT110" s="234"/>
      <c r="BU110" s="234"/>
      <c r="BV110" s="234"/>
      <c r="BW110" s="234"/>
      <c r="BX110" s="234"/>
      <c r="BY110" s="234"/>
      <c r="BZ110" s="234"/>
      <c r="CA110" s="234"/>
      <c r="CB110" s="234"/>
      <c r="CC110" s="234"/>
      <c r="CD110" s="234"/>
      <c r="CE110" s="234"/>
      <c r="CF110" s="234"/>
      <c r="CG110" s="234"/>
      <c r="CH110" s="234"/>
      <c r="CI110" s="234"/>
      <c r="CJ110" s="234"/>
      <c r="CK110" s="234"/>
      <c r="CL110" s="234"/>
      <c r="CM110" s="234"/>
      <c r="CN110" s="234"/>
      <c r="CO110" s="234"/>
      <c r="CP110" s="234"/>
      <c r="CQ110" s="234"/>
      <c r="CR110" s="234"/>
      <c r="CS110" s="234"/>
      <c r="CT110" s="234"/>
      <c r="CU110" s="234"/>
      <c r="CV110" s="234"/>
      <c r="CW110" s="234"/>
      <c r="CX110" s="234"/>
      <c r="CY110" s="234"/>
      <c r="CZ110" s="234"/>
      <c r="DA110" s="234"/>
      <c r="DB110" s="234"/>
      <c r="DC110" s="234"/>
      <c r="DD110" s="234"/>
      <c r="DE110" s="234"/>
      <c r="DF110" s="234"/>
      <c r="DG110" s="234"/>
      <c r="DH110" s="234"/>
      <c r="DI110" s="234"/>
      <c r="DJ110" s="234"/>
      <c r="DK110" s="234"/>
      <c r="DL110" s="234"/>
      <c r="DM110" s="234"/>
      <c r="DN110" s="234"/>
      <c r="DO110" s="234"/>
      <c r="DP110" s="234"/>
      <c r="DQ110" s="234"/>
      <c r="DR110" s="234"/>
      <c r="DS110" s="234"/>
      <c r="DT110" s="234"/>
      <c r="DU110" s="234"/>
      <c r="DV110" s="234"/>
      <c r="DW110" s="234"/>
      <c r="DX110" s="234"/>
      <c r="DY110" s="234"/>
      <c r="DZ110" s="234"/>
      <c r="EA110" s="234"/>
      <c r="EB110" s="234"/>
      <c r="EC110" s="234"/>
      <c r="ED110" s="234"/>
      <c r="EE110" s="234"/>
      <c r="EF110" s="234"/>
      <c r="EG110" s="234"/>
      <c r="EH110" s="234"/>
      <c r="EI110" s="234"/>
      <c r="EJ110" s="234"/>
      <c r="EK110" s="234"/>
    </row>
    <row r="111" spans="1:141" ht="15" x14ac:dyDescent="0.25">
      <c r="A111" s="386" t="str">
        <f t="shared" si="13"/>
        <v>600120260105TAC0045-60xx-50840001342</v>
      </c>
      <c r="B111" s="161" t="s">
        <v>2687</v>
      </c>
      <c r="C111" s="475" t="s">
        <v>3363</v>
      </c>
      <c r="D111" s="161" t="s">
        <v>4458</v>
      </c>
      <c r="E111" s="161" t="s">
        <v>5271</v>
      </c>
      <c r="F111" s="161"/>
      <c r="G111" s="161" t="s">
        <v>487</v>
      </c>
      <c r="H111" s="198">
        <v>46027</v>
      </c>
      <c r="I111" s="161" t="s">
        <v>566</v>
      </c>
      <c r="J111" s="161" t="s">
        <v>363</v>
      </c>
      <c r="K111" s="260">
        <v>50840001342</v>
      </c>
      <c r="L111" s="161" t="s">
        <v>2873</v>
      </c>
      <c r="M111" s="161" t="s">
        <v>2686</v>
      </c>
      <c r="N111" s="161" t="s">
        <v>564</v>
      </c>
      <c r="O111" s="198" t="e">
        <v>#N/A</v>
      </c>
      <c r="P111" s="161" t="e">
        <v>#N/A</v>
      </c>
      <c r="Q111" s="161" t="e">
        <v>#N/A</v>
      </c>
      <c r="R111" s="161" t="s">
        <v>480</v>
      </c>
      <c r="S111" s="161" t="s">
        <v>665</v>
      </c>
      <c r="T111" s="161" t="s">
        <v>567</v>
      </c>
      <c r="U111" s="161" t="s">
        <v>672</v>
      </c>
      <c r="V111" s="161" t="s">
        <v>655</v>
      </c>
      <c r="W111" s="161" t="s">
        <v>28</v>
      </c>
      <c r="X111" s="198">
        <v>44927</v>
      </c>
      <c r="Y111" s="198">
        <v>45657</v>
      </c>
      <c r="Z111" s="161">
        <v>30</v>
      </c>
      <c r="AA111" s="198">
        <v>46028</v>
      </c>
      <c r="AB111" s="197">
        <f t="shared" si="12"/>
        <v>85</v>
      </c>
      <c r="AC111" s="161" t="s">
        <v>904</v>
      </c>
      <c r="AD111" s="161">
        <v>0</v>
      </c>
      <c r="AE111" s="197">
        <v>10835272730</v>
      </c>
      <c r="AF111" s="197">
        <v>6.8520159544507475</v>
      </c>
      <c r="AG111" s="197">
        <v>229.04166666666663</v>
      </c>
      <c r="AH111" s="242" t="s">
        <v>118</v>
      </c>
      <c r="AI111" s="242" t="s">
        <v>904</v>
      </c>
      <c r="AJ111" s="515"/>
      <c r="AK111" s="515"/>
      <c r="AL111" s="515"/>
      <c r="AM111" s="515"/>
      <c r="AN111" s="515"/>
      <c r="AO111" s="515"/>
      <c r="AP111" s="515"/>
      <c r="AQ111" s="515"/>
      <c r="AR111" s="515"/>
      <c r="AS111" s="515"/>
      <c r="AT111" s="515"/>
      <c r="AU111" s="515"/>
      <c r="AV111" s="515"/>
      <c r="AW111" s="515"/>
      <c r="AX111" s="515"/>
      <c r="AY111" s="515"/>
      <c r="AZ111" s="515"/>
      <c r="BA111" s="515"/>
      <c r="BB111" s="234"/>
      <c r="BC111" s="234"/>
      <c r="BD111" s="234"/>
      <c r="BE111" s="234"/>
      <c r="BF111" s="234"/>
      <c r="BG111" s="234"/>
      <c r="BH111" s="234"/>
      <c r="BI111" s="234"/>
      <c r="BJ111" s="234"/>
      <c r="BK111" s="234"/>
      <c r="BL111" s="234"/>
      <c r="BM111" s="234"/>
      <c r="BN111" s="234"/>
      <c r="BO111" s="234"/>
      <c r="BP111" s="234"/>
      <c r="BQ111" s="234"/>
      <c r="BR111" s="234"/>
      <c r="BS111" s="234"/>
      <c r="BT111" s="234"/>
      <c r="BU111" s="234"/>
      <c r="BV111" s="234"/>
      <c r="BW111" s="234"/>
      <c r="BX111" s="234"/>
      <c r="BY111" s="234"/>
      <c r="BZ111" s="234"/>
      <c r="CA111" s="234"/>
      <c r="CB111" s="234"/>
      <c r="CC111" s="234"/>
      <c r="CD111" s="234"/>
      <c r="CE111" s="234"/>
      <c r="CF111" s="234"/>
      <c r="CG111" s="234"/>
      <c r="CH111" s="234"/>
      <c r="CI111" s="234"/>
      <c r="CJ111" s="234"/>
      <c r="CK111" s="234"/>
      <c r="CL111" s="234"/>
      <c r="CM111" s="234"/>
      <c r="CN111" s="234"/>
      <c r="CO111" s="234"/>
      <c r="CP111" s="234"/>
      <c r="CQ111" s="234"/>
      <c r="CR111" s="234"/>
      <c r="CS111" s="234"/>
      <c r="CT111" s="234"/>
      <c r="CU111" s="234"/>
      <c r="CV111" s="234"/>
      <c r="CW111" s="234"/>
      <c r="CX111" s="234"/>
      <c r="CY111" s="234"/>
      <c r="CZ111" s="234"/>
      <c r="DA111" s="234"/>
      <c r="DB111" s="234"/>
      <c r="DC111" s="234"/>
      <c r="DD111" s="234"/>
      <c r="DE111" s="234"/>
      <c r="DF111" s="234"/>
      <c r="DG111" s="234"/>
      <c r="DH111" s="234"/>
      <c r="DI111" s="234"/>
      <c r="DJ111" s="234"/>
      <c r="DK111" s="234"/>
      <c r="DL111" s="234"/>
      <c r="DM111" s="234"/>
      <c r="DN111" s="234"/>
      <c r="DO111" s="234"/>
      <c r="DP111" s="234"/>
      <c r="DQ111" s="234"/>
      <c r="DR111" s="234"/>
      <c r="DS111" s="234"/>
      <c r="DT111" s="234"/>
      <c r="DU111" s="234"/>
      <c r="DV111" s="234"/>
      <c r="DW111" s="234"/>
      <c r="DX111" s="234"/>
      <c r="DY111" s="234"/>
      <c r="DZ111" s="234"/>
      <c r="EA111" s="234"/>
      <c r="EB111" s="234"/>
      <c r="EC111" s="234"/>
      <c r="ED111" s="234"/>
      <c r="EE111" s="234"/>
      <c r="EF111" s="234"/>
      <c r="EG111" s="234"/>
      <c r="EH111" s="234"/>
      <c r="EI111" s="234"/>
      <c r="EJ111" s="234"/>
      <c r="EK111" s="234"/>
    </row>
    <row r="112" spans="1:141" ht="15" x14ac:dyDescent="0.25">
      <c r="A112" s="386" t="str">
        <f t="shared" si="13"/>
        <v>620120251105TAC0019-62xx-41240007836</v>
      </c>
      <c r="B112" s="161" t="s">
        <v>1632</v>
      </c>
      <c r="C112" s="475" t="s">
        <v>3363</v>
      </c>
      <c r="D112" s="161" t="s">
        <v>4458</v>
      </c>
      <c r="E112" s="161" t="s">
        <v>5386</v>
      </c>
      <c r="F112" s="161"/>
      <c r="G112" s="161" t="s">
        <v>487</v>
      </c>
      <c r="H112" s="198">
        <v>45966</v>
      </c>
      <c r="I112" s="161" t="s">
        <v>576</v>
      </c>
      <c r="J112" s="161" t="s">
        <v>361</v>
      </c>
      <c r="K112" s="260">
        <v>41240007836</v>
      </c>
      <c r="L112" s="161" t="s">
        <v>2876</v>
      </c>
      <c r="M112" s="161" t="s">
        <v>1394</v>
      </c>
      <c r="N112" s="161" t="s">
        <v>564</v>
      </c>
      <c r="O112" s="198">
        <v>45961</v>
      </c>
      <c r="P112" s="161" t="e">
        <v>#N/A</v>
      </c>
      <c r="Q112" s="161" t="e">
        <v>#N/A</v>
      </c>
      <c r="R112" s="161" t="s">
        <v>31</v>
      </c>
      <c r="S112" s="161" t="s">
        <v>687</v>
      </c>
      <c r="T112" s="161" t="s">
        <v>579</v>
      </c>
      <c r="U112" s="161" t="s">
        <v>499</v>
      </c>
      <c r="V112" s="161" t="s">
        <v>655</v>
      </c>
      <c r="W112" s="161" t="s">
        <v>28</v>
      </c>
      <c r="X112" s="198">
        <v>44562</v>
      </c>
      <c r="Y112" s="198">
        <v>45291</v>
      </c>
      <c r="Z112" s="161">
        <v>30</v>
      </c>
      <c r="AA112" s="198">
        <v>45985</v>
      </c>
      <c r="AB112" s="197">
        <f t="shared" si="12"/>
        <v>128</v>
      </c>
      <c r="AC112" s="161" t="s">
        <v>904</v>
      </c>
      <c r="AD112" s="161">
        <v>0</v>
      </c>
      <c r="AE112" s="197">
        <v>10286359443</v>
      </c>
      <c r="AF112" s="197">
        <v>3.867118130994597</v>
      </c>
      <c r="AG112" s="197">
        <v>53.458333333333329</v>
      </c>
      <c r="AH112" s="242" t="s">
        <v>118</v>
      </c>
      <c r="AI112" s="242" t="s">
        <v>904</v>
      </c>
      <c r="AJ112" s="515"/>
      <c r="AK112" s="515"/>
      <c r="AL112" s="515"/>
      <c r="AM112" s="515"/>
      <c r="AN112" s="515"/>
      <c r="AO112" s="515"/>
      <c r="AP112" s="515"/>
      <c r="AQ112" s="515"/>
      <c r="AR112" s="515"/>
      <c r="AS112" s="515"/>
      <c r="AT112" s="515"/>
      <c r="AU112" s="515"/>
      <c r="AV112" s="515"/>
      <c r="AW112" s="515"/>
      <c r="AX112" s="515"/>
      <c r="AY112" s="515"/>
      <c r="AZ112" s="515"/>
      <c r="BA112" s="515"/>
      <c r="BB112" s="234"/>
      <c r="BC112" s="234"/>
      <c r="BD112" s="234"/>
      <c r="BE112" s="234"/>
      <c r="BF112" s="234"/>
      <c r="BG112" s="234"/>
      <c r="BH112" s="234"/>
      <c r="BI112" s="234"/>
      <c r="BJ112" s="234"/>
      <c r="BK112" s="234"/>
      <c r="BL112" s="234"/>
      <c r="BM112" s="234"/>
      <c r="BN112" s="234"/>
      <c r="BO112" s="234"/>
      <c r="BP112" s="234"/>
      <c r="BQ112" s="234"/>
      <c r="BR112" s="234"/>
      <c r="BS112" s="234"/>
      <c r="BT112" s="234"/>
      <c r="BU112" s="234"/>
      <c r="BV112" s="234"/>
      <c r="BW112" s="234"/>
      <c r="BX112" s="234"/>
      <c r="BY112" s="234"/>
      <c r="BZ112" s="234"/>
      <c r="CA112" s="234"/>
      <c r="CB112" s="234"/>
      <c r="CC112" s="234"/>
      <c r="CD112" s="234"/>
      <c r="CE112" s="234"/>
      <c r="CF112" s="234"/>
      <c r="CG112" s="234"/>
      <c r="CH112" s="234"/>
      <c r="CI112" s="234"/>
      <c r="CJ112" s="234"/>
      <c r="CK112" s="234"/>
      <c r="CL112" s="234"/>
      <c r="CM112" s="234"/>
      <c r="CN112" s="234"/>
      <c r="CO112" s="234"/>
      <c r="CP112" s="234"/>
      <c r="CQ112" s="234"/>
      <c r="CR112" s="234"/>
      <c r="CS112" s="234"/>
      <c r="CT112" s="234"/>
      <c r="CU112" s="234"/>
      <c r="CV112" s="234"/>
      <c r="CW112" s="234"/>
      <c r="CX112" s="234"/>
      <c r="CY112" s="234"/>
      <c r="CZ112" s="234"/>
      <c r="DA112" s="234"/>
      <c r="DB112" s="234"/>
      <c r="DC112" s="234"/>
      <c r="DD112" s="234"/>
      <c r="DE112" s="234"/>
      <c r="DF112" s="234"/>
      <c r="DG112" s="234"/>
      <c r="DH112" s="234"/>
      <c r="DI112" s="234"/>
      <c r="DJ112" s="234"/>
      <c r="DK112" s="234"/>
      <c r="DL112" s="234"/>
      <c r="DM112" s="234"/>
      <c r="DN112" s="234"/>
      <c r="DO112" s="234"/>
      <c r="DP112" s="234"/>
      <c r="DQ112" s="234"/>
      <c r="DR112" s="234"/>
      <c r="DS112" s="234"/>
      <c r="DT112" s="234"/>
      <c r="DU112" s="234"/>
      <c r="DV112" s="234"/>
      <c r="DW112" s="234"/>
      <c r="DX112" s="234"/>
      <c r="DY112" s="234"/>
      <c r="DZ112" s="234"/>
      <c r="EA112" s="234"/>
      <c r="EB112" s="234"/>
      <c r="EC112" s="234"/>
      <c r="ED112" s="234"/>
      <c r="EE112" s="234"/>
      <c r="EF112" s="234"/>
      <c r="EG112" s="234"/>
      <c r="EH112" s="234"/>
      <c r="EI112" s="234"/>
      <c r="EJ112" s="234"/>
      <c r="EK112" s="234"/>
    </row>
    <row r="113" spans="1:141" ht="15" x14ac:dyDescent="0.25">
      <c r="A113" s="386" t="str">
        <f t="shared" si="13"/>
        <v>678-60xx-160240023740</v>
      </c>
      <c r="B113" s="249">
        <v>678</v>
      </c>
      <c r="C113" s="476" t="s">
        <v>3365</v>
      </c>
      <c r="D113" s="161" t="s">
        <v>4458</v>
      </c>
      <c r="E113" s="249">
        <v>678</v>
      </c>
      <c r="F113" s="242"/>
      <c r="G113" s="249" t="s">
        <v>24</v>
      </c>
      <c r="H113" s="264">
        <v>45825</v>
      </c>
      <c r="I113" s="249" t="s">
        <v>566</v>
      </c>
      <c r="J113" s="249" t="s">
        <v>363</v>
      </c>
      <c r="K113" s="510">
        <v>160240023740</v>
      </c>
      <c r="L113" s="250">
        <v>600700737555</v>
      </c>
      <c r="M113" s="249" t="s">
        <v>3974</v>
      </c>
      <c r="N113" s="249" t="s">
        <v>564</v>
      </c>
      <c r="O113" s="264" t="e">
        <v>#N/A</v>
      </c>
      <c r="P113" s="249" t="e">
        <v>#N/A</v>
      </c>
      <c r="Q113" s="249" t="e">
        <v>#N/A</v>
      </c>
      <c r="R113" s="249" t="s">
        <v>22</v>
      </c>
      <c r="S113" s="249" t="s">
        <v>2032</v>
      </c>
      <c r="T113" s="249" t="s">
        <v>862</v>
      </c>
      <c r="U113" s="249" t="s">
        <v>2035</v>
      </c>
      <c r="V113" s="249" t="s">
        <v>689</v>
      </c>
      <c r="W113" s="249" t="s">
        <v>28</v>
      </c>
      <c r="X113" s="264">
        <v>44927</v>
      </c>
      <c r="Y113" s="264">
        <v>45291</v>
      </c>
      <c r="Z113" s="249">
        <v>30</v>
      </c>
      <c r="AA113" s="264">
        <v>45828</v>
      </c>
      <c r="AB113" s="197">
        <f t="shared" si="12"/>
        <v>285</v>
      </c>
      <c r="AC113" s="161" t="s">
        <v>904</v>
      </c>
      <c r="AD113" s="161">
        <v>0</v>
      </c>
      <c r="AE113" s="197">
        <v>10072808506</v>
      </c>
      <c r="AF113" s="197">
        <v>4.4111941444665446</v>
      </c>
      <c r="AG113" s="197">
        <v>57.5</v>
      </c>
      <c r="AH113" s="242" t="s">
        <v>118</v>
      </c>
      <c r="AI113" s="242" t="s">
        <v>904</v>
      </c>
      <c r="AJ113" s="515"/>
      <c r="AK113" s="515"/>
      <c r="AL113" s="515"/>
      <c r="AM113" s="515"/>
      <c r="AN113" s="515"/>
      <c r="AO113" s="515"/>
      <c r="AP113" s="515"/>
      <c r="AQ113" s="515"/>
      <c r="AR113" s="515"/>
      <c r="AS113" s="515"/>
      <c r="AT113" s="515"/>
      <c r="AU113" s="515"/>
      <c r="AV113" s="515"/>
      <c r="AW113" s="515"/>
      <c r="AX113" s="515"/>
      <c r="AY113" s="515"/>
      <c r="AZ113" s="515"/>
      <c r="BA113" s="515"/>
      <c r="BB113" s="234"/>
      <c r="BC113" s="234"/>
      <c r="BD113" s="234"/>
      <c r="BE113" s="234"/>
      <c r="BF113" s="234"/>
      <c r="BG113" s="234"/>
      <c r="BH113" s="234"/>
      <c r="BI113" s="234"/>
      <c r="BJ113" s="234"/>
      <c r="BK113" s="234"/>
      <c r="BL113" s="234"/>
      <c r="BM113" s="234"/>
      <c r="BN113" s="234"/>
      <c r="BO113" s="234"/>
      <c r="BP113" s="234"/>
      <c r="BQ113" s="234"/>
      <c r="BR113" s="234"/>
      <c r="BS113" s="234"/>
      <c r="BT113" s="234"/>
      <c r="BU113" s="234"/>
      <c r="BV113" s="234"/>
      <c r="BW113" s="234"/>
      <c r="BX113" s="234"/>
      <c r="BY113" s="234"/>
      <c r="BZ113" s="234"/>
      <c r="CA113" s="234"/>
      <c r="CB113" s="234"/>
      <c r="CC113" s="234"/>
      <c r="CD113" s="234"/>
      <c r="CE113" s="234"/>
      <c r="CF113" s="234"/>
      <c r="CG113" s="234"/>
      <c r="CH113" s="234"/>
      <c r="CI113" s="234"/>
      <c r="CJ113" s="234"/>
      <c r="CK113" s="234"/>
      <c r="CL113" s="234"/>
      <c r="CM113" s="234"/>
      <c r="CN113" s="234"/>
      <c r="CO113" s="234"/>
      <c r="CP113" s="234"/>
      <c r="CQ113" s="234"/>
      <c r="CR113" s="234"/>
      <c r="CS113" s="234"/>
      <c r="CT113" s="234"/>
      <c r="CU113" s="234"/>
      <c r="CV113" s="234"/>
      <c r="CW113" s="234"/>
      <c r="CX113" s="234"/>
      <c r="CY113" s="234"/>
      <c r="CZ113" s="234"/>
      <c r="DA113" s="234"/>
      <c r="DB113" s="234"/>
      <c r="DC113" s="234"/>
      <c r="DD113" s="234"/>
      <c r="DE113" s="234"/>
      <c r="DF113" s="234"/>
      <c r="DG113" s="234"/>
      <c r="DH113" s="234"/>
      <c r="DI113" s="234"/>
      <c r="DJ113" s="234"/>
      <c r="DK113" s="234"/>
      <c r="DL113" s="234"/>
      <c r="DM113" s="234"/>
      <c r="DN113" s="234"/>
      <c r="DO113" s="234"/>
      <c r="DP113" s="234"/>
      <c r="DQ113" s="234"/>
      <c r="DR113" s="234"/>
      <c r="DS113" s="234"/>
      <c r="DT113" s="234"/>
      <c r="DU113" s="234"/>
      <c r="DV113" s="234"/>
      <c r="DW113" s="234"/>
      <c r="DX113" s="234"/>
      <c r="DY113" s="234"/>
      <c r="DZ113" s="234"/>
      <c r="EA113" s="234"/>
      <c r="EB113" s="234"/>
      <c r="EC113" s="234"/>
      <c r="ED113" s="234"/>
      <c r="EE113" s="234"/>
      <c r="EF113" s="234"/>
      <c r="EG113" s="234"/>
      <c r="EH113" s="234"/>
      <c r="EI113" s="234"/>
      <c r="EJ113" s="234"/>
      <c r="EK113" s="234"/>
    </row>
    <row r="114" spans="1:141" ht="15" x14ac:dyDescent="0.25">
      <c r="A114" s="386" t="str">
        <f t="shared" si="13"/>
        <v>580120251209TAC0008-58xx-81040002121</v>
      </c>
      <c r="B114" s="161" t="s">
        <v>1889</v>
      </c>
      <c r="C114" s="475" t="s">
        <v>3363</v>
      </c>
      <c r="D114" s="161" t="s">
        <v>4458</v>
      </c>
      <c r="E114" s="161" t="s">
        <v>5156</v>
      </c>
      <c r="F114" s="161"/>
      <c r="G114" s="161" t="s">
        <v>487</v>
      </c>
      <c r="H114" s="198">
        <v>46000</v>
      </c>
      <c r="I114" s="161" t="s">
        <v>565</v>
      </c>
      <c r="J114" s="161" t="s">
        <v>282</v>
      </c>
      <c r="K114" s="260">
        <v>81040002121</v>
      </c>
      <c r="L114" s="161" t="s">
        <v>2878</v>
      </c>
      <c r="M114" s="161" t="s">
        <v>1888</v>
      </c>
      <c r="N114" s="161" t="s">
        <v>564</v>
      </c>
      <c r="O114" s="198">
        <v>45999</v>
      </c>
      <c r="P114" s="161" t="e">
        <v>#N/A</v>
      </c>
      <c r="Q114" s="161" t="e">
        <v>#N/A</v>
      </c>
      <c r="R114" s="161" t="s">
        <v>480</v>
      </c>
      <c r="S114" s="161" t="s">
        <v>1004</v>
      </c>
      <c r="T114" s="161" t="s">
        <v>562</v>
      </c>
      <c r="U114" s="161" t="s">
        <v>1005</v>
      </c>
      <c r="V114" s="161" t="s">
        <v>655</v>
      </c>
      <c r="W114" s="161" t="s">
        <v>28</v>
      </c>
      <c r="X114" s="198">
        <v>44562</v>
      </c>
      <c r="Y114" s="198">
        <v>45657</v>
      </c>
      <c r="Z114" s="161">
        <v>30</v>
      </c>
      <c r="AA114" s="198">
        <v>46006</v>
      </c>
      <c r="AB114" s="197">
        <f t="shared" si="12"/>
        <v>107</v>
      </c>
      <c r="AC114" s="161" t="s">
        <v>904</v>
      </c>
      <c r="AD114" s="161">
        <v>0</v>
      </c>
      <c r="AE114" s="197">
        <v>9751508394</v>
      </c>
      <c r="AF114" s="197">
        <v>5.4932924827582674</v>
      </c>
      <c r="AG114" s="197">
        <v>22.722222222222218</v>
      </c>
      <c r="AH114" s="242" t="s">
        <v>118</v>
      </c>
      <c r="AI114" s="242" t="s">
        <v>904</v>
      </c>
      <c r="AJ114" s="515"/>
      <c r="AK114" s="515"/>
      <c r="AL114" s="515"/>
      <c r="AM114" s="515"/>
      <c r="AN114" s="515"/>
      <c r="AO114" s="515"/>
      <c r="AP114" s="515"/>
      <c r="AQ114" s="515"/>
      <c r="AR114" s="515"/>
      <c r="AS114" s="515"/>
      <c r="AT114" s="515"/>
      <c r="AU114" s="515"/>
      <c r="AV114" s="515"/>
      <c r="AW114" s="515"/>
      <c r="AX114" s="515"/>
      <c r="AY114" s="515"/>
      <c r="AZ114" s="515"/>
      <c r="BA114" s="515"/>
      <c r="BB114" s="234"/>
      <c r="BC114" s="234"/>
      <c r="BD114" s="234"/>
      <c r="BE114" s="234"/>
      <c r="BF114" s="234"/>
      <c r="BG114" s="234"/>
      <c r="BH114" s="234"/>
      <c r="BI114" s="234"/>
      <c r="BJ114" s="234"/>
      <c r="BK114" s="234"/>
      <c r="BL114" s="234"/>
      <c r="BM114" s="234"/>
      <c r="BN114" s="234"/>
      <c r="BO114" s="234"/>
      <c r="BP114" s="234"/>
      <c r="BQ114" s="234"/>
      <c r="BR114" s="234"/>
      <c r="BS114" s="234"/>
      <c r="BT114" s="234"/>
      <c r="BU114" s="234"/>
      <c r="BV114" s="234"/>
      <c r="BW114" s="234"/>
      <c r="BX114" s="234"/>
      <c r="BY114" s="234"/>
      <c r="BZ114" s="234"/>
      <c r="CA114" s="234"/>
      <c r="CB114" s="234"/>
      <c r="CC114" s="234"/>
      <c r="CD114" s="234"/>
      <c r="CE114" s="234"/>
      <c r="CF114" s="234"/>
      <c r="CG114" s="234"/>
      <c r="CH114" s="234"/>
      <c r="CI114" s="234"/>
      <c r="CJ114" s="234"/>
      <c r="CK114" s="234"/>
      <c r="CL114" s="234"/>
      <c r="CM114" s="234"/>
      <c r="CN114" s="234"/>
      <c r="CO114" s="234"/>
      <c r="CP114" s="234"/>
      <c r="CQ114" s="234"/>
      <c r="CR114" s="234"/>
      <c r="CS114" s="234"/>
      <c r="CT114" s="234"/>
      <c r="CU114" s="234"/>
      <c r="CV114" s="234"/>
      <c r="CW114" s="234"/>
      <c r="CX114" s="234"/>
      <c r="CY114" s="234"/>
      <c r="CZ114" s="234"/>
      <c r="DA114" s="234"/>
      <c r="DB114" s="234"/>
      <c r="DC114" s="234"/>
      <c r="DD114" s="234"/>
      <c r="DE114" s="234"/>
      <c r="DF114" s="234"/>
      <c r="DG114" s="234"/>
      <c r="DH114" s="234"/>
      <c r="DI114" s="234"/>
      <c r="DJ114" s="234"/>
      <c r="DK114" s="234"/>
      <c r="DL114" s="234"/>
      <c r="DM114" s="234"/>
      <c r="DN114" s="234"/>
      <c r="DO114" s="234"/>
      <c r="DP114" s="234"/>
      <c r="DQ114" s="234"/>
      <c r="DR114" s="234"/>
      <c r="DS114" s="234"/>
      <c r="DT114" s="234"/>
      <c r="DU114" s="234"/>
      <c r="DV114" s="234"/>
      <c r="DW114" s="234"/>
      <c r="DX114" s="234"/>
      <c r="DY114" s="234"/>
      <c r="DZ114" s="234"/>
      <c r="EA114" s="234"/>
      <c r="EB114" s="234"/>
      <c r="EC114" s="234"/>
      <c r="ED114" s="234"/>
      <c r="EE114" s="234"/>
      <c r="EF114" s="234"/>
      <c r="EG114" s="234"/>
      <c r="EH114" s="234"/>
      <c r="EI114" s="234"/>
      <c r="EJ114" s="234"/>
      <c r="EK114" s="234"/>
    </row>
    <row r="115" spans="1:141" ht="15" x14ac:dyDescent="0.25">
      <c r="A115" s="386" t="str">
        <f t="shared" si="13"/>
        <v>600120251219TAC0019-60xx-191140006537</v>
      </c>
      <c r="B115" s="161" t="s">
        <v>2220</v>
      </c>
      <c r="C115" s="475" t="s">
        <v>3363</v>
      </c>
      <c r="D115" s="161" t="s">
        <v>4458</v>
      </c>
      <c r="E115" s="161" t="s">
        <v>5253</v>
      </c>
      <c r="F115" s="161"/>
      <c r="G115" s="161" t="s">
        <v>487</v>
      </c>
      <c r="H115" s="198">
        <v>46010</v>
      </c>
      <c r="I115" s="161" t="s">
        <v>566</v>
      </c>
      <c r="J115" s="161" t="s">
        <v>363</v>
      </c>
      <c r="K115" s="260">
        <v>191140006537</v>
      </c>
      <c r="L115" s="161" t="s">
        <v>2879</v>
      </c>
      <c r="M115" s="161" t="s">
        <v>2219</v>
      </c>
      <c r="N115" s="161" t="s">
        <v>564</v>
      </c>
      <c r="O115" s="198">
        <v>46008</v>
      </c>
      <c r="P115" s="161" t="e">
        <v>#N/A</v>
      </c>
      <c r="Q115" s="161" t="e">
        <v>#N/A</v>
      </c>
      <c r="R115" s="161" t="s">
        <v>480</v>
      </c>
      <c r="S115" s="161" t="s">
        <v>665</v>
      </c>
      <c r="T115" s="161" t="s">
        <v>567</v>
      </c>
      <c r="U115" s="161" t="s">
        <v>789</v>
      </c>
      <c r="V115" s="161" t="s">
        <v>655</v>
      </c>
      <c r="W115" s="161" t="s">
        <v>28</v>
      </c>
      <c r="X115" s="198">
        <v>44562</v>
      </c>
      <c r="Y115" s="198">
        <v>45657</v>
      </c>
      <c r="Z115" s="161">
        <v>30</v>
      </c>
      <c r="AA115" s="198">
        <v>46016</v>
      </c>
      <c r="AB115" s="197">
        <f t="shared" si="12"/>
        <v>97</v>
      </c>
      <c r="AC115" s="161" t="s">
        <v>904</v>
      </c>
      <c r="AD115" s="161">
        <v>0</v>
      </c>
      <c r="AE115" s="197">
        <v>9742991927</v>
      </c>
      <c r="AF115" s="197">
        <v>2.5469033700371435</v>
      </c>
      <c r="AG115" s="197">
        <v>2.9722222222222228</v>
      </c>
      <c r="AH115" s="242" t="s">
        <v>118</v>
      </c>
      <c r="AI115" s="242" t="s">
        <v>904</v>
      </c>
      <c r="AJ115" s="515"/>
      <c r="AK115" s="515"/>
      <c r="AL115" s="515"/>
      <c r="AM115" s="515"/>
      <c r="AN115" s="515"/>
      <c r="AO115" s="515"/>
      <c r="AP115" s="515"/>
      <c r="AQ115" s="515"/>
      <c r="AR115" s="515"/>
      <c r="AS115" s="515"/>
      <c r="AT115" s="515"/>
      <c r="AU115" s="515"/>
      <c r="AV115" s="515"/>
      <c r="AW115" s="515"/>
      <c r="AX115" s="515"/>
      <c r="AY115" s="515"/>
      <c r="AZ115" s="515"/>
      <c r="BA115" s="515"/>
      <c r="BB115" s="234"/>
      <c r="BC115" s="234"/>
      <c r="BD115" s="234"/>
      <c r="BE115" s="234"/>
      <c r="BF115" s="234"/>
      <c r="BG115" s="234"/>
      <c r="BH115" s="234"/>
      <c r="BI115" s="234"/>
      <c r="BJ115" s="234"/>
      <c r="BK115" s="234"/>
      <c r="BL115" s="234"/>
      <c r="BM115" s="234"/>
      <c r="BN115" s="234"/>
      <c r="BO115" s="234"/>
      <c r="BP115" s="234"/>
      <c r="BQ115" s="234"/>
      <c r="BR115" s="234"/>
      <c r="BS115" s="234"/>
      <c r="BT115" s="234"/>
      <c r="BU115" s="234"/>
      <c r="BV115" s="234"/>
      <c r="BW115" s="234"/>
      <c r="BX115" s="234"/>
      <c r="BY115" s="234"/>
      <c r="BZ115" s="234"/>
      <c r="CA115" s="234"/>
      <c r="CB115" s="234"/>
      <c r="CC115" s="234"/>
      <c r="CD115" s="234"/>
      <c r="CE115" s="234"/>
      <c r="CF115" s="234"/>
      <c r="CG115" s="234"/>
      <c r="CH115" s="234"/>
      <c r="CI115" s="234"/>
      <c r="CJ115" s="234"/>
      <c r="CK115" s="234"/>
      <c r="CL115" s="234"/>
      <c r="CM115" s="234"/>
      <c r="CN115" s="234"/>
      <c r="CO115" s="234"/>
      <c r="CP115" s="234"/>
      <c r="CQ115" s="234"/>
      <c r="CR115" s="234"/>
      <c r="CS115" s="234"/>
      <c r="CT115" s="234"/>
      <c r="CU115" s="234"/>
      <c r="CV115" s="234"/>
      <c r="CW115" s="234"/>
      <c r="CX115" s="234"/>
      <c r="CY115" s="234"/>
      <c r="CZ115" s="234"/>
      <c r="DA115" s="234"/>
      <c r="DB115" s="234"/>
      <c r="DC115" s="234"/>
      <c r="DD115" s="234"/>
      <c r="DE115" s="234"/>
      <c r="DF115" s="234"/>
      <c r="DG115" s="234"/>
      <c r="DH115" s="234"/>
      <c r="DI115" s="234"/>
      <c r="DJ115" s="234"/>
      <c r="DK115" s="234"/>
      <c r="DL115" s="234"/>
      <c r="DM115" s="234"/>
      <c r="DN115" s="234"/>
      <c r="DO115" s="234"/>
      <c r="DP115" s="234"/>
      <c r="DQ115" s="234"/>
      <c r="DR115" s="234"/>
      <c r="DS115" s="234"/>
      <c r="DT115" s="234"/>
      <c r="DU115" s="234"/>
      <c r="DV115" s="234"/>
      <c r="DW115" s="234"/>
      <c r="DX115" s="234"/>
      <c r="DY115" s="234"/>
      <c r="DZ115" s="234"/>
      <c r="EA115" s="234"/>
      <c r="EB115" s="234"/>
      <c r="EC115" s="234"/>
      <c r="ED115" s="234"/>
      <c r="EE115" s="234"/>
      <c r="EF115" s="234"/>
      <c r="EG115" s="234"/>
      <c r="EH115" s="234"/>
      <c r="EI115" s="234"/>
      <c r="EJ115" s="234"/>
      <c r="EK115" s="234"/>
    </row>
    <row r="116" spans="1:141" ht="15" x14ac:dyDescent="0.25">
      <c r="A116" s="386" t="str">
        <f t="shared" si="13"/>
        <v>600120251219TAC0001-60xx-40440000893</v>
      </c>
      <c r="B116" s="161" t="s">
        <v>2288</v>
      </c>
      <c r="C116" s="475" t="s">
        <v>3363</v>
      </c>
      <c r="D116" s="161" t="s">
        <v>4458</v>
      </c>
      <c r="E116" s="161" t="s">
        <v>5249</v>
      </c>
      <c r="F116" s="161"/>
      <c r="G116" s="161" t="s">
        <v>487</v>
      </c>
      <c r="H116" s="198">
        <v>46010</v>
      </c>
      <c r="I116" s="161" t="s">
        <v>566</v>
      </c>
      <c r="J116" s="161" t="s">
        <v>363</v>
      </c>
      <c r="K116" s="260">
        <v>40440000893</v>
      </c>
      <c r="L116" s="161" t="s">
        <v>2880</v>
      </c>
      <c r="M116" s="161" t="s">
        <v>952</v>
      </c>
      <c r="N116" s="161" t="s">
        <v>564</v>
      </c>
      <c r="O116" s="198" t="e">
        <v>#N/A</v>
      </c>
      <c r="P116" s="161" t="e">
        <v>#N/A</v>
      </c>
      <c r="Q116" s="161" t="e">
        <v>#N/A</v>
      </c>
      <c r="R116" s="161" t="s">
        <v>480</v>
      </c>
      <c r="S116" s="161" t="s">
        <v>799</v>
      </c>
      <c r="T116" s="161" t="s">
        <v>578</v>
      </c>
      <c r="U116" s="161" t="s">
        <v>799</v>
      </c>
      <c r="V116" s="161" t="s">
        <v>655</v>
      </c>
      <c r="W116" s="161" t="s">
        <v>28</v>
      </c>
      <c r="X116" s="198">
        <v>44927</v>
      </c>
      <c r="Y116" s="198">
        <v>45657</v>
      </c>
      <c r="Z116" s="161">
        <v>30</v>
      </c>
      <c r="AA116" s="198">
        <v>46015</v>
      </c>
      <c r="AB116" s="197">
        <f t="shared" si="12"/>
        <v>98</v>
      </c>
      <c r="AC116" s="161" t="s">
        <v>904</v>
      </c>
      <c r="AD116" s="161">
        <v>0</v>
      </c>
      <c r="AE116" s="197">
        <v>9669060646</v>
      </c>
      <c r="AF116" s="197">
        <v>7.5622549783039483</v>
      </c>
      <c r="AG116" s="197">
        <v>219.875</v>
      </c>
      <c r="AH116" s="242" t="s">
        <v>118</v>
      </c>
      <c r="AI116" s="242" t="s">
        <v>904</v>
      </c>
      <c r="AJ116" s="515"/>
      <c r="AK116" s="515"/>
      <c r="AL116" s="515"/>
      <c r="AM116" s="515"/>
      <c r="AN116" s="515"/>
      <c r="AO116" s="515"/>
      <c r="AP116" s="515"/>
      <c r="AQ116" s="515"/>
      <c r="AR116" s="515"/>
      <c r="AS116" s="515"/>
      <c r="AT116" s="515"/>
      <c r="AU116" s="515"/>
      <c r="AV116" s="515"/>
      <c r="AW116" s="515"/>
      <c r="AX116" s="515"/>
      <c r="AY116" s="515"/>
      <c r="AZ116" s="515"/>
      <c r="BA116" s="515"/>
      <c r="BB116" s="234"/>
      <c r="BC116" s="234"/>
      <c r="BD116" s="234"/>
      <c r="BE116" s="234"/>
      <c r="BF116" s="234"/>
      <c r="BG116" s="234"/>
      <c r="BH116" s="234"/>
      <c r="BI116" s="234"/>
      <c r="BJ116" s="234"/>
      <c r="BK116" s="234"/>
      <c r="BL116" s="234"/>
      <c r="BM116" s="234"/>
      <c r="BN116" s="234"/>
      <c r="BO116" s="234"/>
      <c r="BP116" s="234"/>
      <c r="BQ116" s="234"/>
      <c r="BR116" s="234"/>
      <c r="BS116" s="234"/>
      <c r="BT116" s="234"/>
      <c r="BU116" s="234"/>
      <c r="BV116" s="234"/>
      <c r="BW116" s="234"/>
      <c r="BX116" s="234"/>
      <c r="BY116" s="234"/>
      <c r="BZ116" s="234"/>
      <c r="CA116" s="234"/>
      <c r="CB116" s="234"/>
      <c r="CC116" s="234"/>
      <c r="CD116" s="234"/>
      <c r="CE116" s="234"/>
      <c r="CF116" s="234"/>
      <c r="CG116" s="234"/>
      <c r="CH116" s="234"/>
      <c r="CI116" s="234"/>
      <c r="CJ116" s="234"/>
      <c r="CK116" s="234"/>
      <c r="CL116" s="234"/>
      <c r="CM116" s="234"/>
      <c r="CN116" s="234"/>
      <c r="CO116" s="234"/>
      <c r="CP116" s="234"/>
      <c r="CQ116" s="234"/>
      <c r="CR116" s="234"/>
      <c r="CS116" s="234"/>
      <c r="CT116" s="234"/>
      <c r="CU116" s="234"/>
      <c r="CV116" s="234"/>
      <c r="CW116" s="234"/>
      <c r="CX116" s="234"/>
      <c r="CY116" s="234"/>
      <c r="CZ116" s="234"/>
      <c r="DA116" s="234"/>
      <c r="DB116" s="234"/>
      <c r="DC116" s="234"/>
      <c r="DD116" s="234"/>
      <c r="DE116" s="234"/>
      <c r="DF116" s="234"/>
      <c r="DG116" s="234"/>
      <c r="DH116" s="234"/>
      <c r="DI116" s="234"/>
      <c r="DJ116" s="234"/>
      <c r="DK116" s="234"/>
      <c r="DL116" s="234"/>
      <c r="DM116" s="234"/>
      <c r="DN116" s="234"/>
      <c r="DO116" s="234"/>
      <c r="DP116" s="234"/>
      <c r="DQ116" s="234"/>
      <c r="DR116" s="234"/>
      <c r="DS116" s="234"/>
      <c r="DT116" s="234"/>
      <c r="DU116" s="234"/>
      <c r="DV116" s="234"/>
      <c r="DW116" s="234"/>
      <c r="DX116" s="234"/>
      <c r="DY116" s="234"/>
      <c r="DZ116" s="234"/>
      <c r="EA116" s="234"/>
      <c r="EB116" s="234"/>
      <c r="EC116" s="234"/>
      <c r="ED116" s="234"/>
      <c r="EE116" s="234"/>
      <c r="EF116" s="234"/>
      <c r="EG116" s="234"/>
      <c r="EH116" s="234"/>
      <c r="EI116" s="234"/>
      <c r="EJ116" s="234"/>
      <c r="EK116" s="234"/>
    </row>
    <row r="117" spans="1:141" ht="15" x14ac:dyDescent="0.25">
      <c r="A117" s="386" t="str">
        <f t="shared" si="13"/>
        <v>600120251218TAC0063-60xx-980940001419</v>
      </c>
      <c r="B117" s="161" t="s">
        <v>2117</v>
      </c>
      <c r="C117" s="475" t="s">
        <v>3363</v>
      </c>
      <c r="D117" s="161" t="s">
        <v>4458</v>
      </c>
      <c r="E117" s="161" t="s">
        <v>5251</v>
      </c>
      <c r="F117" s="161"/>
      <c r="G117" s="161" t="s">
        <v>487</v>
      </c>
      <c r="H117" s="198">
        <v>46009</v>
      </c>
      <c r="I117" s="161" t="s">
        <v>566</v>
      </c>
      <c r="J117" s="161" t="s">
        <v>363</v>
      </c>
      <c r="K117" s="260">
        <v>980940001419</v>
      </c>
      <c r="L117" s="161" t="s">
        <v>2881</v>
      </c>
      <c r="M117" s="161" t="s">
        <v>2116</v>
      </c>
      <c r="N117" s="161" t="s">
        <v>564</v>
      </c>
      <c r="O117" s="198">
        <v>46008</v>
      </c>
      <c r="P117" s="161" t="e">
        <v>#N/A</v>
      </c>
      <c r="Q117" s="161" t="e">
        <v>#N/A</v>
      </c>
      <c r="R117" s="161" t="s">
        <v>480</v>
      </c>
      <c r="S117" s="161" t="s">
        <v>793</v>
      </c>
      <c r="T117" s="161" t="s">
        <v>594</v>
      </c>
      <c r="U117" s="161" t="s">
        <v>752</v>
      </c>
      <c r="V117" s="161" t="s">
        <v>655</v>
      </c>
      <c r="W117" s="161" t="s">
        <v>28</v>
      </c>
      <c r="X117" s="198">
        <v>44562</v>
      </c>
      <c r="Y117" s="198">
        <v>45657</v>
      </c>
      <c r="Z117" s="161">
        <v>30</v>
      </c>
      <c r="AA117" s="198">
        <v>46013</v>
      </c>
      <c r="AB117" s="197">
        <f t="shared" si="12"/>
        <v>100</v>
      </c>
      <c r="AC117" s="161" t="s">
        <v>904</v>
      </c>
      <c r="AD117" s="161">
        <v>0</v>
      </c>
      <c r="AE117" s="197">
        <v>9554883636</v>
      </c>
      <c r="AF117" s="197">
        <v>6.7717668831325719</v>
      </c>
      <c r="AG117" s="197">
        <v>99.388888888888872</v>
      </c>
      <c r="AH117" s="242" t="s">
        <v>118</v>
      </c>
      <c r="AI117" s="242" t="s">
        <v>904</v>
      </c>
      <c r="AJ117" s="515"/>
      <c r="AK117" s="515"/>
      <c r="AL117" s="515"/>
      <c r="AM117" s="515"/>
      <c r="AN117" s="515"/>
      <c r="AO117" s="515"/>
      <c r="AP117" s="515"/>
      <c r="AQ117" s="515"/>
      <c r="AR117" s="515"/>
      <c r="AS117" s="515"/>
      <c r="AT117" s="515"/>
      <c r="AU117" s="515"/>
      <c r="AV117" s="515"/>
      <c r="AW117" s="515"/>
      <c r="AX117" s="515"/>
      <c r="AY117" s="515"/>
      <c r="AZ117" s="515"/>
      <c r="BA117" s="515"/>
      <c r="BB117" s="234"/>
      <c r="BC117" s="234"/>
      <c r="BD117" s="234"/>
      <c r="BE117" s="234"/>
      <c r="BF117" s="234"/>
      <c r="BG117" s="234"/>
      <c r="BH117" s="234"/>
      <c r="BI117" s="234"/>
      <c r="BJ117" s="234"/>
      <c r="BK117" s="234"/>
      <c r="BL117" s="234"/>
      <c r="BM117" s="234"/>
      <c r="BN117" s="234"/>
      <c r="BO117" s="234"/>
      <c r="BP117" s="234"/>
      <c r="BQ117" s="234"/>
      <c r="BR117" s="234"/>
      <c r="BS117" s="234"/>
      <c r="BT117" s="234"/>
      <c r="BU117" s="234"/>
      <c r="BV117" s="234"/>
      <c r="BW117" s="234"/>
      <c r="BX117" s="234"/>
      <c r="BY117" s="234"/>
      <c r="BZ117" s="234"/>
      <c r="CA117" s="234"/>
      <c r="CB117" s="234"/>
      <c r="CC117" s="234"/>
      <c r="CD117" s="234"/>
      <c r="CE117" s="234"/>
      <c r="CF117" s="234"/>
      <c r="CG117" s="234"/>
      <c r="CH117" s="234"/>
      <c r="CI117" s="234"/>
      <c r="CJ117" s="234"/>
      <c r="CK117" s="234"/>
      <c r="CL117" s="234"/>
      <c r="CM117" s="234"/>
      <c r="CN117" s="234"/>
      <c r="CO117" s="234"/>
      <c r="CP117" s="234"/>
      <c r="CQ117" s="234"/>
      <c r="CR117" s="234"/>
      <c r="CS117" s="234"/>
      <c r="CT117" s="234"/>
      <c r="CU117" s="234"/>
      <c r="CV117" s="234"/>
      <c r="CW117" s="234"/>
      <c r="CX117" s="234"/>
      <c r="CY117" s="234"/>
      <c r="CZ117" s="234"/>
      <c r="DA117" s="234"/>
      <c r="DB117" s="234"/>
      <c r="DC117" s="234"/>
      <c r="DD117" s="234"/>
      <c r="DE117" s="234"/>
      <c r="DF117" s="234"/>
      <c r="DG117" s="234"/>
      <c r="DH117" s="234"/>
      <c r="DI117" s="234"/>
      <c r="DJ117" s="234"/>
      <c r="DK117" s="234"/>
      <c r="DL117" s="234"/>
      <c r="DM117" s="234"/>
      <c r="DN117" s="234"/>
      <c r="DO117" s="234"/>
      <c r="DP117" s="234"/>
      <c r="DQ117" s="234"/>
      <c r="DR117" s="234"/>
      <c r="DS117" s="234"/>
      <c r="DT117" s="234"/>
      <c r="DU117" s="234"/>
      <c r="DV117" s="234"/>
      <c r="DW117" s="234"/>
      <c r="DX117" s="234"/>
      <c r="DY117" s="234"/>
      <c r="DZ117" s="234"/>
      <c r="EA117" s="234"/>
      <c r="EB117" s="234"/>
      <c r="EC117" s="234"/>
      <c r="ED117" s="234"/>
      <c r="EE117" s="234"/>
      <c r="EF117" s="234"/>
      <c r="EG117" s="234"/>
      <c r="EH117" s="234"/>
      <c r="EI117" s="234"/>
      <c r="EJ117" s="234"/>
      <c r="EK117" s="234"/>
    </row>
    <row r="118" spans="1:141" ht="15" x14ac:dyDescent="0.25">
      <c r="A118" s="386" t="str">
        <f t="shared" si="13"/>
        <v>430120250812TAC0007-43xx-50140012273</v>
      </c>
      <c r="B118" s="161" t="s">
        <v>1045</v>
      </c>
      <c r="C118" s="475" t="s">
        <v>3363</v>
      </c>
      <c r="D118" s="161" t="s">
        <v>4458</v>
      </c>
      <c r="E118" s="161" t="s">
        <v>5139</v>
      </c>
      <c r="F118" s="161"/>
      <c r="G118" s="161" t="s">
        <v>487</v>
      </c>
      <c r="H118" s="198">
        <v>45881</v>
      </c>
      <c r="I118" s="161" t="s">
        <v>584</v>
      </c>
      <c r="J118" s="161" t="s">
        <v>328</v>
      </c>
      <c r="K118" s="260">
        <v>50140012273</v>
      </c>
      <c r="L118" s="161" t="s">
        <v>2882</v>
      </c>
      <c r="M118" s="161" t="s">
        <v>1046</v>
      </c>
      <c r="N118" s="161" t="s">
        <v>564</v>
      </c>
      <c r="O118" s="198">
        <v>45873</v>
      </c>
      <c r="P118" s="161" t="e">
        <v>#N/A</v>
      </c>
      <c r="Q118" s="161" t="e">
        <v>#N/A</v>
      </c>
      <c r="R118" s="161" t="s">
        <v>480</v>
      </c>
      <c r="S118" s="161" t="s">
        <v>1016</v>
      </c>
      <c r="T118" s="161" t="s">
        <v>562</v>
      </c>
      <c r="U118" s="161" t="s">
        <v>1017</v>
      </c>
      <c r="V118" s="161" t="s">
        <v>655</v>
      </c>
      <c r="W118" s="161" t="s">
        <v>28</v>
      </c>
      <c r="X118" s="198">
        <v>44562</v>
      </c>
      <c r="Y118" s="198">
        <v>45657</v>
      </c>
      <c r="Z118" s="161">
        <v>30</v>
      </c>
      <c r="AA118" s="198">
        <v>45904</v>
      </c>
      <c r="AB118" s="197">
        <f t="shared" si="12"/>
        <v>209</v>
      </c>
      <c r="AC118" s="161" t="s">
        <v>904</v>
      </c>
      <c r="AD118" s="161">
        <v>0</v>
      </c>
      <c r="AE118" s="197">
        <v>9459924612</v>
      </c>
      <c r="AF118" s="197">
        <v>9.2040172386435284</v>
      </c>
      <c r="AG118" s="197">
        <v>13.694444444444448</v>
      </c>
      <c r="AH118" s="242" t="s">
        <v>118</v>
      </c>
      <c r="AI118" s="242" t="s">
        <v>904</v>
      </c>
      <c r="AJ118" s="515"/>
      <c r="AK118" s="515"/>
      <c r="AL118" s="515"/>
      <c r="AM118" s="515"/>
      <c r="AN118" s="515"/>
      <c r="AO118" s="515"/>
      <c r="AP118" s="515"/>
      <c r="AQ118" s="515"/>
      <c r="AR118" s="515"/>
      <c r="AS118" s="515"/>
      <c r="AT118" s="515"/>
      <c r="AU118" s="515"/>
      <c r="AV118" s="515"/>
      <c r="AW118" s="515"/>
      <c r="AX118" s="515"/>
      <c r="AY118" s="515"/>
      <c r="AZ118" s="515"/>
      <c r="BA118" s="515"/>
      <c r="BB118" s="234"/>
      <c r="BC118" s="234"/>
      <c r="BD118" s="234"/>
      <c r="BE118" s="234"/>
      <c r="BF118" s="234"/>
      <c r="BG118" s="234"/>
      <c r="BH118" s="234"/>
      <c r="BI118" s="234"/>
      <c r="BJ118" s="234"/>
      <c r="BK118" s="234"/>
      <c r="BL118" s="234"/>
      <c r="BM118" s="234"/>
      <c r="BN118" s="234"/>
      <c r="BO118" s="234"/>
      <c r="BP118" s="234"/>
      <c r="BQ118" s="234"/>
      <c r="BR118" s="234"/>
      <c r="BS118" s="234"/>
      <c r="BT118" s="234"/>
      <c r="BU118" s="234"/>
      <c r="BV118" s="234"/>
      <c r="BW118" s="234"/>
      <c r="BX118" s="234"/>
      <c r="BY118" s="234"/>
      <c r="BZ118" s="234"/>
      <c r="CA118" s="234"/>
      <c r="CB118" s="234"/>
      <c r="CC118" s="234"/>
      <c r="CD118" s="234"/>
      <c r="CE118" s="234"/>
      <c r="CF118" s="234"/>
      <c r="CG118" s="234"/>
      <c r="CH118" s="234"/>
      <c r="CI118" s="234"/>
      <c r="CJ118" s="234"/>
      <c r="CK118" s="234"/>
      <c r="CL118" s="234"/>
      <c r="CM118" s="234"/>
      <c r="CN118" s="234"/>
      <c r="CO118" s="234"/>
      <c r="CP118" s="234"/>
      <c r="CQ118" s="234"/>
      <c r="CR118" s="234"/>
      <c r="CS118" s="234"/>
      <c r="CT118" s="234"/>
      <c r="CU118" s="234"/>
      <c r="CV118" s="234"/>
      <c r="CW118" s="234"/>
      <c r="CX118" s="234"/>
      <c r="CY118" s="234"/>
      <c r="CZ118" s="234"/>
      <c r="DA118" s="234"/>
      <c r="DB118" s="234"/>
      <c r="DC118" s="234"/>
      <c r="DD118" s="234"/>
      <c r="DE118" s="234"/>
      <c r="DF118" s="234"/>
      <c r="DG118" s="234"/>
      <c r="DH118" s="234"/>
      <c r="DI118" s="234"/>
      <c r="DJ118" s="234"/>
      <c r="DK118" s="234"/>
      <c r="DL118" s="234"/>
      <c r="DM118" s="234"/>
      <c r="DN118" s="234"/>
      <c r="DO118" s="234"/>
      <c r="DP118" s="234"/>
      <c r="DQ118" s="234"/>
      <c r="DR118" s="234"/>
      <c r="DS118" s="234"/>
      <c r="DT118" s="234"/>
      <c r="DU118" s="234"/>
      <c r="DV118" s="234"/>
      <c r="DW118" s="234"/>
      <c r="DX118" s="234"/>
      <c r="DY118" s="234"/>
      <c r="DZ118" s="234"/>
      <c r="EA118" s="234"/>
      <c r="EB118" s="234"/>
      <c r="EC118" s="234"/>
      <c r="ED118" s="234"/>
      <c r="EE118" s="234"/>
      <c r="EF118" s="234"/>
      <c r="EG118" s="234"/>
      <c r="EH118" s="234"/>
      <c r="EI118" s="234"/>
      <c r="EJ118" s="234"/>
      <c r="EK118" s="234"/>
    </row>
    <row r="119" spans="1:141" ht="15" x14ac:dyDescent="0.25">
      <c r="A119" s="386" t="str">
        <f t="shared" si="13"/>
        <v>300120250929TAC0011-30xx-150440034068</v>
      </c>
      <c r="B119" s="161" t="s">
        <v>1243</v>
      </c>
      <c r="C119" s="475" t="s">
        <v>3363</v>
      </c>
      <c r="D119" s="161" t="s">
        <v>4458</v>
      </c>
      <c r="E119" s="161" t="s">
        <v>5085</v>
      </c>
      <c r="F119" s="161"/>
      <c r="G119" s="161" t="s">
        <v>487</v>
      </c>
      <c r="H119" s="198">
        <v>45929</v>
      </c>
      <c r="I119" s="161" t="s">
        <v>595</v>
      </c>
      <c r="J119" s="161" t="s">
        <v>217</v>
      </c>
      <c r="K119" s="260">
        <v>150440034068</v>
      </c>
      <c r="L119" s="161" t="s">
        <v>2883</v>
      </c>
      <c r="M119" s="161" t="s">
        <v>971</v>
      </c>
      <c r="N119" s="161" t="s">
        <v>564</v>
      </c>
      <c r="O119" s="198" t="e">
        <v>#N/A</v>
      </c>
      <c r="P119" s="161" t="e">
        <v>#N/A</v>
      </c>
      <c r="Q119" s="161" t="e">
        <v>#N/A</v>
      </c>
      <c r="R119" s="161" t="s">
        <v>480</v>
      </c>
      <c r="S119" s="161" t="s">
        <v>716</v>
      </c>
      <c r="T119" s="161" t="s">
        <v>579</v>
      </c>
      <c r="U119" s="161" t="s">
        <v>721</v>
      </c>
      <c r="V119" s="161" t="s">
        <v>689</v>
      </c>
      <c r="W119" s="161" t="s">
        <v>28</v>
      </c>
      <c r="X119" s="198">
        <v>45474</v>
      </c>
      <c r="Y119" s="198">
        <v>45657</v>
      </c>
      <c r="Z119" s="161">
        <v>30</v>
      </c>
      <c r="AA119" s="198">
        <v>45946</v>
      </c>
      <c r="AB119" s="197">
        <f t="shared" si="12"/>
        <v>167</v>
      </c>
      <c r="AC119" s="161" t="s">
        <v>904</v>
      </c>
      <c r="AD119" s="161">
        <v>0</v>
      </c>
      <c r="AE119" s="197">
        <v>9182026934</v>
      </c>
      <c r="AF119" s="197">
        <v>23.211467743664539</v>
      </c>
      <c r="AG119" s="197">
        <v>92.083333333333329</v>
      </c>
      <c r="AH119" s="242" t="s">
        <v>118</v>
      </c>
      <c r="AI119" s="242" t="s">
        <v>904</v>
      </c>
      <c r="AJ119" s="515"/>
      <c r="AK119" s="515"/>
      <c r="AL119" s="515"/>
      <c r="AM119" s="515"/>
      <c r="AN119" s="515"/>
      <c r="AO119" s="515"/>
      <c r="AP119" s="515"/>
      <c r="AQ119" s="515"/>
      <c r="AR119" s="515"/>
      <c r="AS119" s="515"/>
      <c r="AT119" s="515"/>
      <c r="AU119" s="515"/>
      <c r="AV119" s="515"/>
      <c r="AW119" s="515"/>
      <c r="AX119" s="515"/>
      <c r="AY119" s="515"/>
      <c r="AZ119" s="515"/>
      <c r="BA119" s="515"/>
      <c r="BB119" s="234"/>
      <c r="BC119" s="234"/>
      <c r="BD119" s="234"/>
      <c r="BE119" s="234"/>
      <c r="BF119" s="234"/>
      <c r="BG119" s="234"/>
      <c r="BH119" s="234"/>
      <c r="BI119" s="234"/>
      <c r="BJ119" s="234"/>
      <c r="BK119" s="234"/>
      <c r="BL119" s="234"/>
      <c r="BM119" s="234"/>
      <c r="BN119" s="234"/>
      <c r="BO119" s="234"/>
      <c r="BP119" s="234"/>
      <c r="BQ119" s="234"/>
      <c r="BR119" s="234"/>
      <c r="BS119" s="234"/>
      <c r="BT119" s="234"/>
      <c r="BU119" s="234"/>
      <c r="BV119" s="234"/>
      <c r="BW119" s="234"/>
      <c r="BX119" s="234"/>
      <c r="BY119" s="234"/>
      <c r="BZ119" s="234"/>
      <c r="CA119" s="234"/>
      <c r="CB119" s="234"/>
      <c r="CC119" s="234"/>
      <c r="CD119" s="234"/>
      <c r="CE119" s="234"/>
      <c r="CF119" s="234"/>
      <c r="CG119" s="234"/>
      <c r="CH119" s="234"/>
      <c r="CI119" s="234"/>
      <c r="CJ119" s="234"/>
      <c r="CK119" s="234"/>
      <c r="CL119" s="234"/>
      <c r="CM119" s="234"/>
      <c r="CN119" s="234"/>
      <c r="CO119" s="234"/>
      <c r="CP119" s="234"/>
      <c r="CQ119" s="234"/>
      <c r="CR119" s="234"/>
      <c r="CS119" s="234"/>
      <c r="CT119" s="234"/>
      <c r="CU119" s="234"/>
      <c r="CV119" s="234"/>
      <c r="CW119" s="234"/>
      <c r="CX119" s="234"/>
      <c r="CY119" s="234"/>
      <c r="CZ119" s="234"/>
      <c r="DA119" s="234"/>
      <c r="DB119" s="234"/>
      <c r="DC119" s="234"/>
      <c r="DD119" s="234"/>
      <c r="DE119" s="234"/>
      <c r="DF119" s="234"/>
      <c r="DG119" s="234"/>
      <c r="DH119" s="234"/>
      <c r="DI119" s="234"/>
      <c r="DJ119" s="234"/>
      <c r="DK119" s="234"/>
      <c r="DL119" s="234"/>
      <c r="DM119" s="234"/>
      <c r="DN119" s="234"/>
      <c r="DO119" s="234"/>
      <c r="DP119" s="234"/>
      <c r="DQ119" s="234"/>
      <c r="DR119" s="234"/>
      <c r="DS119" s="234"/>
      <c r="DT119" s="234"/>
      <c r="DU119" s="234"/>
      <c r="DV119" s="234"/>
      <c r="DW119" s="234"/>
      <c r="DX119" s="234"/>
      <c r="DY119" s="234"/>
      <c r="DZ119" s="234"/>
      <c r="EA119" s="234"/>
      <c r="EB119" s="234"/>
      <c r="EC119" s="234"/>
      <c r="ED119" s="234"/>
      <c r="EE119" s="234"/>
      <c r="EF119" s="234"/>
      <c r="EG119" s="234"/>
      <c r="EH119" s="234"/>
      <c r="EI119" s="234"/>
      <c r="EJ119" s="234"/>
      <c r="EK119" s="234"/>
    </row>
    <row r="120" spans="1:141" ht="15" x14ac:dyDescent="0.25">
      <c r="A120" s="386" t="str">
        <f t="shared" si="13"/>
        <v>620120251105TAC0094-62xx-191240012763</v>
      </c>
      <c r="B120" s="161" t="s">
        <v>1996</v>
      </c>
      <c r="C120" s="475" t="s">
        <v>3363</v>
      </c>
      <c r="D120" s="161" t="s">
        <v>4458</v>
      </c>
      <c r="E120" s="161" t="s">
        <v>5391</v>
      </c>
      <c r="F120" s="161"/>
      <c r="G120" s="161" t="s">
        <v>487</v>
      </c>
      <c r="H120" s="198">
        <v>45966</v>
      </c>
      <c r="I120" s="161" t="s">
        <v>576</v>
      </c>
      <c r="J120" s="161" t="s">
        <v>361</v>
      </c>
      <c r="K120" s="260">
        <v>191240012763</v>
      </c>
      <c r="L120" s="161" t="s">
        <v>5392</v>
      </c>
      <c r="M120" s="161" t="s">
        <v>959</v>
      </c>
      <c r="N120" s="161" t="s">
        <v>564</v>
      </c>
      <c r="O120" s="198">
        <v>45959</v>
      </c>
      <c r="P120" s="161" t="e">
        <v>#N/A</v>
      </c>
      <c r="Q120" s="161" t="e">
        <v>#N/A</v>
      </c>
      <c r="R120" s="161" t="s">
        <v>31</v>
      </c>
      <c r="S120" s="161" t="s">
        <v>715</v>
      </c>
      <c r="T120" s="161" t="s">
        <v>567</v>
      </c>
      <c r="U120" s="161" t="s">
        <v>686</v>
      </c>
      <c r="V120" s="161" t="s">
        <v>655</v>
      </c>
      <c r="W120" s="161" t="s">
        <v>28</v>
      </c>
      <c r="X120" s="198">
        <v>44562</v>
      </c>
      <c r="Y120" s="198">
        <v>45657</v>
      </c>
      <c r="Z120" s="161">
        <v>30</v>
      </c>
      <c r="AA120" s="198">
        <v>46008</v>
      </c>
      <c r="AB120" s="197">
        <f t="shared" si="12"/>
        <v>105</v>
      </c>
      <c r="AC120" s="161" t="s">
        <v>904</v>
      </c>
      <c r="AD120" s="161">
        <v>0</v>
      </c>
      <c r="AE120" s="197">
        <v>9156370772</v>
      </c>
      <c r="AF120" s="197">
        <v>1.0690755829412668</v>
      </c>
      <c r="AG120" s="197" t="s">
        <v>57</v>
      </c>
      <c r="AH120" s="242" t="s">
        <v>118</v>
      </c>
      <c r="AI120" s="242" t="s">
        <v>904</v>
      </c>
      <c r="AJ120" s="515"/>
      <c r="AK120" s="515"/>
      <c r="AL120" s="515"/>
      <c r="AM120" s="515"/>
      <c r="AN120" s="515"/>
      <c r="AO120" s="515"/>
      <c r="AP120" s="515"/>
      <c r="AQ120" s="515"/>
      <c r="AR120" s="515"/>
      <c r="AS120" s="515"/>
      <c r="AT120" s="515"/>
      <c r="AU120" s="515"/>
      <c r="AV120" s="515"/>
      <c r="AW120" s="515"/>
      <c r="AX120" s="515"/>
      <c r="AY120" s="515"/>
      <c r="AZ120" s="515"/>
      <c r="BA120" s="515"/>
      <c r="BB120" s="234"/>
      <c r="BC120" s="234"/>
      <c r="BD120" s="234"/>
      <c r="BE120" s="234"/>
      <c r="BF120" s="234"/>
      <c r="BG120" s="234"/>
      <c r="BH120" s="234"/>
      <c r="BI120" s="234"/>
      <c r="BJ120" s="234"/>
      <c r="BK120" s="234"/>
      <c r="BL120" s="234"/>
      <c r="BM120" s="234"/>
      <c r="BN120" s="234"/>
      <c r="BO120" s="234"/>
      <c r="BP120" s="234"/>
      <c r="BQ120" s="234"/>
      <c r="BR120" s="234"/>
      <c r="BS120" s="234"/>
      <c r="BT120" s="234"/>
      <c r="BU120" s="234"/>
      <c r="BV120" s="234"/>
      <c r="BW120" s="234"/>
      <c r="BX120" s="234"/>
      <c r="BY120" s="234"/>
      <c r="BZ120" s="234"/>
      <c r="CA120" s="234"/>
      <c r="CB120" s="234"/>
      <c r="CC120" s="234"/>
      <c r="CD120" s="234"/>
      <c r="CE120" s="234"/>
      <c r="CF120" s="234"/>
      <c r="CG120" s="234"/>
      <c r="CH120" s="234"/>
      <c r="CI120" s="234"/>
      <c r="CJ120" s="234"/>
      <c r="CK120" s="234"/>
      <c r="CL120" s="234"/>
      <c r="CM120" s="234"/>
      <c r="CN120" s="234"/>
      <c r="CO120" s="234"/>
      <c r="CP120" s="234"/>
      <c r="CQ120" s="234"/>
      <c r="CR120" s="234"/>
      <c r="CS120" s="234"/>
      <c r="CT120" s="234"/>
      <c r="CU120" s="234"/>
      <c r="CV120" s="234"/>
      <c r="CW120" s="234"/>
      <c r="CX120" s="234"/>
      <c r="CY120" s="234"/>
      <c r="CZ120" s="234"/>
      <c r="DA120" s="234"/>
      <c r="DB120" s="234"/>
      <c r="DC120" s="234"/>
      <c r="DD120" s="234"/>
      <c r="DE120" s="234"/>
      <c r="DF120" s="234"/>
      <c r="DG120" s="234"/>
      <c r="DH120" s="234"/>
      <c r="DI120" s="234"/>
      <c r="DJ120" s="234"/>
      <c r="DK120" s="234"/>
      <c r="DL120" s="234"/>
      <c r="DM120" s="234"/>
      <c r="DN120" s="234"/>
      <c r="DO120" s="234"/>
      <c r="DP120" s="234"/>
      <c r="DQ120" s="234"/>
      <c r="DR120" s="234"/>
      <c r="DS120" s="234"/>
      <c r="DT120" s="234"/>
      <c r="DU120" s="234"/>
      <c r="DV120" s="234"/>
      <c r="DW120" s="234"/>
      <c r="DX120" s="234"/>
      <c r="DY120" s="234"/>
      <c r="DZ120" s="234"/>
      <c r="EA120" s="234"/>
      <c r="EB120" s="234"/>
      <c r="EC120" s="234"/>
      <c r="ED120" s="234"/>
      <c r="EE120" s="234"/>
      <c r="EF120" s="234"/>
      <c r="EG120" s="234"/>
      <c r="EH120" s="234"/>
      <c r="EI120" s="234"/>
      <c r="EJ120" s="234"/>
      <c r="EK120" s="234"/>
    </row>
    <row r="121" spans="1:141" ht="15" x14ac:dyDescent="0.25">
      <c r="A121" s="386" t="str">
        <f t="shared" si="13"/>
        <v>300120250919TAC0024-30xx-10940009831</v>
      </c>
      <c r="B121" s="161" t="s">
        <v>1235</v>
      </c>
      <c r="C121" s="475" t="s">
        <v>3363</v>
      </c>
      <c r="D121" s="161" t="s">
        <v>4458</v>
      </c>
      <c r="E121" s="161" t="s">
        <v>5083</v>
      </c>
      <c r="F121" s="161"/>
      <c r="G121" s="161" t="s">
        <v>487</v>
      </c>
      <c r="H121" s="198">
        <v>45919</v>
      </c>
      <c r="I121" s="161" t="s">
        <v>595</v>
      </c>
      <c r="J121" s="161" t="s">
        <v>217</v>
      </c>
      <c r="K121" s="260">
        <v>10940009831</v>
      </c>
      <c r="L121" s="161" t="s">
        <v>2884</v>
      </c>
      <c r="M121" s="161" t="s">
        <v>1234</v>
      </c>
      <c r="N121" s="161" t="s">
        <v>564</v>
      </c>
      <c r="O121" s="198" t="e">
        <v>#N/A</v>
      </c>
      <c r="P121" s="161" t="e">
        <v>#N/A</v>
      </c>
      <c r="Q121" s="161" t="e">
        <v>#N/A</v>
      </c>
      <c r="R121" s="161" t="s">
        <v>480</v>
      </c>
      <c r="S121" s="161" t="s">
        <v>716</v>
      </c>
      <c r="T121" s="161" t="s">
        <v>579</v>
      </c>
      <c r="U121" s="161" t="s">
        <v>997</v>
      </c>
      <c r="V121" s="161" t="s">
        <v>655</v>
      </c>
      <c r="W121" s="161" t="s">
        <v>28</v>
      </c>
      <c r="X121" s="198">
        <v>44562</v>
      </c>
      <c r="Y121" s="198">
        <v>45657</v>
      </c>
      <c r="Z121" s="161">
        <v>30</v>
      </c>
      <c r="AA121" s="198">
        <v>45931</v>
      </c>
      <c r="AB121" s="197">
        <f t="shared" si="12"/>
        <v>182</v>
      </c>
      <c r="AC121" s="161" t="s">
        <v>904</v>
      </c>
      <c r="AD121" s="161">
        <v>0</v>
      </c>
      <c r="AE121" s="197">
        <v>9133691391</v>
      </c>
      <c r="AF121" s="197">
        <v>11.31590630340556</v>
      </c>
      <c r="AG121" s="197">
        <v>25.861111111111114</v>
      </c>
      <c r="AH121" s="242" t="s">
        <v>118</v>
      </c>
      <c r="AI121" s="242" t="s">
        <v>904</v>
      </c>
      <c r="AJ121" s="515"/>
      <c r="AK121" s="515"/>
      <c r="AL121" s="515"/>
      <c r="AM121" s="515"/>
      <c r="AN121" s="515"/>
      <c r="AO121" s="515"/>
      <c r="AP121" s="515"/>
      <c r="AQ121" s="515"/>
      <c r="AR121" s="515"/>
      <c r="AS121" s="515"/>
      <c r="AT121" s="515"/>
      <c r="AU121" s="515"/>
      <c r="AV121" s="515"/>
      <c r="AW121" s="515"/>
      <c r="AX121" s="515"/>
      <c r="AY121" s="515"/>
      <c r="AZ121" s="515"/>
      <c r="BA121" s="515"/>
      <c r="BB121" s="234"/>
      <c r="BC121" s="234"/>
      <c r="BD121" s="234"/>
      <c r="BE121" s="234"/>
      <c r="BF121" s="234"/>
      <c r="BG121" s="234"/>
      <c r="BH121" s="234"/>
      <c r="BI121" s="234"/>
      <c r="BJ121" s="234"/>
      <c r="BK121" s="234"/>
      <c r="BL121" s="234"/>
      <c r="BM121" s="234"/>
      <c r="BN121" s="234"/>
      <c r="BO121" s="234"/>
      <c r="BP121" s="234"/>
      <c r="BQ121" s="234"/>
      <c r="BR121" s="234"/>
      <c r="BS121" s="234"/>
      <c r="BT121" s="234"/>
      <c r="BU121" s="234"/>
      <c r="BV121" s="234"/>
      <c r="BW121" s="234"/>
      <c r="BX121" s="234"/>
      <c r="BY121" s="234"/>
      <c r="BZ121" s="234"/>
      <c r="CA121" s="234"/>
      <c r="CB121" s="234"/>
      <c r="CC121" s="234"/>
      <c r="CD121" s="234"/>
      <c r="CE121" s="234"/>
      <c r="CF121" s="234"/>
      <c r="CG121" s="234"/>
      <c r="CH121" s="234"/>
      <c r="CI121" s="234"/>
      <c r="CJ121" s="234"/>
      <c r="CK121" s="234"/>
      <c r="CL121" s="234"/>
      <c r="CM121" s="234"/>
      <c r="CN121" s="234"/>
      <c r="CO121" s="234"/>
      <c r="CP121" s="234"/>
      <c r="CQ121" s="234"/>
      <c r="CR121" s="234"/>
      <c r="CS121" s="234"/>
      <c r="CT121" s="234"/>
      <c r="CU121" s="234"/>
      <c r="CV121" s="234"/>
      <c r="CW121" s="234"/>
      <c r="CX121" s="234"/>
      <c r="CY121" s="234"/>
      <c r="CZ121" s="234"/>
      <c r="DA121" s="234"/>
      <c r="DB121" s="234"/>
      <c r="DC121" s="234"/>
      <c r="DD121" s="234"/>
      <c r="DE121" s="234"/>
      <c r="DF121" s="234"/>
      <c r="DG121" s="234"/>
      <c r="DH121" s="234"/>
      <c r="DI121" s="234"/>
      <c r="DJ121" s="234"/>
      <c r="DK121" s="234"/>
      <c r="DL121" s="234"/>
      <c r="DM121" s="234"/>
      <c r="DN121" s="234"/>
      <c r="DO121" s="234"/>
      <c r="DP121" s="234"/>
      <c r="DQ121" s="234"/>
      <c r="DR121" s="234"/>
      <c r="DS121" s="234"/>
      <c r="DT121" s="234"/>
      <c r="DU121" s="234"/>
      <c r="DV121" s="234"/>
      <c r="DW121" s="234"/>
      <c r="DX121" s="234"/>
      <c r="DY121" s="234"/>
      <c r="DZ121" s="234"/>
      <c r="EA121" s="234"/>
      <c r="EB121" s="234"/>
      <c r="EC121" s="234"/>
      <c r="ED121" s="234"/>
      <c r="EE121" s="234"/>
      <c r="EF121" s="234"/>
      <c r="EG121" s="234"/>
      <c r="EH121" s="234"/>
      <c r="EI121" s="234"/>
      <c r="EJ121" s="234"/>
      <c r="EK121" s="234"/>
    </row>
    <row r="122" spans="1:141" ht="15" x14ac:dyDescent="0.25">
      <c r="A122" s="386" t="str">
        <f t="shared" si="13"/>
        <v>620120251210TAC0015-62xx-80640015905</v>
      </c>
      <c r="B122" s="161" t="s">
        <v>2263</v>
      </c>
      <c r="C122" s="475" t="s">
        <v>3363</v>
      </c>
      <c r="D122" s="161" t="s">
        <v>4458</v>
      </c>
      <c r="E122" s="161" t="s">
        <v>5399</v>
      </c>
      <c r="F122" s="161"/>
      <c r="G122" s="161" t="s">
        <v>487</v>
      </c>
      <c r="H122" s="198">
        <v>46001</v>
      </c>
      <c r="I122" s="161" t="s">
        <v>576</v>
      </c>
      <c r="J122" s="161" t="s">
        <v>361</v>
      </c>
      <c r="K122" s="260">
        <v>80640015905</v>
      </c>
      <c r="L122" s="161" t="s">
        <v>2887</v>
      </c>
      <c r="M122" s="161" t="s">
        <v>2262</v>
      </c>
      <c r="N122" s="161" t="s">
        <v>564</v>
      </c>
      <c r="O122" s="198">
        <v>45995</v>
      </c>
      <c r="P122" s="161" t="e">
        <v>#N/A</v>
      </c>
      <c r="Q122" s="161" t="e">
        <v>#N/A</v>
      </c>
      <c r="R122" s="161" t="s">
        <v>480</v>
      </c>
      <c r="S122" s="161" t="s">
        <v>678</v>
      </c>
      <c r="T122" s="161" t="s">
        <v>594</v>
      </c>
      <c r="U122" s="161" t="s">
        <v>843</v>
      </c>
      <c r="V122" s="161" t="s">
        <v>2314</v>
      </c>
      <c r="W122" s="161" t="s">
        <v>28</v>
      </c>
      <c r="X122" s="198">
        <v>44562</v>
      </c>
      <c r="Y122" s="198">
        <v>45657</v>
      </c>
      <c r="Z122" s="161">
        <v>30</v>
      </c>
      <c r="AA122" s="198">
        <v>46020</v>
      </c>
      <c r="AB122" s="197">
        <f t="shared" si="12"/>
        <v>93</v>
      </c>
      <c r="AC122" s="161" t="s">
        <v>904</v>
      </c>
      <c r="AD122" s="161">
        <v>0</v>
      </c>
      <c r="AE122" s="197">
        <v>8697709309</v>
      </c>
      <c r="AF122" s="197">
        <v>17.153131426322435</v>
      </c>
      <c r="AG122" s="197">
        <v>17.722222222222221</v>
      </c>
      <c r="AH122" s="242" t="s">
        <v>118</v>
      </c>
      <c r="AI122" s="242" t="s">
        <v>904</v>
      </c>
      <c r="AJ122" s="515"/>
      <c r="AK122" s="515"/>
      <c r="AL122" s="515"/>
      <c r="AM122" s="515"/>
      <c r="AN122" s="515"/>
      <c r="AO122" s="515"/>
      <c r="AP122" s="515"/>
      <c r="AQ122" s="515"/>
      <c r="AR122" s="515"/>
      <c r="AS122" s="515"/>
      <c r="AT122" s="515"/>
      <c r="AU122" s="515"/>
      <c r="AV122" s="515"/>
      <c r="AW122" s="515"/>
      <c r="AX122" s="515"/>
      <c r="AY122" s="515"/>
      <c r="AZ122" s="515"/>
      <c r="BA122" s="515"/>
      <c r="BB122" s="234"/>
      <c r="BC122" s="234"/>
      <c r="BD122" s="234"/>
      <c r="BE122" s="234"/>
      <c r="BF122" s="234"/>
      <c r="BG122" s="234"/>
      <c r="BH122" s="234"/>
      <c r="BI122" s="234"/>
      <c r="BJ122" s="234"/>
      <c r="BK122" s="234"/>
      <c r="BL122" s="234"/>
      <c r="BM122" s="234"/>
      <c r="BN122" s="234"/>
      <c r="BO122" s="234"/>
      <c r="BP122" s="234"/>
      <c r="BQ122" s="234"/>
      <c r="BR122" s="234"/>
      <c r="BS122" s="234"/>
      <c r="BT122" s="234"/>
      <c r="BU122" s="234"/>
      <c r="BV122" s="234"/>
      <c r="BW122" s="234"/>
      <c r="BX122" s="234"/>
      <c r="BY122" s="234"/>
      <c r="BZ122" s="234"/>
      <c r="CA122" s="234"/>
      <c r="CB122" s="234"/>
      <c r="CC122" s="234"/>
      <c r="CD122" s="234"/>
      <c r="CE122" s="234"/>
      <c r="CF122" s="234"/>
      <c r="CG122" s="234"/>
      <c r="CH122" s="234"/>
      <c r="CI122" s="234"/>
      <c r="CJ122" s="234"/>
      <c r="CK122" s="234"/>
      <c r="CL122" s="234"/>
      <c r="CM122" s="234"/>
      <c r="CN122" s="234"/>
      <c r="CO122" s="234"/>
      <c r="CP122" s="234"/>
      <c r="CQ122" s="234"/>
      <c r="CR122" s="234"/>
      <c r="CS122" s="234"/>
      <c r="CT122" s="234"/>
      <c r="CU122" s="234"/>
      <c r="CV122" s="234"/>
      <c r="CW122" s="234"/>
      <c r="CX122" s="234"/>
      <c r="CY122" s="234"/>
      <c r="CZ122" s="234"/>
      <c r="DA122" s="234"/>
      <c r="DB122" s="234"/>
      <c r="DC122" s="234"/>
      <c r="DD122" s="234"/>
      <c r="DE122" s="234"/>
      <c r="DF122" s="234"/>
      <c r="DG122" s="234"/>
      <c r="DH122" s="234"/>
      <c r="DI122" s="234"/>
      <c r="DJ122" s="234"/>
      <c r="DK122" s="234"/>
      <c r="DL122" s="234"/>
      <c r="DM122" s="234"/>
      <c r="DN122" s="234"/>
      <c r="DO122" s="234"/>
      <c r="DP122" s="234"/>
      <c r="DQ122" s="234"/>
      <c r="DR122" s="234"/>
      <c r="DS122" s="234"/>
      <c r="DT122" s="234"/>
      <c r="DU122" s="234"/>
      <c r="DV122" s="234"/>
      <c r="DW122" s="234"/>
      <c r="DX122" s="234"/>
      <c r="DY122" s="234"/>
      <c r="DZ122" s="234"/>
      <c r="EA122" s="234"/>
      <c r="EB122" s="234"/>
      <c r="EC122" s="234"/>
      <c r="ED122" s="234"/>
      <c r="EE122" s="234"/>
      <c r="EF122" s="234"/>
      <c r="EG122" s="234"/>
      <c r="EH122" s="234"/>
      <c r="EI122" s="234"/>
      <c r="EJ122" s="234"/>
      <c r="EK122" s="234"/>
    </row>
    <row r="123" spans="1:141" ht="15" x14ac:dyDescent="0.25">
      <c r="A123" s="386" t="str">
        <f t="shared" si="13"/>
        <v>600120251224TAC0107-60xx-190940022288</v>
      </c>
      <c r="B123" s="161" t="s">
        <v>2888</v>
      </c>
      <c r="C123" s="475" t="s">
        <v>3363</v>
      </c>
      <c r="D123" s="161" t="s">
        <v>4458</v>
      </c>
      <c r="E123" s="161" t="s">
        <v>5280</v>
      </c>
      <c r="F123" s="161"/>
      <c r="G123" s="161" t="s">
        <v>487</v>
      </c>
      <c r="H123" s="198">
        <v>46015</v>
      </c>
      <c r="I123" s="161" t="s">
        <v>566</v>
      </c>
      <c r="J123" s="161" t="s">
        <v>363</v>
      </c>
      <c r="K123" s="260">
        <v>190940022288</v>
      </c>
      <c r="L123" s="161" t="s">
        <v>2889</v>
      </c>
      <c r="M123" s="161" t="s">
        <v>2890</v>
      </c>
      <c r="N123" s="161" t="s">
        <v>564</v>
      </c>
      <c r="O123" s="198">
        <v>46008</v>
      </c>
      <c r="P123" s="161" t="e">
        <v>#N/A</v>
      </c>
      <c r="Q123" s="161" t="e">
        <v>#N/A</v>
      </c>
      <c r="R123" s="161" t="s">
        <v>480</v>
      </c>
      <c r="S123" s="161" t="s">
        <v>675</v>
      </c>
      <c r="T123" s="161" t="s">
        <v>759</v>
      </c>
      <c r="U123" s="161" t="s">
        <v>758</v>
      </c>
      <c r="V123" s="161" t="s">
        <v>655</v>
      </c>
      <c r="W123" s="161" t="s">
        <v>28</v>
      </c>
      <c r="X123" s="198">
        <v>45292</v>
      </c>
      <c r="Y123" s="198">
        <v>45657</v>
      </c>
      <c r="Z123" s="161">
        <v>30</v>
      </c>
      <c r="AA123" s="198">
        <v>46036</v>
      </c>
      <c r="AB123" s="197">
        <f t="shared" si="12"/>
        <v>77</v>
      </c>
      <c r="AC123" s="161" t="s">
        <v>904</v>
      </c>
      <c r="AD123" s="161">
        <v>0</v>
      </c>
      <c r="AE123" s="197">
        <v>8654420571</v>
      </c>
      <c r="AF123" s="197">
        <v>7.872235863865322E-2</v>
      </c>
      <c r="AG123" s="197">
        <v>7.5</v>
      </c>
      <c r="AH123" s="242" t="s">
        <v>118</v>
      </c>
      <c r="AI123" s="242" t="s">
        <v>904</v>
      </c>
      <c r="AJ123" s="515"/>
      <c r="AK123" s="515"/>
      <c r="AL123" s="515"/>
      <c r="AM123" s="515"/>
      <c r="AN123" s="515"/>
      <c r="AO123" s="515"/>
      <c r="AP123" s="515"/>
      <c r="AQ123" s="515"/>
      <c r="AR123" s="515"/>
      <c r="AS123" s="515"/>
      <c r="AT123" s="515"/>
      <c r="AU123" s="515"/>
      <c r="AV123" s="515"/>
      <c r="AW123" s="515"/>
      <c r="AX123" s="515"/>
      <c r="AY123" s="515"/>
      <c r="AZ123" s="515"/>
      <c r="BA123" s="515"/>
      <c r="BB123" s="234"/>
      <c r="BC123" s="234"/>
      <c r="BD123" s="234"/>
      <c r="BE123" s="234"/>
      <c r="BF123" s="234"/>
      <c r="BG123" s="234"/>
      <c r="BH123" s="234"/>
      <c r="BI123" s="234"/>
      <c r="BJ123" s="234"/>
      <c r="BK123" s="234"/>
      <c r="BL123" s="234"/>
      <c r="BM123" s="234"/>
      <c r="BN123" s="234"/>
      <c r="BO123" s="234"/>
      <c r="BP123" s="234"/>
      <c r="BQ123" s="234"/>
      <c r="BR123" s="234"/>
      <c r="BS123" s="234"/>
      <c r="BT123" s="234"/>
      <c r="BU123" s="234"/>
      <c r="BV123" s="234"/>
      <c r="BW123" s="234"/>
      <c r="BX123" s="234"/>
      <c r="BY123" s="234"/>
      <c r="BZ123" s="234"/>
      <c r="CA123" s="234"/>
      <c r="CB123" s="234"/>
      <c r="CC123" s="234"/>
      <c r="CD123" s="234"/>
      <c r="CE123" s="234"/>
      <c r="CF123" s="234"/>
      <c r="CG123" s="234"/>
      <c r="CH123" s="234"/>
      <c r="CI123" s="234"/>
      <c r="CJ123" s="234"/>
      <c r="CK123" s="234"/>
      <c r="CL123" s="234"/>
      <c r="CM123" s="234"/>
      <c r="CN123" s="234"/>
      <c r="CO123" s="234"/>
      <c r="CP123" s="234"/>
      <c r="CQ123" s="234"/>
      <c r="CR123" s="234"/>
      <c r="CS123" s="234"/>
      <c r="CT123" s="234"/>
      <c r="CU123" s="234"/>
      <c r="CV123" s="234"/>
      <c r="CW123" s="234"/>
      <c r="CX123" s="234"/>
      <c r="CY123" s="234"/>
      <c r="CZ123" s="234"/>
      <c r="DA123" s="234"/>
      <c r="DB123" s="234"/>
      <c r="DC123" s="234"/>
      <c r="DD123" s="234"/>
      <c r="DE123" s="234"/>
      <c r="DF123" s="234"/>
      <c r="DG123" s="234"/>
      <c r="DH123" s="234"/>
      <c r="DI123" s="234"/>
      <c r="DJ123" s="234"/>
      <c r="DK123" s="234"/>
      <c r="DL123" s="234"/>
      <c r="DM123" s="234"/>
      <c r="DN123" s="234"/>
      <c r="DO123" s="234"/>
      <c r="DP123" s="234"/>
      <c r="DQ123" s="234"/>
      <c r="DR123" s="234"/>
      <c r="DS123" s="234"/>
      <c r="DT123" s="234"/>
      <c r="DU123" s="234"/>
      <c r="DV123" s="234"/>
      <c r="DW123" s="234"/>
      <c r="DX123" s="234"/>
      <c r="DY123" s="234"/>
      <c r="DZ123" s="234"/>
      <c r="EA123" s="234"/>
      <c r="EB123" s="234"/>
      <c r="EC123" s="234"/>
      <c r="ED123" s="234"/>
      <c r="EE123" s="234"/>
      <c r="EF123" s="234"/>
      <c r="EG123" s="234"/>
      <c r="EH123" s="234"/>
      <c r="EI123" s="234"/>
      <c r="EJ123" s="234"/>
      <c r="EK123" s="234"/>
    </row>
    <row r="124" spans="1:141" ht="15" x14ac:dyDescent="0.25">
      <c r="A124" s="386" t="str">
        <f t="shared" si="13"/>
        <v>300120251125TAC0034-30xx-150740011822</v>
      </c>
      <c r="B124" s="161" t="s">
        <v>1818</v>
      </c>
      <c r="C124" s="475" t="s">
        <v>3363</v>
      </c>
      <c r="D124" s="161" t="s">
        <v>4458</v>
      </c>
      <c r="E124" s="161" t="s">
        <v>5092</v>
      </c>
      <c r="F124" s="161"/>
      <c r="G124" s="161" t="s">
        <v>487</v>
      </c>
      <c r="H124" s="198">
        <v>45986</v>
      </c>
      <c r="I124" s="161" t="s">
        <v>595</v>
      </c>
      <c r="J124" s="161" t="s">
        <v>217</v>
      </c>
      <c r="K124" s="260">
        <v>150740011822</v>
      </c>
      <c r="L124" s="161" t="s">
        <v>2891</v>
      </c>
      <c r="M124" s="161" t="s">
        <v>1817</v>
      </c>
      <c r="N124" s="161" t="s">
        <v>564</v>
      </c>
      <c r="O124" s="198">
        <v>45985</v>
      </c>
      <c r="P124" s="161" t="e">
        <v>#N/A</v>
      </c>
      <c r="Q124" s="161" t="e">
        <v>#N/A</v>
      </c>
      <c r="R124" s="161" t="s">
        <v>480</v>
      </c>
      <c r="S124" s="161" t="s">
        <v>710</v>
      </c>
      <c r="T124" s="161" t="s">
        <v>567</v>
      </c>
      <c r="U124" s="161" t="s">
        <v>1385</v>
      </c>
      <c r="V124" s="161" t="s">
        <v>655</v>
      </c>
      <c r="W124" s="161" t="s">
        <v>28</v>
      </c>
      <c r="X124" s="198">
        <v>44562</v>
      </c>
      <c r="Y124" s="198">
        <v>45657</v>
      </c>
      <c r="Z124" s="161">
        <v>30</v>
      </c>
      <c r="AA124" s="198">
        <v>45992</v>
      </c>
      <c r="AB124" s="197">
        <f t="shared" si="12"/>
        <v>121</v>
      </c>
      <c r="AC124" s="161" t="s">
        <v>904</v>
      </c>
      <c r="AD124" s="161">
        <v>0</v>
      </c>
      <c r="AE124" s="197">
        <v>8635133425</v>
      </c>
      <c r="AF124" s="197">
        <v>4.8767520473873125</v>
      </c>
      <c r="AG124" s="197">
        <v>305.11111111111109</v>
      </c>
      <c r="AH124" s="242" t="s">
        <v>118</v>
      </c>
      <c r="AI124" s="242" t="s">
        <v>904</v>
      </c>
      <c r="AJ124" s="515"/>
      <c r="AK124" s="515"/>
      <c r="AL124" s="515"/>
      <c r="AM124" s="515"/>
      <c r="AN124" s="515"/>
      <c r="AO124" s="515"/>
      <c r="AP124" s="515"/>
      <c r="AQ124" s="515"/>
      <c r="AR124" s="515"/>
      <c r="AS124" s="515"/>
      <c r="AT124" s="515"/>
      <c r="AU124" s="515"/>
      <c r="AV124" s="515"/>
      <c r="AW124" s="515"/>
      <c r="AX124" s="515"/>
      <c r="AY124" s="515"/>
      <c r="AZ124" s="515"/>
      <c r="BA124" s="515"/>
      <c r="BB124" s="234"/>
      <c r="BC124" s="234"/>
      <c r="BD124" s="234"/>
      <c r="BE124" s="234"/>
      <c r="BF124" s="234"/>
      <c r="BG124" s="234"/>
      <c r="BH124" s="234"/>
      <c r="BI124" s="234"/>
      <c r="BJ124" s="234"/>
      <c r="BK124" s="234"/>
      <c r="BL124" s="234"/>
      <c r="BM124" s="234"/>
      <c r="BN124" s="234"/>
      <c r="BO124" s="234"/>
      <c r="BP124" s="234"/>
      <c r="BQ124" s="234"/>
      <c r="BR124" s="234"/>
      <c r="BS124" s="234"/>
      <c r="BT124" s="234"/>
      <c r="BU124" s="234"/>
      <c r="BV124" s="234"/>
      <c r="BW124" s="234"/>
      <c r="BX124" s="234"/>
      <c r="BY124" s="234"/>
      <c r="BZ124" s="234"/>
      <c r="CA124" s="234"/>
      <c r="CB124" s="234"/>
      <c r="CC124" s="234"/>
      <c r="CD124" s="234"/>
      <c r="CE124" s="234"/>
      <c r="CF124" s="234"/>
      <c r="CG124" s="234"/>
      <c r="CH124" s="234"/>
      <c r="CI124" s="234"/>
      <c r="CJ124" s="234"/>
      <c r="CK124" s="234"/>
      <c r="CL124" s="234"/>
      <c r="CM124" s="234"/>
      <c r="CN124" s="234"/>
      <c r="CO124" s="234"/>
      <c r="CP124" s="234"/>
      <c r="CQ124" s="234"/>
      <c r="CR124" s="234"/>
      <c r="CS124" s="234"/>
      <c r="CT124" s="234"/>
      <c r="CU124" s="234"/>
      <c r="CV124" s="234"/>
      <c r="CW124" s="234"/>
      <c r="CX124" s="234"/>
      <c r="CY124" s="234"/>
      <c r="CZ124" s="234"/>
      <c r="DA124" s="234"/>
      <c r="DB124" s="234"/>
      <c r="DC124" s="234"/>
      <c r="DD124" s="234"/>
      <c r="DE124" s="234"/>
      <c r="DF124" s="234"/>
      <c r="DG124" s="234"/>
      <c r="DH124" s="234"/>
      <c r="DI124" s="234"/>
      <c r="DJ124" s="234"/>
      <c r="DK124" s="234"/>
      <c r="DL124" s="234"/>
      <c r="DM124" s="234"/>
      <c r="DN124" s="234"/>
      <c r="DO124" s="234"/>
      <c r="DP124" s="234"/>
      <c r="DQ124" s="234"/>
      <c r="DR124" s="234"/>
      <c r="DS124" s="234"/>
      <c r="DT124" s="234"/>
      <c r="DU124" s="234"/>
      <c r="DV124" s="234"/>
      <c r="DW124" s="234"/>
      <c r="DX124" s="234"/>
      <c r="DY124" s="234"/>
      <c r="DZ124" s="234"/>
      <c r="EA124" s="234"/>
      <c r="EB124" s="234"/>
      <c r="EC124" s="234"/>
      <c r="ED124" s="234"/>
      <c r="EE124" s="234"/>
      <c r="EF124" s="234"/>
      <c r="EG124" s="234"/>
      <c r="EH124" s="234"/>
      <c r="EI124" s="234"/>
      <c r="EJ124" s="234"/>
      <c r="EK124" s="234"/>
    </row>
    <row r="125" spans="1:141" ht="15" x14ac:dyDescent="0.25">
      <c r="A125" s="386" t="str">
        <f t="shared" si="13"/>
        <v>600120251013TAC0075-60xx-160740023937</v>
      </c>
      <c r="B125" s="161" t="s">
        <v>2692</v>
      </c>
      <c r="C125" s="475" t="s">
        <v>3363</v>
      </c>
      <c r="D125" s="161" t="s">
        <v>4458</v>
      </c>
      <c r="E125" s="161" t="s">
        <v>5267</v>
      </c>
      <c r="F125" s="161"/>
      <c r="G125" s="161" t="s">
        <v>487</v>
      </c>
      <c r="H125" s="198">
        <v>45943</v>
      </c>
      <c r="I125" s="161" t="s">
        <v>566</v>
      </c>
      <c r="J125" s="161" t="s">
        <v>363</v>
      </c>
      <c r="K125" s="260">
        <v>160740023937</v>
      </c>
      <c r="L125" s="161" t="s">
        <v>2892</v>
      </c>
      <c r="M125" s="161" t="s">
        <v>2691</v>
      </c>
      <c r="N125" s="161" t="s">
        <v>564</v>
      </c>
      <c r="O125" s="198" t="e">
        <v>#N/A</v>
      </c>
      <c r="P125" s="161" t="e">
        <v>#N/A</v>
      </c>
      <c r="Q125" s="161" t="e">
        <v>#N/A</v>
      </c>
      <c r="R125" s="161" t="s">
        <v>480</v>
      </c>
      <c r="S125" s="161" t="s">
        <v>681</v>
      </c>
      <c r="T125" s="161" t="s">
        <v>578</v>
      </c>
      <c r="U125" s="161" t="s">
        <v>808</v>
      </c>
      <c r="V125" s="161" t="s">
        <v>689</v>
      </c>
      <c r="W125" s="161" t="s">
        <v>28</v>
      </c>
      <c r="X125" s="198">
        <v>44927</v>
      </c>
      <c r="Y125" s="198">
        <v>45657</v>
      </c>
      <c r="Z125" s="161">
        <v>30</v>
      </c>
      <c r="AA125" s="198">
        <v>46028</v>
      </c>
      <c r="AB125" s="197">
        <f t="shared" si="12"/>
        <v>85</v>
      </c>
      <c r="AC125" s="161" t="s">
        <v>904</v>
      </c>
      <c r="AD125" s="161">
        <v>0</v>
      </c>
      <c r="AE125" s="197">
        <v>8574794121</v>
      </c>
      <c r="AF125" s="197">
        <v>1.4950332877417116</v>
      </c>
      <c r="AG125" s="197">
        <v>143.41666666666669</v>
      </c>
      <c r="AH125" s="242" t="s">
        <v>118</v>
      </c>
      <c r="AI125" s="242" t="s">
        <v>904</v>
      </c>
      <c r="AJ125" s="515"/>
      <c r="AK125" s="515"/>
      <c r="AL125" s="515"/>
      <c r="AM125" s="515"/>
      <c r="AN125" s="515"/>
      <c r="AO125" s="515"/>
      <c r="AP125" s="515"/>
      <c r="AQ125" s="515"/>
      <c r="AR125" s="515"/>
      <c r="AS125" s="515"/>
      <c r="AT125" s="515"/>
      <c r="AU125" s="515"/>
      <c r="AV125" s="515"/>
      <c r="AW125" s="515"/>
      <c r="AX125" s="515"/>
      <c r="AY125" s="515"/>
      <c r="AZ125" s="515"/>
      <c r="BA125" s="515"/>
      <c r="BB125" s="234"/>
      <c r="BC125" s="234"/>
      <c r="BD125" s="234"/>
      <c r="BE125" s="234"/>
      <c r="BF125" s="234"/>
      <c r="BG125" s="234"/>
      <c r="BH125" s="234"/>
      <c r="BI125" s="234"/>
      <c r="BJ125" s="234"/>
      <c r="BK125" s="234"/>
      <c r="BL125" s="234"/>
      <c r="BM125" s="234"/>
      <c r="BN125" s="234"/>
      <c r="BO125" s="234"/>
      <c r="BP125" s="234"/>
      <c r="BQ125" s="234"/>
      <c r="BR125" s="234"/>
      <c r="BS125" s="234"/>
      <c r="BT125" s="234"/>
      <c r="BU125" s="234"/>
      <c r="BV125" s="234"/>
      <c r="BW125" s="234"/>
      <c r="BX125" s="234"/>
      <c r="BY125" s="234"/>
      <c r="BZ125" s="234"/>
      <c r="CA125" s="234"/>
      <c r="CB125" s="234"/>
      <c r="CC125" s="234"/>
      <c r="CD125" s="234"/>
      <c r="CE125" s="234"/>
      <c r="CF125" s="234"/>
      <c r="CG125" s="234"/>
      <c r="CH125" s="234"/>
      <c r="CI125" s="234"/>
      <c r="CJ125" s="234"/>
      <c r="CK125" s="234"/>
      <c r="CL125" s="234"/>
      <c r="CM125" s="234"/>
      <c r="CN125" s="234"/>
      <c r="CO125" s="234"/>
      <c r="CP125" s="234"/>
      <c r="CQ125" s="234"/>
      <c r="CR125" s="234"/>
      <c r="CS125" s="234"/>
      <c r="CT125" s="234"/>
      <c r="CU125" s="234"/>
      <c r="CV125" s="234"/>
      <c r="CW125" s="234"/>
      <c r="CX125" s="234"/>
      <c r="CY125" s="234"/>
      <c r="CZ125" s="234"/>
      <c r="DA125" s="234"/>
      <c r="DB125" s="234"/>
      <c r="DC125" s="234"/>
      <c r="DD125" s="234"/>
      <c r="DE125" s="234"/>
      <c r="DF125" s="234"/>
      <c r="DG125" s="234"/>
      <c r="DH125" s="234"/>
      <c r="DI125" s="234"/>
      <c r="DJ125" s="234"/>
      <c r="DK125" s="234"/>
      <c r="DL125" s="234"/>
      <c r="DM125" s="234"/>
      <c r="DN125" s="234"/>
      <c r="DO125" s="234"/>
      <c r="DP125" s="234"/>
      <c r="DQ125" s="234"/>
      <c r="DR125" s="234"/>
      <c r="DS125" s="234"/>
      <c r="DT125" s="234"/>
      <c r="DU125" s="234"/>
      <c r="DV125" s="234"/>
      <c r="DW125" s="234"/>
      <c r="DX125" s="234"/>
      <c r="DY125" s="234"/>
      <c r="DZ125" s="234"/>
      <c r="EA125" s="234"/>
      <c r="EB125" s="234"/>
      <c r="EC125" s="234"/>
      <c r="ED125" s="234"/>
      <c r="EE125" s="234"/>
      <c r="EF125" s="234"/>
      <c r="EG125" s="234"/>
      <c r="EH125" s="234"/>
      <c r="EI125" s="234"/>
      <c r="EJ125" s="234"/>
      <c r="EK125" s="234"/>
    </row>
    <row r="126" spans="1:141" ht="15" x14ac:dyDescent="0.25">
      <c r="A126" s="386" t="str">
        <f t="shared" si="13"/>
        <v>060120250808TAC0006-06xx-130841013854</v>
      </c>
      <c r="B126" s="161" t="s">
        <v>867</v>
      </c>
      <c r="C126" s="475" t="s">
        <v>3363</v>
      </c>
      <c r="D126" s="161" t="s">
        <v>4458</v>
      </c>
      <c r="E126" s="161" t="s">
        <v>5006</v>
      </c>
      <c r="F126" s="161"/>
      <c r="G126" s="161" t="s">
        <v>479</v>
      </c>
      <c r="H126" s="198">
        <v>45877</v>
      </c>
      <c r="I126" s="161" t="s">
        <v>661</v>
      </c>
      <c r="J126" s="161" t="s">
        <v>348</v>
      </c>
      <c r="K126" s="260">
        <v>130841013854</v>
      </c>
      <c r="L126" s="161" t="s">
        <v>2893</v>
      </c>
      <c r="M126" s="161" t="s">
        <v>5007</v>
      </c>
      <c r="N126" s="161" t="s">
        <v>564</v>
      </c>
      <c r="O126" s="198" t="e">
        <v>#N/A</v>
      </c>
      <c r="P126" s="161" t="e">
        <v>#N/A</v>
      </c>
      <c r="Q126" s="161" t="e">
        <v>#N/A</v>
      </c>
      <c r="R126" s="161" t="s">
        <v>480</v>
      </c>
      <c r="S126" s="161" t="s">
        <v>662</v>
      </c>
      <c r="T126" s="161" t="s">
        <v>562</v>
      </c>
      <c r="U126" s="161" t="s">
        <v>868</v>
      </c>
      <c r="V126" s="161" t="s">
        <v>658</v>
      </c>
      <c r="W126" s="161" t="s">
        <v>132</v>
      </c>
      <c r="X126" s="198">
        <v>44562</v>
      </c>
      <c r="Y126" s="198">
        <v>45869</v>
      </c>
      <c r="Z126" s="161">
        <v>30</v>
      </c>
      <c r="AA126" s="198">
        <v>45883</v>
      </c>
      <c r="AB126" s="197">
        <f t="shared" si="12"/>
        <v>230</v>
      </c>
      <c r="AC126" s="161" t="s">
        <v>904</v>
      </c>
      <c r="AD126" s="161">
        <v>0</v>
      </c>
      <c r="AE126" s="197">
        <v>8517473225</v>
      </c>
      <c r="AF126" s="197">
        <v>12.654677565093559</v>
      </c>
      <c r="AG126" s="197">
        <v>161.10416666666666</v>
      </c>
      <c r="AH126" s="242" t="s">
        <v>118</v>
      </c>
      <c r="AI126" s="242" t="s">
        <v>904</v>
      </c>
      <c r="AJ126" s="515"/>
      <c r="AK126" s="515"/>
      <c r="AL126" s="515"/>
      <c r="AM126" s="515"/>
      <c r="AN126" s="515"/>
      <c r="AO126" s="515"/>
      <c r="AP126" s="515"/>
      <c r="AQ126" s="515"/>
      <c r="AR126" s="515"/>
      <c r="AS126" s="515"/>
      <c r="AT126" s="515"/>
      <c r="AU126" s="515"/>
      <c r="AV126" s="515"/>
      <c r="AW126" s="515"/>
      <c r="AX126" s="515"/>
      <c r="AY126" s="515"/>
      <c r="AZ126" s="515"/>
      <c r="BA126" s="515"/>
      <c r="BB126" s="234"/>
      <c r="BC126" s="234"/>
      <c r="BD126" s="234"/>
      <c r="BE126" s="234"/>
      <c r="BF126" s="234"/>
      <c r="BG126" s="234"/>
      <c r="BH126" s="234"/>
      <c r="BI126" s="234"/>
      <c r="BJ126" s="234"/>
      <c r="BK126" s="234"/>
      <c r="BL126" s="234"/>
      <c r="BM126" s="234"/>
      <c r="BN126" s="234"/>
      <c r="BO126" s="234"/>
      <c r="BP126" s="234"/>
      <c r="BQ126" s="234"/>
      <c r="BR126" s="234"/>
      <c r="BS126" s="234"/>
      <c r="BT126" s="234"/>
      <c r="BU126" s="234"/>
      <c r="BV126" s="234"/>
      <c r="BW126" s="234"/>
      <c r="BX126" s="234"/>
      <c r="BY126" s="234"/>
      <c r="BZ126" s="234"/>
      <c r="CA126" s="234"/>
      <c r="CB126" s="234"/>
      <c r="CC126" s="234"/>
      <c r="CD126" s="234"/>
      <c r="CE126" s="234"/>
      <c r="CF126" s="234"/>
      <c r="CG126" s="234"/>
      <c r="CH126" s="234"/>
      <c r="CI126" s="234"/>
      <c r="CJ126" s="234"/>
      <c r="CK126" s="234"/>
      <c r="CL126" s="234"/>
      <c r="CM126" s="234"/>
      <c r="CN126" s="234"/>
      <c r="CO126" s="234"/>
      <c r="CP126" s="234"/>
      <c r="CQ126" s="234"/>
      <c r="CR126" s="234"/>
      <c r="CS126" s="234"/>
      <c r="CT126" s="234"/>
      <c r="CU126" s="234"/>
      <c r="CV126" s="234"/>
      <c r="CW126" s="234"/>
      <c r="CX126" s="234"/>
      <c r="CY126" s="234"/>
      <c r="CZ126" s="234"/>
      <c r="DA126" s="234"/>
      <c r="DB126" s="234"/>
      <c r="DC126" s="234"/>
      <c r="DD126" s="234"/>
      <c r="DE126" s="234"/>
      <c r="DF126" s="234"/>
      <c r="DG126" s="234"/>
      <c r="DH126" s="234"/>
      <c r="DI126" s="234"/>
      <c r="DJ126" s="234"/>
      <c r="DK126" s="234"/>
      <c r="DL126" s="234"/>
      <c r="DM126" s="234"/>
      <c r="DN126" s="234"/>
      <c r="DO126" s="234"/>
      <c r="DP126" s="234"/>
      <c r="DQ126" s="234"/>
      <c r="DR126" s="234"/>
      <c r="DS126" s="234"/>
      <c r="DT126" s="234"/>
      <c r="DU126" s="234"/>
      <c r="DV126" s="234"/>
      <c r="DW126" s="234"/>
      <c r="DX126" s="234"/>
      <c r="DY126" s="234"/>
      <c r="DZ126" s="234"/>
      <c r="EA126" s="234"/>
      <c r="EB126" s="234"/>
      <c r="EC126" s="234"/>
      <c r="ED126" s="234"/>
      <c r="EE126" s="234"/>
      <c r="EF126" s="234"/>
      <c r="EG126" s="234"/>
      <c r="EH126" s="234"/>
      <c r="EI126" s="234"/>
      <c r="EJ126" s="234"/>
      <c r="EK126" s="234"/>
    </row>
    <row r="127" spans="1:141" ht="15" x14ac:dyDescent="0.25">
      <c r="A127" s="386" t="str">
        <f t="shared" si="13"/>
        <v>590120260220TAC0021-59xx-90540005371</v>
      </c>
      <c r="B127" s="161" t="s">
        <v>3696</v>
      </c>
      <c r="C127" s="475" t="s">
        <v>3363</v>
      </c>
      <c r="D127" s="161" t="s">
        <v>4458</v>
      </c>
      <c r="E127" s="161" t="s">
        <v>5179</v>
      </c>
      <c r="F127" s="161"/>
      <c r="G127" s="161" t="s">
        <v>487</v>
      </c>
      <c r="H127" s="198">
        <v>46073</v>
      </c>
      <c r="I127" s="161" t="s">
        <v>570</v>
      </c>
      <c r="J127" s="161" t="s">
        <v>337</v>
      </c>
      <c r="K127" s="260">
        <v>90540005371</v>
      </c>
      <c r="L127" s="161" t="s">
        <v>3864</v>
      </c>
      <c r="M127" s="161" t="s">
        <v>3695</v>
      </c>
      <c r="N127" s="161" t="s">
        <v>564</v>
      </c>
      <c r="O127" s="198" t="e">
        <v>#N/A</v>
      </c>
      <c r="P127" s="161" t="e">
        <v>#N/A</v>
      </c>
      <c r="Q127" s="161" t="e">
        <v>#N/A</v>
      </c>
      <c r="R127" s="161" t="s">
        <v>480</v>
      </c>
      <c r="S127" s="161" t="s">
        <v>747</v>
      </c>
      <c r="T127" s="161" t="s">
        <v>572</v>
      </c>
      <c r="U127" s="161" t="s">
        <v>741</v>
      </c>
      <c r="V127" s="161" t="s">
        <v>655</v>
      </c>
      <c r="W127" s="161" t="s">
        <v>96</v>
      </c>
      <c r="X127" s="198">
        <v>45292</v>
      </c>
      <c r="Y127" s="198">
        <v>45930</v>
      </c>
      <c r="Z127" s="161">
        <v>30</v>
      </c>
      <c r="AA127" s="198">
        <v>46077</v>
      </c>
      <c r="AB127" s="197">
        <f t="shared" si="12"/>
        <v>36</v>
      </c>
      <c r="AC127" s="161" t="s">
        <v>118</v>
      </c>
      <c r="AD127" s="161" t="s">
        <v>165</v>
      </c>
      <c r="AE127" s="197">
        <v>8472196744</v>
      </c>
      <c r="AF127" s="197">
        <v>5.6095232129326007</v>
      </c>
      <c r="AG127" s="197">
        <v>53.291666666666671</v>
      </c>
      <c r="AH127" s="242" t="s">
        <v>118</v>
      </c>
      <c r="AI127" s="242" t="s">
        <v>904</v>
      </c>
      <c r="AJ127" s="515"/>
      <c r="AK127" s="515"/>
      <c r="AL127" s="515"/>
      <c r="AM127" s="515"/>
      <c r="AN127" s="515"/>
      <c r="AO127" s="515"/>
      <c r="AP127" s="515"/>
      <c r="AQ127" s="515"/>
      <c r="AR127" s="515"/>
      <c r="AS127" s="515"/>
      <c r="AT127" s="515"/>
      <c r="AU127" s="515"/>
      <c r="AV127" s="515"/>
      <c r="AW127" s="515"/>
      <c r="AX127" s="515"/>
      <c r="AY127" s="515"/>
      <c r="AZ127" s="515"/>
      <c r="BA127" s="515"/>
      <c r="BB127" s="234"/>
      <c r="BC127" s="234"/>
      <c r="BD127" s="234"/>
      <c r="BE127" s="234"/>
      <c r="BF127" s="234"/>
      <c r="BG127" s="234"/>
      <c r="BH127" s="234"/>
      <c r="BI127" s="234"/>
      <c r="BJ127" s="234"/>
      <c r="BK127" s="234"/>
      <c r="BL127" s="234"/>
      <c r="BM127" s="234"/>
      <c r="BN127" s="234"/>
      <c r="BO127" s="234"/>
      <c r="BP127" s="234"/>
      <c r="BQ127" s="234"/>
      <c r="BR127" s="234"/>
      <c r="BS127" s="234"/>
      <c r="BT127" s="234"/>
      <c r="BU127" s="234"/>
      <c r="BV127" s="234"/>
      <c r="BW127" s="234"/>
      <c r="BX127" s="234"/>
      <c r="BY127" s="234"/>
      <c r="BZ127" s="234"/>
      <c r="CA127" s="234"/>
      <c r="CB127" s="234"/>
      <c r="CC127" s="234"/>
      <c r="CD127" s="234"/>
      <c r="CE127" s="234"/>
      <c r="CF127" s="234"/>
      <c r="CG127" s="234"/>
      <c r="CH127" s="234"/>
      <c r="CI127" s="234"/>
      <c r="CJ127" s="234"/>
      <c r="CK127" s="234"/>
      <c r="CL127" s="234"/>
      <c r="CM127" s="234"/>
      <c r="CN127" s="234"/>
      <c r="CO127" s="234"/>
      <c r="CP127" s="234"/>
      <c r="CQ127" s="234"/>
      <c r="CR127" s="234"/>
      <c r="CS127" s="234"/>
      <c r="CT127" s="234"/>
      <c r="CU127" s="234"/>
      <c r="CV127" s="234"/>
      <c r="CW127" s="234"/>
      <c r="CX127" s="234"/>
      <c r="CY127" s="234"/>
      <c r="CZ127" s="234"/>
      <c r="DA127" s="234"/>
      <c r="DB127" s="234"/>
      <c r="DC127" s="234"/>
      <c r="DD127" s="234"/>
      <c r="DE127" s="234"/>
      <c r="DF127" s="234"/>
      <c r="DG127" s="234"/>
      <c r="DH127" s="234"/>
      <c r="DI127" s="234"/>
      <c r="DJ127" s="234"/>
      <c r="DK127" s="234"/>
      <c r="DL127" s="234"/>
      <c r="DM127" s="234"/>
      <c r="DN127" s="234"/>
      <c r="DO127" s="234"/>
      <c r="DP127" s="234"/>
      <c r="DQ127" s="234"/>
      <c r="DR127" s="234"/>
      <c r="DS127" s="234"/>
      <c r="DT127" s="234"/>
      <c r="DU127" s="234"/>
      <c r="DV127" s="234"/>
      <c r="DW127" s="234"/>
      <c r="DX127" s="234"/>
      <c r="DY127" s="234"/>
      <c r="DZ127" s="234"/>
      <c r="EA127" s="234"/>
      <c r="EB127" s="234"/>
      <c r="EC127" s="234"/>
      <c r="ED127" s="234"/>
      <c r="EE127" s="234"/>
      <c r="EF127" s="234"/>
      <c r="EG127" s="234"/>
      <c r="EH127" s="234"/>
      <c r="EI127" s="234"/>
      <c r="EJ127" s="234"/>
      <c r="EK127" s="234"/>
    </row>
    <row r="128" spans="1:141" ht="15" x14ac:dyDescent="0.25">
      <c r="A128" s="386" t="str">
        <f t="shared" si="13"/>
        <v>590120251210TAC0027-59xx-130340006907</v>
      </c>
      <c r="B128" s="161" t="s">
        <v>1984</v>
      </c>
      <c r="C128" s="475" t="s">
        <v>3363</v>
      </c>
      <c r="D128" s="161" t="s">
        <v>4458</v>
      </c>
      <c r="E128" s="161" t="s">
        <v>5169</v>
      </c>
      <c r="F128" s="161"/>
      <c r="G128" s="161" t="s">
        <v>487</v>
      </c>
      <c r="H128" s="198">
        <v>46001</v>
      </c>
      <c r="I128" s="161" t="s">
        <v>570</v>
      </c>
      <c r="J128" s="161" t="s">
        <v>337</v>
      </c>
      <c r="K128" s="260">
        <v>130340006907</v>
      </c>
      <c r="L128" s="161" t="s">
        <v>2894</v>
      </c>
      <c r="M128" s="161" t="s">
        <v>1985</v>
      </c>
      <c r="N128" s="161" t="s">
        <v>564</v>
      </c>
      <c r="O128" s="198">
        <v>45999</v>
      </c>
      <c r="P128" s="161" t="e">
        <v>#N/A</v>
      </c>
      <c r="Q128" s="161" t="e">
        <v>#N/A</v>
      </c>
      <c r="R128" s="161" t="s">
        <v>480</v>
      </c>
      <c r="S128" s="161" t="s">
        <v>747</v>
      </c>
      <c r="T128" s="161" t="s">
        <v>572</v>
      </c>
      <c r="U128" s="161" t="s">
        <v>1416</v>
      </c>
      <c r="V128" s="161" t="s">
        <v>655</v>
      </c>
      <c r="W128" s="161" t="s">
        <v>28</v>
      </c>
      <c r="X128" s="198">
        <v>44562</v>
      </c>
      <c r="Y128" s="198">
        <v>45657</v>
      </c>
      <c r="Z128" s="161">
        <v>30</v>
      </c>
      <c r="AA128" s="198">
        <v>46009</v>
      </c>
      <c r="AB128" s="197">
        <f t="shared" si="12"/>
        <v>104</v>
      </c>
      <c r="AC128" s="161" t="s">
        <v>904</v>
      </c>
      <c r="AD128" s="161">
        <v>0</v>
      </c>
      <c r="AE128" s="197">
        <v>8315532760</v>
      </c>
      <c r="AF128" s="197">
        <v>1.4426128256000652</v>
      </c>
      <c r="AG128" s="197">
        <v>49.19444444444445</v>
      </c>
      <c r="AH128" s="242" t="s">
        <v>118</v>
      </c>
      <c r="AI128" s="242" t="s">
        <v>904</v>
      </c>
      <c r="AJ128" s="515"/>
      <c r="AK128" s="515"/>
      <c r="AL128" s="515"/>
      <c r="AM128" s="515"/>
      <c r="AN128" s="515"/>
      <c r="AO128" s="515"/>
      <c r="AP128" s="515"/>
      <c r="AQ128" s="515"/>
      <c r="AR128" s="515"/>
      <c r="AS128" s="515"/>
      <c r="AT128" s="515"/>
      <c r="AU128" s="515"/>
      <c r="AV128" s="515"/>
      <c r="AW128" s="515"/>
      <c r="AX128" s="515"/>
      <c r="AY128" s="515"/>
      <c r="AZ128" s="515"/>
      <c r="BA128" s="515"/>
      <c r="BB128" s="234"/>
      <c r="BC128" s="234"/>
      <c r="BD128" s="234"/>
      <c r="BE128" s="234"/>
      <c r="BF128" s="234"/>
      <c r="BG128" s="234"/>
      <c r="BH128" s="234"/>
      <c r="BI128" s="234"/>
      <c r="BJ128" s="234"/>
      <c r="BK128" s="234"/>
      <c r="BL128" s="234"/>
      <c r="BM128" s="234"/>
      <c r="BN128" s="234"/>
      <c r="BO128" s="234"/>
      <c r="BP128" s="234"/>
      <c r="BQ128" s="234"/>
      <c r="BR128" s="234"/>
      <c r="BS128" s="234"/>
      <c r="BT128" s="234"/>
      <c r="BU128" s="234"/>
      <c r="BV128" s="234"/>
      <c r="BW128" s="234"/>
      <c r="BX128" s="234"/>
      <c r="BY128" s="234"/>
      <c r="BZ128" s="234"/>
      <c r="CA128" s="234"/>
      <c r="CB128" s="234"/>
      <c r="CC128" s="234"/>
      <c r="CD128" s="234"/>
      <c r="CE128" s="234"/>
      <c r="CF128" s="234"/>
      <c r="CG128" s="234"/>
      <c r="CH128" s="234"/>
      <c r="CI128" s="234"/>
      <c r="CJ128" s="234"/>
      <c r="CK128" s="234"/>
      <c r="CL128" s="234"/>
      <c r="CM128" s="234"/>
      <c r="CN128" s="234"/>
      <c r="CO128" s="234"/>
      <c r="CP128" s="234"/>
      <c r="CQ128" s="234"/>
      <c r="CR128" s="234"/>
      <c r="CS128" s="234"/>
      <c r="CT128" s="234"/>
      <c r="CU128" s="234"/>
      <c r="CV128" s="234"/>
      <c r="CW128" s="234"/>
      <c r="CX128" s="234"/>
      <c r="CY128" s="234"/>
      <c r="CZ128" s="234"/>
      <c r="DA128" s="234"/>
      <c r="DB128" s="234"/>
      <c r="DC128" s="234"/>
      <c r="DD128" s="234"/>
      <c r="DE128" s="234"/>
      <c r="DF128" s="234"/>
      <c r="DG128" s="234"/>
      <c r="DH128" s="234"/>
      <c r="DI128" s="234"/>
      <c r="DJ128" s="234"/>
      <c r="DK128" s="234"/>
      <c r="DL128" s="234"/>
      <c r="DM128" s="234"/>
      <c r="DN128" s="234"/>
      <c r="DO128" s="234"/>
      <c r="DP128" s="234"/>
      <c r="DQ128" s="234"/>
      <c r="DR128" s="234"/>
      <c r="DS128" s="234"/>
      <c r="DT128" s="234"/>
      <c r="DU128" s="234"/>
      <c r="DV128" s="234"/>
      <c r="DW128" s="234"/>
      <c r="DX128" s="234"/>
      <c r="DY128" s="234"/>
      <c r="DZ128" s="234"/>
      <c r="EA128" s="234"/>
      <c r="EB128" s="234"/>
      <c r="EC128" s="234"/>
      <c r="ED128" s="234"/>
      <c r="EE128" s="234"/>
      <c r="EF128" s="234"/>
      <c r="EG128" s="234"/>
      <c r="EH128" s="234"/>
      <c r="EI128" s="234"/>
      <c r="EJ128" s="234"/>
      <c r="EK128" s="234"/>
    </row>
    <row r="129" spans="1:141" ht="15" x14ac:dyDescent="0.25">
      <c r="A129" s="386" t="str">
        <f t="shared" si="13"/>
        <v>180120251121TAC0023-18xx-530911300062</v>
      </c>
      <c r="B129" s="161" t="s">
        <v>1808</v>
      </c>
      <c r="C129" s="475" t="s">
        <v>3363</v>
      </c>
      <c r="D129" s="161" t="s">
        <v>4458</v>
      </c>
      <c r="E129" s="161" t="s">
        <v>5059</v>
      </c>
      <c r="F129" s="161"/>
      <c r="G129" s="161" t="s">
        <v>479</v>
      </c>
      <c r="H129" s="198">
        <v>45982</v>
      </c>
      <c r="I129" s="161" t="s">
        <v>604</v>
      </c>
      <c r="J129" s="161" t="s">
        <v>355</v>
      </c>
      <c r="K129" s="260">
        <v>530911300062</v>
      </c>
      <c r="L129" s="161" t="s">
        <v>2895</v>
      </c>
      <c r="M129" s="161" t="s">
        <v>5060</v>
      </c>
      <c r="N129" s="161" t="s">
        <v>564</v>
      </c>
      <c r="O129" s="198" t="e">
        <v>#N/A</v>
      </c>
      <c r="P129" s="161" t="e">
        <v>#N/A</v>
      </c>
      <c r="Q129" s="161" t="e">
        <v>#N/A</v>
      </c>
      <c r="R129" s="161" t="s">
        <v>480</v>
      </c>
      <c r="S129" s="161" t="s">
        <v>691</v>
      </c>
      <c r="T129" s="161" t="s">
        <v>567</v>
      </c>
      <c r="U129" s="161" t="s">
        <v>1397</v>
      </c>
      <c r="V129" s="161" t="s">
        <v>658</v>
      </c>
      <c r="W129" s="161" t="s">
        <v>174</v>
      </c>
      <c r="X129" s="198">
        <v>44927</v>
      </c>
      <c r="Y129" s="198">
        <v>46022</v>
      </c>
      <c r="Z129" s="161">
        <v>30</v>
      </c>
      <c r="AA129" s="198">
        <v>46002</v>
      </c>
      <c r="AB129" s="197">
        <f t="shared" si="12"/>
        <v>111</v>
      </c>
      <c r="AC129" s="161" t="s">
        <v>118</v>
      </c>
      <c r="AD129" s="161" t="s">
        <v>165</v>
      </c>
      <c r="AE129" s="197">
        <v>7773627703</v>
      </c>
      <c r="AF129" s="197">
        <v>2.4993665875707558</v>
      </c>
      <c r="AG129" s="197">
        <v>217.25</v>
      </c>
      <c r="AH129" s="242" t="s">
        <v>118</v>
      </c>
      <c r="AI129" s="242" t="s">
        <v>904</v>
      </c>
      <c r="AJ129" s="515"/>
      <c r="AK129" s="515"/>
      <c r="AL129" s="515"/>
      <c r="AM129" s="515"/>
      <c r="AN129" s="515"/>
      <c r="AO129" s="515"/>
      <c r="AP129" s="515"/>
      <c r="AQ129" s="515"/>
      <c r="AR129" s="515"/>
      <c r="AS129" s="515"/>
      <c r="AT129" s="515"/>
      <c r="AU129" s="515"/>
      <c r="AV129" s="515"/>
      <c r="AW129" s="515"/>
      <c r="AX129" s="515"/>
      <c r="AY129" s="515"/>
      <c r="AZ129" s="515"/>
      <c r="BA129" s="515"/>
      <c r="BB129" s="234"/>
      <c r="BC129" s="234"/>
      <c r="BD129" s="234"/>
      <c r="BE129" s="234"/>
      <c r="BF129" s="234"/>
      <c r="BG129" s="234"/>
      <c r="BH129" s="234"/>
      <c r="BI129" s="234"/>
      <c r="BJ129" s="234"/>
      <c r="BK129" s="234"/>
      <c r="BL129" s="234"/>
      <c r="BM129" s="234"/>
      <c r="BN129" s="234"/>
      <c r="BO129" s="234"/>
      <c r="BP129" s="234"/>
      <c r="BQ129" s="234"/>
      <c r="BR129" s="234"/>
      <c r="BS129" s="234"/>
      <c r="BT129" s="234"/>
      <c r="BU129" s="234"/>
      <c r="BV129" s="234"/>
      <c r="BW129" s="234"/>
      <c r="BX129" s="234"/>
      <c r="BY129" s="234"/>
      <c r="BZ129" s="234"/>
      <c r="CA129" s="234"/>
      <c r="CB129" s="234"/>
      <c r="CC129" s="234"/>
      <c r="CD129" s="234"/>
      <c r="CE129" s="234"/>
      <c r="CF129" s="234"/>
      <c r="CG129" s="234"/>
      <c r="CH129" s="234"/>
      <c r="CI129" s="234"/>
      <c r="CJ129" s="234"/>
      <c r="CK129" s="234"/>
      <c r="CL129" s="234"/>
      <c r="CM129" s="234"/>
      <c r="CN129" s="234"/>
      <c r="CO129" s="234"/>
      <c r="CP129" s="234"/>
      <c r="CQ129" s="234"/>
      <c r="CR129" s="234"/>
      <c r="CS129" s="234"/>
      <c r="CT129" s="234"/>
      <c r="CU129" s="234"/>
      <c r="CV129" s="234"/>
      <c r="CW129" s="234"/>
      <c r="CX129" s="234"/>
      <c r="CY129" s="234"/>
      <c r="CZ129" s="234"/>
      <c r="DA129" s="234"/>
      <c r="DB129" s="234"/>
      <c r="DC129" s="234"/>
      <c r="DD129" s="234"/>
      <c r="DE129" s="234"/>
      <c r="DF129" s="234"/>
      <c r="DG129" s="234"/>
      <c r="DH129" s="234"/>
      <c r="DI129" s="234"/>
      <c r="DJ129" s="234"/>
      <c r="DK129" s="234"/>
      <c r="DL129" s="234"/>
      <c r="DM129" s="234"/>
      <c r="DN129" s="234"/>
      <c r="DO129" s="234"/>
      <c r="DP129" s="234"/>
      <c r="DQ129" s="234"/>
      <c r="DR129" s="234"/>
      <c r="DS129" s="234"/>
      <c r="DT129" s="234"/>
      <c r="DU129" s="234"/>
      <c r="DV129" s="234"/>
      <c r="DW129" s="234"/>
      <c r="DX129" s="234"/>
      <c r="DY129" s="234"/>
      <c r="DZ129" s="234"/>
      <c r="EA129" s="234"/>
      <c r="EB129" s="234"/>
      <c r="EC129" s="234"/>
      <c r="ED129" s="234"/>
      <c r="EE129" s="234"/>
      <c r="EF129" s="234"/>
      <c r="EG129" s="234"/>
      <c r="EH129" s="234"/>
      <c r="EI129" s="234"/>
      <c r="EJ129" s="234"/>
      <c r="EK129" s="234"/>
    </row>
    <row r="130" spans="1:141" ht="15" x14ac:dyDescent="0.25">
      <c r="A130" s="386" t="str">
        <f t="shared" si="13"/>
        <v>300120250929TAC0018-30xx-840001402</v>
      </c>
      <c r="B130" s="161" t="s">
        <v>1824</v>
      </c>
      <c r="C130" s="475" t="s">
        <v>3363</v>
      </c>
      <c r="D130" s="161" t="s">
        <v>4458</v>
      </c>
      <c r="E130" s="161" t="s">
        <v>5093</v>
      </c>
      <c r="F130" s="161"/>
      <c r="G130" s="161" t="s">
        <v>479</v>
      </c>
      <c r="H130" s="198">
        <v>45929</v>
      </c>
      <c r="I130" s="161" t="s">
        <v>595</v>
      </c>
      <c r="J130" s="161" t="s">
        <v>217</v>
      </c>
      <c r="K130" s="260">
        <v>840001402</v>
      </c>
      <c r="L130" s="161" t="s">
        <v>2896</v>
      </c>
      <c r="M130" s="161" t="s">
        <v>1823</v>
      </c>
      <c r="N130" s="161" t="s">
        <v>564</v>
      </c>
      <c r="O130" s="198" t="e">
        <v>#N/A</v>
      </c>
      <c r="P130" s="161" t="e">
        <v>#N/A</v>
      </c>
      <c r="Q130" s="161" t="e">
        <v>#N/A</v>
      </c>
      <c r="R130" s="161" t="s">
        <v>480</v>
      </c>
      <c r="S130" s="161" t="s">
        <v>716</v>
      </c>
      <c r="T130" s="161" t="s">
        <v>579</v>
      </c>
      <c r="U130" s="161" t="s">
        <v>721</v>
      </c>
      <c r="V130" s="161" t="s">
        <v>658</v>
      </c>
      <c r="W130" s="161" t="s">
        <v>132</v>
      </c>
      <c r="X130" s="198">
        <v>44562</v>
      </c>
      <c r="Y130" s="198">
        <v>45924</v>
      </c>
      <c r="Z130" s="161">
        <v>30</v>
      </c>
      <c r="AA130" s="198">
        <v>45992</v>
      </c>
      <c r="AB130" s="197">
        <f t="shared" si="12"/>
        <v>121</v>
      </c>
      <c r="AC130" s="161" t="s">
        <v>904</v>
      </c>
      <c r="AD130" s="161">
        <v>0</v>
      </c>
      <c r="AE130" s="197">
        <v>7697062085</v>
      </c>
      <c r="AF130" s="197">
        <v>17.104455826569868</v>
      </c>
      <c r="AG130" s="197">
        <v>6.3125</v>
      </c>
      <c r="AH130" s="242" t="s">
        <v>118</v>
      </c>
      <c r="AI130" s="242" t="s">
        <v>904</v>
      </c>
      <c r="AJ130" s="515"/>
      <c r="AK130" s="515"/>
      <c r="AL130" s="515"/>
      <c r="AM130" s="515"/>
      <c r="AN130" s="515"/>
      <c r="AO130" s="515"/>
      <c r="AP130" s="515"/>
      <c r="AQ130" s="515"/>
      <c r="AR130" s="515"/>
      <c r="AS130" s="515"/>
      <c r="AT130" s="515"/>
      <c r="AU130" s="515"/>
      <c r="AV130" s="515"/>
      <c r="AW130" s="515"/>
      <c r="AX130" s="515"/>
      <c r="AY130" s="515"/>
      <c r="AZ130" s="515"/>
      <c r="BA130" s="515"/>
      <c r="BB130" s="234"/>
      <c r="BC130" s="234"/>
      <c r="BD130" s="234"/>
      <c r="BE130" s="234"/>
      <c r="BF130" s="234"/>
      <c r="BG130" s="234"/>
      <c r="BH130" s="234"/>
      <c r="BI130" s="234"/>
      <c r="BJ130" s="234"/>
      <c r="BK130" s="234"/>
      <c r="BL130" s="234"/>
      <c r="BM130" s="234"/>
      <c r="BN130" s="234"/>
      <c r="BO130" s="234"/>
      <c r="BP130" s="234"/>
      <c r="BQ130" s="234"/>
      <c r="BR130" s="234"/>
      <c r="BS130" s="234"/>
      <c r="BT130" s="234"/>
      <c r="BU130" s="234"/>
      <c r="BV130" s="234"/>
      <c r="BW130" s="234"/>
      <c r="BX130" s="234"/>
      <c r="BY130" s="234"/>
      <c r="BZ130" s="234"/>
      <c r="CA130" s="234"/>
      <c r="CB130" s="234"/>
      <c r="CC130" s="234"/>
      <c r="CD130" s="234"/>
      <c r="CE130" s="234"/>
      <c r="CF130" s="234"/>
      <c r="CG130" s="234"/>
      <c r="CH130" s="234"/>
      <c r="CI130" s="234"/>
      <c r="CJ130" s="234"/>
      <c r="CK130" s="234"/>
      <c r="CL130" s="234"/>
      <c r="CM130" s="234"/>
      <c r="CN130" s="234"/>
      <c r="CO130" s="234"/>
      <c r="CP130" s="234"/>
      <c r="CQ130" s="234"/>
      <c r="CR130" s="234"/>
      <c r="CS130" s="234"/>
      <c r="CT130" s="234"/>
      <c r="CU130" s="234"/>
      <c r="CV130" s="234"/>
      <c r="CW130" s="234"/>
      <c r="CX130" s="234"/>
      <c r="CY130" s="234"/>
      <c r="CZ130" s="234"/>
      <c r="DA130" s="234"/>
      <c r="DB130" s="234"/>
      <c r="DC130" s="234"/>
      <c r="DD130" s="234"/>
      <c r="DE130" s="234"/>
      <c r="DF130" s="234"/>
      <c r="DG130" s="234"/>
      <c r="DH130" s="234"/>
      <c r="DI130" s="234"/>
      <c r="DJ130" s="234"/>
      <c r="DK130" s="234"/>
      <c r="DL130" s="234"/>
      <c r="DM130" s="234"/>
      <c r="DN130" s="234"/>
      <c r="DO130" s="234"/>
      <c r="DP130" s="234"/>
      <c r="DQ130" s="234"/>
      <c r="DR130" s="234"/>
      <c r="DS130" s="234"/>
      <c r="DT130" s="234"/>
      <c r="DU130" s="234"/>
      <c r="DV130" s="234"/>
      <c r="DW130" s="234"/>
      <c r="DX130" s="234"/>
      <c r="DY130" s="234"/>
      <c r="DZ130" s="234"/>
      <c r="EA130" s="234"/>
      <c r="EB130" s="234"/>
      <c r="EC130" s="234"/>
      <c r="ED130" s="234"/>
      <c r="EE130" s="234"/>
      <c r="EF130" s="234"/>
      <c r="EG130" s="234"/>
      <c r="EH130" s="234"/>
      <c r="EI130" s="234"/>
      <c r="EJ130" s="234"/>
      <c r="EK130" s="234"/>
    </row>
    <row r="131" spans="1:141" ht="15" x14ac:dyDescent="0.25">
      <c r="A131" s="386" t="str">
        <f t="shared" si="13"/>
        <v>600120251225TAC0181-60xx-10140003930</v>
      </c>
      <c r="B131" s="161" t="s">
        <v>2707</v>
      </c>
      <c r="C131" s="475" t="s">
        <v>3363</v>
      </c>
      <c r="D131" s="161" t="s">
        <v>4458</v>
      </c>
      <c r="E131" s="161" t="s">
        <v>5277</v>
      </c>
      <c r="F131" s="161"/>
      <c r="G131" s="161" t="s">
        <v>487</v>
      </c>
      <c r="H131" s="198">
        <v>46016</v>
      </c>
      <c r="I131" s="161" t="s">
        <v>566</v>
      </c>
      <c r="J131" s="161" t="s">
        <v>363</v>
      </c>
      <c r="K131" s="260">
        <v>10140003930</v>
      </c>
      <c r="L131" s="161" t="s">
        <v>2897</v>
      </c>
      <c r="M131" s="161" t="s">
        <v>2706</v>
      </c>
      <c r="N131" s="161" t="s">
        <v>564</v>
      </c>
      <c r="O131" s="198">
        <v>46008</v>
      </c>
      <c r="P131" s="161" t="e">
        <v>#N/A</v>
      </c>
      <c r="Q131" s="161" t="e">
        <v>#N/A</v>
      </c>
      <c r="R131" s="161" t="s">
        <v>480</v>
      </c>
      <c r="S131" s="161" t="s">
        <v>675</v>
      </c>
      <c r="T131" s="161" t="s">
        <v>759</v>
      </c>
      <c r="U131" s="161" t="s">
        <v>758</v>
      </c>
      <c r="V131" s="161" t="s">
        <v>655</v>
      </c>
      <c r="W131" s="161" t="s">
        <v>28</v>
      </c>
      <c r="X131" s="198">
        <v>44197</v>
      </c>
      <c r="Y131" s="198">
        <v>45657</v>
      </c>
      <c r="Z131" s="161">
        <v>30</v>
      </c>
      <c r="AA131" s="198">
        <v>46028</v>
      </c>
      <c r="AB131" s="197">
        <f t="shared" si="12"/>
        <v>85</v>
      </c>
      <c r="AC131" s="161" t="s">
        <v>904</v>
      </c>
      <c r="AD131" s="161">
        <v>0</v>
      </c>
      <c r="AE131" s="197">
        <v>7612748568</v>
      </c>
      <c r="AF131" s="197">
        <v>3.1398874237291823</v>
      </c>
      <c r="AG131" s="197">
        <v>7.4583333333333339</v>
      </c>
      <c r="AH131" s="242" t="s">
        <v>118</v>
      </c>
      <c r="AI131" s="242" t="s">
        <v>904</v>
      </c>
      <c r="AJ131" s="515"/>
      <c r="AK131" s="515"/>
      <c r="AL131" s="515"/>
      <c r="AM131" s="515"/>
      <c r="AN131" s="515"/>
      <c r="AO131" s="515"/>
      <c r="AP131" s="515"/>
      <c r="AQ131" s="515"/>
      <c r="AR131" s="515"/>
      <c r="AS131" s="515"/>
      <c r="AT131" s="515"/>
      <c r="AU131" s="515"/>
      <c r="AV131" s="515"/>
      <c r="AW131" s="515"/>
      <c r="AX131" s="515"/>
      <c r="AY131" s="515"/>
      <c r="AZ131" s="515"/>
      <c r="BA131" s="515"/>
      <c r="BB131" s="234"/>
      <c r="BC131" s="234"/>
      <c r="BD131" s="234"/>
      <c r="BE131" s="234"/>
      <c r="BF131" s="234"/>
      <c r="BG131" s="234"/>
      <c r="BH131" s="234"/>
      <c r="BI131" s="234"/>
      <c r="BJ131" s="234"/>
      <c r="BK131" s="234"/>
      <c r="BL131" s="234"/>
      <c r="BM131" s="234"/>
      <c r="BN131" s="234"/>
      <c r="BO131" s="234"/>
      <c r="BP131" s="234"/>
      <c r="BQ131" s="234"/>
      <c r="BR131" s="234"/>
      <c r="BS131" s="234"/>
      <c r="BT131" s="234"/>
      <c r="BU131" s="234"/>
      <c r="BV131" s="234"/>
      <c r="BW131" s="234"/>
      <c r="BX131" s="234"/>
      <c r="BY131" s="234"/>
      <c r="BZ131" s="234"/>
      <c r="CA131" s="234"/>
      <c r="CB131" s="234"/>
      <c r="CC131" s="234"/>
      <c r="CD131" s="234"/>
      <c r="CE131" s="234"/>
      <c r="CF131" s="234"/>
      <c r="CG131" s="234"/>
      <c r="CH131" s="234"/>
      <c r="CI131" s="234"/>
      <c r="CJ131" s="234"/>
      <c r="CK131" s="234"/>
      <c r="CL131" s="234"/>
      <c r="CM131" s="234"/>
      <c r="CN131" s="234"/>
      <c r="CO131" s="234"/>
      <c r="CP131" s="234"/>
      <c r="CQ131" s="234"/>
      <c r="CR131" s="234"/>
      <c r="CS131" s="234"/>
      <c r="CT131" s="234"/>
      <c r="CU131" s="234"/>
      <c r="CV131" s="234"/>
      <c r="CW131" s="234"/>
      <c r="CX131" s="234"/>
      <c r="CY131" s="234"/>
      <c r="CZ131" s="234"/>
      <c r="DA131" s="234"/>
      <c r="DB131" s="234"/>
      <c r="DC131" s="234"/>
      <c r="DD131" s="234"/>
      <c r="DE131" s="234"/>
      <c r="DF131" s="234"/>
      <c r="DG131" s="234"/>
      <c r="DH131" s="234"/>
      <c r="DI131" s="234"/>
      <c r="DJ131" s="234"/>
      <c r="DK131" s="234"/>
      <c r="DL131" s="234"/>
      <c r="DM131" s="234"/>
      <c r="DN131" s="234"/>
      <c r="DO131" s="234"/>
      <c r="DP131" s="234"/>
      <c r="DQ131" s="234"/>
      <c r="DR131" s="234"/>
      <c r="DS131" s="234"/>
      <c r="DT131" s="234"/>
      <c r="DU131" s="234"/>
      <c r="DV131" s="234"/>
      <c r="DW131" s="234"/>
      <c r="DX131" s="234"/>
      <c r="DY131" s="234"/>
      <c r="DZ131" s="234"/>
      <c r="EA131" s="234"/>
      <c r="EB131" s="234"/>
      <c r="EC131" s="234"/>
      <c r="ED131" s="234"/>
      <c r="EE131" s="234"/>
      <c r="EF131" s="234"/>
      <c r="EG131" s="234"/>
      <c r="EH131" s="234"/>
      <c r="EI131" s="234"/>
      <c r="EJ131" s="234"/>
      <c r="EK131" s="234"/>
    </row>
    <row r="132" spans="1:141" ht="15" x14ac:dyDescent="0.25">
      <c r="A132" s="386" t="str">
        <f t="shared" si="13"/>
        <v>620120251209TAC0082-62xx-40140004627</v>
      </c>
      <c r="B132" s="161" t="s">
        <v>1973</v>
      </c>
      <c r="C132" s="475" t="s">
        <v>3363</v>
      </c>
      <c r="D132" s="161" t="s">
        <v>4458</v>
      </c>
      <c r="E132" s="161" t="s">
        <v>5393</v>
      </c>
      <c r="F132" s="161"/>
      <c r="G132" s="161" t="s">
        <v>487</v>
      </c>
      <c r="H132" s="198">
        <v>46000</v>
      </c>
      <c r="I132" s="161" t="s">
        <v>576</v>
      </c>
      <c r="J132" s="161" t="s">
        <v>361</v>
      </c>
      <c r="K132" s="260">
        <v>40140004627</v>
      </c>
      <c r="L132" s="161" t="s">
        <v>2898</v>
      </c>
      <c r="M132" s="161" t="s">
        <v>1974</v>
      </c>
      <c r="N132" s="161" t="s">
        <v>564</v>
      </c>
      <c r="O132" s="198">
        <v>45999</v>
      </c>
      <c r="P132" s="161" t="e">
        <v>#N/A</v>
      </c>
      <c r="Q132" s="161" t="e">
        <v>#N/A</v>
      </c>
      <c r="R132" s="161" t="s">
        <v>480</v>
      </c>
      <c r="S132" s="161" t="s">
        <v>1967</v>
      </c>
      <c r="T132" s="161" t="s">
        <v>578</v>
      </c>
      <c r="U132" s="161" t="s">
        <v>831</v>
      </c>
      <c r="V132" s="161" t="s">
        <v>655</v>
      </c>
      <c r="W132" s="161" t="s">
        <v>28</v>
      </c>
      <c r="X132" s="198">
        <v>44562</v>
      </c>
      <c r="Y132" s="198">
        <v>45657</v>
      </c>
      <c r="Z132" s="161">
        <v>30</v>
      </c>
      <c r="AA132" s="198">
        <v>46008</v>
      </c>
      <c r="AB132" s="197">
        <f t="shared" si="12"/>
        <v>105</v>
      </c>
      <c r="AC132" s="161" t="s">
        <v>904</v>
      </c>
      <c r="AD132" s="161">
        <v>0</v>
      </c>
      <c r="AE132" s="197">
        <v>7575348557</v>
      </c>
      <c r="AF132" s="197">
        <v>7.0654224425253034</v>
      </c>
      <c r="AG132" s="197">
        <v>123.63888888888887</v>
      </c>
      <c r="AH132" s="242" t="s">
        <v>118</v>
      </c>
      <c r="AI132" s="242" t="s">
        <v>904</v>
      </c>
      <c r="AJ132" s="515"/>
      <c r="AK132" s="515"/>
      <c r="AL132" s="515"/>
      <c r="AM132" s="515"/>
      <c r="AN132" s="515"/>
      <c r="AO132" s="515"/>
      <c r="AP132" s="515"/>
      <c r="AQ132" s="515"/>
      <c r="AR132" s="515"/>
      <c r="AS132" s="515"/>
      <c r="AT132" s="515"/>
      <c r="AU132" s="515"/>
      <c r="AV132" s="515"/>
      <c r="AW132" s="515"/>
      <c r="AX132" s="515"/>
      <c r="AY132" s="515"/>
      <c r="AZ132" s="515"/>
      <c r="BA132" s="515"/>
      <c r="BB132" s="234"/>
      <c r="BC132" s="234"/>
      <c r="BD132" s="234"/>
      <c r="BE132" s="234"/>
      <c r="BF132" s="234"/>
      <c r="BG132" s="234"/>
      <c r="BH132" s="234"/>
      <c r="BI132" s="234"/>
      <c r="BJ132" s="234"/>
      <c r="BK132" s="234"/>
      <c r="BL132" s="234"/>
      <c r="BM132" s="234"/>
      <c r="BN132" s="234"/>
      <c r="BO132" s="234"/>
      <c r="BP132" s="234"/>
      <c r="BQ132" s="234"/>
      <c r="BR132" s="234"/>
      <c r="BS132" s="234"/>
      <c r="BT132" s="234"/>
      <c r="BU132" s="234"/>
      <c r="BV132" s="234"/>
      <c r="BW132" s="234"/>
      <c r="BX132" s="234"/>
      <c r="BY132" s="234"/>
      <c r="BZ132" s="234"/>
      <c r="CA132" s="234"/>
      <c r="CB132" s="234"/>
      <c r="CC132" s="234"/>
      <c r="CD132" s="234"/>
      <c r="CE132" s="234"/>
      <c r="CF132" s="234"/>
      <c r="CG132" s="234"/>
      <c r="CH132" s="234"/>
      <c r="CI132" s="234"/>
      <c r="CJ132" s="234"/>
      <c r="CK132" s="234"/>
      <c r="CL132" s="234"/>
      <c r="CM132" s="234"/>
      <c r="CN132" s="234"/>
      <c r="CO132" s="234"/>
      <c r="CP132" s="234"/>
      <c r="CQ132" s="234"/>
      <c r="CR132" s="234"/>
      <c r="CS132" s="234"/>
      <c r="CT132" s="234"/>
      <c r="CU132" s="234"/>
      <c r="CV132" s="234"/>
      <c r="CW132" s="234"/>
      <c r="CX132" s="234"/>
      <c r="CY132" s="234"/>
      <c r="CZ132" s="234"/>
      <c r="DA132" s="234"/>
      <c r="DB132" s="234"/>
      <c r="DC132" s="234"/>
      <c r="DD132" s="234"/>
      <c r="DE132" s="234"/>
      <c r="DF132" s="234"/>
      <c r="DG132" s="234"/>
      <c r="DH132" s="234"/>
      <c r="DI132" s="234"/>
      <c r="DJ132" s="234"/>
      <c r="DK132" s="234"/>
      <c r="DL132" s="234"/>
      <c r="DM132" s="234"/>
      <c r="DN132" s="234"/>
      <c r="DO132" s="234"/>
      <c r="DP132" s="234"/>
      <c r="DQ132" s="234"/>
      <c r="DR132" s="234"/>
      <c r="DS132" s="234"/>
      <c r="DT132" s="234"/>
      <c r="DU132" s="234"/>
      <c r="DV132" s="234"/>
      <c r="DW132" s="234"/>
      <c r="DX132" s="234"/>
      <c r="DY132" s="234"/>
      <c r="DZ132" s="234"/>
      <c r="EA132" s="234"/>
      <c r="EB132" s="234"/>
      <c r="EC132" s="234"/>
      <c r="ED132" s="234"/>
      <c r="EE132" s="234"/>
      <c r="EF132" s="234"/>
      <c r="EG132" s="234"/>
      <c r="EH132" s="234"/>
      <c r="EI132" s="234"/>
      <c r="EJ132" s="234"/>
      <c r="EK132" s="234"/>
    </row>
    <row r="133" spans="1:141" ht="15" x14ac:dyDescent="0.25">
      <c r="A133" s="386" t="str">
        <f t="shared" si="13"/>
        <v>090120260105TAC0017-09xx-110440013404</v>
      </c>
      <c r="B133" s="161" t="s">
        <v>2752</v>
      </c>
      <c r="C133" s="475" t="s">
        <v>3363</v>
      </c>
      <c r="D133" s="161" t="s">
        <v>4458</v>
      </c>
      <c r="E133" s="161" t="s">
        <v>5035</v>
      </c>
      <c r="F133" s="161"/>
      <c r="G133" s="161" t="s">
        <v>487</v>
      </c>
      <c r="H133" s="198">
        <v>46027</v>
      </c>
      <c r="I133" s="161" t="s">
        <v>677</v>
      </c>
      <c r="J133" s="161" t="s">
        <v>356</v>
      </c>
      <c r="K133" s="260">
        <v>110440013404</v>
      </c>
      <c r="L133" s="161" t="s">
        <v>2899</v>
      </c>
      <c r="M133" s="161" t="s">
        <v>2751</v>
      </c>
      <c r="N133" s="161" t="s">
        <v>564</v>
      </c>
      <c r="O133" s="198">
        <v>46021</v>
      </c>
      <c r="P133" s="161" t="e">
        <v>#N/A</v>
      </c>
      <c r="Q133" s="161" t="e">
        <v>#N/A</v>
      </c>
      <c r="R133" s="161" t="s">
        <v>480</v>
      </c>
      <c r="S133" s="161" t="s">
        <v>684</v>
      </c>
      <c r="T133" s="161" t="s">
        <v>578</v>
      </c>
      <c r="U133" s="161" t="s">
        <v>680</v>
      </c>
      <c r="V133" s="161" t="s">
        <v>689</v>
      </c>
      <c r="W133" s="161" t="s">
        <v>28</v>
      </c>
      <c r="X133" s="198">
        <v>44927</v>
      </c>
      <c r="Y133" s="198">
        <v>45657</v>
      </c>
      <c r="Z133" s="161">
        <v>30</v>
      </c>
      <c r="AA133" s="198">
        <v>46030</v>
      </c>
      <c r="AB133" s="197">
        <f t="shared" ref="AB133:AB196" si="14">"01.04.2026"-AA133</f>
        <v>83</v>
      </c>
      <c r="AC133" s="161" t="s">
        <v>904</v>
      </c>
      <c r="AD133" s="161">
        <v>0</v>
      </c>
      <c r="AE133" s="197">
        <v>7575322648</v>
      </c>
      <c r="AF133" s="197">
        <v>4.9464525989426384</v>
      </c>
      <c r="AG133" s="197">
        <v>30.583333333333332</v>
      </c>
      <c r="AH133" s="242" t="s">
        <v>118</v>
      </c>
      <c r="AI133" s="242" t="s">
        <v>904</v>
      </c>
      <c r="AJ133" s="515"/>
      <c r="AK133" s="515"/>
      <c r="AL133" s="515"/>
      <c r="AM133" s="515"/>
      <c r="AN133" s="515"/>
      <c r="AO133" s="515"/>
      <c r="AP133" s="515"/>
      <c r="AQ133" s="515"/>
      <c r="AR133" s="515"/>
      <c r="AS133" s="515"/>
      <c r="AT133" s="515"/>
      <c r="AU133" s="515"/>
      <c r="AV133" s="515"/>
      <c r="AW133" s="515"/>
      <c r="AX133" s="515"/>
      <c r="AY133" s="515"/>
      <c r="AZ133" s="515"/>
      <c r="BA133" s="515"/>
      <c r="BB133" s="234"/>
      <c r="BC133" s="234"/>
      <c r="BD133" s="234"/>
      <c r="BE133" s="234"/>
      <c r="BF133" s="234"/>
      <c r="BG133" s="234"/>
      <c r="BH133" s="234"/>
      <c r="BI133" s="234"/>
      <c r="BJ133" s="234"/>
      <c r="BK133" s="234"/>
      <c r="BL133" s="234"/>
      <c r="BM133" s="234"/>
      <c r="BN133" s="234"/>
      <c r="BO133" s="234"/>
      <c r="BP133" s="234"/>
      <c r="BQ133" s="234"/>
      <c r="BR133" s="234"/>
      <c r="BS133" s="234"/>
      <c r="BT133" s="234"/>
      <c r="BU133" s="234"/>
      <c r="BV133" s="234"/>
      <c r="BW133" s="234"/>
      <c r="BX133" s="234"/>
      <c r="BY133" s="234"/>
      <c r="BZ133" s="234"/>
      <c r="CA133" s="234"/>
      <c r="CB133" s="234"/>
      <c r="CC133" s="234"/>
      <c r="CD133" s="234"/>
      <c r="CE133" s="234"/>
      <c r="CF133" s="234"/>
      <c r="CG133" s="234"/>
      <c r="CH133" s="234"/>
      <c r="CI133" s="234"/>
      <c r="CJ133" s="234"/>
      <c r="CK133" s="234"/>
      <c r="CL133" s="234"/>
      <c r="CM133" s="234"/>
      <c r="CN133" s="234"/>
      <c r="CO133" s="234"/>
      <c r="CP133" s="234"/>
      <c r="CQ133" s="234"/>
      <c r="CR133" s="234"/>
      <c r="CS133" s="234"/>
      <c r="CT133" s="234"/>
      <c r="CU133" s="234"/>
      <c r="CV133" s="234"/>
      <c r="CW133" s="234"/>
      <c r="CX133" s="234"/>
      <c r="CY133" s="234"/>
      <c r="CZ133" s="234"/>
      <c r="DA133" s="234"/>
      <c r="DB133" s="234"/>
      <c r="DC133" s="234"/>
      <c r="DD133" s="234"/>
      <c r="DE133" s="234"/>
      <c r="DF133" s="234"/>
      <c r="DG133" s="234"/>
      <c r="DH133" s="234"/>
      <c r="DI133" s="234"/>
      <c r="DJ133" s="234"/>
      <c r="DK133" s="234"/>
      <c r="DL133" s="234"/>
      <c r="DM133" s="234"/>
      <c r="DN133" s="234"/>
      <c r="DO133" s="234"/>
      <c r="DP133" s="234"/>
      <c r="DQ133" s="234"/>
      <c r="DR133" s="234"/>
      <c r="DS133" s="234"/>
      <c r="DT133" s="234"/>
      <c r="DU133" s="234"/>
      <c r="DV133" s="234"/>
      <c r="DW133" s="234"/>
      <c r="DX133" s="234"/>
      <c r="DY133" s="234"/>
      <c r="DZ133" s="234"/>
      <c r="EA133" s="234"/>
      <c r="EB133" s="234"/>
      <c r="EC133" s="234"/>
      <c r="ED133" s="234"/>
      <c r="EE133" s="234"/>
      <c r="EF133" s="234"/>
      <c r="EG133" s="234"/>
      <c r="EH133" s="234"/>
      <c r="EI133" s="234"/>
      <c r="EJ133" s="234"/>
      <c r="EK133" s="234"/>
    </row>
    <row r="134" spans="1:141" ht="15" x14ac:dyDescent="0.25">
      <c r="A134" s="386" t="str">
        <f t="shared" ref="A134:A197" si="15">CONCATENATE(B134,"-",J134,"-",K134)</f>
        <v>480120251209TAC0002-48xx-990340010319</v>
      </c>
      <c r="B134" s="161" t="s">
        <v>2024</v>
      </c>
      <c r="C134" s="475" t="s">
        <v>3363</v>
      </c>
      <c r="D134" s="161" t="s">
        <v>4458</v>
      </c>
      <c r="E134" s="161" t="s">
        <v>5152</v>
      </c>
      <c r="F134" s="161"/>
      <c r="G134" s="161" t="s">
        <v>487</v>
      </c>
      <c r="H134" s="198">
        <v>46000</v>
      </c>
      <c r="I134" s="161" t="s">
        <v>587</v>
      </c>
      <c r="J134" s="161" t="s">
        <v>352</v>
      </c>
      <c r="K134" s="260">
        <v>990340010319</v>
      </c>
      <c r="L134" s="161" t="s">
        <v>2901</v>
      </c>
      <c r="M134" s="161" t="s">
        <v>2025</v>
      </c>
      <c r="N134" s="161" t="s">
        <v>564</v>
      </c>
      <c r="O134" s="198">
        <v>45999</v>
      </c>
      <c r="P134" s="161" t="e">
        <v>#N/A</v>
      </c>
      <c r="Q134" s="161" t="e">
        <v>#N/A</v>
      </c>
      <c r="R134" s="161" t="s">
        <v>480</v>
      </c>
      <c r="S134" s="161" t="s">
        <v>737</v>
      </c>
      <c r="T134" s="161" t="s">
        <v>567</v>
      </c>
      <c r="U134" s="161" t="s">
        <v>737</v>
      </c>
      <c r="V134" s="161" t="s">
        <v>655</v>
      </c>
      <c r="W134" s="161" t="s">
        <v>28</v>
      </c>
      <c r="X134" s="198">
        <v>44927</v>
      </c>
      <c r="Y134" s="198">
        <v>45657</v>
      </c>
      <c r="Z134" s="161">
        <v>30</v>
      </c>
      <c r="AA134" s="198">
        <v>46006</v>
      </c>
      <c r="AB134" s="197">
        <f t="shared" si="14"/>
        <v>107</v>
      </c>
      <c r="AC134" s="161" t="s">
        <v>904</v>
      </c>
      <c r="AD134" s="161">
        <v>0</v>
      </c>
      <c r="AE134" s="197">
        <v>7398965197</v>
      </c>
      <c r="AF134" s="197">
        <v>3.6394361533416912</v>
      </c>
      <c r="AG134" s="197">
        <v>166.5</v>
      </c>
      <c r="AH134" s="242" t="s">
        <v>118</v>
      </c>
      <c r="AI134" s="242" t="s">
        <v>904</v>
      </c>
      <c r="AJ134" s="515"/>
      <c r="AK134" s="515"/>
      <c r="AL134" s="515"/>
      <c r="AM134" s="515"/>
      <c r="AN134" s="515"/>
      <c r="AO134" s="515"/>
      <c r="AP134" s="515"/>
      <c r="AQ134" s="515"/>
      <c r="AR134" s="515"/>
      <c r="AS134" s="515"/>
      <c r="AT134" s="515"/>
      <c r="AU134" s="515"/>
      <c r="AV134" s="515"/>
      <c r="AW134" s="515"/>
      <c r="AX134" s="515"/>
      <c r="AY134" s="515"/>
      <c r="AZ134" s="515"/>
      <c r="BA134" s="515"/>
      <c r="BB134" s="234"/>
      <c r="BC134" s="234"/>
      <c r="BD134" s="234"/>
      <c r="BE134" s="234"/>
      <c r="BF134" s="234"/>
      <c r="BG134" s="234"/>
      <c r="BH134" s="234"/>
      <c r="BI134" s="234"/>
      <c r="BJ134" s="234"/>
      <c r="BK134" s="234"/>
      <c r="BL134" s="234"/>
      <c r="BM134" s="234"/>
      <c r="BN134" s="234"/>
      <c r="BO134" s="234"/>
      <c r="BP134" s="234"/>
      <c r="BQ134" s="234"/>
      <c r="BR134" s="234"/>
      <c r="BS134" s="234"/>
      <c r="BT134" s="234"/>
      <c r="BU134" s="234"/>
      <c r="BV134" s="234"/>
      <c r="BW134" s="234"/>
      <c r="BX134" s="234"/>
      <c r="BY134" s="234"/>
      <c r="BZ134" s="234"/>
      <c r="CA134" s="234"/>
      <c r="CB134" s="234"/>
      <c r="CC134" s="234"/>
      <c r="CD134" s="234"/>
      <c r="CE134" s="234"/>
      <c r="CF134" s="234"/>
      <c r="CG134" s="234"/>
      <c r="CH134" s="234"/>
      <c r="CI134" s="234"/>
      <c r="CJ134" s="234"/>
      <c r="CK134" s="234"/>
      <c r="CL134" s="234"/>
      <c r="CM134" s="234"/>
      <c r="CN134" s="234"/>
      <c r="CO134" s="234"/>
      <c r="CP134" s="234"/>
      <c r="CQ134" s="234"/>
      <c r="CR134" s="234"/>
      <c r="CS134" s="234"/>
      <c r="CT134" s="234"/>
      <c r="CU134" s="234"/>
      <c r="CV134" s="234"/>
      <c r="CW134" s="234"/>
      <c r="CX134" s="234"/>
      <c r="CY134" s="234"/>
      <c r="CZ134" s="234"/>
      <c r="DA134" s="234"/>
      <c r="DB134" s="234"/>
      <c r="DC134" s="234"/>
      <c r="DD134" s="234"/>
      <c r="DE134" s="234"/>
      <c r="DF134" s="234"/>
      <c r="DG134" s="234"/>
      <c r="DH134" s="234"/>
      <c r="DI134" s="234"/>
      <c r="DJ134" s="234"/>
      <c r="DK134" s="234"/>
      <c r="DL134" s="234"/>
      <c r="DM134" s="234"/>
      <c r="DN134" s="234"/>
      <c r="DO134" s="234"/>
      <c r="DP134" s="234"/>
      <c r="DQ134" s="234"/>
      <c r="DR134" s="234"/>
      <c r="DS134" s="234"/>
      <c r="DT134" s="234"/>
      <c r="DU134" s="234"/>
      <c r="DV134" s="234"/>
      <c r="DW134" s="234"/>
      <c r="DX134" s="234"/>
      <c r="DY134" s="234"/>
      <c r="DZ134" s="234"/>
      <c r="EA134" s="234"/>
      <c r="EB134" s="234"/>
      <c r="EC134" s="234"/>
      <c r="ED134" s="234"/>
      <c r="EE134" s="234"/>
      <c r="EF134" s="234"/>
      <c r="EG134" s="234"/>
      <c r="EH134" s="234"/>
      <c r="EI134" s="234"/>
      <c r="EJ134" s="234"/>
      <c r="EK134" s="234"/>
    </row>
    <row r="135" spans="1:141" ht="15" x14ac:dyDescent="0.25">
      <c r="A135" s="386" t="str">
        <f t="shared" si="15"/>
        <v>330120251021TAC0002-33xx-960540000343</v>
      </c>
      <c r="B135" s="161" t="s">
        <v>1267</v>
      </c>
      <c r="C135" s="475" t="s">
        <v>3363</v>
      </c>
      <c r="D135" s="161" t="s">
        <v>4458</v>
      </c>
      <c r="E135" s="161" t="s">
        <v>5121</v>
      </c>
      <c r="F135" s="161"/>
      <c r="G135" s="161" t="s">
        <v>487</v>
      </c>
      <c r="H135" s="198">
        <v>45951</v>
      </c>
      <c r="I135" s="161" t="s">
        <v>598</v>
      </c>
      <c r="J135" s="161" t="s">
        <v>304</v>
      </c>
      <c r="K135" s="260">
        <v>960540000343</v>
      </c>
      <c r="L135" s="161" t="s">
        <v>2902</v>
      </c>
      <c r="M135" s="161" t="s">
        <v>1471</v>
      </c>
      <c r="N135" s="161" t="s">
        <v>564</v>
      </c>
      <c r="O135" s="198" t="e">
        <v>#N/A</v>
      </c>
      <c r="P135" s="161" t="e">
        <v>#N/A</v>
      </c>
      <c r="Q135" s="161" t="e">
        <v>#N/A</v>
      </c>
      <c r="R135" s="161" t="s">
        <v>31</v>
      </c>
      <c r="S135" s="161" t="s">
        <v>708</v>
      </c>
      <c r="T135" s="161" t="s">
        <v>572</v>
      </c>
      <c r="U135" s="161" t="s">
        <v>1443</v>
      </c>
      <c r="V135" s="161" t="s">
        <v>655</v>
      </c>
      <c r="W135" s="161" t="s">
        <v>167</v>
      </c>
      <c r="X135" s="198">
        <v>44562</v>
      </c>
      <c r="Y135" s="198">
        <v>45838</v>
      </c>
      <c r="Z135" s="161">
        <v>30</v>
      </c>
      <c r="AA135" s="198">
        <v>45964</v>
      </c>
      <c r="AB135" s="197">
        <f t="shared" si="14"/>
        <v>149</v>
      </c>
      <c r="AC135" s="161" t="s">
        <v>118</v>
      </c>
      <c r="AD135" s="161" t="s">
        <v>165</v>
      </c>
      <c r="AE135" s="197">
        <v>7254369886</v>
      </c>
      <c r="AF135" s="197">
        <v>3.6925226085016734</v>
      </c>
      <c r="AG135" s="197">
        <v>101.08333333333334</v>
      </c>
      <c r="AH135" s="242" t="s">
        <v>118</v>
      </c>
      <c r="AI135" s="242" t="s">
        <v>904</v>
      </c>
      <c r="AJ135" s="515"/>
      <c r="AK135" s="515"/>
      <c r="AL135" s="515"/>
      <c r="AM135" s="515"/>
      <c r="AN135" s="515"/>
      <c r="AO135" s="515"/>
      <c r="AP135" s="515"/>
      <c r="AQ135" s="515"/>
      <c r="AR135" s="515"/>
      <c r="AS135" s="515"/>
      <c r="AT135" s="515"/>
      <c r="AU135" s="515"/>
      <c r="AV135" s="515"/>
      <c r="AW135" s="515"/>
      <c r="AX135" s="515"/>
      <c r="AY135" s="515"/>
      <c r="AZ135" s="515"/>
      <c r="BA135" s="515"/>
      <c r="BB135" s="234"/>
      <c r="BC135" s="234"/>
      <c r="BD135" s="234"/>
      <c r="BE135" s="234"/>
      <c r="BF135" s="234"/>
      <c r="BG135" s="234"/>
      <c r="BH135" s="234"/>
      <c r="BI135" s="234"/>
      <c r="BJ135" s="234"/>
      <c r="BK135" s="234"/>
      <c r="BL135" s="234"/>
      <c r="BM135" s="234"/>
      <c r="BN135" s="234"/>
      <c r="BO135" s="234"/>
      <c r="BP135" s="234"/>
      <c r="BQ135" s="234"/>
      <c r="BR135" s="234"/>
      <c r="BS135" s="234"/>
      <c r="BT135" s="234"/>
      <c r="BU135" s="234"/>
      <c r="BV135" s="234"/>
      <c r="BW135" s="234"/>
      <c r="BX135" s="234"/>
      <c r="BY135" s="234"/>
      <c r="BZ135" s="234"/>
      <c r="CA135" s="234"/>
      <c r="CB135" s="234"/>
      <c r="CC135" s="234"/>
      <c r="CD135" s="234"/>
      <c r="CE135" s="234"/>
      <c r="CF135" s="234"/>
      <c r="CG135" s="234"/>
      <c r="CH135" s="234"/>
      <c r="CI135" s="234"/>
      <c r="CJ135" s="234"/>
      <c r="CK135" s="234"/>
      <c r="CL135" s="234"/>
      <c r="CM135" s="234"/>
      <c r="CN135" s="234"/>
      <c r="CO135" s="234"/>
      <c r="CP135" s="234"/>
      <c r="CQ135" s="234"/>
      <c r="CR135" s="234"/>
      <c r="CS135" s="234"/>
      <c r="CT135" s="234"/>
      <c r="CU135" s="234"/>
      <c r="CV135" s="234"/>
      <c r="CW135" s="234"/>
      <c r="CX135" s="234"/>
      <c r="CY135" s="234"/>
      <c r="CZ135" s="234"/>
      <c r="DA135" s="234"/>
      <c r="DB135" s="234"/>
      <c r="DC135" s="234"/>
      <c r="DD135" s="234"/>
      <c r="DE135" s="234"/>
      <c r="DF135" s="234"/>
      <c r="DG135" s="234"/>
      <c r="DH135" s="234"/>
      <c r="DI135" s="234"/>
      <c r="DJ135" s="234"/>
      <c r="DK135" s="234"/>
      <c r="DL135" s="234"/>
      <c r="DM135" s="234"/>
      <c r="DN135" s="234"/>
      <c r="DO135" s="234"/>
      <c r="DP135" s="234"/>
      <c r="DQ135" s="234"/>
      <c r="DR135" s="234"/>
      <c r="DS135" s="234"/>
      <c r="DT135" s="234"/>
      <c r="DU135" s="234"/>
      <c r="DV135" s="234"/>
      <c r="DW135" s="234"/>
      <c r="DX135" s="234"/>
      <c r="DY135" s="234"/>
      <c r="DZ135" s="234"/>
      <c r="EA135" s="234"/>
      <c r="EB135" s="234"/>
      <c r="EC135" s="234"/>
      <c r="ED135" s="234"/>
      <c r="EE135" s="234"/>
      <c r="EF135" s="234"/>
      <c r="EG135" s="234"/>
      <c r="EH135" s="234"/>
      <c r="EI135" s="234"/>
      <c r="EJ135" s="234"/>
      <c r="EK135" s="234"/>
    </row>
    <row r="136" spans="1:141" ht="15" x14ac:dyDescent="0.25">
      <c r="A136" s="386" t="str">
        <f t="shared" si="15"/>
        <v>300120251113TAC0014-30xx-110240006503</v>
      </c>
      <c r="B136" s="161" t="s">
        <v>3804</v>
      </c>
      <c r="C136" s="475" t="s">
        <v>3363</v>
      </c>
      <c r="D136" s="161" t="s">
        <v>4458</v>
      </c>
      <c r="E136" s="161" t="s">
        <v>5113</v>
      </c>
      <c r="F136" s="161"/>
      <c r="G136" s="161" t="s">
        <v>487</v>
      </c>
      <c r="H136" s="198">
        <v>45974</v>
      </c>
      <c r="I136" s="161" t="s">
        <v>595</v>
      </c>
      <c r="J136" s="161" t="s">
        <v>217</v>
      </c>
      <c r="K136" s="260">
        <v>110240006503</v>
      </c>
      <c r="L136" s="161" t="s">
        <v>3968</v>
      </c>
      <c r="M136" s="161" t="s">
        <v>3803</v>
      </c>
      <c r="N136" s="161" t="s">
        <v>564</v>
      </c>
      <c r="O136" s="198">
        <v>45972</v>
      </c>
      <c r="P136" s="161" t="e">
        <v>#N/A</v>
      </c>
      <c r="Q136" s="161" t="e">
        <v>#N/A</v>
      </c>
      <c r="R136" s="161" t="s">
        <v>31</v>
      </c>
      <c r="S136" s="161" t="s">
        <v>710</v>
      </c>
      <c r="T136" s="161" t="s">
        <v>567</v>
      </c>
      <c r="U136" s="161" t="s">
        <v>1100</v>
      </c>
      <c r="V136" s="161" t="s">
        <v>655</v>
      </c>
      <c r="W136" s="161" t="s">
        <v>28</v>
      </c>
      <c r="X136" s="198">
        <v>44197</v>
      </c>
      <c r="Y136" s="198">
        <v>45382</v>
      </c>
      <c r="Z136" s="161">
        <v>30</v>
      </c>
      <c r="AA136" s="198">
        <v>46076</v>
      </c>
      <c r="AB136" s="197">
        <f t="shared" si="14"/>
        <v>37</v>
      </c>
      <c r="AC136" s="161" t="s">
        <v>904</v>
      </c>
      <c r="AD136" s="161">
        <v>0</v>
      </c>
      <c r="AE136" s="197">
        <v>6858547104</v>
      </c>
      <c r="AF136" s="197">
        <v>5.9221630447520504</v>
      </c>
      <c r="AG136" s="197">
        <v>52.854166666666664</v>
      </c>
      <c r="AH136" s="242" t="s">
        <v>118</v>
      </c>
      <c r="AI136" s="242" t="s">
        <v>904</v>
      </c>
      <c r="AJ136" s="515"/>
      <c r="AK136" s="515"/>
      <c r="AL136" s="515"/>
      <c r="AM136" s="515"/>
      <c r="AN136" s="515"/>
      <c r="AO136" s="515"/>
      <c r="AP136" s="515"/>
      <c r="AQ136" s="515"/>
      <c r="AR136" s="515"/>
      <c r="AS136" s="515"/>
      <c r="AT136" s="515"/>
      <c r="AU136" s="515"/>
      <c r="AV136" s="515"/>
      <c r="AW136" s="515"/>
      <c r="AX136" s="515"/>
      <c r="AY136" s="515"/>
      <c r="AZ136" s="515"/>
      <c r="BA136" s="515"/>
      <c r="BB136" s="234"/>
      <c r="BC136" s="234"/>
      <c r="BD136" s="234"/>
      <c r="BE136" s="234"/>
      <c r="BF136" s="234"/>
      <c r="BG136" s="234"/>
      <c r="BH136" s="234"/>
      <c r="BI136" s="234"/>
      <c r="BJ136" s="234"/>
      <c r="BK136" s="234"/>
      <c r="BL136" s="234"/>
      <c r="BM136" s="234"/>
      <c r="BN136" s="234"/>
      <c r="BO136" s="234"/>
      <c r="BP136" s="234"/>
      <c r="BQ136" s="234"/>
      <c r="BR136" s="234"/>
      <c r="BS136" s="234"/>
      <c r="BT136" s="234"/>
      <c r="BU136" s="234"/>
      <c r="BV136" s="234"/>
      <c r="BW136" s="234"/>
      <c r="BX136" s="234"/>
      <c r="BY136" s="234"/>
      <c r="BZ136" s="234"/>
      <c r="CA136" s="234"/>
      <c r="CB136" s="234"/>
      <c r="CC136" s="234"/>
      <c r="CD136" s="234"/>
      <c r="CE136" s="234"/>
      <c r="CF136" s="234"/>
      <c r="CG136" s="234"/>
      <c r="CH136" s="234"/>
      <c r="CI136" s="234"/>
      <c r="CJ136" s="234"/>
      <c r="CK136" s="234"/>
      <c r="CL136" s="234"/>
      <c r="CM136" s="234"/>
      <c r="CN136" s="234"/>
      <c r="CO136" s="234"/>
      <c r="CP136" s="234"/>
      <c r="CQ136" s="234"/>
      <c r="CR136" s="234"/>
      <c r="CS136" s="234"/>
      <c r="CT136" s="234"/>
      <c r="CU136" s="234"/>
      <c r="CV136" s="234"/>
      <c r="CW136" s="234"/>
      <c r="CX136" s="234"/>
      <c r="CY136" s="234"/>
      <c r="CZ136" s="234"/>
      <c r="DA136" s="234"/>
      <c r="DB136" s="234"/>
      <c r="DC136" s="234"/>
      <c r="DD136" s="234"/>
      <c r="DE136" s="234"/>
      <c r="DF136" s="234"/>
      <c r="DG136" s="234"/>
      <c r="DH136" s="234"/>
      <c r="DI136" s="234"/>
      <c r="DJ136" s="234"/>
      <c r="DK136" s="234"/>
      <c r="DL136" s="234"/>
      <c r="DM136" s="234"/>
      <c r="DN136" s="234"/>
      <c r="DO136" s="234"/>
      <c r="DP136" s="234"/>
      <c r="DQ136" s="234"/>
      <c r="DR136" s="234"/>
      <c r="DS136" s="234"/>
      <c r="DT136" s="234"/>
      <c r="DU136" s="234"/>
      <c r="DV136" s="234"/>
      <c r="DW136" s="234"/>
      <c r="DX136" s="234"/>
      <c r="DY136" s="234"/>
      <c r="DZ136" s="234"/>
      <c r="EA136" s="234"/>
      <c r="EB136" s="234"/>
      <c r="EC136" s="234"/>
      <c r="ED136" s="234"/>
      <c r="EE136" s="234"/>
      <c r="EF136" s="234"/>
      <c r="EG136" s="234"/>
      <c r="EH136" s="234"/>
      <c r="EI136" s="234"/>
      <c r="EJ136" s="234"/>
      <c r="EK136" s="234"/>
    </row>
    <row r="137" spans="1:141" ht="15" x14ac:dyDescent="0.25">
      <c r="A137" s="386" t="str">
        <f t="shared" si="15"/>
        <v>600120251107TAC0008-60xx-150440021829</v>
      </c>
      <c r="B137" s="161" t="s">
        <v>1553</v>
      </c>
      <c r="C137" s="475" t="s">
        <v>3363</v>
      </c>
      <c r="D137" s="161" t="s">
        <v>4458</v>
      </c>
      <c r="E137" s="161" t="s">
        <v>5472</v>
      </c>
      <c r="F137" s="161"/>
      <c r="G137" s="161" t="s">
        <v>487</v>
      </c>
      <c r="H137" s="198">
        <v>45968</v>
      </c>
      <c r="I137" s="161" t="s">
        <v>566</v>
      </c>
      <c r="J137" s="161" t="s">
        <v>363</v>
      </c>
      <c r="K137" s="260">
        <v>150440021829</v>
      </c>
      <c r="L137" s="161" t="s">
        <v>2904</v>
      </c>
      <c r="M137" s="161" t="s">
        <v>1554</v>
      </c>
      <c r="N137" s="161" t="s">
        <v>564</v>
      </c>
      <c r="O137" s="198">
        <v>45961</v>
      </c>
      <c r="P137" s="161" t="e">
        <v>#N/A</v>
      </c>
      <c r="Q137" s="161" t="e">
        <v>#N/A</v>
      </c>
      <c r="R137" s="161" t="s">
        <v>480</v>
      </c>
      <c r="S137" s="161" t="s">
        <v>665</v>
      </c>
      <c r="T137" s="161" t="s">
        <v>567</v>
      </c>
      <c r="U137" s="161" t="s">
        <v>666</v>
      </c>
      <c r="V137" s="161" t="s">
        <v>689</v>
      </c>
      <c r="W137" s="161" t="s">
        <v>28</v>
      </c>
      <c r="X137" s="198">
        <v>44835</v>
      </c>
      <c r="Y137" s="198">
        <v>45657</v>
      </c>
      <c r="Z137" s="161">
        <v>30</v>
      </c>
      <c r="AA137" s="198">
        <v>45978</v>
      </c>
      <c r="AB137" s="197">
        <f t="shared" si="14"/>
        <v>135</v>
      </c>
      <c r="AC137" s="161" t="s">
        <v>904</v>
      </c>
      <c r="AD137" s="161">
        <v>0</v>
      </c>
      <c r="AE137" s="197">
        <v>6851170968</v>
      </c>
      <c r="AF137" s="197">
        <v>5.2891679448484412</v>
      </c>
      <c r="AG137" s="197">
        <v>82.5</v>
      </c>
      <c r="AH137" s="242" t="s">
        <v>118</v>
      </c>
      <c r="AI137" s="242" t="s">
        <v>904</v>
      </c>
      <c r="AJ137" s="515"/>
      <c r="AK137" s="515"/>
      <c r="AL137" s="515"/>
      <c r="AM137" s="515"/>
      <c r="AN137" s="515"/>
      <c r="AO137" s="515"/>
      <c r="AP137" s="515"/>
      <c r="AQ137" s="515"/>
      <c r="AR137" s="515"/>
      <c r="AS137" s="515"/>
      <c r="AT137" s="515"/>
      <c r="AU137" s="515"/>
      <c r="AV137" s="515"/>
      <c r="AW137" s="515"/>
      <c r="AX137" s="515"/>
      <c r="AY137" s="515"/>
      <c r="AZ137" s="515"/>
      <c r="BA137" s="515"/>
      <c r="BB137" s="234"/>
      <c r="BC137" s="234"/>
      <c r="BD137" s="234"/>
      <c r="BE137" s="234"/>
      <c r="BF137" s="234"/>
      <c r="BG137" s="234"/>
      <c r="BH137" s="234"/>
      <c r="BI137" s="234"/>
      <c r="BJ137" s="234"/>
      <c r="BK137" s="234"/>
      <c r="BL137" s="234"/>
      <c r="BM137" s="234"/>
      <c r="BN137" s="234"/>
      <c r="BO137" s="234"/>
      <c r="BP137" s="234"/>
      <c r="BQ137" s="234"/>
      <c r="BR137" s="234"/>
      <c r="BS137" s="234"/>
      <c r="BT137" s="234"/>
      <c r="BU137" s="234"/>
      <c r="BV137" s="234"/>
      <c r="BW137" s="234"/>
      <c r="BX137" s="234"/>
      <c r="BY137" s="234"/>
      <c r="BZ137" s="234"/>
      <c r="CA137" s="234"/>
      <c r="CB137" s="234"/>
      <c r="CC137" s="234"/>
      <c r="CD137" s="234"/>
      <c r="CE137" s="234"/>
      <c r="CF137" s="234"/>
      <c r="CG137" s="234"/>
      <c r="CH137" s="234"/>
      <c r="CI137" s="234"/>
      <c r="CJ137" s="234"/>
      <c r="CK137" s="234"/>
      <c r="CL137" s="234"/>
      <c r="CM137" s="234"/>
      <c r="CN137" s="234"/>
      <c r="CO137" s="234"/>
      <c r="CP137" s="234"/>
      <c r="CQ137" s="234"/>
      <c r="CR137" s="234"/>
      <c r="CS137" s="234"/>
      <c r="CT137" s="234"/>
      <c r="CU137" s="234"/>
      <c r="CV137" s="234"/>
      <c r="CW137" s="234"/>
      <c r="CX137" s="234"/>
      <c r="CY137" s="234"/>
      <c r="CZ137" s="234"/>
      <c r="DA137" s="234"/>
      <c r="DB137" s="234"/>
      <c r="DC137" s="234"/>
      <c r="DD137" s="234"/>
      <c r="DE137" s="234"/>
      <c r="DF137" s="234"/>
      <c r="DG137" s="234"/>
      <c r="DH137" s="234"/>
      <c r="DI137" s="234"/>
      <c r="DJ137" s="234"/>
      <c r="DK137" s="234"/>
      <c r="DL137" s="234"/>
      <c r="DM137" s="234"/>
      <c r="DN137" s="234"/>
      <c r="DO137" s="234"/>
      <c r="DP137" s="234"/>
      <c r="DQ137" s="234"/>
      <c r="DR137" s="234"/>
      <c r="DS137" s="234"/>
      <c r="DT137" s="234"/>
      <c r="DU137" s="234"/>
      <c r="DV137" s="234"/>
      <c r="DW137" s="234"/>
      <c r="DX137" s="234"/>
      <c r="DY137" s="234"/>
      <c r="DZ137" s="234"/>
      <c r="EA137" s="234"/>
      <c r="EB137" s="234"/>
      <c r="EC137" s="234"/>
      <c r="ED137" s="234"/>
      <c r="EE137" s="234"/>
      <c r="EF137" s="234"/>
      <c r="EG137" s="234"/>
      <c r="EH137" s="234"/>
      <c r="EI137" s="234"/>
      <c r="EJ137" s="234"/>
      <c r="EK137" s="234"/>
    </row>
    <row r="138" spans="1:141" ht="15" x14ac:dyDescent="0.25">
      <c r="A138" s="386" t="str">
        <f t="shared" si="15"/>
        <v>150120251215TAC0002-15xx-191240002706</v>
      </c>
      <c r="B138" s="161" t="s">
        <v>2107</v>
      </c>
      <c r="C138" s="475" t="s">
        <v>3363</v>
      </c>
      <c r="D138" s="161" t="s">
        <v>4458</v>
      </c>
      <c r="E138" s="161" t="s">
        <v>5043</v>
      </c>
      <c r="F138" s="161"/>
      <c r="G138" s="161" t="s">
        <v>479</v>
      </c>
      <c r="H138" s="198">
        <v>46006</v>
      </c>
      <c r="I138" s="161" t="s">
        <v>573</v>
      </c>
      <c r="J138" s="161" t="s">
        <v>290</v>
      </c>
      <c r="K138" s="260">
        <v>191240002706</v>
      </c>
      <c r="L138" s="161" t="s">
        <v>2905</v>
      </c>
      <c r="M138" s="161" t="s">
        <v>2106</v>
      </c>
      <c r="N138" s="161" t="s">
        <v>564</v>
      </c>
      <c r="O138" s="198" t="e">
        <v>#N/A</v>
      </c>
      <c r="P138" s="161" t="e">
        <v>#N/A</v>
      </c>
      <c r="Q138" s="161" t="e">
        <v>#N/A</v>
      </c>
      <c r="R138" s="161" t="s">
        <v>31</v>
      </c>
      <c r="S138" s="161" t="s">
        <v>801</v>
      </c>
      <c r="T138" s="161" t="s">
        <v>579</v>
      </c>
      <c r="U138" s="161" t="s">
        <v>1026</v>
      </c>
      <c r="V138" s="161" t="s">
        <v>658</v>
      </c>
      <c r="W138" s="161" t="s">
        <v>131</v>
      </c>
      <c r="X138" s="198">
        <v>44562</v>
      </c>
      <c r="Y138" s="198">
        <v>45657</v>
      </c>
      <c r="Z138" s="161">
        <v>30</v>
      </c>
      <c r="AA138" s="198">
        <v>46021</v>
      </c>
      <c r="AB138" s="197">
        <f t="shared" si="14"/>
        <v>92</v>
      </c>
      <c r="AC138" s="161" t="s">
        <v>904</v>
      </c>
      <c r="AD138" s="161">
        <v>0</v>
      </c>
      <c r="AE138" s="197">
        <v>6839529080</v>
      </c>
      <c r="AF138" s="197">
        <v>2.506668320603779</v>
      </c>
      <c r="AG138" s="197">
        <v>72.722222222222229</v>
      </c>
      <c r="AH138" s="242" t="s">
        <v>118</v>
      </c>
      <c r="AI138" s="242" t="s">
        <v>904</v>
      </c>
      <c r="AJ138" s="515"/>
      <c r="AK138" s="515"/>
      <c r="AL138" s="515"/>
      <c r="AM138" s="515"/>
      <c r="AN138" s="515"/>
      <c r="AO138" s="515"/>
      <c r="AP138" s="515"/>
      <c r="AQ138" s="515"/>
      <c r="AR138" s="515"/>
      <c r="AS138" s="515"/>
      <c r="AT138" s="515"/>
      <c r="AU138" s="515"/>
      <c r="AV138" s="515"/>
      <c r="AW138" s="515"/>
      <c r="AX138" s="515"/>
      <c r="AY138" s="515"/>
      <c r="AZ138" s="515"/>
      <c r="BA138" s="515"/>
      <c r="BB138" s="234"/>
      <c r="BC138" s="234"/>
      <c r="BD138" s="234"/>
      <c r="BE138" s="234"/>
      <c r="BF138" s="234"/>
      <c r="BG138" s="234"/>
      <c r="BH138" s="234"/>
      <c r="BI138" s="234"/>
      <c r="BJ138" s="234"/>
      <c r="BK138" s="234"/>
      <c r="BL138" s="234"/>
      <c r="BM138" s="234"/>
      <c r="BN138" s="234"/>
      <c r="BO138" s="234"/>
      <c r="BP138" s="234"/>
      <c r="BQ138" s="234"/>
      <c r="BR138" s="234"/>
      <c r="BS138" s="234"/>
      <c r="BT138" s="234"/>
      <c r="BU138" s="234"/>
      <c r="BV138" s="234"/>
      <c r="BW138" s="234"/>
      <c r="BX138" s="234"/>
      <c r="BY138" s="234"/>
      <c r="BZ138" s="234"/>
      <c r="CA138" s="234"/>
      <c r="CB138" s="234"/>
      <c r="CC138" s="234"/>
      <c r="CD138" s="234"/>
      <c r="CE138" s="234"/>
      <c r="CF138" s="234"/>
      <c r="CG138" s="234"/>
      <c r="CH138" s="234"/>
      <c r="CI138" s="234"/>
      <c r="CJ138" s="234"/>
      <c r="CK138" s="234"/>
      <c r="CL138" s="234"/>
      <c r="CM138" s="234"/>
      <c r="CN138" s="234"/>
      <c r="CO138" s="234"/>
      <c r="CP138" s="234"/>
      <c r="CQ138" s="234"/>
      <c r="CR138" s="234"/>
      <c r="CS138" s="234"/>
      <c r="CT138" s="234"/>
      <c r="CU138" s="234"/>
      <c r="CV138" s="234"/>
      <c r="CW138" s="234"/>
      <c r="CX138" s="234"/>
      <c r="CY138" s="234"/>
      <c r="CZ138" s="234"/>
      <c r="DA138" s="234"/>
      <c r="DB138" s="234"/>
      <c r="DC138" s="234"/>
      <c r="DD138" s="234"/>
      <c r="DE138" s="234"/>
      <c r="DF138" s="234"/>
      <c r="DG138" s="234"/>
      <c r="DH138" s="234"/>
      <c r="DI138" s="234"/>
      <c r="DJ138" s="234"/>
      <c r="DK138" s="234"/>
      <c r="DL138" s="234"/>
      <c r="DM138" s="234"/>
      <c r="DN138" s="234"/>
      <c r="DO138" s="234"/>
      <c r="DP138" s="234"/>
      <c r="DQ138" s="234"/>
      <c r="DR138" s="234"/>
      <c r="DS138" s="234"/>
      <c r="DT138" s="234"/>
      <c r="DU138" s="234"/>
      <c r="DV138" s="234"/>
      <c r="DW138" s="234"/>
      <c r="DX138" s="234"/>
      <c r="DY138" s="234"/>
      <c r="DZ138" s="234"/>
      <c r="EA138" s="234"/>
      <c r="EB138" s="234"/>
      <c r="EC138" s="234"/>
      <c r="ED138" s="234"/>
      <c r="EE138" s="234"/>
      <c r="EF138" s="234"/>
      <c r="EG138" s="234"/>
      <c r="EH138" s="234"/>
      <c r="EI138" s="234"/>
      <c r="EJ138" s="234"/>
      <c r="EK138" s="234"/>
    </row>
    <row r="139" spans="1:141" ht="15" x14ac:dyDescent="0.25">
      <c r="A139" s="386" t="str">
        <f t="shared" si="15"/>
        <v>600120251124TAC0035-60xx-890740000048</v>
      </c>
      <c r="B139" s="161" t="s">
        <v>2677</v>
      </c>
      <c r="C139" s="475" t="s">
        <v>3363</v>
      </c>
      <c r="D139" s="161" t="s">
        <v>4458</v>
      </c>
      <c r="E139" s="161" t="s">
        <v>5265</v>
      </c>
      <c r="F139" s="161"/>
      <c r="G139" s="161" t="s">
        <v>487</v>
      </c>
      <c r="H139" s="198">
        <v>45985</v>
      </c>
      <c r="I139" s="161" t="s">
        <v>566</v>
      </c>
      <c r="J139" s="161" t="s">
        <v>363</v>
      </c>
      <c r="K139" s="260">
        <v>890740000048</v>
      </c>
      <c r="L139" s="161" t="s">
        <v>2906</v>
      </c>
      <c r="M139" s="161" t="s">
        <v>2676</v>
      </c>
      <c r="N139" s="161" t="s">
        <v>564</v>
      </c>
      <c r="O139" s="198" t="e">
        <v>#N/A</v>
      </c>
      <c r="P139" s="161" t="e">
        <v>#N/A</v>
      </c>
      <c r="Q139" s="161" t="e">
        <v>#N/A</v>
      </c>
      <c r="R139" s="161" t="s">
        <v>480</v>
      </c>
      <c r="S139" s="161" t="s">
        <v>663</v>
      </c>
      <c r="T139" s="161" t="s">
        <v>579</v>
      </c>
      <c r="U139" s="161" t="s">
        <v>664</v>
      </c>
      <c r="V139" s="161" t="s">
        <v>655</v>
      </c>
      <c r="W139" s="161" t="s">
        <v>28</v>
      </c>
      <c r="X139" s="198">
        <v>43831</v>
      </c>
      <c r="Y139" s="198">
        <v>45657</v>
      </c>
      <c r="Z139" s="161">
        <v>30</v>
      </c>
      <c r="AA139" s="198">
        <v>46022</v>
      </c>
      <c r="AB139" s="197">
        <f t="shared" si="14"/>
        <v>91</v>
      </c>
      <c r="AC139" s="161" t="s">
        <v>904</v>
      </c>
      <c r="AD139" s="161">
        <v>0</v>
      </c>
      <c r="AE139" s="197">
        <v>6838980993</v>
      </c>
      <c r="AF139" s="197">
        <v>9.1084555686426469</v>
      </c>
      <c r="AG139" s="197">
        <v>3.6</v>
      </c>
      <c r="AH139" s="242" t="s">
        <v>118</v>
      </c>
      <c r="AI139" s="242" t="s">
        <v>904</v>
      </c>
      <c r="AJ139" s="515"/>
      <c r="AK139" s="515"/>
      <c r="AL139" s="515"/>
      <c r="AM139" s="515"/>
      <c r="AN139" s="515"/>
      <c r="AO139" s="515"/>
      <c r="AP139" s="515"/>
      <c r="AQ139" s="515"/>
      <c r="AR139" s="515"/>
      <c r="AS139" s="515"/>
      <c r="AT139" s="515"/>
      <c r="AU139" s="515"/>
      <c r="AV139" s="515"/>
      <c r="AW139" s="515"/>
      <c r="AX139" s="515"/>
      <c r="AY139" s="515"/>
      <c r="AZ139" s="515"/>
      <c r="BA139" s="515"/>
      <c r="BB139" s="234"/>
      <c r="BC139" s="234"/>
      <c r="BD139" s="234"/>
      <c r="BE139" s="234"/>
      <c r="BF139" s="234"/>
      <c r="BG139" s="234"/>
      <c r="BH139" s="234"/>
      <c r="BI139" s="234"/>
      <c r="BJ139" s="234"/>
      <c r="BK139" s="234"/>
      <c r="BL139" s="234"/>
      <c r="BM139" s="234"/>
      <c r="BN139" s="234"/>
      <c r="BO139" s="234"/>
      <c r="BP139" s="234"/>
      <c r="BQ139" s="234"/>
      <c r="BR139" s="234"/>
      <c r="BS139" s="234"/>
      <c r="BT139" s="234"/>
      <c r="BU139" s="234"/>
      <c r="BV139" s="234"/>
      <c r="BW139" s="234"/>
      <c r="BX139" s="234"/>
      <c r="BY139" s="234"/>
      <c r="BZ139" s="234"/>
      <c r="CA139" s="234"/>
      <c r="CB139" s="234"/>
      <c r="CC139" s="234"/>
      <c r="CD139" s="234"/>
      <c r="CE139" s="234"/>
      <c r="CF139" s="234"/>
      <c r="CG139" s="234"/>
      <c r="CH139" s="234"/>
      <c r="CI139" s="234"/>
      <c r="CJ139" s="234"/>
      <c r="CK139" s="234"/>
      <c r="CL139" s="234"/>
      <c r="CM139" s="234"/>
      <c r="CN139" s="234"/>
      <c r="CO139" s="234"/>
      <c r="CP139" s="234"/>
      <c r="CQ139" s="234"/>
      <c r="CR139" s="234"/>
      <c r="CS139" s="234"/>
      <c r="CT139" s="234"/>
      <c r="CU139" s="234"/>
      <c r="CV139" s="234"/>
      <c r="CW139" s="234"/>
      <c r="CX139" s="234"/>
      <c r="CY139" s="234"/>
      <c r="CZ139" s="234"/>
      <c r="DA139" s="234"/>
      <c r="DB139" s="234"/>
      <c r="DC139" s="234"/>
      <c r="DD139" s="234"/>
      <c r="DE139" s="234"/>
      <c r="DF139" s="234"/>
      <c r="DG139" s="234"/>
      <c r="DH139" s="234"/>
      <c r="DI139" s="234"/>
      <c r="DJ139" s="234"/>
      <c r="DK139" s="234"/>
      <c r="DL139" s="234"/>
      <c r="DM139" s="234"/>
      <c r="DN139" s="234"/>
      <c r="DO139" s="234"/>
      <c r="DP139" s="234"/>
      <c r="DQ139" s="234"/>
      <c r="DR139" s="234"/>
      <c r="DS139" s="234"/>
      <c r="DT139" s="234"/>
      <c r="DU139" s="234"/>
      <c r="DV139" s="234"/>
      <c r="DW139" s="234"/>
      <c r="DX139" s="234"/>
      <c r="DY139" s="234"/>
      <c r="DZ139" s="234"/>
      <c r="EA139" s="234"/>
      <c r="EB139" s="234"/>
      <c r="EC139" s="234"/>
      <c r="ED139" s="234"/>
      <c r="EE139" s="234"/>
      <c r="EF139" s="234"/>
      <c r="EG139" s="234"/>
      <c r="EH139" s="234"/>
      <c r="EI139" s="234"/>
      <c r="EJ139" s="234"/>
      <c r="EK139" s="234"/>
    </row>
    <row r="140" spans="1:141" ht="15" x14ac:dyDescent="0.25">
      <c r="A140" s="386" t="str">
        <f t="shared" si="15"/>
        <v>600120250805TAC0009-60xx-91040000434</v>
      </c>
      <c r="B140" s="161" t="s">
        <v>5187</v>
      </c>
      <c r="C140" s="475" t="s">
        <v>3363</v>
      </c>
      <c r="D140" s="161" t="s">
        <v>4458</v>
      </c>
      <c r="E140" s="161" t="s">
        <v>5188</v>
      </c>
      <c r="F140" s="161"/>
      <c r="G140" s="161" t="s">
        <v>487</v>
      </c>
      <c r="H140" s="198">
        <v>45874</v>
      </c>
      <c r="I140" s="161" t="s">
        <v>566</v>
      </c>
      <c r="J140" s="161" t="s">
        <v>363</v>
      </c>
      <c r="K140" s="260">
        <v>91040000434</v>
      </c>
      <c r="L140" s="161" t="s">
        <v>5189</v>
      </c>
      <c r="M140" s="161" t="s">
        <v>4694</v>
      </c>
      <c r="N140" s="161" t="s">
        <v>564</v>
      </c>
      <c r="O140" s="198">
        <v>45861</v>
      </c>
      <c r="P140" s="161" t="e">
        <v>#N/A</v>
      </c>
      <c r="Q140" s="161" t="e">
        <v>#N/A</v>
      </c>
      <c r="R140" s="161" t="s">
        <v>480</v>
      </c>
      <c r="S140" s="161" t="s">
        <v>663</v>
      </c>
      <c r="T140" s="161" t="s">
        <v>579</v>
      </c>
      <c r="U140" s="161" t="s">
        <v>770</v>
      </c>
      <c r="V140" s="161" t="s">
        <v>655</v>
      </c>
      <c r="W140" s="161" t="s">
        <v>28</v>
      </c>
      <c r="X140" s="198">
        <v>44562</v>
      </c>
      <c r="Y140" s="198">
        <v>45657</v>
      </c>
      <c r="Z140" s="161">
        <v>30</v>
      </c>
      <c r="AA140" s="198">
        <v>45887</v>
      </c>
      <c r="AB140" s="197">
        <f t="shared" si="14"/>
        <v>226</v>
      </c>
      <c r="AC140" s="161" t="s">
        <v>904</v>
      </c>
      <c r="AD140" s="161">
        <v>0</v>
      </c>
      <c r="AE140" s="197">
        <v>6663956957</v>
      </c>
      <c r="AF140" s="197">
        <v>11.411660569025701</v>
      </c>
      <c r="AG140" s="197" t="s">
        <v>57</v>
      </c>
      <c r="AH140" s="242" t="s">
        <v>118</v>
      </c>
      <c r="AI140" s="242" t="s">
        <v>904</v>
      </c>
      <c r="AJ140" s="515"/>
      <c r="AK140" s="515"/>
      <c r="AL140" s="515"/>
      <c r="AM140" s="515"/>
      <c r="AN140" s="515"/>
      <c r="AO140" s="515"/>
      <c r="AP140" s="515"/>
      <c r="AQ140" s="515"/>
      <c r="AR140" s="515"/>
      <c r="AS140" s="515"/>
      <c r="AT140" s="515"/>
      <c r="AU140" s="515"/>
      <c r="AV140" s="515"/>
      <c r="AW140" s="515"/>
      <c r="AX140" s="515"/>
      <c r="AY140" s="515"/>
      <c r="AZ140" s="515"/>
      <c r="BA140" s="515"/>
      <c r="BB140" s="234"/>
      <c r="BC140" s="234"/>
      <c r="BD140" s="234"/>
      <c r="BE140" s="234"/>
      <c r="BF140" s="234"/>
      <c r="BG140" s="234"/>
      <c r="BH140" s="234"/>
      <c r="BI140" s="234"/>
      <c r="BJ140" s="234"/>
      <c r="BK140" s="234"/>
      <c r="BL140" s="234"/>
      <c r="BM140" s="234"/>
      <c r="BN140" s="234"/>
      <c r="BO140" s="234"/>
      <c r="BP140" s="234"/>
      <c r="BQ140" s="234"/>
      <c r="BR140" s="234"/>
      <c r="BS140" s="234"/>
      <c r="BT140" s="234"/>
      <c r="BU140" s="234"/>
      <c r="BV140" s="234"/>
      <c r="BW140" s="234"/>
      <c r="BX140" s="234"/>
      <c r="BY140" s="234"/>
      <c r="BZ140" s="234"/>
      <c r="CA140" s="234"/>
      <c r="CB140" s="234"/>
      <c r="CC140" s="234"/>
      <c r="CD140" s="234"/>
      <c r="CE140" s="234"/>
      <c r="CF140" s="234"/>
      <c r="CG140" s="234"/>
      <c r="CH140" s="234"/>
      <c r="CI140" s="234"/>
      <c r="CJ140" s="234"/>
      <c r="CK140" s="234"/>
      <c r="CL140" s="234"/>
      <c r="CM140" s="234"/>
      <c r="CN140" s="234"/>
      <c r="CO140" s="234"/>
      <c r="CP140" s="234"/>
      <c r="CQ140" s="234"/>
      <c r="CR140" s="234"/>
      <c r="CS140" s="234"/>
      <c r="CT140" s="234"/>
      <c r="CU140" s="234"/>
      <c r="CV140" s="234"/>
      <c r="CW140" s="234"/>
      <c r="CX140" s="234"/>
      <c r="CY140" s="234"/>
      <c r="CZ140" s="234"/>
      <c r="DA140" s="234"/>
      <c r="DB140" s="234"/>
      <c r="DC140" s="234"/>
      <c r="DD140" s="234"/>
      <c r="DE140" s="234"/>
      <c r="DF140" s="234"/>
      <c r="DG140" s="234"/>
      <c r="DH140" s="234"/>
      <c r="DI140" s="234"/>
      <c r="DJ140" s="234"/>
      <c r="DK140" s="234"/>
      <c r="DL140" s="234"/>
      <c r="DM140" s="234"/>
      <c r="DN140" s="234"/>
      <c r="DO140" s="234"/>
      <c r="DP140" s="234"/>
      <c r="DQ140" s="234"/>
      <c r="DR140" s="234"/>
      <c r="DS140" s="234"/>
      <c r="DT140" s="234"/>
      <c r="DU140" s="234"/>
      <c r="DV140" s="234"/>
      <c r="DW140" s="234"/>
      <c r="DX140" s="234"/>
      <c r="DY140" s="234"/>
      <c r="DZ140" s="234"/>
      <c r="EA140" s="234"/>
      <c r="EB140" s="234"/>
      <c r="EC140" s="234"/>
      <c r="ED140" s="234"/>
      <c r="EE140" s="234"/>
      <c r="EF140" s="234"/>
      <c r="EG140" s="234"/>
      <c r="EH140" s="234"/>
      <c r="EI140" s="234"/>
      <c r="EJ140" s="234"/>
      <c r="EK140" s="234"/>
    </row>
    <row r="141" spans="1:141" ht="15" x14ac:dyDescent="0.25">
      <c r="A141" s="386" t="str">
        <f t="shared" si="15"/>
        <v>600120251112TAC0012-60xx-70540004697</v>
      </c>
      <c r="B141" s="161" t="s">
        <v>1633</v>
      </c>
      <c r="C141" s="475" t="s">
        <v>3363</v>
      </c>
      <c r="D141" s="161" t="s">
        <v>4458</v>
      </c>
      <c r="E141" s="161" t="s">
        <v>5215</v>
      </c>
      <c r="F141" s="161"/>
      <c r="G141" s="161" t="s">
        <v>487</v>
      </c>
      <c r="H141" s="198">
        <v>45973</v>
      </c>
      <c r="I141" s="161" t="s">
        <v>566</v>
      </c>
      <c r="J141" s="161" t="s">
        <v>363</v>
      </c>
      <c r="K141" s="260">
        <v>70540004697</v>
      </c>
      <c r="L141" s="161" t="s">
        <v>2907</v>
      </c>
      <c r="M141" s="161" t="s">
        <v>1634</v>
      </c>
      <c r="N141" s="161" t="s">
        <v>564</v>
      </c>
      <c r="O141" s="198">
        <v>45961</v>
      </c>
      <c r="P141" s="161" t="e">
        <v>#N/A</v>
      </c>
      <c r="Q141" s="161" t="e">
        <v>#N/A</v>
      </c>
      <c r="R141" s="161" t="s">
        <v>480</v>
      </c>
      <c r="S141" s="161" t="s">
        <v>793</v>
      </c>
      <c r="T141" s="161" t="s">
        <v>594</v>
      </c>
      <c r="U141" s="161" t="s">
        <v>683</v>
      </c>
      <c r="V141" s="161" t="s">
        <v>689</v>
      </c>
      <c r="W141" s="161" t="s">
        <v>28</v>
      </c>
      <c r="X141" s="198">
        <v>44835</v>
      </c>
      <c r="Y141" s="198">
        <v>45657</v>
      </c>
      <c r="Z141" s="161">
        <v>30</v>
      </c>
      <c r="AA141" s="198">
        <v>45985</v>
      </c>
      <c r="AB141" s="197">
        <f t="shared" si="14"/>
        <v>128</v>
      </c>
      <c r="AC141" s="161" t="s">
        <v>904</v>
      </c>
      <c r="AD141" s="161">
        <v>0</v>
      </c>
      <c r="AE141" s="197">
        <v>6530407339</v>
      </c>
      <c r="AF141" s="197">
        <v>13.992180796590647</v>
      </c>
      <c r="AG141" s="197">
        <v>76.166666666666657</v>
      </c>
      <c r="AH141" s="242" t="s">
        <v>118</v>
      </c>
      <c r="AI141" s="242" t="s">
        <v>904</v>
      </c>
      <c r="AJ141" s="515"/>
      <c r="AK141" s="515"/>
      <c r="AL141" s="515"/>
      <c r="AM141" s="515"/>
      <c r="AN141" s="515"/>
      <c r="AO141" s="515"/>
      <c r="AP141" s="515"/>
      <c r="AQ141" s="515"/>
      <c r="AR141" s="515"/>
      <c r="AS141" s="515"/>
      <c r="AT141" s="515"/>
      <c r="AU141" s="515"/>
      <c r="AV141" s="515"/>
      <c r="AW141" s="515"/>
      <c r="AX141" s="515"/>
      <c r="AY141" s="515"/>
      <c r="AZ141" s="515"/>
      <c r="BA141" s="515"/>
      <c r="BB141" s="234"/>
      <c r="BC141" s="234"/>
      <c r="BD141" s="234"/>
      <c r="BE141" s="234"/>
      <c r="BF141" s="234"/>
      <c r="BG141" s="234"/>
      <c r="BH141" s="234"/>
      <c r="BI141" s="234"/>
      <c r="BJ141" s="234"/>
      <c r="BK141" s="234"/>
      <c r="BL141" s="234"/>
      <c r="BM141" s="234"/>
      <c r="BN141" s="234"/>
      <c r="BO141" s="234"/>
      <c r="BP141" s="234"/>
      <c r="BQ141" s="234"/>
      <c r="BR141" s="234"/>
      <c r="BS141" s="234"/>
      <c r="BT141" s="234"/>
      <c r="BU141" s="234"/>
      <c r="BV141" s="234"/>
      <c r="BW141" s="234"/>
      <c r="BX141" s="234"/>
      <c r="BY141" s="234"/>
      <c r="BZ141" s="234"/>
      <c r="CA141" s="234"/>
      <c r="CB141" s="234"/>
      <c r="CC141" s="234"/>
      <c r="CD141" s="234"/>
      <c r="CE141" s="234"/>
      <c r="CF141" s="234"/>
      <c r="CG141" s="234"/>
      <c r="CH141" s="234"/>
      <c r="CI141" s="234"/>
      <c r="CJ141" s="234"/>
      <c r="CK141" s="234"/>
      <c r="CL141" s="234"/>
      <c r="CM141" s="234"/>
      <c r="CN141" s="234"/>
      <c r="CO141" s="234"/>
      <c r="CP141" s="234"/>
      <c r="CQ141" s="234"/>
      <c r="CR141" s="234"/>
      <c r="CS141" s="234"/>
      <c r="CT141" s="234"/>
      <c r="CU141" s="234"/>
      <c r="CV141" s="234"/>
      <c r="CW141" s="234"/>
      <c r="CX141" s="234"/>
      <c r="CY141" s="234"/>
      <c r="CZ141" s="234"/>
      <c r="DA141" s="234"/>
      <c r="DB141" s="234"/>
      <c r="DC141" s="234"/>
      <c r="DD141" s="234"/>
      <c r="DE141" s="234"/>
      <c r="DF141" s="234"/>
      <c r="DG141" s="234"/>
      <c r="DH141" s="234"/>
      <c r="DI141" s="234"/>
      <c r="DJ141" s="234"/>
      <c r="DK141" s="234"/>
      <c r="DL141" s="234"/>
      <c r="DM141" s="234"/>
      <c r="DN141" s="234"/>
      <c r="DO141" s="234"/>
      <c r="DP141" s="234"/>
      <c r="DQ141" s="234"/>
      <c r="DR141" s="234"/>
      <c r="DS141" s="234"/>
      <c r="DT141" s="234"/>
      <c r="DU141" s="234"/>
      <c r="DV141" s="234"/>
      <c r="DW141" s="234"/>
      <c r="DX141" s="234"/>
      <c r="DY141" s="234"/>
      <c r="DZ141" s="234"/>
      <c r="EA141" s="234"/>
      <c r="EB141" s="234"/>
      <c r="EC141" s="234"/>
      <c r="ED141" s="234"/>
      <c r="EE141" s="234"/>
      <c r="EF141" s="234"/>
      <c r="EG141" s="234"/>
      <c r="EH141" s="234"/>
      <c r="EI141" s="234"/>
      <c r="EJ141" s="234"/>
      <c r="EK141" s="234"/>
    </row>
    <row r="142" spans="1:141" ht="15" x14ac:dyDescent="0.25">
      <c r="A142" s="386" t="str">
        <f t="shared" si="15"/>
        <v>300120251010TAC0003-30xx-41140013768</v>
      </c>
      <c r="B142" s="161" t="s">
        <v>1830</v>
      </c>
      <c r="C142" s="475" t="s">
        <v>3363</v>
      </c>
      <c r="D142" s="161" t="s">
        <v>4458</v>
      </c>
      <c r="E142" s="161" t="s">
        <v>5095</v>
      </c>
      <c r="F142" s="161"/>
      <c r="G142" s="161" t="s">
        <v>487</v>
      </c>
      <c r="H142" s="198">
        <v>45940</v>
      </c>
      <c r="I142" s="161" t="s">
        <v>595</v>
      </c>
      <c r="J142" s="161" t="s">
        <v>217</v>
      </c>
      <c r="K142" s="260">
        <v>41140013768</v>
      </c>
      <c r="L142" s="161" t="s">
        <v>2909</v>
      </c>
      <c r="M142" s="161" t="s">
        <v>972</v>
      </c>
      <c r="N142" s="161" t="s">
        <v>564</v>
      </c>
      <c r="O142" s="198" t="e">
        <v>#N/A</v>
      </c>
      <c r="P142" s="161" t="e">
        <v>#N/A</v>
      </c>
      <c r="Q142" s="161" t="e">
        <v>#N/A</v>
      </c>
      <c r="R142" s="161" t="s">
        <v>480</v>
      </c>
      <c r="S142" s="161" t="s">
        <v>716</v>
      </c>
      <c r="T142" s="161" t="s">
        <v>579</v>
      </c>
      <c r="U142" s="161" t="s">
        <v>721</v>
      </c>
      <c r="V142" s="161" t="s">
        <v>655</v>
      </c>
      <c r="W142" s="161" t="s">
        <v>28</v>
      </c>
      <c r="X142" s="198">
        <v>44562</v>
      </c>
      <c r="Y142" s="198">
        <v>45657</v>
      </c>
      <c r="Z142" s="161">
        <v>30</v>
      </c>
      <c r="AA142" s="198">
        <v>46000</v>
      </c>
      <c r="AB142" s="197">
        <f t="shared" si="14"/>
        <v>113</v>
      </c>
      <c r="AC142" s="161" t="s">
        <v>904</v>
      </c>
      <c r="AD142" s="161">
        <v>0</v>
      </c>
      <c r="AE142" s="197">
        <v>6386713944</v>
      </c>
      <c r="AF142" s="197">
        <v>2.8393056269268988</v>
      </c>
      <c r="AG142" s="197">
        <v>17.194444444444443</v>
      </c>
      <c r="AH142" s="242" t="s">
        <v>118</v>
      </c>
      <c r="AI142" s="242" t="s">
        <v>904</v>
      </c>
      <c r="AJ142" s="515"/>
      <c r="AK142" s="515"/>
      <c r="AL142" s="515"/>
      <c r="AM142" s="515"/>
      <c r="AN142" s="515"/>
      <c r="AO142" s="515"/>
      <c r="AP142" s="515"/>
      <c r="AQ142" s="515"/>
      <c r="AR142" s="515"/>
      <c r="AS142" s="515"/>
      <c r="AT142" s="515"/>
      <c r="AU142" s="515"/>
      <c r="AV142" s="515"/>
      <c r="AW142" s="515"/>
      <c r="AX142" s="515"/>
      <c r="AY142" s="515"/>
      <c r="AZ142" s="515"/>
      <c r="BA142" s="515"/>
      <c r="BB142" s="234"/>
      <c r="BC142" s="234"/>
      <c r="BD142" s="234"/>
      <c r="BE142" s="234"/>
      <c r="BF142" s="234"/>
      <c r="BG142" s="234"/>
      <c r="BH142" s="234"/>
      <c r="BI142" s="234"/>
      <c r="BJ142" s="234"/>
      <c r="BK142" s="234"/>
      <c r="BL142" s="234"/>
      <c r="BM142" s="234"/>
      <c r="BN142" s="234"/>
      <c r="BO142" s="234"/>
      <c r="BP142" s="234"/>
      <c r="BQ142" s="234"/>
      <c r="BR142" s="234"/>
      <c r="BS142" s="234"/>
      <c r="BT142" s="234"/>
      <c r="BU142" s="234"/>
      <c r="BV142" s="234"/>
      <c r="BW142" s="234"/>
      <c r="BX142" s="234"/>
      <c r="BY142" s="234"/>
      <c r="BZ142" s="234"/>
      <c r="CA142" s="234"/>
      <c r="CB142" s="234"/>
      <c r="CC142" s="234"/>
      <c r="CD142" s="234"/>
      <c r="CE142" s="234"/>
      <c r="CF142" s="234"/>
      <c r="CG142" s="234"/>
      <c r="CH142" s="234"/>
      <c r="CI142" s="234"/>
      <c r="CJ142" s="234"/>
      <c r="CK142" s="234"/>
      <c r="CL142" s="234"/>
      <c r="CM142" s="234"/>
      <c r="CN142" s="234"/>
      <c r="CO142" s="234"/>
      <c r="CP142" s="234"/>
      <c r="CQ142" s="234"/>
      <c r="CR142" s="234"/>
      <c r="CS142" s="234"/>
      <c r="CT142" s="234"/>
      <c r="CU142" s="234"/>
      <c r="CV142" s="234"/>
      <c r="CW142" s="234"/>
      <c r="CX142" s="234"/>
      <c r="CY142" s="234"/>
      <c r="CZ142" s="234"/>
      <c r="DA142" s="234"/>
      <c r="DB142" s="234"/>
      <c r="DC142" s="234"/>
      <c r="DD142" s="234"/>
      <c r="DE142" s="234"/>
      <c r="DF142" s="234"/>
      <c r="DG142" s="234"/>
      <c r="DH142" s="234"/>
      <c r="DI142" s="234"/>
      <c r="DJ142" s="234"/>
      <c r="DK142" s="234"/>
      <c r="DL142" s="234"/>
      <c r="DM142" s="234"/>
      <c r="DN142" s="234"/>
      <c r="DO142" s="234"/>
      <c r="DP142" s="234"/>
      <c r="DQ142" s="234"/>
      <c r="DR142" s="234"/>
      <c r="DS142" s="234"/>
      <c r="DT142" s="234"/>
      <c r="DU142" s="234"/>
      <c r="DV142" s="234"/>
      <c r="DW142" s="234"/>
      <c r="DX142" s="234"/>
      <c r="DY142" s="234"/>
      <c r="DZ142" s="234"/>
      <c r="EA142" s="234"/>
      <c r="EB142" s="234"/>
      <c r="EC142" s="234"/>
      <c r="ED142" s="234"/>
      <c r="EE142" s="234"/>
      <c r="EF142" s="234"/>
      <c r="EG142" s="234"/>
      <c r="EH142" s="234"/>
      <c r="EI142" s="234"/>
      <c r="EJ142" s="234"/>
      <c r="EK142" s="234"/>
    </row>
    <row r="143" spans="1:141" ht="15" x14ac:dyDescent="0.25">
      <c r="A143" s="386" t="str">
        <f t="shared" si="15"/>
        <v>590120260203TAC0016-59xx-931040001360</v>
      </c>
      <c r="B143" s="161" t="s">
        <v>2767</v>
      </c>
      <c r="C143" s="475" t="s">
        <v>3363</v>
      </c>
      <c r="D143" s="161" t="s">
        <v>4458</v>
      </c>
      <c r="E143" s="161" t="s">
        <v>5175</v>
      </c>
      <c r="F143" s="161"/>
      <c r="G143" s="161" t="s">
        <v>487</v>
      </c>
      <c r="H143" s="198">
        <v>46056</v>
      </c>
      <c r="I143" s="161" t="s">
        <v>570</v>
      </c>
      <c r="J143" s="161" t="s">
        <v>337</v>
      </c>
      <c r="K143" s="260">
        <v>931040001360</v>
      </c>
      <c r="L143" s="161" t="s">
        <v>3918</v>
      </c>
      <c r="M143" s="161" t="s">
        <v>2766</v>
      </c>
      <c r="N143" s="161" t="s">
        <v>564</v>
      </c>
      <c r="O143" s="198" t="e">
        <v>#N/A</v>
      </c>
      <c r="P143" s="161" t="e">
        <v>#N/A</v>
      </c>
      <c r="Q143" s="161" t="e">
        <v>#N/A</v>
      </c>
      <c r="R143" s="161" t="s">
        <v>480</v>
      </c>
      <c r="S143" s="161" t="s">
        <v>747</v>
      </c>
      <c r="T143" s="161" t="s">
        <v>572</v>
      </c>
      <c r="U143" s="161" t="s">
        <v>755</v>
      </c>
      <c r="V143" s="161" t="s">
        <v>655</v>
      </c>
      <c r="W143" s="161" t="s">
        <v>131</v>
      </c>
      <c r="X143" s="198">
        <v>44927</v>
      </c>
      <c r="Y143" s="198">
        <v>45657</v>
      </c>
      <c r="Z143" s="161">
        <v>30</v>
      </c>
      <c r="AA143" s="198">
        <v>46058</v>
      </c>
      <c r="AB143" s="197">
        <f t="shared" si="14"/>
        <v>55</v>
      </c>
      <c r="AC143" s="161" t="s">
        <v>904</v>
      </c>
      <c r="AD143" s="161">
        <v>0</v>
      </c>
      <c r="AE143" s="197">
        <v>6274923812</v>
      </c>
      <c r="AF143" s="197">
        <v>6.11578066121068</v>
      </c>
      <c r="AG143" s="197">
        <v>21.5</v>
      </c>
      <c r="AH143" s="242" t="s">
        <v>118</v>
      </c>
      <c r="AI143" s="242" t="s">
        <v>904</v>
      </c>
      <c r="AJ143" s="515"/>
      <c r="AK143" s="515"/>
      <c r="AL143" s="515"/>
      <c r="AM143" s="515"/>
      <c r="AN143" s="515"/>
      <c r="AO143" s="515"/>
      <c r="AP143" s="515"/>
      <c r="AQ143" s="515"/>
      <c r="AR143" s="515"/>
      <c r="AS143" s="515"/>
      <c r="AT143" s="515"/>
      <c r="AU143" s="515"/>
      <c r="AV143" s="515"/>
      <c r="AW143" s="515"/>
      <c r="AX143" s="515"/>
      <c r="AY143" s="515"/>
      <c r="AZ143" s="515"/>
      <c r="BA143" s="515"/>
      <c r="BB143" s="234"/>
      <c r="BC143" s="234"/>
      <c r="BD143" s="234"/>
      <c r="BE143" s="234"/>
      <c r="BF143" s="234"/>
      <c r="BG143" s="234"/>
      <c r="BH143" s="234"/>
      <c r="BI143" s="234"/>
      <c r="BJ143" s="234"/>
      <c r="BK143" s="234"/>
      <c r="BL143" s="234"/>
      <c r="BM143" s="234"/>
      <c r="BN143" s="234"/>
      <c r="BO143" s="234"/>
      <c r="BP143" s="234"/>
      <c r="BQ143" s="234"/>
      <c r="BR143" s="234"/>
      <c r="BS143" s="234"/>
      <c r="BT143" s="234"/>
      <c r="BU143" s="234"/>
      <c r="BV143" s="234"/>
      <c r="BW143" s="234"/>
      <c r="BX143" s="234"/>
      <c r="BY143" s="234"/>
      <c r="BZ143" s="234"/>
      <c r="CA143" s="234"/>
      <c r="CB143" s="234"/>
      <c r="CC143" s="234"/>
      <c r="CD143" s="234"/>
      <c r="CE143" s="234"/>
      <c r="CF143" s="234"/>
      <c r="CG143" s="234"/>
      <c r="CH143" s="234"/>
      <c r="CI143" s="234"/>
      <c r="CJ143" s="234"/>
      <c r="CK143" s="234"/>
      <c r="CL143" s="234"/>
      <c r="CM143" s="234"/>
      <c r="CN143" s="234"/>
      <c r="CO143" s="234"/>
      <c r="CP143" s="234"/>
      <c r="CQ143" s="234"/>
      <c r="CR143" s="234"/>
      <c r="CS143" s="234"/>
      <c r="CT143" s="234"/>
      <c r="CU143" s="234"/>
      <c r="CV143" s="234"/>
      <c r="CW143" s="234"/>
      <c r="CX143" s="234"/>
      <c r="CY143" s="234"/>
      <c r="CZ143" s="234"/>
      <c r="DA143" s="234"/>
      <c r="DB143" s="234"/>
      <c r="DC143" s="234"/>
      <c r="DD143" s="234"/>
      <c r="DE143" s="234"/>
      <c r="DF143" s="234"/>
      <c r="DG143" s="234"/>
      <c r="DH143" s="234"/>
      <c r="DI143" s="234"/>
      <c r="DJ143" s="234"/>
      <c r="DK143" s="234"/>
      <c r="DL143" s="234"/>
      <c r="DM143" s="234"/>
      <c r="DN143" s="234"/>
      <c r="DO143" s="234"/>
      <c r="DP143" s="234"/>
      <c r="DQ143" s="234"/>
      <c r="DR143" s="234"/>
      <c r="DS143" s="234"/>
      <c r="DT143" s="234"/>
      <c r="DU143" s="234"/>
      <c r="DV143" s="234"/>
      <c r="DW143" s="234"/>
      <c r="DX143" s="234"/>
      <c r="DY143" s="234"/>
      <c r="DZ143" s="234"/>
      <c r="EA143" s="234"/>
      <c r="EB143" s="234"/>
      <c r="EC143" s="234"/>
      <c r="ED143" s="234"/>
      <c r="EE143" s="234"/>
      <c r="EF143" s="234"/>
      <c r="EG143" s="234"/>
      <c r="EH143" s="234"/>
      <c r="EI143" s="234"/>
      <c r="EJ143" s="234"/>
      <c r="EK143" s="234"/>
    </row>
    <row r="144" spans="1:141" ht="15" x14ac:dyDescent="0.25">
      <c r="A144" s="386" t="str">
        <f t="shared" si="15"/>
        <v>600120251212TAC0061-60xx-20340001250</v>
      </c>
      <c r="B144" s="161" t="s">
        <v>2292</v>
      </c>
      <c r="C144" s="475" t="s">
        <v>3363</v>
      </c>
      <c r="D144" s="161" t="s">
        <v>4458</v>
      </c>
      <c r="E144" s="161" t="s">
        <v>5243</v>
      </c>
      <c r="F144" s="161"/>
      <c r="G144" s="161" t="s">
        <v>487</v>
      </c>
      <c r="H144" s="198">
        <v>46003</v>
      </c>
      <c r="I144" s="161" t="s">
        <v>566</v>
      </c>
      <c r="J144" s="161" t="s">
        <v>363</v>
      </c>
      <c r="K144" s="260">
        <v>20340001250</v>
      </c>
      <c r="L144" s="161" t="s">
        <v>2910</v>
      </c>
      <c r="M144" s="161" t="s">
        <v>2291</v>
      </c>
      <c r="N144" s="161" t="s">
        <v>564</v>
      </c>
      <c r="O144" s="198" t="e">
        <v>#N/A</v>
      </c>
      <c r="P144" s="161" t="e">
        <v>#N/A</v>
      </c>
      <c r="Q144" s="161" t="e">
        <v>#N/A</v>
      </c>
      <c r="R144" s="161" t="s">
        <v>480</v>
      </c>
      <c r="S144" s="161" t="s">
        <v>675</v>
      </c>
      <c r="T144" s="161" t="s">
        <v>759</v>
      </c>
      <c r="U144" s="161" t="s">
        <v>760</v>
      </c>
      <c r="V144" s="161" t="s">
        <v>655</v>
      </c>
      <c r="W144" s="161" t="s">
        <v>28</v>
      </c>
      <c r="X144" s="198">
        <v>44927</v>
      </c>
      <c r="Y144" s="198">
        <v>45657</v>
      </c>
      <c r="Z144" s="161">
        <v>30</v>
      </c>
      <c r="AA144" s="198">
        <v>46013</v>
      </c>
      <c r="AB144" s="197">
        <f t="shared" si="14"/>
        <v>100</v>
      </c>
      <c r="AC144" s="161" t="s">
        <v>904</v>
      </c>
      <c r="AD144" s="161">
        <v>0</v>
      </c>
      <c r="AE144" s="197">
        <v>6178482326</v>
      </c>
      <c r="AF144" s="197">
        <v>8.3841040079912119</v>
      </c>
      <c r="AG144" s="197">
        <v>215.16666666666669</v>
      </c>
      <c r="AH144" s="242" t="s">
        <v>118</v>
      </c>
      <c r="AI144" s="242" t="s">
        <v>904</v>
      </c>
      <c r="AJ144" s="515"/>
      <c r="AK144" s="515"/>
      <c r="AL144" s="515"/>
      <c r="AM144" s="515"/>
      <c r="AN144" s="515"/>
      <c r="AO144" s="515"/>
      <c r="AP144" s="515"/>
      <c r="AQ144" s="515"/>
      <c r="AR144" s="515"/>
      <c r="AS144" s="515"/>
      <c r="AT144" s="515"/>
      <c r="AU144" s="515"/>
      <c r="AV144" s="515"/>
      <c r="AW144" s="515"/>
      <c r="AX144" s="515"/>
      <c r="AY144" s="515"/>
      <c r="AZ144" s="515"/>
      <c r="BA144" s="515"/>
      <c r="BB144" s="234"/>
      <c r="BC144" s="234"/>
      <c r="BD144" s="234"/>
      <c r="BE144" s="234"/>
      <c r="BF144" s="234"/>
      <c r="BG144" s="234"/>
      <c r="BH144" s="234"/>
      <c r="BI144" s="234"/>
      <c r="BJ144" s="234"/>
      <c r="BK144" s="234"/>
      <c r="BL144" s="234"/>
      <c r="BM144" s="234"/>
      <c r="BN144" s="234"/>
      <c r="BO144" s="234"/>
      <c r="BP144" s="234"/>
      <c r="BQ144" s="234"/>
      <c r="BR144" s="234"/>
      <c r="BS144" s="234"/>
      <c r="BT144" s="234"/>
      <c r="BU144" s="234"/>
      <c r="BV144" s="234"/>
      <c r="BW144" s="234"/>
      <c r="BX144" s="234"/>
      <c r="BY144" s="234"/>
      <c r="BZ144" s="234"/>
      <c r="CA144" s="234"/>
      <c r="CB144" s="234"/>
      <c r="CC144" s="234"/>
      <c r="CD144" s="234"/>
      <c r="CE144" s="234"/>
      <c r="CF144" s="234"/>
      <c r="CG144" s="234"/>
      <c r="CH144" s="234"/>
      <c r="CI144" s="234"/>
      <c r="CJ144" s="234"/>
      <c r="CK144" s="234"/>
      <c r="CL144" s="234"/>
      <c r="CM144" s="234"/>
      <c r="CN144" s="234"/>
      <c r="CO144" s="234"/>
      <c r="CP144" s="234"/>
      <c r="CQ144" s="234"/>
      <c r="CR144" s="234"/>
      <c r="CS144" s="234"/>
      <c r="CT144" s="234"/>
      <c r="CU144" s="234"/>
      <c r="CV144" s="234"/>
      <c r="CW144" s="234"/>
      <c r="CX144" s="234"/>
      <c r="CY144" s="234"/>
      <c r="CZ144" s="234"/>
      <c r="DA144" s="234"/>
      <c r="DB144" s="234"/>
      <c r="DC144" s="234"/>
      <c r="DD144" s="234"/>
      <c r="DE144" s="234"/>
      <c r="DF144" s="234"/>
      <c r="DG144" s="234"/>
      <c r="DH144" s="234"/>
      <c r="DI144" s="234"/>
      <c r="DJ144" s="234"/>
      <c r="DK144" s="234"/>
      <c r="DL144" s="234"/>
      <c r="DM144" s="234"/>
      <c r="DN144" s="234"/>
      <c r="DO144" s="234"/>
      <c r="DP144" s="234"/>
      <c r="DQ144" s="234"/>
      <c r="DR144" s="234"/>
      <c r="DS144" s="234"/>
      <c r="DT144" s="234"/>
      <c r="DU144" s="234"/>
      <c r="DV144" s="234"/>
      <c r="DW144" s="234"/>
      <c r="DX144" s="234"/>
      <c r="DY144" s="234"/>
      <c r="DZ144" s="234"/>
      <c r="EA144" s="234"/>
      <c r="EB144" s="234"/>
      <c r="EC144" s="234"/>
      <c r="ED144" s="234"/>
      <c r="EE144" s="234"/>
      <c r="EF144" s="234"/>
      <c r="EG144" s="234"/>
      <c r="EH144" s="234"/>
      <c r="EI144" s="234"/>
      <c r="EJ144" s="234"/>
      <c r="EK144" s="234"/>
    </row>
    <row r="145" spans="1:141" ht="15" x14ac:dyDescent="0.25">
      <c r="A145" s="386" t="str">
        <f t="shared" si="15"/>
        <v>720120251231TAC0007-72xx-921240000219</v>
      </c>
      <c r="B145" s="161" t="s">
        <v>2911</v>
      </c>
      <c r="C145" s="475" t="s">
        <v>3363</v>
      </c>
      <c r="D145" s="161" t="s">
        <v>4458</v>
      </c>
      <c r="E145" s="161" t="s">
        <v>5470</v>
      </c>
      <c r="F145" s="161"/>
      <c r="G145" s="161" t="s">
        <v>487</v>
      </c>
      <c r="H145" s="198">
        <v>46022</v>
      </c>
      <c r="I145" s="161" t="s">
        <v>601</v>
      </c>
      <c r="J145" s="161" t="s">
        <v>289</v>
      </c>
      <c r="K145" s="260">
        <v>921240000219</v>
      </c>
      <c r="L145" s="161" t="s">
        <v>2912</v>
      </c>
      <c r="M145" s="161" t="s">
        <v>397</v>
      </c>
      <c r="N145" s="161" t="s">
        <v>564</v>
      </c>
      <c r="O145" s="198">
        <v>46021</v>
      </c>
      <c r="P145" s="161" t="e">
        <v>#N/A</v>
      </c>
      <c r="Q145" s="161" t="e">
        <v>#N/A</v>
      </c>
      <c r="R145" s="161" t="s">
        <v>31</v>
      </c>
      <c r="S145" s="161" t="s">
        <v>828</v>
      </c>
      <c r="T145" s="161" t="s">
        <v>562</v>
      </c>
      <c r="U145" s="161" t="s">
        <v>828</v>
      </c>
      <c r="V145" s="161" t="s">
        <v>655</v>
      </c>
      <c r="W145" s="161" t="s">
        <v>28</v>
      </c>
      <c r="X145" s="198">
        <v>44743</v>
      </c>
      <c r="Y145" s="198">
        <v>45657</v>
      </c>
      <c r="Z145" s="161">
        <v>30</v>
      </c>
      <c r="AA145" s="198">
        <v>46030</v>
      </c>
      <c r="AB145" s="197">
        <f t="shared" si="14"/>
        <v>83</v>
      </c>
      <c r="AC145" s="161" t="s">
        <v>904</v>
      </c>
      <c r="AD145" s="161">
        <v>0</v>
      </c>
      <c r="AE145" s="197">
        <v>6036959517</v>
      </c>
      <c r="AF145" s="197">
        <v>2.0353913990300874</v>
      </c>
      <c r="AG145" s="197">
        <v>1.6944444444444444</v>
      </c>
      <c r="AH145" s="242" t="s">
        <v>118</v>
      </c>
      <c r="AI145" s="242" t="s">
        <v>904</v>
      </c>
      <c r="AJ145" s="515"/>
      <c r="AK145" s="515"/>
      <c r="AL145" s="515"/>
      <c r="AM145" s="515"/>
      <c r="AN145" s="515"/>
      <c r="AO145" s="515"/>
      <c r="AP145" s="515"/>
      <c r="AQ145" s="515"/>
      <c r="AR145" s="515"/>
      <c r="AS145" s="515"/>
      <c r="AT145" s="515"/>
      <c r="AU145" s="515"/>
      <c r="AV145" s="515"/>
      <c r="AW145" s="515"/>
      <c r="AX145" s="515"/>
      <c r="AY145" s="515"/>
      <c r="AZ145" s="515"/>
      <c r="BA145" s="515"/>
      <c r="BB145" s="234"/>
      <c r="BC145" s="234"/>
      <c r="BD145" s="234"/>
      <c r="BE145" s="234"/>
      <c r="BF145" s="234"/>
      <c r="BG145" s="234"/>
      <c r="BH145" s="234"/>
      <c r="BI145" s="234"/>
      <c r="BJ145" s="234"/>
      <c r="BK145" s="234"/>
      <c r="BL145" s="234"/>
      <c r="BM145" s="234"/>
      <c r="BN145" s="234"/>
      <c r="BO145" s="234"/>
      <c r="BP145" s="234"/>
      <c r="BQ145" s="234"/>
      <c r="BR145" s="234"/>
      <c r="BS145" s="234"/>
      <c r="BT145" s="234"/>
      <c r="BU145" s="234"/>
      <c r="BV145" s="234"/>
      <c r="BW145" s="234"/>
      <c r="BX145" s="234"/>
      <c r="BY145" s="234"/>
      <c r="BZ145" s="234"/>
      <c r="CA145" s="234"/>
      <c r="CB145" s="234"/>
      <c r="CC145" s="234"/>
      <c r="CD145" s="234"/>
      <c r="CE145" s="234"/>
      <c r="CF145" s="234"/>
      <c r="CG145" s="234"/>
      <c r="CH145" s="234"/>
      <c r="CI145" s="234"/>
      <c r="CJ145" s="234"/>
      <c r="CK145" s="234"/>
      <c r="CL145" s="234"/>
      <c r="CM145" s="234"/>
      <c r="CN145" s="234"/>
      <c r="CO145" s="234"/>
      <c r="CP145" s="234"/>
      <c r="CQ145" s="234"/>
      <c r="CR145" s="234"/>
      <c r="CS145" s="234"/>
      <c r="CT145" s="234"/>
      <c r="CU145" s="234"/>
      <c r="CV145" s="234"/>
      <c r="CW145" s="234"/>
      <c r="CX145" s="234"/>
      <c r="CY145" s="234"/>
      <c r="CZ145" s="234"/>
      <c r="DA145" s="234"/>
      <c r="DB145" s="234"/>
      <c r="DC145" s="234"/>
      <c r="DD145" s="234"/>
      <c r="DE145" s="234"/>
      <c r="DF145" s="234"/>
      <c r="DG145" s="234"/>
      <c r="DH145" s="234"/>
      <c r="DI145" s="234"/>
      <c r="DJ145" s="234"/>
      <c r="DK145" s="234"/>
      <c r="DL145" s="234"/>
      <c r="DM145" s="234"/>
      <c r="DN145" s="234"/>
      <c r="DO145" s="234"/>
      <c r="DP145" s="234"/>
      <c r="DQ145" s="234"/>
      <c r="DR145" s="234"/>
      <c r="DS145" s="234"/>
      <c r="DT145" s="234"/>
      <c r="DU145" s="234"/>
      <c r="DV145" s="234"/>
      <c r="DW145" s="234"/>
      <c r="DX145" s="234"/>
      <c r="DY145" s="234"/>
      <c r="DZ145" s="234"/>
      <c r="EA145" s="234"/>
      <c r="EB145" s="234"/>
      <c r="EC145" s="234"/>
      <c r="ED145" s="234"/>
      <c r="EE145" s="234"/>
      <c r="EF145" s="234"/>
      <c r="EG145" s="234"/>
      <c r="EH145" s="234"/>
      <c r="EI145" s="234"/>
      <c r="EJ145" s="234"/>
      <c r="EK145" s="234"/>
    </row>
    <row r="146" spans="1:141" ht="15" x14ac:dyDescent="0.25">
      <c r="A146" s="386" t="str">
        <f t="shared" si="15"/>
        <v>620120251225TAC0003-62xx-180640015074</v>
      </c>
      <c r="B146" s="161" t="s">
        <v>2672</v>
      </c>
      <c r="C146" s="475" t="s">
        <v>3363</v>
      </c>
      <c r="D146" s="161" t="s">
        <v>4458</v>
      </c>
      <c r="E146" s="161" t="s">
        <v>5401</v>
      </c>
      <c r="F146" s="161"/>
      <c r="G146" s="161" t="s">
        <v>487</v>
      </c>
      <c r="H146" s="198">
        <v>46016</v>
      </c>
      <c r="I146" s="161" t="s">
        <v>576</v>
      </c>
      <c r="J146" s="161" t="s">
        <v>361</v>
      </c>
      <c r="K146" s="260">
        <v>180640015074</v>
      </c>
      <c r="L146" s="161" t="s">
        <v>2913</v>
      </c>
      <c r="M146" s="161" t="s">
        <v>2671</v>
      </c>
      <c r="N146" s="161" t="s">
        <v>564</v>
      </c>
      <c r="O146" s="198">
        <v>46014</v>
      </c>
      <c r="P146" s="161" t="e">
        <v>#N/A</v>
      </c>
      <c r="Q146" s="161" t="e">
        <v>#N/A</v>
      </c>
      <c r="R146" s="161" t="s">
        <v>480</v>
      </c>
      <c r="S146" s="161" t="s">
        <v>1967</v>
      </c>
      <c r="T146" s="161" t="s">
        <v>578</v>
      </c>
      <c r="U146" s="161" t="s">
        <v>1786</v>
      </c>
      <c r="V146" s="161" t="s">
        <v>655</v>
      </c>
      <c r="W146" s="161" t="s">
        <v>28</v>
      </c>
      <c r="X146" s="198">
        <v>44562</v>
      </c>
      <c r="Y146" s="198">
        <v>45657</v>
      </c>
      <c r="Z146" s="161">
        <v>30</v>
      </c>
      <c r="AA146" s="198">
        <v>46028</v>
      </c>
      <c r="AB146" s="197">
        <f t="shared" si="14"/>
        <v>85</v>
      </c>
      <c r="AC146" s="161" t="s">
        <v>904</v>
      </c>
      <c r="AD146" s="161">
        <v>0</v>
      </c>
      <c r="AE146" s="197">
        <v>6020527891</v>
      </c>
      <c r="AF146" s="197">
        <v>1.9361435484461798</v>
      </c>
      <c r="AG146" s="197">
        <v>15.555555555555557</v>
      </c>
      <c r="AH146" s="242" t="s">
        <v>118</v>
      </c>
      <c r="AI146" s="242" t="s">
        <v>904</v>
      </c>
      <c r="AJ146" s="515"/>
      <c r="AK146" s="515"/>
      <c r="AL146" s="515"/>
      <c r="AM146" s="515"/>
      <c r="AN146" s="515"/>
      <c r="AO146" s="515"/>
      <c r="AP146" s="515"/>
      <c r="AQ146" s="515"/>
      <c r="AR146" s="515"/>
      <c r="AS146" s="515"/>
      <c r="AT146" s="515"/>
      <c r="AU146" s="515"/>
      <c r="AV146" s="515"/>
      <c r="AW146" s="515"/>
      <c r="AX146" s="515"/>
      <c r="AY146" s="515"/>
      <c r="AZ146" s="515"/>
      <c r="BA146" s="515"/>
      <c r="BB146" s="234"/>
      <c r="BC146" s="234"/>
      <c r="BD146" s="234"/>
      <c r="BE146" s="234"/>
      <c r="BF146" s="234"/>
      <c r="BG146" s="234"/>
      <c r="BH146" s="234"/>
      <c r="BI146" s="234"/>
      <c r="BJ146" s="234"/>
      <c r="BK146" s="234"/>
      <c r="BL146" s="234"/>
      <c r="BM146" s="234"/>
      <c r="BN146" s="234"/>
      <c r="BO146" s="234"/>
      <c r="BP146" s="234"/>
      <c r="BQ146" s="234"/>
      <c r="BR146" s="234"/>
      <c r="BS146" s="234"/>
      <c r="BT146" s="234"/>
      <c r="BU146" s="234"/>
      <c r="BV146" s="234"/>
      <c r="BW146" s="234"/>
      <c r="BX146" s="234"/>
      <c r="BY146" s="234"/>
      <c r="BZ146" s="234"/>
      <c r="CA146" s="234"/>
      <c r="CB146" s="234"/>
      <c r="CC146" s="234"/>
      <c r="CD146" s="234"/>
      <c r="CE146" s="234"/>
      <c r="CF146" s="234"/>
      <c r="CG146" s="234"/>
      <c r="CH146" s="234"/>
      <c r="CI146" s="234"/>
      <c r="CJ146" s="234"/>
      <c r="CK146" s="234"/>
      <c r="CL146" s="234"/>
      <c r="CM146" s="234"/>
      <c r="CN146" s="234"/>
      <c r="CO146" s="234"/>
      <c r="CP146" s="234"/>
      <c r="CQ146" s="234"/>
      <c r="CR146" s="234"/>
      <c r="CS146" s="234"/>
      <c r="CT146" s="234"/>
      <c r="CU146" s="234"/>
      <c r="CV146" s="234"/>
      <c r="CW146" s="234"/>
      <c r="CX146" s="234"/>
      <c r="CY146" s="234"/>
      <c r="CZ146" s="234"/>
      <c r="DA146" s="234"/>
      <c r="DB146" s="234"/>
      <c r="DC146" s="234"/>
      <c r="DD146" s="234"/>
      <c r="DE146" s="234"/>
      <c r="DF146" s="234"/>
      <c r="DG146" s="234"/>
      <c r="DH146" s="234"/>
      <c r="DI146" s="234"/>
      <c r="DJ146" s="234"/>
      <c r="DK146" s="234"/>
      <c r="DL146" s="234"/>
      <c r="DM146" s="234"/>
      <c r="DN146" s="234"/>
      <c r="DO146" s="234"/>
      <c r="DP146" s="234"/>
      <c r="DQ146" s="234"/>
      <c r="DR146" s="234"/>
      <c r="DS146" s="234"/>
      <c r="DT146" s="234"/>
      <c r="DU146" s="234"/>
      <c r="DV146" s="234"/>
      <c r="DW146" s="234"/>
      <c r="DX146" s="234"/>
      <c r="DY146" s="234"/>
      <c r="DZ146" s="234"/>
      <c r="EA146" s="234"/>
      <c r="EB146" s="234"/>
      <c r="EC146" s="234"/>
      <c r="ED146" s="234"/>
      <c r="EE146" s="234"/>
      <c r="EF146" s="234"/>
      <c r="EG146" s="234"/>
      <c r="EH146" s="234"/>
      <c r="EI146" s="234"/>
      <c r="EJ146" s="234"/>
      <c r="EK146" s="234"/>
    </row>
    <row r="147" spans="1:141" ht="15" x14ac:dyDescent="0.25">
      <c r="A147" s="386" t="str">
        <f t="shared" si="15"/>
        <v>060120251113TAC0025-06xx-221040037719</v>
      </c>
      <c r="B147" s="161" t="s">
        <v>1648</v>
      </c>
      <c r="C147" s="475" t="s">
        <v>3363</v>
      </c>
      <c r="D147" s="161" t="s">
        <v>4458</v>
      </c>
      <c r="E147" s="161" t="s">
        <v>5009</v>
      </c>
      <c r="F147" s="161"/>
      <c r="G147" s="161" t="s">
        <v>487</v>
      </c>
      <c r="H147" s="198">
        <v>45974</v>
      </c>
      <c r="I147" s="161" t="s">
        <v>661</v>
      </c>
      <c r="J147" s="161" t="s">
        <v>348</v>
      </c>
      <c r="K147" s="260">
        <v>221040037719</v>
      </c>
      <c r="L147" s="161" t="s">
        <v>2914</v>
      </c>
      <c r="M147" s="161" t="s">
        <v>1649</v>
      </c>
      <c r="N147" s="161" t="s">
        <v>564</v>
      </c>
      <c r="O147" s="198">
        <v>45974</v>
      </c>
      <c r="P147" s="161" t="e">
        <v>#N/A</v>
      </c>
      <c r="Q147" s="161" t="e">
        <v>#N/A</v>
      </c>
      <c r="R147" s="161" t="s">
        <v>480</v>
      </c>
      <c r="S147" s="161" t="s">
        <v>662</v>
      </c>
      <c r="T147" s="161" t="s">
        <v>562</v>
      </c>
      <c r="U147" s="161" t="s">
        <v>824</v>
      </c>
      <c r="V147" s="161" t="s">
        <v>655</v>
      </c>
      <c r="W147" s="161" t="s">
        <v>28</v>
      </c>
      <c r="X147" s="198">
        <v>44855</v>
      </c>
      <c r="Y147" s="198">
        <v>45747</v>
      </c>
      <c r="Z147" s="161">
        <v>30</v>
      </c>
      <c r="AA147" s="198">
        <v>45987</v>
      </c>
      <c r="AB147" s="197">
        <f t="shared" si="14"/>
        <v>126</v>
      </c>
      <c r="AC147" s="161" t="s">
        <v>904</v>
      </c>
      <c r="AD147" s="161">
        <v>0</v>
      </c>
      <c r="AE147" s="197">
        <v>5989621829</v>
      </c>
      <c r="AF147" s="197">
        <v>0.8209876575420727</v>
      </c>
      <c r="AG147" s="197">
        <v>52.583333333333336</v>
      </c>
      <c r="AH147" s="242" t="s">
        <v>118</v>
      </c>
      <c r="AI147" s="242" t="s">
        <v>904</v>
      </c>
      <c r="AJ147" s="515"/>
      <c r="AK147" s="515"/>
      <c r="AL147" s="515"/>
      <c r="AM147" s="515"/>
      <c r="AN147" s="515"/>
      <c r="AO147" s="515"/>
      <c r="AP147" s="515"/>
      <c r="AQ147" s="515"/>
      <c r="AR147" s="515"/>
      <c r="AS147" s="515"/>
      <c r="AT147" s="515"/>
      <c r="AU147" s="515"/>
      <c r="AV147" s="515"/>
      <c r="AW147" s="515"/>
      <c r="AX147" s="515"/>
      <c r="AY147" s="515"/>
      <c r="AZ147" s="515"/>
      <c r="BA147" s="515"/>
      <c r="BB147" s="234"/>
      <c r="BC147" s="234"/>
      <c r="BD147" s="234"/>
      <c r="BE147" s="234"/>
      <c r="BF147" s="234"/>
      <c r="BG147" s="234"/>
      <c r="BH147" s="234"/>
      <c r="BI147" s="234"/>
      <c r="BJ147" s="234"/>
      <c r="BK147" s="234"/>
      <c r="BL147" s="234"/>
      <c r="BM147" s="234"/>
      <c r="BN147" s="234"/>
      <c r="BO147" s="234"/>
      <c r="BP147" s="234"/>
      <c r="BQ147" s="234"/>
      <c r="BR147" s="234"/>
      <c r="BS147" s="234"/>
      <c r="BT147" s="234"/>
      <c r="BU147" s="234"/>
      <c r="BV147" s="234"/>
      <c r="BW147" s="234"/>
      <c r="BX147" s="234"/>
      <c r="BY147" s="234"/>
      <c r="BZ147" s="234"/>
      <c r="CA147" s="234"/>
      <c r="CB147" s="234"/>
      <c r="CC147" s="234"/>
      <c r="CD147" s="234"/>
      <c r="CE147" s="234"/>
      <c r="CF147" s="234"/>
      <c r="CG147" s="234"/>
      <c r="CH147" s="234"/>
      <c r="CI147" s="234"/>
      <c r="CJ147" s="234"/>
      <c r="CK147" s="234"/>
      <c r="CL147" s="234"/>
      <c r="CM147" s="234"/>
      <c r="CN147" s="234"/>
      <c r="CO147" s="234"/>
      <c r="CP147" s="234"/>
      <c r="CQ147" s="234"/>
      <c r="CR147" s="234"/>
      <c r="CS147" s="234"/>
      <c r="CT147" s="234"/>
      <c r="CU147" s="234"/>
      <c r="CV147" s="234"/>
      <c r="CW147" s="234"/>
      <c r="CX147" s="234"/>
      <c r="CY147" s="234"/>
      <c r="CZ147" s="234"/>
      <c r="DA147" s="234"/>
      <c r="DB147" s="234"/>
      <c r="DC147" s="234"/>
      <c r="DD147" s="234"/>
      <c r="DE147" s="234"/>
      <c r="DF147" s="234"/>
      <c r="DG147" s="234"/>
      <c r="DH147" s="234"/>
      <c r="DI147" s="234"/>
      <c r="DJ147" s="234"/>
      <c r="DK147" s="234"/>
      <c r="DL147" s="234"/>
      <c r="DM147" s="234"/>
      <c r="DN147" s="234"/>
      <c r="DO147" s="234"/>
      <c r="DP147" s="234"/>
      <c r="DQ147" s="234"/>
      <c r="DR147" s="234"/>
      <c r="DS147" s="234"/>
      <c r="DT147" s="234"/>
      <c r="DU147" s="234"/>
      <c r="DV147" s="234"/>
      <c r="DW147" s="234"/>
      <c r="DX147" s="234"/>
      <c r="DY147" s="234"/>
      <c r="DZ147" s="234"/>
      <c r="EA147" s="234"/>
      <c r="EB147" s="234"/>
      <c r="EC147" s="234"/>
      <c r="ED147" s="234"/>
      <c r="EE147" s="234"/>
      <c r="EF147" s="234"/>
      <c r="EG147" s="234"/>
      <c r="EH147" s="234"/>
      <c r="EI147" s="234"/>
      <c r="EJ147" s="234"/>
      <c r="EK147" s="234"/>
    </row>
    <row r="148" spans="1:141" ht="15" x14ac:dyDescent="0.25">
      <c r="A148" s="386" t="str">
        <f t="shared" si="15"/>
        <v>620120251219TAC0001-62xx-100840004498</v>
      </c>
      <c r="B148" s="161" t="s">
        <v>2256</v>
      </c>
      <c r="C148" s="475" t="s">
        <v>3363</v>
      </c>
      <c r="D148" s="161" t="s">
        <v>4458</v>
      </c>
      <c r="E148" s="161" t="s">
        <v>5398</v>
      </c>
      <c r="F148" s="161"/>
      <c r="G148" s="161" t="s">
        <v>487</v>
      </c>
      <c r="H148" s="198">
        <v>46010</v>
      </c>
      <c r="I148" s="161" t="s">
        <v>576</v>
      </c>
      <c r="J148" s="161" t="s">
        <v>361</v>
      </c>
      <c r="K148" s="260">
        <v>100840004498</v>
      </c>
      <c r="L148" s="161" t="s">
        <v>2915</v>
      </c>
      <c r="M148" s="161" t="s">
        <v>2255</v>
      </c>
      <c r="N148" s="161" t="s">
        <v>564</v>
      </c>
      <c r="O148" s="198">
        <v>46008</v>
      </c>
      <c r="P148" s="161" t="e">
        <v>#N/A</v>
      </c>
      <c r="Q148" s="161" t="e">
        <v>#N/A</v>
      </c>
      <c r="R148" s="161" t="s">
        <v>480</v>
      </c>
      <c r="S148" s="161" t="s">
        <v>687</v>
      </c>
      <c r="T148" s="161" t="s">
        <v>579</v>
      </c>
      <c r="U148" s="161" t="s">
        <v>481</v>
      </c>
      <c r="V148" s="161" t="s">
        <v>655</v>
      </c>
      <c r="W148" s="161" t="s">
        <v>28</v>
      </c>
      <c r="X148" s="198">
        <v>44562</v>
      </c>
      <c r="Y148" s="198">
        <v>45657</v>
      </c>
      <c r="Z148" s="161">
        <v>30</v>
      </c>
      <c r="AA148" s="198">
        <v>46017</v>
      </c>
      <c r="AB148" s="197">
        <f t="shared" si="14"/>
        <v>96</v>
      </c>
      <c r="AC148" s="161" t="s">
        <v>904</v>
      </c>
      <c r="AD148" s="161">
        <v>0</v>
      </c>
      <c r="AE148" s="197">
        <v>5886926007</v>
      </c>
      <c r="AF148" s="197">
        <v>4.2867652198506798</v>
      </c>
      <c r="AG148" s="197">
        <v>7.3888888888888893</v>
      </c>
      <c r="AH148" s="242" t="s">
        <v>118</v>
      </c>
      <c r="AI148" s="242" t="s">
        <v>904</v>
      </c>
      <c r="AJ148" s="515"/>
      <c r="AK148" s="515"/>
      <c r="AL148" s="515"/>
      <c r="AM148" s="515"/>
      <c r="AN148" s="515"/>
      <c r="AO148" s="515"/>
      <c r="AP148" s="515"/>
      <c r="AQ148" s="515"/>
      <c r="AR148" s="515"/>
      <c r="AS148" s="515"/>
      <c r="AT148" s="515"/>
      <c r="AU148" s="515"/>
      <c r="AV148" s="515"/>
      <c r="AW148" s="515"/>
      <c r="AX148" s="515"/>
      <c r="AY148" s="515"/>
      <c r="AZ148" s="515"/>
      <c r="BA148" s="515"/>
      <c r="BB148" s="234"/>
      <c r="BC148" s="234"/>
      <c r="BD148" s="234"/>
      <c r="BE148" s="234"/>
      <c r="BF148" s="234"/>
      <c r="BG148" s="234"/>
      <c r="BH148" s="234"/>
      <c r="BI148" s="234"/>
      <c r="BJ148" s="234"/>
      <c r="BK148" s="234"/>
      <c r="BL148" s="234"/>
      <c r="BM148" s="234"/>
      <c r="BN148" s="234"/>
      <c r="BO148" s="234"/>
      <c r="BP148" s="234"/>
      <c r="BQ148" s="234"/>
      <c r="BR148" s="234"/>
      <c r="BS148" s="234"/>
      <c r="BT148" s="234"/>
      <c r="BU148" s="234"/>
      <c r="BV148" s="234"/>
      <c r="BW148" s="234"/>
      <c r="BX148" s="234"/>
      <c r="BY148" s="234"/>
      <c r="BZ148" s="234"/>
      <c r="CA148" s="234"/>
      <c r="CB148" s="234"/>
      <c r="CC148" s="234"/>
      <c r="CD148" s="234"/>
      <c r="CE148" s="234"/>
      <c r="CF148" s="234"/>
      <c r="CG148" s="234"/>
      <c r="CH148" s="234"/>
      <c r="CI148" s="234"/>
      <c r="CJ148" s="234"/>
      <c r="CK148" s="234"/>
      <c r="CL148" s="234"/>
      <c r="CM148" s="234"/>
      <c r="CN148" s="234"/>
      <c r="CO148" s="234"/>
      <c r="CP148" s="234"/>
      <c r="CQ148" s="234"/>
      <c r="CR148" s="234"/>
      <c r="CS148" s="234"/>
      <c r="CT148" s="234"/>
      <c r="CU148" s="234"/>
      <c r="CV148" s="234"/>
      <c r="CW148" s="234"/>
      <c r="CX148" s="234"/>
      <c r="CY148" s="234"/>
      <c r="CZ148" s="234"/>
      <c r="DA148" s="234"/>
      <c r="DB148" s="234"/>
      <c r="DC148" s="234"/>
      <c r="DD148" s="234"/>
      <c r="DE148" s="234"/>
      <c r="DF148" s="234"/>
      <c r="DG148" s="234"/>
      <c r="DH148" s="234"/>
      <c r="DI148" s="234"/>
      <c r="DJ148" s="234"/>
      <c r="DK148" s="234"/>
      <c r="DL148" s="234"/>
      <c r="DM148" s="234"/>
      <c r="DN148" s="234"/>
      <c r="DO148" s="234"/>
      <c r="DP148" s="234"/>
      <c r="DQ148" s="234"/>
      <c r="DR148" s="234"/>
      <c r="DS148" s="234"/>
      <c r="DT148" s="234"/>
      <c r="DU148" s="234"/>
      <c r="DV148" s="234"/>
      <c r="DW148" s="234"/>
      <c r="DX148" s="234"/>
      <c r="DY148" s="234"/>
      <c r="DZ148" s="234"/>
      <c r="EA148" s="234"/>
      <c r="EB148" s="234"/>
      <c r="EC148" s="234"/>
      <c r="ED148" s="234"/>
      <c r="EE148" s="234"/>
      <c r="EF148" s="234"/>
      <c r="EG148" s="234"/>
      <c r="EH148" s="234"/>
      <c r="EI148" s="234"/>
      <c r="EJ148" s="234"/>
      <c r="EK148" s="234"/>
    </row>
    <row r="149" spans="1:141" ht="15" x14ac:dyDescent="0.25">
      <c r="A149" s="386" t="str">
        <f t="shared" si="15"/>
        <v>450120250909TAC0002-45xx-210640034673</v>
      </c>
      <c r="B149" s="161" t="s">
        <v>1868</v>
      </c>
      <c r="C149" s="475" t="s">
        <v>3363</v>
      </c>
      <c r="D149" s="161" t="s">
        <v>4458</v>
      </c>
      <c r="E149" s="161" t="s">
        <v>5145</v>
      </c>
      <c r="F149" s="161"/>
      <c r="G149" s="161" t="s">
        <v>487</v>
      </c>
      <c r="H149" s="198">
        <v>45909</v>
      </c>
      <c r="I149" s="161" t="s">
        <v>591</v>
      </c>
      <c r="J149" s="161" t="s">
        <v>359</v>
      </c>
      <c r="K149" s="260">
        <v>210640034673</v>
      </c>
      <c r="L149" s="161" t="s">
        <v>2917</v>
      </c>
      <c r="M149" s="161" t="s">
        <v>1724</v>
      </c>
      <c r="N149" s="161" t="s">
        <v>564</v>
      </c>
      <c r="O149" s="198">
        <v>45898</v>
      </c>
      <c r="P149" s="161" t="e">
        <v>#N/A</v>
      </c>
      <c r="Q149" s="161">
        <v>210640034673</v>
      </c>
      <c r="R149" s="161" t="s">
        <v>480</v>
      </c>
      <c r="S149" s="161" t="s">
        <v>817</v>
      </c>
      <c r="T149" s="161" t="s">
        <v>562</v>
      </c>
      <c r="U149" s="161" t="s">
        <v>1106</v>
      </c>
      <c r="V149" s="161" t="s">
        <v>655</v>
      </c>
      <c r="W149" s="161" t="s">
        <v>28</v>
      </c>
      <c r="X149" s="198">
        <v>44562</v>
      </c>
      <c r="Y149" s="198">
        <v>45657</v>
      </c>
      <c r="Z149" s="161">
        <v>30</v>
      </c>
      <c r="AA149" s="198">
        <v>45995</v>
      </c>
      <c r="AB149" s="197">
        <f t="shared" si="14"/>
        <v>118</v>
      </c>
      <c r="AC149" s="161" t="s">
        <v>904</v>
      </c>
      <c r="AD149" s="161">
        <v>0</v>
      </c>
      <c r="AE149" s="197">
        <v>5783827859</v>
      </c>
      <c r="AF149" s="197">
        <v>3.8180920197570534</v>
      </c>
      <c r="AG149" s="197">
        <v>4.2777777777777777</v>
      </c>
      <c r="AH149" s="242" t="s">
        <v>118</v>
      </c>
      <c r="AI149" s="242" t="s">
        <v>904</v>
      </c>
      <c r="AJ149" s="515"/>
      <c r="AK149" s="515"/>
      <c r="AL149" s="515"/>
      <c r="AM149" s="515"/>
      <c r="AN149" s="515"/>
      <c r="AO149" s="515"/>
      <c r="AP149" s="515"/>
      <c r="AQ149" s="515"/>
      <c r="AR149" s="515"/>
      <c r="AS149" s="515"/>
      <c r="AT149" s="515"/>
      <c r="AU149" s="515"/>
      <c r="AV149" s="515"/>
      <c r="AW149" s="515"/>
      <c r="AX149" s="515"/>
      <c r="AY149" s="515"/>
      <c r="AZ149" s="515"/>
      <c r="BA149" s="515"/>
      <c r="BB149" s="234"/>
      <c r="BC149" s="234"/>
      <c r="BD149" s="234"/>
      <c r="BE149" s="234"/>
      <c r="BF149" s="234"/>
      <c r="BG149" s="234"/>
      <c r="BH149" s="234"/>
      <c r="BI149" s="234"/>
      <c r="BJ149" s="234"/>
      <c r="BK149" s="234"/>
      <c r="BL149" s="234"/>
      <c r="BM149" s="234"/>
      <c r="BN149" s="234"/>
      <c r="BO149" s="234"/>
      <c r="BP149" s="234"/>
      <c r="BQ149" s="234"/>
      <c r="BR149" s="234"/>
      <c r="BS149" s="234"/>
      <c r="BT149" s="234"/>
      <c r="BU149" s="234"/>
      <c r="BV149" s="234"/>
      <c r="BW149" s="234"/>
      <c r="BX149" s="234"/>
      <c r="BY149" s="234"/>
      <c r="BZ149" s="234"/>
      <c r="CA149" s="234"/>
      <c r="CB149" s="234"/>
      <c r="CC149" s="234"/>
      <c r="CD149" s="234"/>
      <c r="CE149" s="234"/>
      <c r="CF149" s="234"/>
      <c r="CG149" s="234"/>
      <c r="CH149" s="234"/>
      <c r="CI149" s="234"/>
      <c r="CJ149" s="234"/>
      <c r="CK149" s="234"/>
      <c r="CL149" s="234"/>
      <c r="CM149" s="234"/>
      <c r="CN149" s="234"/>
      <c r="CO149" s="234"/>
      <c r="CP149" s="234"/>
      <c r="CQ149" s="234"/>
      <c r="CR149" s="234"/>
      <c r="CS149" s="234"/>
      <c r="CT149" s="234"/>
      <c r="CU149" s="234"/>
      <c r="CV149" s="234"/>
      <c r="CW149" s="234"/>
      <c r="CX149" s="234"/>
      <c r="CY149" s="234"/>
      <c r="CZ149" s="234"/>
      <c r="DA149" s="234"/>
      <c r="DB149" s="234"/>
      <c r="DC149" s="234"/>
      <c r="DD149" s="234"/>
      <c r="DE149" s="234"/>
      <c r="DF149" s="234"/>
      <c r="DG149" s="234"/>
      <c r="DH149" s="234"/>
      <c r="DI149" s="234"/>
      <c r="DJ149" s="234"/>
      <c r="DK149" s="234"/>
      <c r="DL149" s="234"/>
      <c r="DM149" s="234"/>
      <c r="DN149" s="234"/>
      <c r="DO149" s="234"/>
      <c r="DP149" s="234"/>
      <c r="DQ149" s="234"/>
      <c r="DR149" s="234"/>
      <c r="DS149" s="234"/>
      <c r="DT149" s="234"/>
      <c r="DU149" s="234"/>
      <c r="DV149" s="234"/>
      <c r="DW149" s="234"/>
      <c r="DX149" s="234"/>
      <c r="DY149" s="234"/>
      <c r="DZ149" s="234"/>
      <c r="EA149" s="234"/>
      <c r="EB149" s="234"/>
      <c r="EC149" s="234"/>
      <c r="ED149" s="234"/>
      <c r="EE149" s="234"/>
      <c r="EF149" s="234"/>
      <c r="EG149" s="234"/>
      <c r="EH149" s="234"/>
      <c r="EI149" s="234"/>
      <c r="EJ149" s="234"/>
      <c r="EK149" s="234"/>
    </row>
    <row r="150" spans="1:141" ht="15" x14ac:dyDescent="0.25">
      <c r="A150" s="386" t="str">
        <f t="shared" si="15"/>
        <v>600120250717TAC0017-60xx-40840005363</v>
      </c>
      <c r="B150" s="161" t="s">
        <v>1326</v>
      </c>
      <c r="C150" s="475" t="s">
        <v>3363</v>
      </c>
      <c r="D150" s="161" t="s">
        <v>4458</v>
      </c>
      <c r="E150" s="161" t="s">
        <v>5206</v>
      </c>
      <c r="F150" s="161"/>
      <c r="G150" s="161" t="s">
        <v>487</v>
      </c>
      <c r="H150" s="198">
        <v>45855</v>
      </c>
      <c r="I150" s="161" t="s">
        <v>566</v>
      </c>
      <c r="J150" s="161" t="s">
        <v>363</v>
      </c>
      <c r="K150" s="260">
        <v>40840005363</v>
      </c>
      <c r="L150" s="161" t="s">
        <v>2919</v>
      </c>
      <c r="M150" s="161" t="s">
        <v>953</v>
      </c>
      <c r="N150" s="161" t="s">
        <v>564</v>
      </c>
      <c r="O150" s="198" t="e">
        <v>#N/A</v>
      </c>
      <c r="P150" s="161" t="e">
        <v>#N/A</v>
      </c>
      <c r="Q150" s="161" t="e">
        <v>#N/A</v>
      </c>
      <c r="R150" s="161" t="s">
        <v>480</v>
      </c>
      <c r="S150" s="161" t="s">
        <v>789</v>
      </c>
      <c r="T150" s="161" t="s">
        <v>594</v>
      </c>
      <c r="U150" s="161" t="s">
        <v>789</v>
      </c>
      <c r="V150" s="161" t="s">
        <v>1448</v>
      </c>
      <c r="W150" s="161" t="s">
        <v>28</v>
      </c>
      <c r="X150" s="198">
        <v>43831</v>
      </c>
      <c r="Y150" s="198">
        <v>45657</v>
      </c>
      <c r="Z150" s="161">
        <v>30</v>
      </c>
      <c r="AA150" s="198">
        <v>45869</v>
      </c>
      <c r="AB150" s="197">
        <f t="shared" si="14"/>
        <v>244</v>
      </c>
      <c r="AC150" s="161" t="s">
        <v>904</v>
      </c>
      <c r="AD150" s="161">
        <v>0</v>
      </c>
      <c r="AE150" s="197">
        <v>5629923129</v>
      </c>
      <c r="AF150" s="197">
        <v>12.321765602711872</v>
      </c>
      <c r="AG150" s="197">
        <v>7.4333333333333327</v>
      </c>
      <c r="AH150" s="242" t="s">
        <v>118</v>
      </c>
      <c r="AI150" s="242" t="s">
        <v>904</v>
      </c>
      <c r="AJ150" s="515"/>
      <c r="AK150" s="515"/>
      <c r="AL150" s="515"/>
      <c r="AM150" s="515"/>
      <c r="AN150" s="515"/>
      <c r="AO150" s="515"/>
      <c r="AP150" s="515"/>
      <c r="AQ150" s="515"/>
      <c r="AR150" s="515"/>
      <c r="AS150" s="515"/>
      <c r="AT150" s="515"/>
      <c r="AU150" s="515"/>
      <c r="AV150" s="515"/>
      <c r="AW150" s="515"/>
      <c r="AX150" s="515"/>
      <c r="AY150" s="515"/>
      <c r="AZ150" s="515"/>
      <c r="BA150" s="515"/>
      <c r="BB150" s="234"/>
      <c r="BC150" s="234"/>
      <c r="BD150" s="234"/>
      <c r="BE150" s="234"/>
      <c r="BF150" s="234"/>
      <c r="BG150" s="234"/>
      <c r="BH150" s="234"/>
      <c r="BI150" s="234"/>
      <c r="BJ150" s="234"/>
      <c r="BK150" s="234"/>
      <c r="BL150" s="234"/>
      <c r="BM150" s="234"/>
      <c r="BN150" s="234"/>
      <c r="BO150" s="234"/>
      <c r="BP150" s="234"/>
      <c r="BQ150" s="234"/>
      <c r="BR150" s="234"/>
      <c r="BS150" s="234"/>
      <c r="BT150" s="234"/>
      <c r="BU150" s="234"/>
      <c r="BV150" s="234"/>
      <c r="BW150" s="234"/>
      <c r="BX150" s="234"/>
      <c r="BY150" s="234"/>
      <c r="BZ150" s="234"/>
      <c r="CA150" s="234"/>
      <c r="CB150" s="234"/>
      <c r="CC150" s="234"/>
      <c r="CD150" s="234"/>
      <c r="CE150" s="234"/>
      <c r="CF150" s="234"/>
      <c r="CG150" s="234"/>
      <c r="CH150" s="234"/>
      <c r="CI150" s="234"/>
      <c r="CJ150" s="234"/>
      <c r="CK150" s="234"/>
      <c r="CL150" s="234"/>
      <c r="CM150" s="234"/>
      <c r="CN150" s="234"/>
      <c r="CO150" s="234"/>
      <c r="CP150" s="234"/>
      <c r="CQ150" s="234"/>
      <c r="CR150" s="234"/>
      <c r="CS150" s="234"/>
      <c r="CT150" s="234"/>
      <c r="CU150" s="234"/>
      <c r="CV150" s="234"/>
      <c r="CW150" s="234"/>
      <c r="CX150" s="234"/>
      <c r="CY150" s="234"/>
      <c r="CZ150" s="234"/>
      <c r="DA150" s="234"/>
      <c r="DB150" s="234"/>
      <c r="DC150" s="234"/>
      <c r="DD150" s="234"/>
      <c r="DE150" s="234"/>
      <c r="DF150" s="234"/>
      <c r="DG150" s="234"/>
      <c r="DH150" s="234"/>
      <c r="DI150" s="234"/>
      <c r="DJ150" s="234"/>
      <c r="DK150" s="234"/>
      <c r="DL150" s="234"/>
      <c r="DM150" s="234"/>
      <c r="DN150" s="234"/>
      <c r="DO150" s="234"/>
      <c r="DP150" s="234"/>
      <c r="DQ150" s="234"/>
      <c r="DR150" s="234"/>
      <c r="DS150" s="234"/>
      <c r="DT150" s="234"/>
      <c r="DU150" s="234"/>
      <c r="DV150" s="234"/>
      <c r="DW150" s="234"/>
      <c r="DX150" s="234"/>
      <c r="DY150" s="234"/>
      <c r="DZ150" s="234"/>
      <c r="EA150" s="234"/>
      <c r="EB150" s="234"/>
      <c r="EC150" s="234"/>
      <c r="ED150" s="234"/>
      <c r="EE150" s="234"/>
      <c r="EF150" s="234"/>
      <c r="EG150" s="234"/>
      <c r="EH150" s="234"/>
      <c r="EI150" s="234"/>
      <c r="EJ150" s="234"/>
      <c r="EK150" s="234"/>
    </row>
    <row r="151" spans="1:141" ht="15" x14ac:dyDescent="0.25">
      <c r="A151" s="386" t="str">
        <f t="shared" si="15"/>
        <v>600120260219TAC0004-60xx-240340007274</v>
      </c>
      <c r="B151" s="161" t="s">
        <v>3773</v>
      </c>
      <c r="C151" s="475" t="s">
        <v>3363</v>
      </c>
      <c r="D151" s="161" t="s">
        <v>4458</v>
      </c>
      <c r="E151" s="161" t="s">
        <v>5306</v>
      </c>
      <c r="F151" s="161"/>
      <c r="G151" s="161" t="s">
        <v>479</v>
      </c>
      <c r="H151" s="198">
        <v>46072</v>
      </c>
      <c r="I151" s="161" t="s">
        <v>566</v>
      </c>
      <c r="J151" s="161" t="s">
        <v>363</v>
      </c>
      <c r="K151" s="260">
        <v>240340007274</v>
      </c>
      <c r="L151" s="161" t="s">
        <v>3867</v>
      </c>
      <c r="M151" s="161" t="s">
        <v>3772</v>
      </c>
      <c r="N151" s="161" t="s">
        <v>564</v>
      </c>
      <c r="O151" s="198" t="e">
        <v>#N/A</v>
      </c>
      <c r="P151" s="161" t="e">
        <v>#N/A</v>
      </c>
      <c r="Q151" s="161" t="e">
        <v>#N/A</v>
      </c>
      <c r="R151" s="161" t="s">
        <v>31</v>
      </c>
      <c r="S151" s="161" t="s">
        <v>663</v>
      </c>
      <c r="T151" s="161" t="s">
        <v>579</v>
      </c>
      <c r="U151" s="161" t="s">
        <v>1035</v>
      </c>
      <c r="V151" s="161" t="s">
        <v>658</v>
      </c>
      <c r="W151" s="161" t="s">
        <v>132</v>
      </c>
      <c r="X151" s="198">
        <v>45357</v>
      </c>
      <c r="Y151" s="198">
        <v>46064</v>
      </c>
      <c r="Z151" s="161">
        <v>30</v>
      </c>
      <c r="AA151" s="198">
        <v>46077</v>
      </c>
      <c r="AB151" s="197">
        <f t="shared" si="14"/>
        <v>36</v>
      </c>
      <c r="AC151" s="161" t="s">
        <v>904</v>
      </c>
      <c r="AD151" s="161">
        <v>0</v>
      </c>
      <c r="AE151" s="197">
        <v>5473718774</v>
      </c>
      <c r="AF151" s="197">
        <v>7.6079282146912872</v>
      </c>
      <c r="AG151" s="197">
        <v>4.583333333333333</v>
      </c>
      <c r="AH151" s="242" t="s">
        <v>118</v>
      </c>
      <c r="AI151" s="242" t="s">
        <v>904</v>
      </c>
      <c r="AJ151" s="515"/>
      <c r="AK151" s="515"/>
      <c r="AL151" s="515"/>
      <c r="AM151" s="515"/>
      <c r="AN151" s="515"/>
      <c r="AO151" s="515"/>
      <c r="AP151" s="515"/>
      <c r="AQ151" s="515"/>
      <c r="AR151" s="515"/>
      <c r="AS151" s="515"/>
      <c r="AT151" s="515"/>
      <c r="AU151" s="515"/>
      <c r="AV151" s="515"/>
      <c r="AW151" s="515"/>
      <c r="AX151" s="515"/>
      <c r="AY151" s="515"/>
      <c r="AZ151" s="515"/>
      <c r="BA151" s="515"/>
      <c r="BB151" s="234"/>
      <c r="BC151" s="234"/>
      <c r="BD151" s="234"/>
      <c r="BE151" s="234"/>
      <c r="BF151" s="234"/>
      <c r="BG151" s="234"/>
      <c r="BH151" s="234"/>
      <c r="BI151" s="234"/>
      <c r="BJ151" s="234"/>
      <c r="BK151" s="234"/>
      <c r="BL151" s="234"/>
      <c r="BM151" s="234"/>
      <c r="BN151" s="234"/>
      <c r="BO151" s="234"/>
      <c r="BP151" s="234"/>
      <c r="BQ151" s="234"/>
      <c r="BR151" s="234"/>
      <c r="BS151" s="234"/>
      <c r="BT151" s="234"/>
      <c r="BU151" s="234"/>
      <c r="BV151" s="234"/>
      <c r="BW151" s="234"/>
      <c r="BX151" s="234"/>
      <c r="BY151" s="234"/>
      <c r="BZ151" s="234"/>
      <c r="CA151" s="234"/>
      <c r="CB151" s="234"/>
      <c r="CC151" s="234"/>
      <c r="CD151" s="234"/>
      <c r="CE151" s="234"/>
      <c r="CF151" s="234"/>
      <c r="CG151" s="234"/>
      <c r="CH151" s="234"/>
      <c r="CI151" s="234"/>
      <c r="CJ151" s="234"/>
      <c r="CK151" s="234"/>
      <c r="CL151" s="234"/>
      <c r="CM151" s="234"/>
      <c r="CN151" s="234"/>
      <c r="CO151" s="234"/>
      <c r="CP151" s="234"/>
      <c r="CQ151" s="234"/>
      <c r="CR151" s="234"/>
      <c r="CS151" s="234"/>
      <c r="CT151" s="234"/>
      <c r="CU151" s="234"/>
      <c r="CV151" s="234"/>
      <c r="CW151" s="234"/>
      <c r="CX151" s="234"/>
      <c r="CY151" s="234"/>
      <c r="CZ151" s="234"/>
      <c r="DA151" s="234"/>
      <c r="DB151" s="234"/>
      <c r="DC151" s="234"/>
      <c r="DD151" s="234"/>
      <c r="DE151" s="234"/>
      <c r="DF151" s="234"/>
      <c r="DG151" s="234"/>
      <c r="DH151" s="234"/>
      <c r="DI151" s="234"/>
      <c r="DJ151" s="234"/>
      <c r="DK151" s="234"/>
      <c r="DL151" s="234"/>
      <c r="DM151" s="234"/>
      <c r="DN151" s="234"/>
      <c r="DO151" s="234"/>
      <c r="DP151" s="234"/>
      <c r="DQ151" s="234"/>
      <c r="DR151" s="234"/>
      <c r="DS151" s="234"/>
      <c r="DT151" s="234"/>
      <c r="DU151" s="234"/>
      <c r="DV151" s="234"/>
      <c r="DW151" s="234"/>
      <c r="DX151" s="234"/>
      <c r="DY151" s="234"/>
      <c r="DZ151" s="234"/>
      <c r="EA151" s="234"/>
      <c r="EB151" s="234"/>
      <c r="EC151" s="234"/>
      <c r="ED151" s="234"/>
      <c r="EE151" s="234"/>
      <c r="EF151" s="234"/>
      <c r="EG151" s="234"/>
      <c r="EH151" s="234"/>
      <c r="EI151" s="234"/>
      <c r="EJ151" s="234"/>
      <c r="EK151" s="234"/>
    </row>
    <row r="152" spans="1:141" ht="15" x14ac:dyDescent="0.25">
      <c r="A152" s="386" t="str">
        <f t="shared" si="15"/>
        <v>330120251120TAC0009-33xx-1140003654</v>
      </c>
      <c r="B152" s="161" t="s">
        <v>2325</v>
      </c>
      <c r="C152" s="475" t="s">
        <v>3363</v>
      </c>
      <c r="D152" s="161" t="s">
        <v>4458</v>
      </c>
      <c r="E152" s="161" t="s">
        <v>5125</v>
      </c>
      <c r="F152" s="161"/>
      <c r="G152" s="161" t="s">
        <v>479</v>
      </c>
      <c r="H152" s="198">
        <v>45981</v>
      </c>
      <c r="I152" s="161" t="s">
        <v>598</v>
      </c>
      <c r="J152" s="161" t="s">
        <v>304</v>
      </c>
      <c r="K152" s="260">
        <v>1140003654</v>
      </c>
      <c r="L152" s="161" t="s">
        <v>2923</v>
      </c>
      <c r="M152" s="161" t="s">
        <v>2326</v>
      </c>
      <c r="N152" s="161" t="s">
        <v>564</v>
      </c>
      <c r="O152" s="198">
        <v>45548</v>
      </c>
      <c r="P152" s="161" t="e">
        <v>#N/A</v>
      </c>
      <c r="Q152" s="161" t="e">
        <v>#N/A</v>
      </c>
      <c r="R152" s="161" t="s">
        <v>31</v>
      </c>
      <c r="S152" s="161" t="s">
        <v>724</v>
      </c>
      <c r="T152" s="161" t="s">
        <v>572</v>
      </c>
      <c r="U152" s="161" t="s">
        <v>709</v>
      </c>
      <c r="V152" s="161" t="s">
        <v>658</v>
      </c>
      <c r="W152" s="161" t="s">
        <v>167</v>
      </c>
      <c r="X152" s="198">
        <v>44562</v>
      </c>
      <c r="Y152" s="198">
        <v>45930</v>
      </c>
      <c r="Z152" s="161">
        <v>30</v>
      </c>
      <c r="AA152" s="198">
        <v>46020</v>
      </c>
      <c r="AB152" s="197">
        <f t="shared" si="14"/>
        <v>93</v>
      </c>
      <c r="AC152" s="161" t="s">
        <v>118</v>
      </c>
      <c r="AD152" s="161" t="s">
        <v>165</v>
      </c>
      <c r="AE152" s="197">
        <v>5264376883</v>
      </c>
      <c r="AF152" s="197">
        <v>4.1910917568634396</v>
      </c>
      <c r="AG152" s="197">
        <v>78.937499999999986</v>
      </c>
      <c r="AH152" s="242" t="s">
        <v>118</v>
      </c>
      <c r="AI152" s="242" t="s">
        <v>904</v>
      </c>
      <c r="AJ152" s="515"/>
      <c r="AK152" s="515"/>
      <c r="AL152" s="515"/>
      <c r="AM152" s="515"/>
      <c r="AN152" s="515"/>
      <c r="AO152" s="515"/>
      <c r="AP152" s="515"/>
      <c r="AQ152" s="515"/>
      <c r="AR152" s="515"/>
      <c r="AS152" s="515"/>
      <c r="AT152" s="515"/>
      <c r="AU152" s="515"/>
      <c r="AV152" s="515"/>
      <c r="AW152" s="515"/>
      <c r="AX152" s="515"/>
      <c r="AY152" s="515"/>
      <c r="AZ152" s="515"/>
      <c r="BA152" s="515"/>
      <c r="BB152" s="234"/>
      <c r="BC152" s="234"/>
      <c r="BD152" s="234"/>
      <c r="BE152" s="234"/>
      <c r="BF152" s="234"/>
      <c r="BG152" s="234"/>
      <c r="BH152" s="234"/>
      <c r="BI152" s="234"/>
      <c r="BJ152" s="234"/>
      <c r="BK152" s="234"/>
      <c r="BL152" s="234"/>
      <c r="BM152" s="234"/>
      <c r="BN152" s="234"/>
      <c r="BO152" s="234"/>
      <c r="BP152" s="234"/>
      <c r="BQ152" s="234"/>
      <c r="BR152" s="234"/>
      <c r="BS152" s="234"/>
      <c r="BT152" s="234"/>
      <c r="BU152" s="234"/>
      <c r="BV152" s="234"/>
      <c r="BW152" s="234"/>
      <c r="BX152" s="234"/>
      <c r="BY152" s="234"/>
      <c r="BZ152" s="234"/>
      <c r="CA152" s="234"/>
      <c r="CB152" s="234"/>
      <c r="CC152" s="234"/>
      <c r="CD152" s="234"/>
      <c r="CE152" s="234"/>
      <c r="CF152" s="234"/>
      <c r="CG152" s="234"/>
      <c r="CH152" s="234"/>
      <c r="CI152" s="234"/>
      <c r="CJ152" s="234"/>
      <c r="CK152" s="234"/>
      <c r="CL152" s="234"/>
      <c r="CM152" s="234"/>
      <c r="CN152" s="234"/>
      <c r="CO152" s="234"/>
      <c r="CP152" s="234"/>
      <c r="CQ152" s="234"/>
      <c r="CR152" s="234"/>
      <c r="CS152" s="234"/>
      <c r="CT152" s="234"/>
      <c r="CU152" s="234"/>
      <c r="CV152" s="234"/>
      <c r="CW152" s="234"/>
      <c r="CX152" s="234"/>
      <c r="CY152" s="234"/>
      <c r="CZ152" s="234"/>
      <c r="DA152" s="234"/>
      <c r="DB152" s="234"/>
      <c r="DC152" s="234"/>
      <c r="DD152" s="234"/>
      <c r="DE152" s="234"/>
      <c r="DF152" s="234"/>
      <c r="DG152" s="234"/>
      <c r="DH152" s="234"/>
      <c r="DI152" s="234"/>
      <c r="DJ152" s="234"/>
      <c r="DK152" s="234"/>
      <c r="DL152" s="234"/>
      <c r="DM152" s="234"/>
      <c r="DN152" s="234"/>
      <c r="DO152" s="234"/>
      <c r="DP152" s="234"/>
      <c r="DQ152" s="234"/>
      <c r="DR152" s="234"/>
      <c r="DS152" s="234"/>
      <c r="DT152" s="234"/>
      <c r="DU152" s="234"/>
      <c r="DV152" s="234"/>
      <c r="DW152" s="234"/>
      <c r="DX152" s="234"/>
      <c r="DY152" s="234"/>
      <c r="DZ152" s="234"/>
      <c r="EA152" s="234"/>
      <c r="EB152" s="234"/>
      <c r="EC152" s="234"/>
      <c r="ED152" s="234"/>
      <c r="EE152" s="234"/>
      <c r="EF152" s="234"/>
      <c r="EG152" s="234"/>
      <c r="EH152" s="234"/>
      <c r="EI152" s="234"/>
      <c r="EJ152" s="234"/>
      <c r="EK152" s="234"/>
    </row>
    <row r="153" spans="1:141" ht="15" x14ac:dyDescent="0.25">
      <c r="A153" s="386" t="str">
        <f t="shared" si="15"/>
        <v>600120251230TAC0067-60xx-190840013898</v>
      </c>
      <c r="B153" s="161" t="s">
        <v>2703</v>
      </c>
      <c r="C153" s="475" t="s">
        <v>3363</v>
      </c>
      <c r="D153" s="161" t="s">
        <v>4458</v>
      </c>
      <c r="E153" s="161" t="s">
        <v>5270</v>
      </c>
      <c r="F153" s="161"/>
      <c r="G153" s="161" t="s">
        <v>487</v>
      </c>
      <c r="H153" s="198">
        <v>46021</v>
      </c>
      <c r="I153" s="161" t="s">
        <v>566</v>
      </c>
      <c r="J153" s="161" t="s">
        <v>363</v>
      </c>
      <c r="K153" s="260">
        <v>190840013898</v>
      </c>
      <c r="L153" s="161" t="s">
        <v>2924</v>
      </c>
      <c r="M153" s="161" t="s">
        <v>2702</v>
      </c>
      <c r="N153" s="161" t="s">
        <v>564</v>
      </c>
      <c r="O153" s="198">
        <v>46017</v>
      </c>
      <c r="P153" s="161" t="e">
        <v>#N/A</v>
      </c>
      <c r="Q153" s="161" t="e">
        <v>#N/A</v>
      </c>
      <c r="R153" s="161" t="s">
        <v>480</v>
      </c>
      <c r="S153" s="161" t="s">
        <v>793</v>
      </c>
      <c r="T153" s="161" t="s">
        <v>594</v>
      </c>
      <c r="U153" s="161" t="s">
        <v>752</v>
      </c>
      <c r="V153" s="161" t="s">
        <v>655</v>
      </c>
      <c r="W153" s="161" t="s">
        <v>28</v>
      </c>
      <c r="X153" s="198">
        <v>44927</v>
      </c>
      <c r="Y153" s="198">
        <v>45657</v>
      </c>
      <c r="Z153" s="161">
        <v>30</v>
      </c>
      <c r="AA153" s="198">
        <v>46030</v>
      </c>
      <c r="AB153" s="197">
        <f t="shared" si="14"/>
        <v>83</v>
      </c>
      <c r="AC153" s="161" t="s">
        <v>904</v>
      </c>
      <c r="AD153" s="161">
        <v>0</v>
      </c>
      <c r="AE153" s="197">
        <v>5247664759</v>
      </c>
      <c r="AF153" s="197">
        <v>10</v>
      </c>
      <c r="AG153" s="197">
        <v>5.5</v>
      </c>
      <c r="AH153" s="242" t="s">
        <v>118</v>
      </c>
      <c r="AI153" s="242" t="s">
        <v>904</v>
      </c>
      <c r="AJ153" s="515"/>
      <c r="AK153" s="515"/>
      <c r="AL153" s="515"/>
      <c r="AM153" s="515"/>
      <c r="AN153" s="515"/>
      <c r="AO153" s="515"/>
      <c r="AP153" s="515"/>
      <c r="AQ153" s="515"/>
      <c r="AR153" s="515"/>
      <c r="AS153" s="515"/>
      <c r="AT153" s="515"/>
      <c r="AU153" s="515"/>
      <c r="AV153" s="515"/>
      <c r="AW153" s="515"/>
      <c r="AX153" s="515"/>
      <c r="AY153" s="515"/>
      <c r="AZ153" s="515"/>
      <c r="BA153" s="515"/>
      <c r="BB153" s="234"/>
      <c r="BC153" s="234"/>
      <c r="BD153" s="234"/>
      <c r="BE153" s="234"/>
      <c r="BF153" s="234"/>
      <c r="BG153" s="234"/>
      <c r="BH153" s="234"/>
      <c r="BI153" s="234"/>
      <c r="BJ153" s="234"/>
      <c r="BK153" s="234"/>
      <c r="BL153" s="234"/>
      <c r="BM153" s="234"/>
      <c r="BN153" s="234"/>
      <c r="BO153" s="234"/>
      <c r="BP153" s="234"/>
      <c r="BQ153" s="234"/>
      <c r="BR153" s="234"/>
      <c r="BS153" s="234"/>
      <c r="BT153" s="234"/>
      <c r="BU153" s="234"/>
      <c r="BV153" s="234"/>
      <c r="BW153" s="234"/>
      <c r="BX153" s="234"/>
      <c r="BY153" s="234"/>
      <c r="BZ153" s="234"/>
      <c r="CA153" s="234"/>
      <c r="CB153" s="234"/>
      <c r="CC153" s="234"/>
      <c r="CD153" s="234"/>
      <c r="CE153" s="234"/>
      <c r="CF153" s="234"/>
      <c r="CG153" s="234"/>
      <c r="CH153" s="234"/>
      <c r="CI153" s="234"/>
      <c r="CJ153" s="234"/>
      <c r="CK153" s="234"/>
      <c r="CL153" s="234"/>
      <c r="CM153" s="234"/>
      <c r="CN153" s="234"/>
      <c r="CO153" s="234"/>
      <c r="CP153" s="234"/>
      <c r="CQ153" s="234"/>
      <c r="CR153" s="234"/>
      <c r="CS153" s="234"/>
      <c r="CT153" s="234"/>
      <c r="CU153" s="234"/>
      <c r="CV153" s="234"/>
      <c r="CW153" s="234"/>
      <c r="CX153" s="234"/>
      <c r="CY153" s="234"/>
      <c r="CZ153" s="234"/>
      <c r="DA153" s="234"/>
      <c r="DB153" s="234"/>
      <c r="DC153" s="234"/>
      <c r="DD153" s="234"/>
      <c r="DE153" s="234"/>
      <c r="DF153" s="234"/>
      <c r="DG153" s="234"/>
      <c r="DH153" s="234"/>
      <c r="DI153" s="234"/>
      <c r="DJ153" s="234"/>
      <c r="DK153" s="234"/>
      <c r="DL153" s="234"/>
      <c r="DM153" s="234"/>
      <c r="DN153" s="234"/>
      <c r="DO153" s="234"/>
      <c r="DP153" s="234"/>
      <c r="DQ153" s="234"/>
      <c r="DR153" s="234"/>
      <c r="DS153" s="234"/>
      <c r="DT153" s="234"/>
      <c r="DU153" s="234"/>
      <c r="DV153" s="234"/>
      <c r="DW153" s="234"/>
      <c r="DX153" s="234"/>
      <c r="DY153" s="234"/>
      <c r="DZ153" s="234"/>
      <c r="EA153" s="234"/>
      <c r="EB153" s="234"/>
      <c r="EC153" s="234"/>
      <c r="ED153" s="234"/>
      <c r="EE153" s="234"/>
      <c r="EF153" s="234"/>
      <c r="EG153" s="234"/>
      <c r="EH153" s="234"/>
      <c r="EI153" s="234"/>
      <c r="EJ153" s="234"/>
      <c r="EK153" s="234"/>
    </row>
    <row r="154" spans="1:141" ht="15" x14ac:dyDescent="0.25">
      <c r="A154" s="386" t="str">
        <f t="shared" si="15"/>
        <v>150120251225TAC0003-15xx-80840012928</v>
      </c>
      <c r="B154" s="161" t="s">
        <v>2261</v>
      </c>
      <c r="C154" s="475" t="s">
        <v>3363</v>
      </c>
      <c r="D154" s="161" t="s">
        <v>4458</v>
      </c>
      <c r="E154" s="161" t="s">
        <v>5047</v>
      </c>
      <c r="F154" s="161"/>
      <c r="G154" s="161" t="s">
        <v>487</v>
      </c>
      <c r="H154" s="198">
        <v>46016</v>
      </c>
      <c r="I154" s="161" t="s">
        <v>573</v>
      </c>
      <c r="J154" s="161" t="s">
        <v>290</v>
      </c>
      <c r="K154" s="260">
        <v>80840012928</v>
      </c>
      <c r="L154" s="161" t="s">
        <v>2925</v>
      </c>
      <c r="M154" s="161" t="s">
        <v>2260</v>
      </c>
      <c r="N154" s="161" t="s">
        <v>564</v>
      </c>
      <c r="O154" s="198">
        <v>46014</v>
      </c>
      <c r="P154" s="161" t="e">
        <v>#N/A</v>
      </c>
      <c r="Q154" s="161" t="e">
        <v>#N/A</v>
      </c>
      <c r="R154" s="161" t="s">
        <v>31</v>
      </c>
      <c r="S154" s="161" t="s">
        <v>801</v>
      </c>
      <c r="T154" s="161" t="s">
        <v>579</v>
      </c>
      <c r="U154" s="161" t="s">
        <v>1026</v>
      </c>
      <c r="V154" s="161" t="s">
        <v>655</v>
      </c>
      <c r="W154" s="161" t="s">
        <v>28</v>
      </c>
      <c r="X154" s="198">
        <v>44927</v>
      </c>
      <c r="Y154" s="198">
        <v>45657</v>
      </c>
      <c r="Z154" s="161">
        <v>30</v>
      </c>
      <c r="AA154" s="198">
        <v>46022</v>
      </c>
      <c r="AB154" s="197">
        <f t="shared" si="14"/>
        <v>91</v>
      </c>
      <c r="AC154" s="161" t="s">
        <v>904</v>
      </c>
      <c r="AD154" s="161">
        <v>0</v>
      </c>
      <c r="AE154" s="197">
        <v>5170131043</v>
      </c>
      <c r="AF154" s="197">
        <v>9.33644039573249</v>
      </c>
      <c r="AG154" s="197">
        <v>103.08333333333334</v>
      </c>
      <c r="AH154" s="242" t="s">
        <v>118</v>
      </c>
      <c r="AI154" s="242" t="s">
        <v>904</v>
      </c>
      <c r="AJ154" s="515"/>
      <c r="AK154" s="515"/>
      <c r="AL154" s="515"/>
      <c r="AM154" s="515"/>
      <c r="AN154" s="515"/>
      <c r="AO154" s="515"/>
      <c r="AP154" s="515"/>
      <c r="AQ154" s="515"/>
      <c r="AR154" s="515"/>
      <c r="AS154" s="515"/>
      <c r="AT154" s="515"/>
      <c r="AU154" s="515"/>
      <c r="AV154" s="515"/>
      <c r="AW154" s="515"/>
      <c r="AX154" s="515"/>
      <c r="AY154" s="515"/>
      <c r="AZ154" s="515"/>
      <c r="BA154" s="515"/>
      <c r="BB154" s="234"/>
      <c r="BC154" s="234"/>
      <c r="BD154" s="234"/>
      <c r="BE154" s="234"/>
      <c r="BF154" s="234"/>
      <c r="BG154" s="234"/>
      <c r="BH154" s="234"/>
      <c r="BI154" s="234"/>
      <c r="BJ154" s="234"/>
      <c r="BK154" s="234"/>
      <c r="BL154" s="234"/>
      <c r="BM154" s="234"/>
      <c r="BN154" s="234"/>
      <c r="BO154" s="234"/>
      <c r="BP154" s="234"/>
      <c r="BQ154" s="234"/>
      <c r="BR154" s="234"/>
      <c r="BS154" s="234"/>
      <c r="BT154" s="234"/>
      <c r="BU154" s="234"/>
      <c r="BV154" s="234"/>
      <c r="BW154" s="234"/>
      <c r="BX154" s="234"/>
      <c r="BY154" s="234"/>
      <c r="BZ154" s="234"/>
      <c r="CA154" s="234"/>
      <c r="CB154" s="234"/>
      <c r="CC154" s="234"/>
      <c r="CD154" s="234"/>
      <c r="CE154" s="234"/>
      <c r="CF154" s="234"/>
      <c r="CG154" s="234"/>
      <c r="CH154" s="234"/>
      <c r="CI154" s="234"/>
      <c r="CJ154" s="234"/>
      <c r="CK154" s="234"/>
      <c r="CL154" s="234"/>
      <c r="CM154" s="234"/>
      <c r="CN154" s="234"/>
      <c r="CO154" s="234"/>
      <c r="CP154" s="234"/>
      <c r="CQ154" s="234"/>
      <c r="CR154" s="234"/>
      <c r="CS154" s="234"/>
      <c r="CT154" s="234"/>
      <c r="CU154" s="234"/>
      <c r="CV154" s="234"/>
      <c r="CW154" s="234"/>
      <c r="CX154" s="234"/>
      <c r="CY154" s="234"/>
      <c r="CZ154" s="234"/>
      <c r="DA154" s="234"/>
      <c r="DB154" s="234"/>
      <c r="DC154" s="234"/>
      <c r="DD154" s="234"/>
      <c r="DE154" s="234"/>
      <c r="DF154" s="234"/>
      <c r="DG154" s="234"/>
      <c r="DH154" s="234"/>
      <c r="DI154" s="234"/>
      <c r="DJ154" s="234"/>
      <c r="DK154" s="234"/>
      <c r="DL154" s="234"/>
      <c r="DM154" s="234"/>
      <c r="DN154" s="234"/>
      <c r="DO154" s="234"/>
      <c r="DP154" s="234"/>
      <c r="DQ154" s="234"/>
      <c r="DR154" s="234"/>
      <c r="DS154" s="234"/>
      <c r="DT154" s="234"/>
      <c r="DU154" s="234"/>
      <c r="DV154" s="234"/>
      <c r="DW154" s="234"/>
      <c r="DX154" s="234"/>
      <c r="DY154" s="234"/>
      <c r="DZ154" s="234"/>
      <c r="EA154" s="234"/>
      <c r="EB154" s="234"/>
      <c r="EC154" s="234"/>
      <c r="ED154" s="234"/>
      <c r="EE154" s="234"/>
      <c r="EF154" s="234"/>
      <c r="EG154" s="234"/>
      <c r="EH154" s="234"/>
      <c r="EI154" s="234"/>
      <c r="EJ154" s="234"/>
      <c r="EK154" s="234"/>
    </row>
    <row r="155" spans="1:141" ht="15" x14ac:dyDescent="0.25">
      <c r="A155" s="386" t="str">
        <f t="shared" si="15"/>
        <v>600120251125TAC0060-60xx-100740006163</v>
      </c>
      <c r="B155" s="161" t="s">
        <v>1938</v>
      </c>
      <c r="C155" s="475" t="s">
        <v>3363</v>
      </c>
      <c r="D155" s="161" t="s">
        <v>4458</v>
      </c>
      <c r="E155" s="161" t="s">
        <v>5231</v>
      </c>
      <c r="F155" s="161"/>
      <c r="G155" s="161" t="s">
        <v>487</v>
      </c>
      <c r="H155" s="198">
        <v>45986</v>
      </c>
      <c r="I155" s="161" t="s">
        <v>566</v>
      </c>
      <c r="J155" s="161" t="s">
        <v>363</v>
      </c>
      <c r="K155" s="260">
        <v>100740006163</v>
      </c>
      <c r="L155" s="161" t="s">
        <v>2926</v>
      </c>
      <c r="M155" s="161" t="s">
        <v>1937</v>
      </c>
      <c r="N155" s="161" t="s">
        <v>564</v>
      </c>
      <c r="O155" s="198">
        <v>45972</v>
      </c>
      <c r="P155" s="161" t="e">
        <v>#N/A</v>
      </c>
      <c r="Q155" s="161" t="e">
        <v>#N/A</v>
      </c>
      <c r="R155" s="161" t="s">
        <v>480</v>
      </c>
      <c r="S155" s="161" t="s">
        <v>665</v>
      </c>
      <c r="T155" s="161" t="s">
        <v>567</v>
      </c>
      <c r="U155" s="161" t="s">
        <v>672</v>
      </c>
      <c r="V155" s="161" t="s">
        <v>655</v>
      </c>
      <c r="W155" s="161" t="s">
        <v>28</v>
      </c>
      <c r="X155" s="198">
        <v>44562</v>
      </c>
      <c r="Y155" s="198">
        <v>45291</v>
      </c>
      <c r="Z155" s="161">
        <v>30</v>
      </c>
      <c r="AA155" s="198">
        <v>46001</v>
      </c>
      <c r="AB155" s="197">
        <f t="shared" si="14"/>
        <v>112</v>
      </c>
      <c r="AC155" s="161" t="s">
        <v>904</v>
      </c>
      <c r="AD155" s="161">
        <v>0</v>
      </c>
      <c r="AE155" s="197">
        <v>5136316787</v>
      </c>
      <c r="AF155" s="197">
        <v>3.8910597002905769</v>
      </c>
      <c r="AG155" s="197">
        <v>72.583333333333329</v>
      </c>
      <c r="AH155" s="242" t="s">
        <v>118</v>
      </c>
      <c r="AI155" s="242" t="s">
        <v>904</v>
      </c>
      <c r="AJ155" s="515"/>
      <c r="AK155" s="515"/>
      <c r="AL155" s="515"/>
      <c r="AM155" s="515"/>
      <c r="AN155" s="515"/>
      <c r="AO155" s="515"/>
      <c r="AP155" s="515"/>
      <c r="AQ155" s="515"/>
      <c r="AR155" s="515"/>
      <c r="AS155" s="515"/>
      <c r="AT155" s="515"/>
      <c r="AU155" s="515"/>
      <c r="AV155" s="515"/>
      <c r="AW155" s="515"/>
      <c r="AX155" s="515"/>
      <c r="AY155" s="515"/>
      <c r="AZ155" s="515"/>
      <c r="BA155" s="515"/>
      <c r="BB155" s="234"/>
      <c r="BC155" s="234"/>
      <c r="BD155" s="234"/>
      <c r="BE155" s="234"/>
      <c r="BF155" s="234"/>
      <c r="BG155" s="234"/>
      <c r="BH155" s="234"/>
      <c r="BI155" s="234"/>
      <c r="BJ155" s="234"/>
      <c r="BK155" s="234"/>
      <c r="BL155" s="234"/>
      <c r="BM155" s="234"/>
      <c r="BN155" s="234"/>
      <c r="BO155" s="234"/>
      <c r="BP155" s="234"/>
      <c r="BQ155" s="234"/>
      <c r="BR155" s="234"/>
      <c r="BS155" s="234"/>
      <c r="BT155" s="234"/>
      <c r="BU155" s="234"/>
      <c r="BV155" s="234"/>
      <c r="BW155" s="234"/>
      <c r="BX155" s="234"/>
      <c r="BY155" s="234"/>
      <c r="BZ155" s="234"/>
      <c r="CA155" s="234"/>
      <c r="CB155" s="234"/>
      <c r="CC155" s="234"/>
      <c r="CD155" s="234"/>
      <c r="CE155" s="234"/>
      <c r="CF155" s="234"/>
      <c r="CG155" s="234"/>
      <c r="CH155" s="234"/>
      <c r="CI155" s="234"/>
      <c r="CJ155" s="234"/>
      <c r="CK155" s="234"/>
      <c r="CL155" s="234"/>
      <c r="CM155" s="234"/>
      <c r="CN155" s="234"/>
      <c r="CO155" s="234"/>
      <c r="CP155" s="234"/>
      <c r="CQ155" s="234"/>
      <c r="CR155" s="234"/>
      <c r="CS155" s="234"/>
      <c r="CT155" s="234"/>
      <c r="CU155" s="234"/>
      <c r="CV155" s="234"/>
      <c r="CW155" s="234"/>
      <c r="CX155" s="234"/>
      <c r="CY155" s="234"/>
      <c r="CZ155" s="234"/>
      <c r="DA155" s="234"/>
      <c r="DB155" s="234"/>
      <c r="DC155" s="234"/>
      <c r="DD155" s="234"/>
      <c r="DE155" s="234"/>
      <c r="DF155" s="234"/>
      <c r="DG155" s="234"/>
      <c r="DH155" s="234"/>
      <c r="DI155" s="234"/>
      <c r="DJ155" s="234"/>
      <c r="DK155" s="234"/>
      <c r="DL155" s="234"/>
      <c r="DM155" s="234"/>
      <c r="DN155" s="234"/>
      <c r="DO155" s="234"/>
      <c r="DP155" s="234"/>
      <c r="DQ155" s="234"/>
      <c r="DR155" s="234"/>
      <c r="DS155" s="234"/>
      <c r="DT155" s="234"/>
      <c r="DU155" s="234"/>
      <c r="DV155" s="234"/>
      <c r="DW155" s="234"/>
      <c r="DX155" s="234"/>
      <c r="DY155" s="234"/>
      <c r="DZ155" s="234"/>
      <c r="EA155" s="234"/>
      <c r="EB155" s="234"/>
      <c r="EC155" s="234"/>
      <c r="ED155" s="234"/>
      <c r="EE155" s="234"/>
      <c r="EF155" s="234"/>
      <c r="EG155" s="234"/>
      <c r="EH155" s="234"/>
      <c r="EI155" s="234"/>
      <c r="EJ155" s="234"/>
      <c r="EK155" s="234"/>
    </row>
    <row r="156" spans="1:141" ht="15" x14ac:dyDescent="0.25">
      <c r="A156" s="386" t="str">
        <f t="shared" si="15"/>
        <v>180120251121TAC0024-18xx-20640004077</v>
      </c>
      <c r="B156" s="161" t="s">
        <v>1807</v>
      </c>
      <c r="C156" s="475" t="s">
        <v>3363</v>
      </c>
      <c r="D156" s="161" t="s">
        <v>4458</v>
      </c>
      <c r="E156" s="161" t="s">
        <v>5061</v>
      </c>
      <c r="F156" s="161"/>
      <c r="G156" s="161" t="s">
        <v>479</v>
      </c>
      <c r="H156" s="198">
        <v>45982</v>
      </c>
      <c r="I156" s="161" t="s">
        <v>604</v>
      </c>
      <c r="J156" s="161" t="s">
        <v>355</v>
      </c>
      <c r="K156" s="260">
        <v>20640004077</v>
      </c>
      <c r="L156" s="161" t="s">
        <v>2927</v>
      </c>
      <c r="M156" s="161" t="s">
        <v>965</v>
      </c>
      <c r="N156" s="161" t="s">
        <v>564</v>
      </c>
      <c r="O156" s="198" t="e">
        <v>#N/A</v>
      </c>
      <c r="P156" s="161" t="e">
        <v>#N/A</v>
      </c>
      <c r="Q156" s="161" t="e">
        <v>#N/A</v>
      </c>
      <c r="R156" s="161" t="s">
        <v>480</v>
      </c>
      <c r="S156" s="161" t="s">
        <v>691</v>
      </c>
      <c r="T156" s="161" t="s">
        <v>567</v>
      </c>
      <c r="U156" s="161" t="s">
        <v>1968</v>
      </c>
      <c r="V156" s="161" t="s">
        <v>658</v>
      </c>
      <c r="W156" s="161" t="s">
        <v>174</v>
      </c>
      <c r="X156" s="198">
        <v>44927</v>
      </c>
      <c r="Y156" s="198">
        <v>46022</v>
      </c>
      <c r="Z156" s="161">
        <v>30</v>
      </c>
      <c r="AA156" s="198">
        <v>46002</v>
      </c>
      <c r="AB156" s="197">
        <f t="shared" si="14"/>
        <v>111</v>
      </c>
      <c r="AC156" s="161" t="s">
        <v>118</v>
      </c>
      <c r="AD156" s="161" t="s">
        <v>165</v>
      </c>
      <c r="AE156" s="197">
        <v>5066051046</v>
      </c>
      <c r="AF156" s="197">
        <v>2.0577732994181988</v>
      </c>
      <c r="AG156" s="197">
        <v>141.86111111111111</v>
      </c>
      <c r="AH156" s="242" t="s">
        <v>118</v>
      </c>
      <c r="AI156" s="242" t="s">
        <v>904</v>
      </c>
      <c r="AJ156" s="515"/>
      <c r="AK156" s="515"/>
      <c r="AL156" s="515"/>
      <c r="AM156" s="515"/>
      <c r="AN156" s="515"/>
      <c r="AO156" s="515"/>
      <c r="AP156" s="515"/>
      <c r="AQ156" s="515"/>
      <c r="AR156" s="515"/>
      <c r="AS156" s="515"/>
      <c r="AT156" s="515"/>
      <c r="AU156" s="515"/>
      <c r="AV156" s="515"/>
      <c r="AW156" s="515"/>
      <c r="AX156" s="515"/>
      <c r="AY156" s="515"/>
      <c r="AZ156" s="515"/>
      <c r="BA156" s="515"/>
      <c r="BB156" s="234"/>
      <c r="BC156" s="234"/>
      <c r="BD156" s="234"/>
      <c r="BE156" s="234"/>
      <c r="BF156" s="234"/>
      <c r="BG156" s="234"/>
      <c r="BH156" s="234"/>
      <c r="BI156" s="234"/>
      <c r="BJ156" s="234"/>
      <c r="BK156" s="234"/>
      <c r="BL156" s="234"/>
      <c r="BM156" s="234"/>
      <c r="BN156" s="234"/>
      <c r="BO156" s="234"/>
      <c r="BP156" s="234"/>
      <c r="BQ156" s="234"/>
      <c r="BR156" s="234"/>
      <c r="BS156" s="234"/>
      <c r="BT156" s="234"/>
      <c r="BU156" s="234"/>
      <c r="BV156" s="234"/>
      <c r="BW156" s="234"/>
      <c r="BX156" s="234"/>
      <c r="BY156" s="234"/>
      <c r="BZ156" s="234"/>
      <c r="CA156" s="234"/>
      <c r="CB156" s="234"/>
      <c r="CC156" s="234"/>
      <c r="CD156" s="234"/>
      <c r="CE156" s="234"/>
      <c r="CF156" s="234"/>
      <c r="CG156" s="234"/>
      <c r="CH156" s="234"/>
      <c r="CI156" s="234"/>
      <c r="CJ156" s="234"/>
      <c r="CK156" s="234"/>
      <c r="CL156" s="234"/>
      <c r="CM156" s="234"/>
      <c r="CN156" s="234"/>
      <c r="CO156" s="234"/>
      <c r="CP156" s="234"/>
      <c r="CQ156" s="234"/>
      <c r="CR156" s="234"/>
      <c r="CS156" s="234"/>
      <c r="CT156" s="234"/>
      <c r="CU156" s="234"/>
      <c r="CV156" s="234"/>
      <c r="CW156" s="234"/>
      <c r="CX156" s="234"/>
      <c r="CY156" s="234"/>
      <c r="CZ156" s="234"/>
      <c r="DA156" s="234"/>
      <c r="DB156" s="234"/>
      <c r="DC156" s="234"/>
      <c r="DD156" s="234"/>
      <c r="DE156" s="234"/>
      <c r="DF156" s="234"/>
      <c r="DG156" s="234"/>
      <c r="DH156" s="234"/>
      <c r="DI156" s="234"/>
      <c r="DJ156" s="234"/>
      <c r="DK156" s="234"/>
      <c r="DL156" s="234"/>
      <c r="DM156" s="234"/>
      <c r="DN156" s="234"/>
      <c r="DO156" s="234"/>
      <c r="DP156" s="234"/>
      <c r="DQ156" s="234"/>
      <c r="DR156" s="234"/>
      <c r="DS156" s="234"/>
      <c r="DT156" s="234"/>
      <c r="DU156" s="234"/>
      <c r="DV156" s="234"/>
      <c r="DW156" s="234"/>
      <c r="DX156" s="234"/>
      <c r="DY156" s="234"/>
      <c r="DZ156" s="234"/>
      <c r="EA156" s="234"/>
      <c r="EB156" s="234"/>
      <c r="EC156" s="234"/>
      <c r="ED156" s="234"/>
      <c r="EE156" s="234"/>
      <c r="EF156" s="234"/>
      <c r="EG156" s="234"/>
      <c r="EH156" s="234"/>
      <c r="EI156" s="234"/>
      <c r="EJ156" s="234"/>
      <c r="EK156" s="234"/>
    </row>
    <row r="157" spans="1:141" ht="15" x14ac:dyDescent="0.25">
      <c r="A157" s="386" t="str">
        <f t="shared" si="15"/>
        <v>620120251125TAC0005-62xx-150540014225</v>
      </c>
      <c r="B157" s="161" t="s">
        <v>1794</v>
      </c>
      <c r="C157" s="475" t="s">
        <v>3363</v>
      </c>
      <c r="D157" s="161" t="s">
        <v>4458</v>
      </c>
      <c r="E157" s="161" t="s">
        <v>5389</v>
      </c>
      <c r="F157" s="161"/>
      <c r="G157" s="161" t="s">
        <v>487</v>
      </c>
      <c r="H157" s="198">
        <v>45986</v>
      </c>
      <c r="I157" s="161" t="s">
        <v>576</v>
      </c>
      <c r="J157" s="161" t="s">
        <v>361</v>
      </c>
      <c r="K157" s="260">
        <v>150540014225</v>
      </c>
      <c r="L157" s="161" t="s">
        <v>2932</v>
      </c>
      <c r="M157" s="161" t="s">
        <v>1747</v>
      </c>
      <c r="N157" s="161" t="s">
        <v>564</v>
      </c>
      <c r="O157" s="198">
        <v>45985</v>
      </c>
      <c r="P157" s="161" t="e">
        <v>#N/A</v>
      </c>
      <c r="Q157" s="161" t="e">
        <v>#N/A</v>
      </c>
      <c r="R157" s="161" t="s">
        <v>480</v>
      </c>
      <c r="S157" s="161" t="s">
        <v>687</v>
      </c>
      <c r="T157" s="161" t="s">
        <v>579</v>
      </c>
      <c r="U157" s="161" t="s">
        <v>492</v>
      </c>
      <c r="V157" s="161" t="s">
        <v>689</v>
      </c>
      <c r="W157" s="161" t="s">
        <v>28</v>
      </c>
      <c r="X157" s="198">
        <v>44562</v>
      </c>
      <c r="Y157" s="198">
        <v>45657</v>
      </c>
      <c r="Z157" s="161">
        <v>30</v>
      </c>
      <c r="AA157" s="198">
        <v>46003</v>
      </c>
      <c r="AB157" s="197">
        <f t="shared" si="14"/>
        <v>110</v>
      </c>
      <c r="AC157" s="161" t="s">
        <v>904</v>
      </c>
      <c r="AD157" s="161">
        <v>0</v>
      </c>
      <c r="AE157" s="197">
        <v>4785943357</v>
      </c>
      <c r="AF157" s="197">
        <v>4.2203606624388961</v>
      </c>
      <c r="AG157" s="197">
        <v>27.305555555555554</v>
      </c>
      <c r="AH157" s="242" t="s">
        <v>118</v>
      </c>
      <c r="AI157" s="242" t="s">
        <v>904</v>
      </c>
      <c r="AJ157" s="515"/>
      <c r="AK157" s="515"/>
      <c r="AL157" s="515"/>
      <c r="AM157" s="515"/>
      <c r="AN157" s="515"/>
      <c r="AO157" s="515"/>
      <c r="AP157" s="515"/>
      <c r="AQ157" s="515"/>
      <c r="AR157" s="515"/>
      <c r="AS157" s="515"/>
      <c r="AT157" s="515"/>
      <c r="AU157" s="515"/>
      <c r="AV157" s="515"/>
      <c r="AW157" s="515"/>
      <c r="AX157" s="515"/>
      <c r="AY157" s="515"/>
      <c r="AZ157" s="515"/>
      <c r="BA157" s="515"/>
      <c r="BB157" s="234"/>
      <c r="BC157" s="234"/>
      <c r="BD157" s="234"/>
      <c r="BE157" s="234"/>
      <c r="BF157" s="234"/>
      <c r="BG157" s="234"/>
      <c r="BH157" s="234"/>
      <c r="BI157" s="234"/>
      <c r="BJ157" s="234"/>
      <c r="BK157" s="234"/>
      <c r="BL157" s="234"/>
      <c r="BM157" s="234"/>
      <c r="BN157" s="234"/>
      <c r="BO157" s="234"/>
      <c r="BP157" s="234"/>
      <c r="BQ157" s="234"/>
      <c r="BR157" s="234"/>
      <c r="BS157" s="234"/>
      <c r="BT157" s="234"/>
      <c r="BU157" s="234"/>
      <c r="BV157" s="234"/>
      <c r="BW157" s="234"/>
      <c r="BX157" s="234"/>
      <c r="BY157" s="234"/>
      <c r="BZ157" s="234"/>
      <c r="CA157" s="234"/>
      <c r="CB157" s="234"/>
      <c r="CC157" s="234"/>
      <c r="CD157" s="234"/>
      <c r="CE157" s="234"/>
      <c r="CF157" s="234"/>
      <c r="CG157" s="234"/>
      <c r="CH157" s="234"/>
      <c r="CI157" s="234"/>
      <c r="CJ157" s="234"/>
      <c r="CK157" s="234"/>
      <c r="CL157" s="234"/>
      <c r="CM157" s="234"/>
      <c r="CN157" s="234"/>
      <c r="CO157" s="234"/>
      <c r="CP157" s="234"/>
      <c r="CQ157" s="234"/>
      <c r="CR157" s="234"/>
      <c r="CS157" s="234"/>
      <c r="CT157" s="234"/>
      <c r="CU157" s="234"/>
      <c r="CV157" s="234"/>
      <c r="CW157" s="234"/>
      <c r="CX157" s="234"/>
      <c r="CY157" s="234"/>
      <c r="CZ157" s="234"/>
      <c r="DA157" s="234"/>
      <c r="DB157" s="234"/>
      <c r="DC157" s="234"/>
      <c r="DD157" s="234"/>
      <c r="DE157" s="234"/>
      <c r="DF157" s="234"/>
      <c r="DG157" s="234"/>
      <c r="DH157" s="234"/>
      <c r="DI157" s="234"/>
      <c r="DJ157" s="234"/>
      <c r="DK157" s="234"/>
      <c r="DL157" s="234"/>
      <c r="DM157" s="234"/>
      <c r="DN157" s="234"/>
      <c r="DO157" s="234"/>
      <c r="DP157" s="234"/>
      <c r="DQ157" s="234"/>
      <c r="DR157" s="234"/>
      <c r="DS157" s="234"/>
      <c r="DT157" s="234"/>
      <c r="DU157" s="234"/>
      <c r="DV157" s="234"/>
      <c r="DW157" s="234"/>
      <c r="DX157" s="234"/>
      <c r="DY157" s="234"/>
      <c r="DZ157" s="234"/>
      <c r="EA157" s="234"/>
      <c r="EB157" s="234"/>
      <c r="EC157" s="234"/>
      <c r="ED157" s="234"/>
      <c r="EE157" s="234"/>
      <c r="EF157" s="234"/>
      <c r="EG157" s="234"/>
      <c r="EH157" s="234"/>
      <c r="EI157" s="234"/>
      <c r="EJ157" s="234"/>
      <c r="EK157" s="234"/>
    </row>
    <row r="158" spans="1:141" ht="15" x14ac:dyDescent="0.25">
      <c r="A158" s="386" t="str">
        <f t="shared" si="15"/>
        <v>620120251224TAC0063-62xx-100340012430</v>
      </c>
      <c r="B158" s="161" t="s">
        <v>2670</v>
      </c>
      <c r="C158" s="475" t="s">
        <v>3363</v>
      </c>
      <c r="D158" s="161" t="s">
        <v>4458</v>
      </c>
      <c r="E158" s="161" t="s">
        <v>5402</v>
      </c>
      <c r="F158" s="161"/>
      <c r="G158" s="161" t="s">
        <v>487</v>
      </c>
      <c r="H158" s="198">
        <v>46015</v>
      </c>
      <c r="I158" s="161" t="s">
        <v>576</v>
      </c>
      <c r="J158" s="161" t="s">
        <v>361</v>
      </c>
      <c r="K158" s="260">
        <v>100340012430</v>
      </c>
      <c r="L158" s="161" t="s">
        <v>2933</v>
      </c>
      <c r="M158" s="161" t="s">
        <v>2669</v>
      </c>
      <c r="N158" s="161" t="s">
        <v>564</v>
      </c>
      <c r="O158" s="198">
        <v>46014</v>
      </c>
      <c r="P158" s="161" t="e">
        <v>#N/A</v>
      </c>
      <c r="Q158" s="161" t="e">
        <v>#N/A</v>
      </c>
      <c r="R158" s="161" t="s">
        <v>480</v>
      </c>
      <c r="S158" s="161" t="s">
        <v>678</v>
      </c>
      <c r="T158" s="161" t="s">
        <v>594</v>
      </c>
      <c r="U158" s="161" t="s">
        <v>1393</v>
      </c>
      <c r="V158" s="161" t="s">
        <v>655</v>
      </c>
      <c r="W158" s="161" t="s">
        <v>28</v>
      </c>
      <c r="X158" s="198">
        <v>44562</v>
      </c>
      <c r="Y158" s="198">
        <v>45657</v>
      </c>
      <c r="Z158" s="161">
        <v>30</v>
      </c>
      <c r="AA158" s="198">
        <v>46028</v>
      </c>
      <c r="AB158" s="197">
        <f t="shared" si="14"/>
        <v>85</v>
      </c>
      <c r="AC158" s="161" t="s">
        <v>904</v>
      </c>
      <c r="AD158" s="161">
        <v>0</v>
      </c>
      <c r="AE158" s="197">
        <v>4487302414</v>
      </c>
      <c r="AF158" s="197">
        <v>3.7185053023997301</v>
      </c>
      <c r="AG158" s="197">
        <v>20.277777777777779</v>
      </c>
      <c r="AH158" s="242" t="s">
        <v>118</v>
      </c>
      <c r="AI158" s="242" t="s">
        <v>904</v>
      </c>
      <c r="AJ158" s="515"/>
      <c r="AK158" s="515"/>
      <c r="AL158" s="515"/>
      <c r="AM158" s="515"/>
      <c r="AN158" s="515"/>
      <c r="AO158" s="515"/>
      <c r="AP158" s="515"/>
      <c r="AQ158" s="515"/>
      <c r="AR158" s="515"/>
      <c r="AS158" s="515"/>
      <c r="AT158" s="515"/>
      <c r="AU158" s="515"/>
      <c r="AV158" s="515"/>
      <c r="AW158" s="515"/>
      <c r="AX158" s="515"/>
      <c r="AY158" s="515"/>
      <c r="AZ158" s="515"/>
      <c r="BA158" s="515"/>
      <c r="BB158" s="234"/>
      <c r="BC158" s="234"/>
      <c r="BD158" s="234"/>
      <c r="BE158" s="234"/>
      <c r="BF158" s="234"/>
      <c r="BG158" s="234"/>
      <c r="BH158" s="234"/>
      <c r="BI158" s="234"/>
      <c r="BJ158" s="234"/>
      <c r="BK158" s="234"/>
      <c r="BL158" s="234"/>
      <c r="BM158" s="234"/>
      <c r="BN158" s="234"/>
      <c r="BO158" s="234"/>
      <c r="BP158" s="234"/>
      <c r="BQ158" s="234"/>
      <c r="BR158" s="234"/>
      <c r="BS158" s="234"/>
      <c r="BT158" s="234"/>
      <c r="BU158" s="234"/>
      <c r="BV158" s="234"/>
      <c r="BW158" s="234"/>
      <c r="BX158" s="234"/>
      <c r="BY158" s="234"/>
      <c r="BZ158" s="234"/>
      <c r="CA158" s="234"/>
      <c r="CB158" s="234"/>
      <c r="CC158" s="234"/>
      <c r="CD158" s="234"/>
      <c r="CE158" s="234"/>
      <c r="CF158" s="234"/>
      <c r="CG158" s="234"/>
      <c r="CH158" s="234"/>
      <c r="CI158" s="234"/>
      <c r="CJ158" s="234"/>
      <c r="CK158" s="234"/>
      <c r="CL158" s="234"/>
      <c r="CM158" s="234"/>
      <c r="CN158" s="234"/>
      <c r="CO158" s="234"/>
      <c r="CP158" s="234"/>
      <c r="CQ158" s="234"/>
      <c r="CR158" s="234"/>
      <c r="CS158" s="234"/>
      <c r="CT158" s="234"/>
      <c r="CU158" s="234"/>
      <c r="CV158" s="234"/>
      <c r="CW158" s="234"/>
      <c r="CX158" s="234"/>
      <c r="CY158" s="234"/>
      <c r="CZ158" s="234"/>
      <c r="DA158" s="234"/>
      <c r="DB158" s="234"/>
      <c r="DC158" s="234"/>
      <c r="DD158" s="234"/>
      <c r="DE158" s="234"/>
      <c r="DF158" s="234"/>
      <c r="DG158" s="234"/>
      <c r="DH158" s="234"/>
      <c r="DI158" s="234"/>
      <c r="DJ158" s="234"/>
      <c r="DK158" s="234"/>
      <c r="DL158" s="234"/>
      <c r="DM158" s="234"/>
      <c r="DN158" s="234"/>
      <c r="DO158" s="234"/>
      <c r="DP158" s="234"/>
      <c r="DQ158" s="234"/>
      <c r="DR158" s="234"/>
      <c r="DS158" s="234"/>
      <c r="DT158" s="234"/>
      <c r="DU158" s="234"/>
      <c r="DV158" s="234"/>
      <c r="DW158" s="234"/>
      <c r="DX158" s="234"/>
      <c r="DY158" s="234"/>
      <c r="DZ158" s="234"/>
      <c r="EA158" s="234"/>
      <c r="EB158" s="234"/>
      <c r="EC158" s="234"/>
      <c r="ED158" s="234"/>
      <c r="EE158" s="234"/>
      <c r="EF158" s="234"/>
      <c r="EG158" s="234"/>
      <c r="EH158" s="234"/>
      <c r="EI158" s="234"/>
      <c r="EJ158" s="234"/>
      <c r="EK158" s="234"/>
    </row>
    <row r="159" spans="1:141" ht="15" x14ac:dyDescent="0.25">
      <c r="A159" s="386" t="str">
        <f t="shared" si="15"/>
        <v>600120251125TAC0064-60xx-80940018772</v>
      </c>
      <c r="B159" s="161" t="s">
        <v>1934</v>
      </c>
      <c r="C159" s="475" t="s">
        <v>3363</v>
      </c>
      <c r="D159" s="161" t="s">
        <v>4458</v>
      </c>
      <c r="E159" s="161" t="s">
        <v>5236</v>
      </c>
      <c r="F159" s="161"/>
      <c r="G159" s="161" t="s">
        <v>487</v>
      </c>
      <c r="H159" s="198">
        <v>45986</v>
      </c>
      <c r="I159" s="161" t="s">
        <v>566</v>
      </c>
      <c r="J159" s="161" t="s">
        <v>363</v>
      </c>
      <c r="K159" s="260">
        <v>80940018772</v>
      </c>
      <c r="L159" s="161" t="s">
        <v>2935</v>
      </c>
      <c r="M159" s="161" t="s">
        <v>1933</v>
      </c>
      <c r="N159" s="161" t="s">
        <v>564</v>
      </c>
      <c r="O159" s="198">
        <v>45974</v>
      </c>
      <c r="P159" s="161" t="e">
        <v>#N/A</v>
      </c>
      <c r="Q159" s="161" t="e">
        <v>#N/A</v>
      </c>
      <c r="R159" s="161" t="s">
        <v>31</v>
      </c>
      <c r="S159" s="161" t="s">
        <v>681</v>
      </c>
      <c r="T159" s="161" t="s">
        <v>578</v>
      </c>
      <c r="U159" s="161" t="s">
        <v>786</v>
      </c>
      <c r="V159" s="161" t="s">
        <v>655</v>
      </c>
      <c r="W159" s="161" t="s">
        <v>28</v>
      </c>
      <c r="X159" s="198">
        <v>44562</v>
      </c>
      <c r="Y159" s="198">
        <v>45657</v>
      </c>
      <c r="Z159" s="161">
        <v>30</v>
      </c>
      <c r="AA159" s="198">
        <v>46009</v>
      </c>
      <c r="AB159" s="197">
        <f t="shared" si="14"/>
        <v>104</v>
      </c>
      <c r="AC159" s="161" t="s">
        <v>904</v>
      </c>
      <c r="AD159" s="161">
        <v>0</v>
      </c>
      <c r="AE159" s="197">
        <v>4357880381</v>
      </c>
      <c r="AF159" s="197">
        <v>4.6587884242042525</v>
      </c>
      <c r="AG159" s="197">
        <v>22.361111111111111</v>
      </c>
      <c r="AH159" s="242" t="s">
        <v>118</v>
      </c>
      <c r="AI159" s="242" t="s">
        <v>904</v>
      </c>
      <c r="AJ159" s="515"/>
      <c r="AK159" s="515"/>
      <c r="AL159" s="515"/>
      <c r="AM159" s="515"/>
      <c r="AN159" s="515"/>
      <c r="AO159" s="515"/>
      <c r="AP159" s="515"/>
      <c r="AQ159" s="515"/>
      <c r="AR159" s="515"/>
      <c r="AS159" s="515"/>
      <c r="AT159" s="515"/>
      <c r="AU159" s="515"/>
      <c r="AV159" s="515"/>
      <c r="AW159" s="515"/>
      <c r="AX159" s="515"/>
      <c r="AY159" s="515"/>
      <c r="AZ159" s="515"/>
      <c r="BA159" s="515"/>
      <c r="BB159" s="234"/>
      <c r="BC159" s="234"/>
      <c r="BD159" s="234"/>
      <c r="BE159" s="234"/>
      <c r="BF159" s="234"/>
      <c r="BG159" s="234"/>
      <c r="BH159" s="234"/>
      <c r="BI159" s="234"/>
      <c r="BJ159" s="234"/>
      <c r="BK159" s="234"/>
      <c r="BL159" s="234"/>
      <c r="BM159" s="234"/>
      <c r="BN159" s="234"/>
      <c r="BO159" s="234"/>
      <c r="BP159" s="234"/>
      <c r="BQ159" s="234"/>
      <c r="BR159" s="234"/>
      <c r="BS159" s="234"/>
      <c r="BT159" s="234"/>
      <c r="BU159" s="234"/>
      <c r="BV159" s="234"/>
      <c r="BW159" s="234"/>
      <c r="BX159" s="234"/>
      <c r="BY159" s="234"/>
      <c r="BZ159" s="234"/>
      <c r="CA159" s="234"/>
      <c r="CB159" s="234"/>
      <c r="CC159" s="234"/>
      <c r="CD159" s="234"/>
      <c r="CE159" s="234"/>
      <c r="CF159" s="234"/>
      <c r="CG159" s="234"/>
      <c r="CH159" s="234"/>
      <c r="CI159" s="234"/>
      <c r="CJ159" s="234"/>
      <c r="CK159" s="234"/>
      <c r="CL159" s="234"/>
      <c r="CM159" s="234"/>
      <c r="CN159" s="234"/>
      <c r="CO159" s="234"/>
      <c r="CP159" s="234"/>
      <c r="CQ159" s="234"/>
      <c r="CR159" s="234"/>
      <c r="CS159" s="234"/>
      <c r="CT159" s="234"/>
      <c r="CU159" s="234"/>
      <c r="CV159" s="234"/>
      <c r="CW159" s="234"/>
      <c r="CX159" s="234"/>
      <c r="CY159" s="234"/>
      <c r="CZ159" s="234"/>
      <c r="DA159" s="234"/>
      <c r="DB159" s="234"/>
      <c r="DC159" s="234"/>
      <c r="DD159" s="234"/>
      <c r="DE159" s="234"/>
      <c r="DF159" s="234"/>
      <c r="DG159" s="234"/>
      <c r="DH159" s="234"/>
      <c r="DI159" s="234"/>
      <c r="DJ159" s="234"/>
      <c r="DK159" s="234"/>
      <c r="DL159" s="234"/>
      <c r="DM159" s="234"/>
      <c r="DN159" s="234"/>
      <c r="DO159" s="234"/>
      <c r="DP159" s="234"/>
      <c r="DQ159" s="234"/>
      <c r="DR159" s="234"/>
      <c r="DS159" s="234"/>
      <c r="DT159" s="234"/>
      <c r="DU159" s="234"/>
      <c r="DV159" s="234"/>
      <c r="DW159" s="234"/>
      <c r="DX159" s="234"/>
      <c r="DY159" s="234"/>
      <c r="DZ159" s="234"/>
      <c r="EA159" s="234"/>
      <c r="EB159" s="234"/>
      <c r="EC159" s="234"/>
      <c r="ED159" s="234"/>
      <c r="EE159" s="234"/>
      <c r="EF159" s="234"/>
      <c r="EG159" s="234"/>
      <c r="EH159" s="234"/>
      <c r="EI159" s="234"/>
      <c r="EJ159" s="234"/>
      <c r="EK159" s="234"/>
    </row>
    <row r="160" spans="1:141" ht="15" x14ac:dyDescent="0.25">
      <c r="A160" s="386" t="str">
        <f t="shared" si="15"/>
        <v>620120260216TAC0017-62xx-40740006803</v>
      </c>
      <c r="B160" s="161" t="s">
        <v>3832</v>
      </c>
      <c r="C160" s="475" t="s">
        <v>3363</v>
      </c>
      <c r="D160" s="161" t="s">
        <v>4458</v>
      </c>
      <c r="E160" s="161" t="s">
        <v>5413</v>
      </c>
      <c r="F160" s="161"/>
      <c r="G160" s="161" t="s">
        <v>479</v>
      </c>
      <c r="H160" s="198">
        <v>46069</v>
      </c>
      <c r="I160" s="161" t="s">
        <v>576</v>
      </c>
      <c r="J160" s="161" t="s">
        <v>361</v>
      </c>
      <c r="K160" s="260">
        <v>40740006803</v>
      </c>
      <c r="L160" s="161" t="s">
        <v>3889</v>
      </c>
      <c r="M160" s="161" t="s">
        <v>3831</v>
      </c>
      <c r="N160" s="161" t="s">
        <v>564</v>
      </c>
      <c r="O160" s="198" t="e">
        <v>#N/A</v>
      </c>
      <c r="P160" s="161" t="e">
        <v>#N/A</v>
      </c>
      <c r="Q160" s="161">
        <v>40740006803</v>
      </c>
      <c r="R160" s="161" t="s">
        <v>480</v>
      </c>
      <c r="S160" s="161" t="s">
        <v>678</v>
      </c>
      <c r="T160" s="161" t="s">
        <v>594</v>
      </c>
      <c r="U160" s="161" t="s">
        <v>880</v>
      </c>
      <c r="V160" s="161" t="s">
        <v>689</v>
      </c>
      <c r="W160" s="161" t="s">
        <v>132</v>
      </c>
      <c r="X160" s="198">
        <v>44927</v>
      </c>
      <c r="Y160" s="198">
        <v>46045</v>
      </c>
      <c r="Z160" s="161">
        <v>30</v>
      </c>
      <c r="AA160" s="198">
        <v>46076</v>
      </c>
      <c r="AB160" s="197">
        <f t="shared" si="14"/>
        <v>37</v>
      </c>
      <c r="AC160" s="161" t="s">
        <v>904</v>
      </c>
      <c r="AD160" s="161">
        <v>0</v>
      </c>
      <c r="AE160" s="197">
        <v>4262764990</v>
      </c>
      <c r="AF160" s="197">
        <v>9.222659422282625</v>
      </c>
      <c r="AG160" s="197">
        <v>32.55555555555555</v>
      </c>
      <c r="AH160" s="242" t="s">
        <v>118</v>
      </c>
      <c r="AI160" s="242" t="s">
        <v>904</v>
      </c>
      <c r="AJ160" s="515"/>
      <c r="AK160" s="515"/>
      <c r="AL160" s="515"/>
      <c r="AM160" s="515"/>
      <c r="AN160" s="515"/>
      <c r="AO160" s="515"/>
      <c r="AP160" s="515"/>
      <c r="AQ160" s="515"/>
      <c r="AR160" s="515"/>
      <c r="AS160" s="515"/>
      <c r="AT160" s="515"/>
      <c r="AU160" s="515"/>
      <c r="AV160" s="515"/>
      <c r="AW160" s="515"/>
      <c r="AX160" s="515"/>
      <c r="AY160" s="515"/>
      <c r="AZ160" s="515"/>
      <c r="BA160" s="515"/>
      <c r="BB160" s="234"/>
      <c r="BC160" s="234"/>
      <c r="BD160" s="234"/>
      <c r="BE160" s="234"/>
      <c r="BF160" s="234"/>
      <c r="BG160" s="234"/>
      <c r="BH160" s="234"/>
      <c r="BI160" s="234"/>
      <c r="BJ160" s="234"/>
      <c r="BK160" s="234"/>
      <c r="BL160" s="234"/>
      <c r="BM160" s="234"/>
      <c r="BN160" s="234"/>
      <c r="BO160" s="234"/>
      <c r="BP160" s="234"/>
      <c r="BQ160" s="234"/>
      <c r="BR160" s="234"/>
      <c r="BS160" s="234"/>
      <c r="BT160" s="234"/>
      <c r="BU160" s="234"/>
      <c r="BV160" s="234"/>
      <c r="BW160" s="234"/>
      <c r="BX160" s="234"/>
      <c r="BY160" s="234"/>
      <c r="BZ160" s="234"/>
      <c r="CA160" s="234"/>
      <c r="CB160" s="234"/>
      <c r="CC160" s="234"/>
      <c r="CD160" s="234"/>
      <c r="CE160" s="234"/>
      <c r="CF160" s="234"/>
      <c r="CG160" s="234"/>
      <c r="CH160" s="234"/>
      <c r="CI160" s="234"/>
      <c r="CJ160" s="234"/>
      <c r="CK160" s="234"/>
      <c r="CL160" s="234"/>
      <c r="CM160" s="234"/>
      <c r="CN160" s="234"/>
      <c r="CO160" s="234"/>
      <c r="CP160" s="234"/>
      <c r="CQ160" s="234"/>
      <c r="CR160" s="234"/>
      <c r="CS160" s="234"/>
      <c r="CT160" s="234"/>
      <c r="CU160" s="234"/>
      <c r="CV160" s="234"/>
      <c r="CW160" s="234"/>
      <c r="CX160" s="234"/>
      <c r="CY160" s="234"/>
      <c r="CZ160" s="234"/>
      <c r="DA160" s="234"/>
      <c r="DB160" s="234"/>
      <c r="DC160" s="234"/>
      <c r="DD160" s="234"/>
      <c r="DE160" s="234"/>
      <c r="DF160" s="234"/>
      <c r="DG160" s="234"/>
      <c r="DH160" s="234"/>
      <c r="DI160" s="234"/>
      <c r="DJ160" s="234"/>
      <c r="DK160" s="234"/>
      <c r="DL160" s="234"/>
      <c r="DM160" s="234"/>
      <c r="DN160" s="234"/>
      <c r="DO160" s="234"/>
      <c r="DP160" s="234"/>
      <c r="DQ160" s="234"/>
      <c r="DR160" s="234"/>
      <c r="DS160" s="234"/>
      <c r="DT160" s="234"/>
      <c r="DU160" s="234"/>
      <c r="DV160" s="234"/>
      <c r="DW160" s="234"/>
      <c r="DX160" s="234"/>
      <c r="DY160" s="234"/>
      <c r="DZ160" s="234"/>
      <c r="EA160" s="234"/>
      <c r="EB160" s="234"/>
      <c r="EC160" s="234"/>
      <c r="ED160" s="234"/>
      <c r="EE160" s="234"/>
      <c r="EF160" s="234"/>
      <c r="EG160" s="234"/>
      <c r="EH160" s="234"/>
      <c r="EI160" s="234"/>
      <c r="EJ160" s="234"/>
      <c r="EK160" s="234"/>
    </row>
    <row r="161" spans="1:141" ht="15" x14ac:dyDescent="0.25">
      <c r="A161" s="386" t="str">
        <f t="shared" si="15"/>
        <v>300120251010TAC0002-30xx-40640007035</v>
      </c>
      <c r="B161" s="161" t="s">
        <v>1242</v>
      </c>
      <c r="C161" s="475" t="s">
        <v>3363</v>
      </c>
      <c r="D161" s="161" t="s">
        <v>4458</v>
      </c>
      <c r="E161" s="161" t="s">
        <v>5086</v>
      </c>
      <c r="F161" s="161"/>
      <c r="G161" s="161" t="s">
        <v>487</v>
      </c>
      <c r="H161" s="198">
        <v>45940</v>
      </c>
      <c r="I161" s="161" t="s">
        <v>595</v>
      </c>
      <c r="J161" s="161" t="s">
        <v>217</v>
      </c>
      <c r="K161" s="260">
        <v>40640007035</v>
      </c>
      <c r="L161" s="161" t="s">
        <v>2937</v>
      </c>
      <c r="M161" s="161" t="s">
        <v>1241</v>
      </c>
      <c r="N161" s="161" t="s">
        <v>564</v>
      </c>
      <c r="O161" s="198" t="e">
        <v>#N/A</v>
      </c>
      <c r="P161" s="161" t="e">
        <v>#N/A</v>
      </c>
      <c r="Q161" s="161" t="e">
        <v>#N/A</v>
      </c>
      <c r="R161" s="161" t="s">
        <v>480</v>
      </c>
      <c r="S161" s="161" t="s">
        <v>716</v>
      </c>
      <c r="T161" s="161" t="s">
        <v>579</v>
      </c>
      <c r="U161" s="161" t="s">
        <v>717</v>
      </c>
      <c r="V161" s="161" t="s">
        <v>655</v>
      </c>
      <c r="W161" s="161" t="s">
        <v>28</v>
      </c>
      <c r="X161" s="198">
        <v>44562</v>
      </c>
      <c r="Y161" s="198">
        <v>45657</v>
      </c>
      <c r="Z161" s="161">
        <v>30</v>
      </c>
      <c r="AA161" s="198">
        <v>45947</v>
      </c>
      <c r="AB161" s="197">
        <f t="shared" si="14"/>
        <v>166</v>
      </c>
      <c r="AC161" s="161" t="s">
        <v>904</v>
      </c>
      <c r="AD161" s="161">
        <v>0</v>
      </c>
      <c r="AE161" s="197">
        <v>4103148728</v>
      </c>
      <c r="AF161" s="197">
        <v>11.027962199108339</v>
      </c>
      <c r="AG161" s="197">
        <v>78.138888888888886</v>
      </c>
      <c r="AH161" s="242" t="s">
        <v>118</v>
      </c>
      <c r="AI161" s="242" t="s">
        <v>904</v>
      </c>
      <c r="AJ161" s="515"/>
      <c r="AK161" s="515"/>
      <c r="AL161" s="515"/>
      <c r="AM161" s="515"/>
      <c r="AN161" s="515"/>
      <c r="AO161" s="515"/>
      <c r="AP161" s="515"/>
      <c r="AQ161" s="515"/>
      <c r="AR161" s="515"/>
      <c r="AS161" s="515"/>
      <c r="AT161" s="515"/>
      <c r="AU161" s="515"/>
      <c r="AV161" s="515"/>
      <c r="AW161" s="515"/>
      <c r="AX161" s="515"/>
      <c r="AY161" s="515"/>
      <c r="AZ161" s="515"/>
      <c r="BA161" s="515"/>
      <c r="BB161" s="234"/>
      <c r="BC161" s="234"/>
      <c r="BD161" s="234"/>
      <c r="BE161" s="234"/>
      <c r="BF161" s="234"/>
      <c r="BG161" s="234"/>
      <c r="BH161" s="234"/>
      <c r="BI161" s="234"/>
      <c r="BJ161" s="234"/>
      <c r="BK161" s="234"/>
      <c r="BL161" s="234"/>
      <c r="BM161" s="234"/>
      <c r="BN161" s="234"/>
      <c r="BO161" s="234"/>
      <c r="BP161" s="234"/>
      <c r="BQ161" s="234"/>
      <c r="BR161" s="234"/>
      <c r="BS161" s="234"/>
      <c r="BT161" s="234"/>
      <c r="BU161" s="234"/>
      <c r="BV161" s="234"/>
      <c r="BW161" s="234"/>
      <c r="BX161" s="234"/>
      <c r="BY161" s="234"/>
      <c r="BZ161" s="234"/>
      <c r="CA161" s="234"/>
      <c r="CB161" s="234"/>
      <c r="CC161" s="234"/>
      <c r="CD161" s="234"/>
      <c r="CE161" s="234"/>
      <c r="CF161" s="234"/>
      <c r="CG161" s="234"/>
      <c r="CH161" s="234"/>
      <c r="CI161" s="234"/>
      <c r="CJ161" s="234"/>
      <c r="CK161" s="234"/>
      <c r="CL161" s="234"/>
      <c r="CM161" s="234"/>
      <c r="CN161" s="234"/>
      <c r="CO161" s="234"/>
      <c r="CP161" s="234"/>
      <c r="CQ161" s="234"/>
      <c r="CR161" s="234"/>
      <c r="CS161" s="234"/>
      <c r="CT161" s="234"/>
      <c r="CU161" s="234"/>
      <c r="CV161" s="234"/>
      <c r="CW161" s="234"/>
      <c r="CX161" s="234"/>
      <c r="CY161" s="234"/>
      <c r="CZ161" s="234"/>
      <c r="DA161" s="234"/>
      <c r="DB161" s="234"/>
      <c r="DC161" s="234"/>
      <c r="DD161" s="234"/>
      <c r="DE161" s="234"/>
      <c r="DF161" s="234"/>
      <c r="DG161" s="234"/>
      <c r="DH161" s="234"/>
      <c r="DI161" s="234"/>
      <c r="DJ161" s="234"/>
      <c r="DK161" s="234"/>
      <c r="DL161" s="234"/>
      <c r="DM161" s="234"/>
      <c r="DN161" s="234"/>
      <c r="DO161" s="234"/>
      <c r="DP161" s="234"/>
      <c r="DQ161" s="234"/>
      <c r="DR161" s="234"/>
      <c r="DS161" s="234"/>
      <c r="DT161" s="234"/>
      <c r="DU161" s="234"/>
      <c r="DV161" s="234"/>
      <c r="DW161" s="234"/>
      <c r="DX161" s="234"/>
      <c r="DY161" s="234"/>
      <c r="DZ161" s="234"/>
      <c r="EA161" s="234"/>
      <c r="EB161" s="234"/>
      <c r="EC161" s="234"/>
      <c r="ED161" s="234"/>
      <c r="EE161" s="234"/>
      <c r="EF161" s="234"/>
      <c r="EG161" s="234"/>
      <c r="EH161" s="234"/>
      <c r="EI161" s="234"/>
      <c r="EJ161" s="234"/>
      <c r="EK161" s="234"/>
    </row>
    <row r="162" spans="1:141" ht="15" x14ac:dyDescent="0.25">
      <c r="A162" s="386" t="str">
        <f t="shared" si="15"/>
        <v>600120251224TAC0097-60xx-230240022292</v>
      </c>
      <c r="B162" s="161" t="s">
        <v>2938</v>
      </c>
      <c r="C162" s="475" t="s">
        <v>3363</v>
      </c>
      <c r="D162" s="161" t="s">
        <v>4458</v>
      </c>
      <c r="E162" s="161" t="s">
        <v>5278</v>
      </c>
      <c r="F162" s="161"/>
      <c r="G162" s="161" t="s">
        <v>479</v>
      </c>
      <c r="H162" s="198">
        <v>46015</v>
      </c>
      <c r="I162" s="161" t="s">
        <v>566</v>
      </c>
      <c r="J162" s="161" t="s">
        <v>363</v>
      </c>
      <c r="K162" s="260">
        <v>230240022292</v>
      </c>
      <c r="L162" s="161" t="s">
        <v>2939</v>
      </c>
      <c r="M162" s="161" t="s">
        <v>2940</v>
      </c>
      <c r="N162" s="161" t="s">
        <v>564</v>
      </c>
      <c r="O162" s="198" t="e">
        <v>#N/A</v>
      </c>
      <c r="P162" s="161" t="e">
        <v>#N/A</v>
      </c>
      <c r="Q162" s="161" t="e">
        <v>#N/A</v>
      </c>
      <c r="R162" s="161" t="s">
        <v>480</v>
      </c>
      <c r="S162" s="161" t="s">
        <v>681</v>
      </c>
      <c r="T162" s="161" t="s">
        <v>578</v>
      </c>
      <c r="U162" s="161" t="s">
        <v>3767</v>
      </c>
      <c r="V162" s="161" t="s">
        <v>658</v>
      </c>
      <c r="W162" s="161" t="s">
        <v>132</v>
      </c>
      <c r="X162" s="198">
        <v>44971</v>
      </c>
      <c r="Y162" s="198">
        <v>46002</v>
      </c>
      <c r="Z162" s="161">
        <v>30</v>
      </c>
      <c r="AA162" s="198">
        <v>46030</v>
      </c>
      <c r="AB162" s="197">
        <f t="shared" si="14"/>
        <v>83</v>
      </c>
      <c r="AC162" s="161" t="s">
        <v>904</v>
      </c>
      <c r="AD162" s="161">
        <v>0</v>
      </c>
      <c r="AE162" s="197">
        <v>4067103458</v>
      </c>
      <c r="AF162" s="197">
        <v>0.27919083212685725</v>
      </c>
      <c r="AG162" s="197">
        <v>1.3333333333333333</v>
      </c>
      <c r="AH162" s="242" t="s">
        <v>118</v>
      </c>
      <c r="AI162" s="242" t="s">
        <v>904</v>
      </c>
      <c r="AJ162" s="515"/>
      <c r="AK162" s="515"/>
      <c r="AL162" s="515"/>
      <c r="AM162" s="515"/>
      <c r="AN162" s="515"/>
      <c r="AO162" s="515"/>
      <c r="AP162" s="515"/>
      <c r="AQ162" s="515"/>
      <c r="AR162" s="515"/>
      <c r="AS162" s="515"/>
      <c r="AT162" s="515"/>
      <c r="AU162" s="515"/>
      <c r="AV162" s="515"/>
      <c r="AW162" s="515"/>
      <c r="AX162" s="515"/>
      <c r="AY162" s="515"/>
      <c r="AZ162" s="515"/>
      <c r="BA162" s="515"/>
      <c r="BB162" s="234"/>
      <c r="BC162" s="234"/>
      <c r="BD162" s="234"/>
      <c r="BE162" s="234"/>
      <c r="BF162" s="234"/>
      <c r="BG162" s="234"/>
      <c r="BH162" s="234"/>
      <c r="BI162" s="234"/>
      <c r="BJ162" s="234"/>
      <c r="BK162" s="234"/>
      <c r="BL162" s="234"/>
      <c r="BM162" s="234"/>
      <c r="BN162" s="234"/>
      <c r="BO162" s="234"/>
      <c r="BP162" s="234"/>
      <c r="BQ162" s="234"/>
      <c r="BR162" s="234"/>
      <c r="BS162" s="234"/>
      <c r="BT162" s="234"/>
      <c r="BU162" s="234"/>
      <c r="BV162" s="234"/>
      <c r="BW162" s="234"/>
      <c r="BX162" s="234"/>
      <c r="BY162" s="234"/>
      <c r="BZ162" s="234"/>
      <c r="CA162" s="234"/>
      <c r="CB162" s="234"/>
      <c r="CC162" s="234"/>
      <c r="CD162" s="234"/>
      <c r="CE162" s="234"/>
      <c r="CF162" s="234"/>
      <c r="CG162" s="234"/>
      <c r="CH162" s="234"/>
      <c r="CI162" s="234"/>
      <c r="CJ162" s="234"/>
      <c r="CK162" s="234"/>
      <c r="CL162" s="234"/>
      <c r="CM162" s="234"/>
      <c r="CN162" s="234"/>
      <c r="CO162" s="234"/>
      <c r="CP162" s="234"/>
      <c r="CQ162" s="234"/>
      <c r="CR162" s="234"/>
      <c r="CS162" s="234"/>
      <c r="CT162" s="234"/>
      <c r="CU162" s="234"/>
      <c r="CV162" s="234"/>
      <c r="CW162" s="234"/>
      <c r="CX162" s="234"/>
      <c r="CY162" s="234"/>
      <c r="CZ162" s="234"/>
      <c r="DA162" s="234"/>
      <c r="DB162" s="234"/>
      <c r="DC162" s="234"/>
      <c r="DD162" s="234"/>
      <c r="DE162" s="234"/>
      <c r="DF162" s="234"/>
      <c r="DG162" s="234"/>
      <c r="DH162" s="234"/>
      <c r="DI162" s="234"/>
      <c r="DJ162" s="234"/>
      <c r="DK162" s="234"/>
      <c r="DL162" s="234"/>
      <c r="DM162" s="234"/>
      <c r="DN162" s="234"/>
      <c r="DO162" s="234"/>
      <c r="DP162" s="234"/>
      <c r="DQ162" s="234"/>
      <c r="DR162" s="234"/>
      <c r="DS162" s="234"/>
      <c r="DT162" s="234"/>
      <c r="DU162" s="234"/>
      <c r="DV162" s="234"/>
      <c r="DW162" s="234"/>
      <c r="DX162" s="234"/>
      <c r="DY162" s="234"/>
      <c r="DZ162" s="234"/>
      <c r="EA162" s="234"/>
      <c r="EB162" s="234"/>
      <c r="EC162" s="234"/>
      <c r="ED162" s="234"/>
      <c r="EE162" s="234"/>
      <c r="EF162" s="234"/>
      <c r="EG162" s="234"/>
      <c r="EH162" s="234"/>
      <c r="EI162" s="234"/>
      <c r="EJ162" s="234"/>
      <c r="EK162" s="234"/>
    </row>
    <row r="163" spans="1:141" ht="15" x14ac:dyDescent="0.25">
      <c r="A163" s="386" t="str">
        <f t="shared" si="15"/>
        <v>600120260305TAC0027-60xx-120940001778</v>
      </c>
      <c r="B163" s="161" t="s">
        <v>5374</v>
      </c>
      <c r="C163" s="475" t="s">
        <v>3363</v>
      </c>
      <c r="D163" s="161" t="s">
        <v>4458</v>
      </c>
      <c r="E163" s="161" t="s">
        <v>5375</v>
      </c>
      <c r="F163" s="161"/>
      <c r="G163" s="161" t="s">
        <v>479</v>
      </c>
      <c r="H163" s="198">
        <v>46086</v>
      </c>
      <c r="I163" s="161" t="s">
        <v>566</v>
      </c>
      <c r="J163" s="161" t="s">
        <v>363</v>
      </c>
      <c r="K163" s="260">
        <v>120940001778</v>
      </c>
      <c r="L163" s="161" t="s">
        <v>5376</v>
      </c>
      <c r="M163" s="161" t="s">
        <v>5377</v>
      </c>
      <c r="N163" s="161" t="s">
        <v>564</v>
      </c>
      <c r="O163" s="198" t="e">
        <v>#N/A</v>
      </c>
      <c r="P163" s="161" t="e">
        <v>#N/A</v>
      </c>
      <c r="Q163" s="161" t="e">
        <v>#N/A</v>
      </c>
      <c r="R163" s="161" t="s">
        <v>480</v>
      </c>
      <c r="S163" s="161" t="s">
        <v>849</v>
      </c>
      <c r="T163" s="161" t="s">
        <v>850</v>
      </c>
      <c r="U163" s="161" t="s">
        <v>1716</v>
      </c>
      <c r="V163" s="161" t="s">
        <v>658</v>
      </c>
      <c r="W163" s="161" t="s">
        <v>167</v>
      </c>
      <c r="X163" s="198">
        <v>44197</v>
      </c>
      <c r="Y163" s="198">
        <v>45291</v>
      </c>
      <c r="Z163" s="161">
        <v>30</v>
      </c>
      <c r="AA163" s="198">
        <v>46091</v>
      </c>
      <c r="AB163" s="197">
        <f t="shared" si="14"/>
        <v>22</v>
      </c>
      <c r="AC163" s="161" t="s">
        <v>118</v>
      </c>
      <c r="AD163" s="161" t="s">
        <v>165</v>
      </c>
      <c r="AE163" s="197">
        <v>3788556777</v>
      </c>
      <c r="AF163" s="197">
        <v>0.85484581349326827</v>
      </c>
      <c r="AG163" s="197">
        <v>1.3333333333333333</v>
      </c>
      <c r="AH163" s="242" t="s">
        <v>118</v>
      </c>
      <c r="AI163" s="242" t="s">
        <v>57</v>
      </c>
      <c r="AJ163" s="516">
        <v>8657911</v>
      </c>
      <c r="AK163" s="516">
        <v>778966601</v>
      </c>
      <c r="AL163" s="516">
        <v>3000932265</v>
      </c>
      <c r="AM163" s="516">
        <v>2164772993</v>
      </c>
      <c r="AN163" s="516">
        <v>0</v>
      </c>
      <c r="AO163" s="516">
        <v>0</v>
      </c>
      <c r="AP163" s="516">
        <v>478836</v>
      </c>
      <c r="AQ163" s="516">
        <v>5935371</v>
      </c>
      <c r="AR163" s="516">
        <v>25972112</v>
      </c>
      <c r="AS163" s="516">
        <v>17584564</v>
      </c>
      <c r="AT163" s="516">
        <v>12193231</v>
      </c>
      <c r="AU163" s="516">
        <v>0</v>
      </c>
      <c r="AV163" s="516">
        <v>1</v>
      </c>
      <c r="AW163" s="516">
        <v>1.75</v>
      </c>
      <c r="AX163" s="516">
        <v>1.25</v>
      </c>
      <c r="AY163" s="516">
        <v>0.75</v>
      </c>
      <c r="AZ163" s="516">
        <v>1</v>
      </c>
      <c r="BA163" s="516">
        <v>0</v>
      </c>
      <c r="BB163" s="393">
        <v>8657911</v>
      </c>
      <c r="BC163" s="393">
        <v>778966601</v>
      </c>
      <c r="BD163" s="393">
        <v>3000932265</v>
      </c>
      <c r="BE163" s="393">
        <v>2164772993</v>
      </c>
      <c r="BF163" s="393">
        <v>0</v>
      </c>
      <c r="BG163" s="393">
        <v>0</v>
      </c>
      <c r="BH163" s="393">
        <v>478836</v>
      </c>
      <c r="BI163" s="393">
        <v>1530677</v>
      </c>
      <c r="BJ163" s="393">
        <v>0</v>
      </c>
      <c r="BK163" s="393">
        <v>3754602</v>
      </c>
      <c r="BL163" s="393">
        <v>0</v>
      </c>
      <c r="BM163" s="393">
        <v>0</v>
      </c>
      <c r="BN163" s="393">
        <v>1</v>
      </c>
      <c r="BO163" s="393">
        <v>1.75</v>
      </c>
      <c r="BP163" s="393">
        <v>1.25</v>
      </c>
      <c r="BQ163" s="393">
        <v>0.75</v>
      </c>
      <c r="BR163" s="393">
        <v>1</v>
      </c>
      <c r="BS163" s="393">
        <v>0</v>
      </c>
      <c r="BT163" s="393">
        <v>0</v>
      </c>
      <c r="BU163" s="393">
        <v>0</v>
      </c>
      <c r="BV163" s="393">
        <v>0</v>
      </c>
      <c r="BW163" s="393">
        <v>0</v>
      </c>
      <c r="BX163" s="393">
        <v>0</v>
      </c>
      <c r="BY163" s="393">
        <v>0</v>
      </c>
      <c r="BZ163" s="393">
        <v>0</v>
      </c>
      <c r="CA163" s="393">
        <v>0</v>
      </c>
      <c r="CB163" s="393">
        <v>0</v>
      </c>
      <c r="CC163" s="393">
        <v>0</v>
      </c>
      <c r="CD163" s="393">
        <v>0</v>
      </c>
      <c r="CE163" s="393">
        <v>0</v>
      </c>
      <c r="CF163" s="393">
        <v>0</v>
      </c>
      <c r="CG163" s="393">
        <v>4404694</v>
      </c>
      <c r="CH163" s="393">
        <v>25972112</v>
      </c>
      <c r="CI163" s="393">
        <v>13829962</v>
      </c>
      <c r="CJ163" s="393">
        <v>12193231</v>
      </c>
      <c r="CK163" s="393">
        <v>0</v>
      </c>
      <c r="CL163" s="393">
        <v>0</v>
      </c>
      <c r="CM163" s="393">
        <v>0</v>
      </c>
      <c r="CN163" s="393">
        <v>0</v>
      </c>
      <c r="CO163" s="393">
        <v>0</v>
      </c>
      <c r="CP163" s="393">
        <v>0</v>
      </c>
      <c r="CQ163" s="393">
        <v>0</v>
      </c>
      <c r="CR163" s="393">
        <v>0</v>
      </c>
      <c r="CS163" s="393">
        <v>0</v>
      </c>
      <c r="CT163" s="393">
        <v>0</v>
      </c>
      <c r="CU163" s="393">
        <v>0</v>
      </c>
      <c r="CV163" s="393">
        <v>0</v>
      </c>
      <c r="CW163" s="393">
        <v>0</v>
      </c>
      <c r="CX163" s="393">
        <v>0</v>
      </c>
      <c r="CY163" s="393">
        <v>0</v>
      </c>
      <c r="CZ163" s="393">
        <v>0</v>
      </c>
      <c r="DA163" s="393">
        <v>0</v>
      </c>
      <c r="DB163" s="393">
        <v>0</v>
      </c>
      <c r="DC163" s="393">
        <v>0</v>
      </c>
      <c r="DD163" s="393">
        <v>0</v>
      </c>
      <c r="DE163" s="393">
        <v>0</v>
      </c>
      <c r="DF163" s="393">
        <v>0</v>
      </c>
      <c r="DG163" s="393">
        <v>0</v>
      </c>
      <c r="DH163" s="393">
        <v>0</v>
      </c>
      <c r="DI163" s="393">
        <v>0</v>
      </c>
      <c r="DJ163" s="393">
        <v>0</v>
      </c>
      <c r="DK163" s="393">
        <v>0</v>
      </c>
      <c r="DL163" s="393">
        <v>0</v>
      </c>
      <c r="DM163" s="393">
        <v>0</v>
      </c>
      <c r="DN163" s="393">
        <v>0</v>
      </c>
      <c r="DO163" s="393">
        <v>0</v>
      </c>
    </row>
    <row r="164" spans="1:141" ht="15" x14ac:dyDescent="0.25">
      <c r="A164" s="386" t="str">
        <f t="shared" si="15"/>
        <v>300120251112TAC0044-30xx-220640046587</v>
      </c>
      <c r="B164" s="161" t="s">
        <v>1596</v>
      </c>
      <c r="C164" s="475" t="s">
        <v>3363</v>
      </c>
      <c r="D164" s="161" t="s">
        <v>4458</v>
      </c>
      <c r="E164" s="161" t="s">
        <v>5088</v>
      </c>
      <c r="F164" s="161"/>
      <c r="G164" s="161" t="s">
        <v>487</v>
      </c>
      <c r="H164" s="198">
        <v>45973</v>
      </c>
      <c r="I164" s="161" t="s">
        <v>595</v>
      </c>
      <c r="J164" s="161" t="s">
        <v>217</v>
      </c>
      <c r="K164" s="260">
        <v>220640046587</v>
      </c>
      <c r="L164" s="161" t="s">
        <v>2941</v>
      </c>
      <c r="M164" s="161" t="s">
        <v>1597</v>
      </c>
      <c r="N164" s="161" t="s">
        <v>564</v>
      </c>
      <c r="O164" s="198">
        <v>45971</v>
      </c>
      <c r="P164" s="161" t="e">
        <v>#N/A</v>
      </c>
      <c r="Q164" s="161" t="e">
        <v>#N/A</v>
      </c>
      <c r="R164" s="161" t="s">
        <v>480</v>
      </c>
      <c r="S164" s="161" t="s">
        <v>710</v>
      </c>
      <c r="T164" s="161" t="s">
        <v>567</v>
      </c>
      <c r="U164" s="161" t="s">
        <v>712</v>
      </c>
      <c r="V164" s="161" t="s">
        <v>689</v>
      </c>
      <c r="W164" s="161" t="s">
        <v>28</v>
      </c>
      <c r="X164" s="198">
        <v>44740</v>
      </c>
      <c r="Y164" s="198">
        <v>45657</v>
      </c>
      <c r="Z164" s="161">
        <v>30</v>
      </c>
      <c r="AA164" s="198">
        <v>45981</v>
      </c>
      <c r="AB164" s="197">
        <f t="shared" si="14"/>
        <v>132</v>
      </c>
      <c r="AC164" s="161" t="s">
        <v>904</v>
      </c>
      <c r="AD164" s="161">
        <v>0</v>
      </c>
      <c r="AE164" s="197">
        <v>3775855063</v>
      </c>
      <c r="AF164" s="197">
        <v>7.3972049398354898</v>
      </c>
      <c r="AG164" s="197">
        <v>38.972222222222221</v>
      </c>
      <c r="AH164" s="242" t="s">
        <v>118</v>
      </c>
      <c r="AI164" s="242" t="s">
        <v>904</v>
      </c>
      <c r="AJ164" s="515"/>
      <c r="AK164" s="515"/>
      <c r="AL164" s="515"/>
      <c r="AM164" s="515"/>
      <c r="AN164" s="515"/>
      <c r="AO164" s="515"/>
      <c r="AP164" s="515"/>
      <c r="AQ164" s="515"/>
      <c r="AR164" s="515"/>
      <c r="AS164" s="515"/>
      <c r="AT164" s="515"/>
      <c r="AU164" s="515"/>
      <c r="AV164" s="515"/>
      <c r="AW164" s="515"/>
      <c r="AX164" s="515"/>
      <c r="AY164" s="515"/>
      <c r="AZ164" s="515"/>
      <c r="BA164" s="515"/>
      <c r="BB164" s="234"/>
      <c r="BC164" s="234"/>
      <c r="BD164" s="234"/>
      <c r="BE164" s="234"/>
      <c r="BF164" s="234"/>
      <c r="BG164" s="234"/>
      <c r="BH164" s="234"/>
      <c r="BI164" s="234"/>
      <c r="BJ164" s="234"/>
      <c r="BK164" s="234"/>
      <c r="BL164" s="234"/>
      <c r="BM164" s="234"/>
      <c r="BN164" s="234"/>
      <c r="BO164" s="234"/>
      <c r="BP164" s="234"/>
      <c r="BQ164" s="234"/>
      <c r="BR164" s="234"/>
      <c r="BS164" s="234"/>
      <c r="BT164" s="234"/>
      <c r="BU164" s="234"/>
      <c r="BV164" s="234"/>
      <c r="BW164" s="234"/>
      <c r="BX164" s="234"/>
      <c r="BY164" s="234"/>
      <c r="BZ164" s="234"/>
      <c r="CA164" s="234"/>
      <c r="CB164" s="234"/>
      <c r="CC164" s="234"/>
      <c r="CD164" s="234"/>
      <c r="CE164" s="234"/>
      <c r="CF164" s="234"/>
      <c r="CG164" s="234"/>
      <c r="CH164" s="234"/>
      <c r="CI164" s="234"/>
      <c r="CJ164" s="234"/>
      <c r="CK164" s="234"/>
      <c r="CL164" s="234"/>
      <c r="CM164" s="234"/>
      <c r="CN164" s="234"/>
      <c r="CO164" s="234"/>
      <c r="CP164" s="234"/>
      <c r="CQ164" s="234"/>
      <c r="CR164" s="234"/>
      <c r="CS164" s="234"/>
      <c r="CT164" s="234"/>
      <c r="CU164" s="234"/>
      <c r="CV164" s="234"/>
      <c r="CW164" s="234"/>
      <c r="CX164" s="234"/>
      <c r="CY164" s="234"/>
      <c r="CZ164" s="234"/>
      <c r="DA164" s="234"/>
      <c r="DB164" s="234"/>
      <c r="DC164" s="234"/>
      <c r="DD164" s="234"/>
      <c r="DE164" s="234"/>
      <c r="DF164" s="234"/>
      <c r="DG164" s="234"/>
      <c r="DH164" s="234"/>
      <c r="DI164" s="234"/>
      <c r="DJ164" s="234"/>
      <c r="DK164" s="234"/>
      <c r="DL164" s="234"/>
      <c r="DM164" s="234"/>
      <c r="DN164" s="234"/>
      <c r="DO164" s="234"/>
      <c r="DP164" s="234"/>
      <c r="DQ164" s="234"/>
      <c r="DR164" s="234"/>
      <c r="DS164" s="234"/>
      <c r="DT164" s="234"/>
      <c r="DU164" s="234"/>
      <c r="DV164" s="234"/>
      <c r="DW164" s="234"/>
      <c r="DX164" s="234"/>
      <c r="DY164" s="234"/>
      <c r="DZ164" s="234"/>
      <c r="EA164" s="234"/>
      <c r="EB164" s="234"/>
      <c r="EC164" s="234"/>
      <c r="ED164" s="234"/>
      <c r="EE164" s="234"/>
      <c r="EF164" s="234"/>
      <c r="EG164" s="234"/>
      <c r="EH164" s="234"/>
      <c r="EI164" s="234"/>
      <c r="EJ164" s="234"/>
      <c r="EK164" s="234"/>
    </row>
    <row r="165" spans="1:141" ht="15" x14ac:dyDescent="0.25">
      <c r="A165" s="386" t="str">
        <f t="shared" si="15"/>
        <v>600120251110TAC0028-60xx-180140012253</v>
      </c>
      <c r="B165" s="161" t="s">
        <v>1962</v>
      </c>
      <c r="C165" s="475" t="s">
        <v>3363</v>
      </c>
      <c r="D165" s="161" t="s">
        <v>4458</v>
      </c>
      <c r="E165" s="161" t="s">
        <v>5222</v>
      </c>
      <c r="F165" s="161"/>
      <c r="G165" s="161" t="s">
        <v>487</v>
      </c>
      <c r="H165" s="198">
        <v>45971</v>
      </c>
      <c r="I165" s="161" t="s">
        <v>566</v>
      </c>
      <c r="J165" s="161" t="s">
        <v>363</v>
      </c>
      <c r="K165" s="260">
        <v>180140012253</v>
      </c>
      <c r="L165" s="161" t="s">
        <v>2942</v>
      </c>
      <c r="M165" s="161" t="s">
        <v>1961</v>
      </c>
      <c r="N165" s="161" t="s">
        <v>564</v>
      </c>
      <c r="O165" s="198">
        <v>45961</v>
      </c>
      <c r="P165" s="161" t="e">
        <v>#N/A</v>
      </c>
      <c r="Q165" s="161" t="e">
        <v>#N/A</v>
      </c>
      <c r="R165" s="161" t="s">
        <v>480</v>
      </c>
      <c r="S165" s="161" t="s">
        <v>663</v>
      </c>
      <c r="T165" s="161" t="s">
        <v>579</v>
      </c>
      <c r="U165" s="161" t="s">
        <v>777</v>
      </c>
      <c r="V165" s="161" t="s">
        <v>655</v>
      </c>
      <c r="W165" s="161" t="s">
        <v>28</v>
      </c>
      <c r="X165" s="198">
        <v>44562</v>
      </c>
      <c r="Y165" s="198">
        <v>45657</v>
      </c>
      <c r="Z165" s="161">
        <v>30</v>
      </c>
      <c r="AA165" s="198">
        <v>45989</v>
      </c>
      <c r="AB165" s="197">
        <f t="shared" si="14"/>
        <v>124</v>
      </c>
      <c r="AC165" s="161" t="s">
        <v>904</v>
      </c>
      <c r="AD165" s="161">
        <v>0</v>
      </c>
      <c r="AE165" s="197">
        <v>3774945664</v>
      </c>
      <c r="AF165" s="197">
        <v>4.026566147298003</v>
      </c>
      <c r="AG165" s="197">
        <v>46.972222222222229</v>
      </c>
      <c r="AH165" s="242" t="s">
        <v>118</v>
      </c>
      <c r="AI165" s="242" t="s">
        <v>904</v>
      </c>
      <c r="AJ165" s="515"/>
      <c r="AK165" s="515"/>
      <c r="AL165" s="515"/>
      <c r="AM165" s="515"/>
      <c r="AN165" s="515"/>
      <c r="AO165" s="515"/>
      <c r="AP165" s="515"/>
      <c r="AQ165" s="515"/>
      <c r="AR165" s="515"/>
      <c r="AS165" s="515"/>
      <c r="AT165" s="515"/>
      <c r="AU165" s="515"/>
      <c r="AV165" s="515"/>
      <c r="AW165" s="515"/>
      <c r="AX165" s="515"/>
      <c r="AY165" s="515"/>
      <c r="AZ165" s="515"/>
      <c r="BA165" s="515"/>
      <c r="BB165" s="234"/>
      <c r="BC165" s="234"/>
      <c r="BD165" s="234"/>
      <c r="BE165" s="234"/>
      <c r="BF165" s="234"/>
      <c r="BG165" s="234"/>
      <c r="BH165" s="234"/>
      <c r="BI165" s="234"/>
      <c r="BJ165" s="234"/>
      <c r="BK165" s="234"/>
      <c r="BL165" s="234"/>
      <c r="BM165" s="234"/>
      <c r="BN165" s="234"/>
      <c r="BO165" s="234"/>
      <c r="BP165" s="234"/>
      <c r="BQ165" s="234"/>
      <c r="BR165" s="234"/>
      <c r="BS165" s="234"/>
      <c r="BT165" s="234"/>
      <c r="BU165" s="234"/>
      <c r="BV165" s="234"/>
      <c r="BW165" s="234"/>
      <c r="BX165" s="234"/>
      <c r="BY165" s="234"/>
      <c r="BZ165" s="234"/>
      <c r="CA165" s="234"/>
      <c r="CB165" s="234"/>
      <c r="CC165" s="234"/>
      <c r="CD165" s="234"/>
      <c r="CE165" s="234"/>
      <c r="CF165" s="234"/>
      <c r="CG165" s="234"/>
      <c r="CH165" s="234"/>
      <c r="CI165" s="234"/>
      <c r="CJ165" s="234"/>
      <c r="CK165" s="234"/>
      <c r="CL165" s="234"/>
      <c r="CM165" s="234"/>
      <c r="CN165" s="234"/>
      <c r="CO165" s="234"/>
      <c r="CP165" s="234"/>
      <c r="CQ165" s="234"/>
      <c r="CR165" s="234"/>
      <c r="CS165" s="234"/>
      <c r="CT165" s="234"/>
      <c r="CU165" s="234"/>
      <c r="CV165" s="234"/>
      <c r="CW165" s="234"/>
      <c r="CX165" s="234"/>
      <c r="CY165" s="234"/>
      <c r="CZ165" s="234"/>
      <c r="DA165" s="234"/>
      <c r="DB165" s="234"/>
      <c r="DC165" s="234"/>
      <c r="DD165" s="234"/>
      <c r="DE165" s="234"/>
      <c r="DF165" s="234"/>
      <c r="DG165" s="234"/>
      <c r="DH165" s="234"/>
      <c r="DI165" s="234"/>
      <c r="DJ165" s="234"/>
      <c r="DK165" s="234"/>
      <c r="DL165" s="234"/>
      <c r="DM165" s="234"/>
      <c r="DN165" s="234"/>
      <c r="DO165" s="234"/>
      <c r="DP165" s="234"/>
      <c r="DQ165" s="234"/>
      <c r="DR165" s="234"/>
      <c r="DS165" s="234"/>
      <c r="DT165" s="234"/>
      <c r="DU165" s="234"/>
      <c r="DV165" s="234"/>
      <c r="DW165" s="234"/>
      <c r="DX165" s="234"/>
      <c r="DY165" s="234"/>
      <c r="DZ165" s="234"/>
      <c r="EA165" s="234"/>
      <c r="EB165" s="234"/>
      <c r="EC165" s="234"/>
      <c r="ED165" s="234"/>
      <c r="EE165" s="234"/>
      <c r="EF165" s="234"/>
      <c r="EG165" s="234"/>
      <c r="EH165" s="234"/>
      <c r="EI165" s="234"/>
      <c r="EJ165" s="234"/>
      <c r="EK165" s="234"/>
    </row>
    <row r="166" spans="1:141" ht="15" x14ac:dyDescent="0.25">
      <c r="A166" s="386" t="str">
        <f t="shared" si="15"/>
        <v>201-43xx-171040019765</v>
      </c>
      <c r="B166" s="249">
        <v>201</v>
      </c>
      <c r="C166" s="476" t="s">
        <v>3365</v>
      </c>
      <c r="D166" s="161" t="s">
        <v>4458</v>
      </c>
      <c r="E166" s="249">
        <v>201</v>
      </c>
      <c r="F166" s="242"/>
      <c r="G166" s="249" t="s">
        <v>21</v>
      </c>
      <c r="H166" s="264">
        <v>45623</v>
      </c>
      <c r="I166" s="249" t="s">
        <v>584</v>
      </c>
      <c r="J166" s="249" t="s">
        <v>328</v>
      </c>
      <c r="K166" s="510">
        <v>171040019765</v>
      </c>
      <c r="L166" s="250">
        <v>430600050052</v>
      </c>
      <c r="M166" s="249" t="s">
        <v>3972</v>
      </c>
      <c r="N166" s="249" t="s">
        <v>564</v>
      </c>
      <c r="O166" s="264" t="e">
        <v>#N/A</v>
      </c>
      <c r="P166" s="249" t="e">
        <v>#N/A</v>
      </c>
      <c r="Q166" s="249" t="e">
        <v>#N/A</v>
      </c>
      <c r="R166" s="249" t="s">
        <v>22</v>
      </c>
      <c r="S166" s="249" t="s">
        <v>870</v>
      </c>
      <c r="T166" s="249" t="s">
        <v>871</v>
      </c>
      <c r="U166" s="249" t="s">
        <v>2033</v>
      </c>
      <c r="V166" s="249"/>
      <c r="W166" s="249" t="s">
        <v>442</v>
      </c>
      <c r="X166" s="264">
        <v>44197</v>
      </c>
      <c r="Y166" s="264">
        <v>45615</v>
      </c>
      <c r="Z166" s="249">
        <v>45</v>
      </c>
      <c r="AA166" s="264">
        <v>45693</v>
      </c>
      <c r="AB166" s="197">
        <f t="shared" si="14"/>
        <v>420</v>
      </c>
      <c r="AC166" s="161" t="s">
        <v>118</v>
      </c>
      <c r="AD166" s="161" t="s">
        <v>165</v>
      </c>
      <c r="AE166" s="197">
        <v>3762614053</v>
      </c>
      <c r="AF166" s="197">
        <v>14.34101084627147</v>
      </c>
      <c r="AG166" s="197">
        <v>84.833333333333343</v>
      </c>
      <c r="AH166" s="242" t="s">
        <v>118</v>
      </c>
      <c r="AI166" s="242" t="s">
        <v>118</v>
      </c>
      <c r="AJ166" s="515"/>
      <c r="AK166" s="515"/>
      <c r="AL166" s="515"/>
      <c r="AM166" s="515"/>
      <c r="AN166" s="515"/>
      <c r="AO166" s="515"/>
      <c r="AP166" s="515"/>
      <c r="AQ166" s="515"/>
      <c r="AR166" s="515"/>
      <c r="AS166" s="515"/>
      <c r="AT166" s="515"/>
      <c r="AU166" s="515"/>
      <c r="AV166" s="515"/>
      <c r="AW166" s="515"/>
      <c r="AX166" s="515"/>
      <c r="AY166" s="515"/>
      <c r="AZ166" s="515"/>
      <c r="BA166" s="515"/>
      <c r="BB166" s="234"/>
      <c r="BC166" s="234"/>
      <c r="BD166" s="234"/>
      <c r="BE166" s="234"/>
      <c r="BF166" s="234"/>
      <c r="BG166" s="234"/>
      <c r="BH166" s="234"/>
      <c r="BI166" s="234"/>
      <c r="BJ166" s="234"/>
      <c r="BK166" s="234"/>
      <c r="BL166" s="234"/>
      <c r="BM166" s="234"/>
      <c r="BN166" s="234"/>
      <c r="BO166" s="234"/>
      <c r="BP166" s="234"/>
      <c r="BQ166" s="234"/>
      <c r="BR166" s="234"/>
      <c r="BS166" s="234"/>
      <c r="BT166" s="234"/>
      <c r="BU166" s="234"/>
      <c r="BV166" s="234"/>
      <c r="BW166" s="234"/>
      <c r="BX166" s="234"/>
      <c r="BY166" s="234"/>
      <c r="BZ166" s="234"/>
      <c r="CA166" s="234"/>
      <c r="CB166" s="234"/>
      <c r="CC166" s="234"/>
      <c r="CD166" s="234"/>
      <c r="CE166" s="234"/>
      <c r="CF166" s="234"/>
      <c r="CG166" s="234"/>
      <c r="CH166" s="234"/>
      <c r="CI166" s="234"/>
      <c r="CJ166" s="234"/>
      <c r="CK166" s="234"/>
      <c r="CL166" s="234"/>
      <c r="CM166" s="234"/>
      <c r="CN166" s="234"/>
      <c r="CO166" s="234"/>
      <c r="CP166" s="234"/>
      <c r="CQ166" s="234"/>
      <c r="CR166" s="234"/>
      <c r="CS166" s="234"/>
      <c r="CT166" s="234"/>
      <c r="CU166" s="234"/>
      <c r="CV166" s="234"/>
      <c r="CW166" s="234"/>
      <c r="CX166" s="234"/>
      <c r="CY166" s="234"/>
      <c r="CZ166" s="234"/>
      <c r="DA166" s="234"/>
      <c r="DB166" s="234"/>
      <c r="DC166" s="234"/>
      <c r="DD166" s="234"/>
      <c r="DE166" s="234"/>
      <c r="DF166" s="234"/>
      <c r="DG166" s="234"/>
      <c r="DH166" s="234"/>
      <c r="DI166" s="234"/>
      <c r="DJ166" s="234"/>
      <c r="DK166" s="234"/>
      <c r="DL166" s="234"/>
      <c r="DM166" s="234"/>
      <c r="DN166" s="234"/>
      <c r="DO166" s="234"/>
      <c r="DP166" s="234"/>
      <c r="DQ166" s="234"/>
      <c r="DR166" s="234"/>
      <c r="DS166" s="234"/>
      <c r="DT166" s="234"/>
      <c r="DU166" s="234"/>
      <c r="DV166" s="234"/>
      <c r="DW166" s="234"/>
      <c r="DX166" s="234"/>
      <c r="DY166" s="234"/>
      <c r="DZ166" s="234"/>
      <c r="EA166" s="234"/>
      <c r="EB166" s="234"/>
      <c r="EC166" s="234"/>
      <c r="ED166" s="234"/>
      <c r="EE166" s="234"/>
      <c r="EF166" s="234"/>
      <c r="EG166" s="234"/>
      <c r="EH166" s="234"/>
      <c r="EI166" s="234"/>
      <c r="EJ166" s="234"/>
      <c r="EK166" s="234"/>
    </row>
    <row r="167" spans="1:141" ht="15" x14ac:dyDescent="0.25">
      <c r="A167" s="386" t="str">
        <f t="shared" si="15"/>
        <v>620120250930TAC0003-62xx-210840900425</v>
      </c>
      <c r="B167" s="161" t="s">
        <v>1481</v>
      </c>
      <c r="C167" s="475" t="s">
        <v>3363</v>
      </c>
      <c r="D167" s="161" t="s">
        <v>4458</v>
      </c>
      <c r="E167" s="161" t="s">
        <v>5381</v>
      </c>
      <c r="F167" s="161"/>
      <c r="G167" s="161" t="s">
        <v>487</v>
      </c>
      <c r="H167" s="198">
        <v>45930</v>
      </c>
      <c r="I167" s="161" t="s">
        <v>576</v>
      </c>
      <c r="J167" s="161" t="s">
        <v>361</v>
      </c>
      <c r="K167" s="260">
        <v>210840900425</v>
      </c>
      <c r="L167" s="161" t="s">
        <v>2943</v>
      </c>
      <c r="M167" s="161" t="s">
        <v>1482</v>
      </c>
      <c r="N167" s="161" t="s">
        <v>564</v>
      </c>
      <c r="O167" s="198" t="e">
        <v>#N/A</v>
      </c>
      <c r="P167" s="161" t="e">
        <v>#N/A</v>
      </c>
      <c r="Q167" s="161" t="e">
        <v>#N/A</v>
      </c>
      <c r="R167" s="161" t="s">
        <v>480</v>
      </c>
      <c r="S167" s="161" t="s">
        <v>686</v>
      </c>
      <c r="T167" s="161" t="s">
        <v>567</v>
      </c>
      <c r="U167" s="161" t="s">
        <v>686</v>
      </c>
      <c r="V167" s="161" t="s">
        <v>689</v>
      </c>
      <c r="W167" s="161" t="s">
        <v>28</v>
      </c>
      <c r="X167" s="198">
        <v>45292</v>
      </c>
      <c r="Y167" s="198">
        <v>45657</v>
      </c>
      <c r="Z167" s="161">
        <v>30</v>
      </c>
      <c r="AA167" s="198">
        <v>45967</v>
      </c>
      <c r="AB167" s="197">
        <f t="shared" si="14"/>
        <v>146</v>
      </c>
      <c r="AC167" s="161" t="s">
        <v>904</v>
      </c>
      <c r="AD167" s="161">
        <v>0</v>
      </c>
      <c r="AE167" s="197">
        <v>3753212164</v>
      </c>
      <c r="AF167" s="197">
        <v>0.66093391250130251</v>
      </c>
      <c r="AG167" s="197">
        <v>0</v>
      </c>
      <c r="AH167" s="242" t="s">
        <v>118</v>
      </c>
      <c r="AI167" s="242" t="s">
        <v>904</v>
      </c>
      <c r="AJ167" s="515"/>
      <c r="AK167" s="515"/>
      <c r="AL167" s="515"/>
      <c r="AM167" s="515"/>
      <c r="AN167" s="515"/>
      <c r="AO167" s="515"/>
      <c r="AP167" s="515"/>
      <c r="AQ167" s="515"/>
      <c r="AR167" s="515"/>
      <c r="AS167" s="515"/>
      <c r="AT167" s="515"/>
      <c r="AU167" s="515"/>
      <c r="AV167" s="515"/>
      <c r="AW167" s="515"/>
      <c r="AX167" s="515"/>
      <c r="AY167" s="515"/>
      <c r="AZ167" s="515"/>
      <c r="BA167" s="515"/>
      <c r="BB167" s="234"/>
      <c r="BC167" s="234"/>
      <c r="BD167" s="234"/>
      <c r="BE167" s="234"/>
      <c r="BF167" s="234"/>
      <c r="BG167" s="234"/>
      <c r="BH167" s="234"/>
      <c r="BI167" s="234"/>
      <c r="BJ167" s="234"/>
      <c r="BK167" s="234"/>
      <c r="BL167" s="234"/>
      <c r="BM167" s="234"/>
      <c r="BN167" s="234"/>
      <c r="BO167" s="234"/>
      <c r="BP167" s="234"/>
      <c r="BQ167" s="234"/>
      <c r="BR167" s="234"/>
      <c r="BS167" s="234"/>
      <c r="BT167" s="234"/>
      <c r="BU167" s="234"/>
      <c r="BV167" s="234"/>
      <c r="BW167" s="234"/>
      <c r="BX167" s="234"/>
      <c r="BY167" s="234"/>
      <c r="BZ167" s="234"/>
      <c r="CA167" s="234"/>
      <c r="CB167" s="234"/>
      <c r="CC167" s="234"/>
      <c r="CD167" s="234"/>
      <c r="CE167" s="234"/>
      <c r="CF167" s="234"/>
      <c r="CG167" s="234"/>
      <c r="CH167" s="234"/>
      <c r="CI167" s="234"/>
      <c r="CJ167" s="234"/>
      <c r="CK167" s="234"/>
      <c r="CL167" s="234"/>
      <c r="CM167" s="234"/>
      <c r="CN167" s="234"/>
      <c r="CO167" s="234"/>
      <c r="CP167" s="234"/>
      <c r="CQ167" s="234"/>
      <c r="CR167" s="234"/>
      <c r="CS167" s="234"/>
      <c r="CT167" s="234"/>
      <c r="CU167" s="234"/>
      <c r="CV167" s="234"/>
      <c r="CW167" s="234"/>
      <c r="CX167" s="234"/>
      <c r="CY167" s="234"/>
      <c r="CZ167" s="234"/>
      <c r="DA167" s="234"/>
      <c r="DB167" s="234"/>
      <c r="DC167" s="234"/>
      <c r="DD167" s="234"/>
      <c r="DE167" s="234"/>
      <c r="DF167" s="234"/>
      <c r="DG167" s="234"/>
      <c r="DH167" s="234"/>
      <c r="DI167" s="234"/>
      <c r="DJ167" s="234"/>
      <c r="DK167" s="234"/>
      <c r="DL167" s="234"/>
      <c r="DM167" s="234"/>
      <c r="DN167" s="234"/>
      <c r="DO167" s="234"/>
      <c r="DP167" s="234"/>
      <c r="DQ167" s="234"/>
      <c r="DR167" s="234"/>
      <c r="DS167" s="234"/>
      <c r="DT167" s="234"/>
      <c r="DU167" s="234"/>
      <c r="DV167" s="234"/>
      <c r="DW167" s="234"/>
      <c r="DX167" s="234"/>
      <c r="DY167" s="234"/>
      <c r="DZ167" s="234"/>
      <c r="EA167" s="234"/>
      <c r="EB167" s="234"/>
      <c r="EC167" s="234"/>
      <c r="ED167" s="234"/>
      <c r="EE167" s="234"/>
      <c r="EF167" s="234"/>
      <c r="EG167" s="234"/>
      <c r="EH167" s="234"/>
      <c r="EI167" s="234"/>
      <c r="EJ167" s="234"/>
      <c r="EK167" s="234"/>
    </row>
    <row r="168" spans="1:141" ht="15" x14ac:dyDescent="0.25">
      <c r="A168" s="386" t="str">
        <f t="shared" si="15"/>
        <v>600120251110TAC0029-60xx-131240004721</v>
      </c>
      <c r="B168" s="161" t="s">
        <v>1960</v>
      </c>
      <c r="C168" s="475" t="s">
        <v>3363</v>
      </c>
      <c r="D168" s="161" t="s">
        <v>4458</v>
      </c>
      <c r="E168" s="161" t="s">
        <v>5227</v>
      </c>
      <c r="F168" s="161"/>
      <c r="G168" s="161" t="s">
        <v>487</v>
      </c>
      <c r="H168" s="198">
        <v>45971</v>
      </c>
      <c r="I168" s="161" t="s">
        <v>566</v>
      </c>
      <c r="J168" s="161" t="s">
        <v>363</v>
      </c>
      <c r="K168" s="260">
        <v>131240004721</v>
      </c>
      <c r="L168" s="161" t="s">
        <v>2945</v>
      </c>
      <c r="M168" s="161" t="s">
        <v>1959</v>
      </c>
      <c r="N168" s="161" t="s">
        <v>564</v>
      </c>
      <c r="O168" s="198">
        <v>45961</v>
      </c>
      <c r="P168" s="161" t="e">
        <v>#N/A</v>
      </c>
      <c r="Q168" s="161" t="e">
        <v>#N/A</v>
      </c>
      <c r="R168" s="161" t="s">
        <v>480</v>
      </c>
      <c r="S168" s="161" t="s">
        <v>663</v>
      </c>
      <c r="T168" s="161" t="s">
        <v>579</v>
      </c>
      <c r="U168" s="161" t="s">
        <v>770</v>
      </c>
      <c r="V168" s="161" t="s">
        <v>689</v>
      </c>
      <c r="W168" s="161" t="s">
        <v>28</v>
      </c>
      <c r="X168" s="198">
        <v>44835</v>
      </c>
      <c r="Y168" s="198">
        <v>45657</v>
      </c>
      <c r="Z168" s="161">
        <v>30</v>
      </c>
      <c r="AA168" s="198">
        <v>46001</v>
      </c>
      <c r="AB168" s="197">
        <f t="shared" si="14"/>
        <v>112</v>
      </c>
      <c r="AC168" s="161" t="s">
        <v>904</v>
      </c>
      <c r="AD168" s="161">
        <v>0</v>
      </c>
      <c r="AE168" s="197">
        <v>3601228249</v>
      </c>
      <c r="AF168" s="197">
        <v>5.1958628729044634</v>
      </c>
      <c r="AG168" s="197">
        <v>89.083333333333329</v>
      </c>
      <c r="AH168" s="242" t="s">
        <v>118</v>
      </c>
      <c r="AI168" s="242" t="s">
        <v>904</v>
      </c>
      <c r="AJ168" s="515"/>
      <c r="AK168" s="515"/>
      <c r="AL168" s="515"/>
      <c r="AM168" s="515"/>
      <c r="AN168" s="515"/>
      <c r="AO168" s="515"/>
      <c r="AP168" s="515"/>
      <c r="AQ168" s="515"/>
      <c r="AR168" s="515"/>
      <c r="AS168" s="515"/>
      <c r="AT168" s="515"/>
      <c r="AU168" s="515"/>
      <c r="AV168" s="515"/>
      <c r="AW168" s="515"/>
      <c r="AX168" s="515"/>
      <c r="AY168" s="515"/>
      <c r="AZ168" s="515"/>
      <c r="BA168" s="515"/>
      <c r="BB168" s="234"/>
      <c r="BC168" s="234"/>
      <c r="BD168" s="234"/>
      <c r="BE168" s="234"/>
      <c r="BF168" s="234"/>
      <c r="BG168" s="234"/>
      <c r="BH168" s="234"/>
      <c r="BI168" s="234"/>
      <c r="BJ168" s="234"/>
      <c r="BK168" s="234"/>
      <c r="BL168" s="234"/>
      <c r="BM168" s="234"/>
      <c r="BN168" s="234"/>
      <c r="BO168" s="234"/>
      <c r="BP168" s="234"/>
      <c r="BQ168" s="234"/>
      <c r="BR168" s="234"/>
      <c r="BS168" s="234"/>
      <c r="BT168" s="234"/>
      <c r="BU168" s="234"/>
      <c r="BV168" s="234"/>
      <c r="BW168" s="234"/>
      <c r="BX168" s="234"/>
      <c r="BY168" s="234"/>
      <c r="BZ168" s="234"/>
      <c r="CA168" s="234"/>
      <c r="CB168" s="234"/>
      <c r="CC168" s="234"/>
      <c r="CD168" s="234"/>
      <c r="CE168" s="234"/>
      <c r="CF168" s="234"/>
      <c r="CG168" s="234"/>
      <c r="CH168" s="234"/>
      <c r="CI168" s="234"/>
      <c r="CJ168" s="234"/>
      <c r="CK168" s="234"/>
      <c r="CL168" s="234"/>
      <c r="CM168" s="234"/>
      <c r="CN168" s="234"/>
      <c r="CO168" s="234"/>
      <c r="CP168" s="234"/>
      <c r="CQ168" s="234"/>
      <c r="CR168" s="234"/>
      <c r="CS168" s="234"/>
      <c r="CT168" s="234"/>
      <c r="CU168" s="234"/>
      <c r="CV168" s="234"/>
      <c r="CW168" s="234"/>
      <c r="CX168" s="234"/>
      <c r="CY168" s="234"/>
      <c r="CZ168" s="234"/>
      <c r="DA168" s="234"/>
      <c r="DB168" s="234"/>
      <c r="DC168" s="234"/>
      <c r="DD168" s="234"/>
      <c r="DE168" s="234"/>
      <c r="DF168" s="234"/>
      <c r="DG168" s="234"/>
      <c r="DH168" s="234"/>
      <c r="DI168" s="234"/>
      <c r="DJ168" s="234"/>
      <c r="DK168" s="234"/>
      <c r="DL168" s="234"/>
      <c r="DM168" s="234"/>
      <c r="DN168" s="234"/>
      <c r="DO168" s="234"/>
      <c r="DP168" s="234"/>
      <c r="DQ168" s="234"/>
      <c r="DR168" s="234"/>
      <c r="DS168" s="234"/>
      <c r="DT168" s="234"/>
      <c r="DU168" s="234"/>
      <c r="DV168" s="234"/>
      <c r="DW168" s="234"/>
      <c r="DX168" s="234"/>
      <c r="DY168" s="234"/>
      <c r="DZ168" s="234"/>
      <c r="EA168" s="234"/>
      <c r="EB168" s="234"/>
      <c r="EC168" s="234"/>
      <c r="ED168" s="234"/>
      <c r="EE168" s="234"/>
      <c r="EF168" s="234"/>
      <c r="EG168" s="234"/>
      <c r="EH168" s="234"/>
      <c r="EI168" s="234"/>
      <c r="EJ168" s="234"/>
      <c r="EK168" s="234"/>
    </row>
    <row r="169" spans="1:141" ht="15" x14ac:dyDescent="0.25">
      <c r="A169" s="386" t="str">
        <f t="shared" si="15"/>
        <v>300120250807TAC0014-30xx-150240018326</v>
      </c>
      <c r="B169" s="161" t="s">
        <v>841</v>
      </c>
      <c r="C169" s="475" t="s">
        <v>3363</v>
      </c>
      <c r="D169" s="161" t="s">
        <v>4458</v>
      </c>
      <c r="E169" s="161" t="s">
        <v>5080</v>
      </c>
      <c r="F169" s="161"/>
      <c r="G169" s="161" t="s">
        <v>487</v>
      </c>
      <c r="H169" s="198">
        <v>45876</v>
      </c>
      <c r="I169" s="161" t="s">
        <v>595</v>
      </c>
      <c r="J169" s="161" t="s">
        <v>217</v>
      </c>
      <c r="K169" s="260">
        <v>150240018326</v>
      </c>
      <c r="L169" s="161" t="s">
        <v>2948</v>
      </c>
      <c r="M169" s="161" t="s">
        <v>842</v>
      </c>
      <c r="N169" s="161" t="s">
        <v>564</v>
      </c>
      <c r="O169" s="198" t="e">
        <v>#N/A</v>
      </c>
      <c r="P169" s="161" t="e">
        <v>#N/A</v>
      </c>
      <c r="Q169" s="161" t="e">
        <v>#N/A</v>
      </c>
      <c r="R169" s="161" t="s">
        <v>480</v>
      </c>
      <c r="S169" s="161" t="s">
        <v>716</v>
      </c>
      <c r="T169" s="161" t="s">
        <v>579</v>
      </c>
      <c r="U169" s="161" t="s">
        <v>840</v>
      </c>
      <c r="V169" s="161" t="s">
        <v>655</v>
      </c>
      <c r="W169" s="161" t="s">
        <v>28</v>
      </c>
      <c r="X169" s="198">
        <v>44562</v>
      </c>
      <c r="Y169" s="198">
        <v>45657</v>
      </c>
      <c r="Z169" s="161">
        <v>30</v>
      </c>
      <c r="AA169" s="198">
        <v>45894</v>
      </c>
      <c r="AB169" s="197">
        <f t="shared" si="14"/>
        <v>219</v>
      </c>
      <c r="AC169" s="161" t="s">
        <v>904</v>
      </c>
      <c r="AD169" s="161">
        <v>0</v>
      </c>
      <c r="AE169" s="197">
        <v>3506386736</v>
      </c>
      <c r="AF169" s="197">
        <v>7.2473448163114282</v>
      </c>
      <c r="AG169" s="197">
        <v>18.111111111111111</v>
      </c>
      <c r="AH169" s="242" t="s">
        <v>118</v>
      </c>
      <c r="AI169" s="242" t="s">
        <v>904</v>
      </c>
      <c r="AJ169" s="515"/>
      <c r="AK169" s="515"/>
      <c r="AL169" s="515"/>
      <c r="AM169" s="515"/>
      <c r="AN169" s="515"/>
      <c r="AO169" s="515"/>
      <c r="AP169" s="515"/>
      <c r="AQ169" s="515"/>
      <c r="AR169" s="515"/>
      <c r="AS169" s="515"/>
      <c r="AT169" s="515"/>
      <c r="AU169" s="515"/>
      <c r="AV169" s="515"/>
      <c r="AW169" s="515"/>
      <c r="AX169" s="515"/>
      <c r="AY169" s="515"/>
      <c r="AZ169" s="515"/>
      <c r="BA169" s="515"/>
      <c r="BB169" s="234"/>
      <c r="BC169" s="234"/>
      <c r="BD169" s="234"/>
      <c r="BE169" s="234"/>
      <c r="BF169" s="234"/>
      <c r="BG169" s="234"/>
      <c r="BH169" s="234"/>
      <c r="BI169" s="234"/>
      <c r="BJ169" s="234"/>
      <c r="BK169" s="234"/>
      <c r="BL169" s="234"/>
      <c r="BM169" s="234"/>
      <c r="BN169" s="234"/>
      <c r="BO169" s="234"/>
      <c r="BP169" s="234"/>
      <c r="BQ169" s="234"/>
      <c r="BR169" s="234"/>
      <c r="BS169" s="234"/>
      <c r="BT169" s="234"/>
      <c r="BU169" s="234"/>
      <c r="BV169" s="234"/>
      <c r="BW169" s="234"/>
      <c r="BX169" s="234"/>
      <c r="BY169" s="234"/>
      <c r="BZ169" s="234"/>
      <c r="CA169" s="234"/>
      <c r="CB169" s="234"/>
      <c r="CC169" s="234"/>
      <c r="CD169" s="234"/>
      <c r="CE169" s="234"/>
      <c r="CF169" s="234"/>
      <c r="CG169" s="234"/>
      <c r="CH169" s="234"/>
      <c r="CI169" s="234"/>
      <c r="CJ169" s="234"/>
      <c r="CK169" s="234"/>
      <c r="CL169" s="234"/>
      <c r="CM169" s="234"/>
      <c r="CN169" s="234"/>
      <c r="CO169" s="234"/>
      <c r="CP169" s="234"/>
      <c r="CQ169" s="234"/>
      <c r="CR169" s="234"/>
      <c r="CS169" s="234"/>
      <c r="CT169" s="234"/>
      <c r="CU169" s="234"/>
      <c r="CV169" s="234"/>
      <c r="CW169" s="234"/>
      <c r="CX169" s="234"/>
      <c r="CY169" s="234"/>
      <c r="CZ169" s="234"/>
      <c r="DA169" s="234"/>
      <c r="DB169" s="234"/>
      <c r="DC169" s="234"/>
      <c r="DD169" s="234"/>
      <c r="DE169" s="234"/>
      <c r="DF169" s="234"/>
      <c r="DG169" s="234"/>
      <c r="DH169" s="234"/>
      <c r="DI169" s="234"/>
      <c r="DJ169" s="234"/>
      <c r="DK169" s="234"/>
      <c r="DL169" s="234"/>
      <c r="DM169" s="234"/>
      <c r="DN169" s="234"/>
      <c r="DO169" s="234"/>
      <c r="DP169" s="234"/>
      <c r="DQ169" s="234"/>
      <c r="DR169" s="234"/>
      <c r="DS169" s="234"/>
      <c r="DT169" s="234"/>
      <c r="DU169" s="234"/>
      <c r="DV169" s="234"/>
      <c r="DW169" s="234"/>
      <c r="DX169" s="234"/>
      <c r="DY169" s="234"/>
      <c r="DZ169" s="234"/>
      <c r="EA169" s="234"/>
      <c r="EB169" s="234"/>
      <c r="EC169" s="234"/>
      <c r="ED169" s="234"/>
      <c r="EE169" s="234"/>
      <c r="EF169" s="234"/>
      <c r="EG169" s="234"/>
      <c r="EH169" s="234"/>
      <c r="EI169" s="234"/>
      <c r="EJ169" s="234"/>
      <c r="EK169" s="234"/>
    </row>
    <row r="170" spans="1:141" ht="15" x14ac:dyDescent="0.25">
      <c r="A170" s="386" t="str">
        <f t="shared" si="15"/>
        <v>150120251229TAC0004-15xx-150240008537</v>
      </c>
      <c r="B170" s="161" t="s">
        <v>2111</v>
      </c>
      <c r="C170" s="475" t="s">
        <v>3363</v>
      </c>
      <c r="D170" s="161" t="s">
        <v>4458</v>
      </c>
      <c r="E170" s="161" t="s">
        <v>5046</v>
      </c>
      <c r="F170" s="161"/>
      <c r="G170" s="161" t="s">
        <v>487</v>
      </c>
      <c r="H170" s="198">
        <v>46020</v>
      </c>
      <c r="I170" s="161" t="s">
        <v>573</v>
      </c>
      <c r="J170" s="161" t="s">
        <v>290</v>
      </c>
      <c r="K170" s="260">
        <v>150240008537</v>
      </c>
      <c r="L170" s="161" t="s">
        <v>2949</v>
      </c>
      <c r="M170" s="161" t="s">
        <v>2110</v>
      </c>
      <c r="N170" s="161" t="s">
        <v>564</v>
      </c>
      <c r="O170" s="198">
        <v>46017</v>
      </c>
      <c r="P170" s="161" t="e">
        <v>#N/A</v>
      </c>
      <c r="Q170" s="161" t="e">
        <v>#N/A</v>
      </c>
      <c r="R170" s="161" t="s">
        <v>480</v>
      </c>
      <c r="S170" s="161" t="s">
        <v>801</v>
      </c>
      <c r="T170" s="161" t="s">
        <v>579</v>
      </c>
      <c r="U170" s="161" t="s">
        <v>1026</v>
      </c>
      <c r="V170" s="161" t="s">
        <v>655</v>
      </c>
      <c r="W170" s="161" t="s">
        <v>28</v>
      </c>
      <c r="X170" s="198">
        <v>44562</v>
      </c>
      <c r="Y170" s="198">
        <v>45657</v>
      </c>
      <c r="Z170" s="161">
        <v>30</v>
      </c>
      <c r="AA170" s="198">
        <v>46022</v>
      </c>
      <c r="AB170" s="197">
        <f t="shared" si="14"/>
        <v>91</v>
      </c>
      <c r="AC170" s="161" t="s">
        <v>904</v>
      </c>
      <c r="AD170" s="161">
        <v>0</v>
      </c>
      <c r="AE170" s="197">
        <v>3494741539</v>
      </c>
      <c r="AF170" s="197">
        <v>7.4421358121337207</v>
      </c>
      <c r="AG170" s="197">
        <v>6.8055555555555562</v>
      </c>
      <c r="AH170" s="242" t="s">
        <v>118</v>
      </c>
      <c r="AI170" s="242" t="s">
        <v>904</v>
      </c>
      <c r="AJ170" s="515"/>
      <c r="AK170" s="515"/>
      <c r="AL170" s="515"/>
      <c r="AM170" s="515"/>
      <c r="AN170" s="515"/>
      <c r="AO170" s="515"/>
      <c r="AP170" s="515"/>
      <c r="AQ170" s="515"/>
      <c r="AR170" s="515"/>
      <c r="AS170" s="515"/>
      <c r="AT170" s="515"/>
      <c r="AU170" s="515"/>
      <c r="AV170" s="515"/>
      <c r="AW170" s="515"/>
      <c r="AX170" s="515"/>
      <c r="AY170" s="515"/>
      <c r="AZ170" s="515"/>
      <c r="BA170" s="515"/>
      <c r="BB170" s="234"/>
      <c r="BC170" s="234"/>
      <c r="BD170" s="234"/>
      <c r="BE170" s="234"/>
      <c r="BF170" s="234"/>
      <c r="BG170" s="234"/>
      <c r="BH170" s="234"/>
      <c r="BI170" s="234"/>
      <c r="BJ170" s="234"/>
      <c r="BK170" s="234"/>
      <c r="BL170" s="234"/>
      <c r="BM170" s="234"/>
      <c r="BN170" s="234"/>
      <c r="BO170" s="234"/>
      <c r="BP170" s="234"/>
      <c r="BQ170" s="234"/>
      <c r="BR170" s="234"/>
      <c r="BS170" s="234"/>
      <c r="BT170" s="234"/>
      <c r="BU170" s="234"/>
      <c r="BV170" s="234"/>
      <c r="BW170" s="234"/>
      <c r="BX170" s="234"/>
      <c r="BY170" s="234"/>
      <c r="BZ170" s="234"/>
      <c r="CA170" s="234"/>
      <c r="CB170" s="234"/>
      <c r="CC170" s="234"/>
      <c r="CD170" s="234"/>
      <c r="CE170" s="234"/>
      <c r="CF170" s="234"/>
      <c r="CG170" s="234"/>
      <c r="CH170" s="234"/>
      <c r="CI170" s="234"/>
      <c r="CJ170" s="234"/>
      <c r="CK170" s="234"/>
      <c r="CL170" s="234"/>
      <c r="CM170" s="234"/>
      <c r="CN170" s="234"/>
      <c r="CO170" s="234"/>
      <c r="CP170" s="234"/>
      <c r="CQ170" s="234"/>
      <c r="CR170" s="234"/>
      <c r="CS170" s="234"/>
      <c r="CT170" s="234"/>
      <c r="CU170" s="234"/>
      <c r="CV170" s="234"/>
      <c r="CW170" s="234"/>
      <c r="CX170" s="234"/>
      <c r="CY170" s="234"/>
      <c r="CZ170" s="234"/>
      <c r="DA170" s="234"/>
      <c r="DB170" s="234"/>
      <c r="DC170" s="234"/>
      <c r="DD170" s="234"/>
      <c r="DE170" s="234"/>
      <c r="DF170" s="234"/>
      <c r="DG170" s="234"/>
      <c r="DH170" s="234"/>
      <c r="DI170" s="234"/>
      <c r="DJ170" s="234"/>
      <c r="DK170" s="234"/>
      <c r="DL170" s="234"/>
      <c r="DM170" s="234"/>
      <c r="DN170" s="234"/>
      <c r="DO170" s="234"/>
      <c r="DP170" s="234"/>
      <c r="DQ170" s="234"/>
      <c r="DR170" s="234"/>
      <c r="DS170" s="234"/>
      <c r="DT170" s="234"/>
      <c r="DU170" s="234"/>
      <c r="DV170" s="234"/>
      <c r="DW170" s="234"/>
      <c r="DX170" s="234"/>
      <c r="DY170" s="234"/>
      <c r="DZ170" s="234"/>
      <c r="EA170" s="234"/>
      <c r="EB170" s="234"/>
      <c r="EC170" s="234"/>
      <c r="ED170" s="234"/>
      <c r="EE170" s="234"/>
      <c r="EF170" s="234"/>
      <c r="EG170" s="234"/>
      <c r="EH170" s="234"/>
      <c r="EI170" s="234"/>
      <c r="EJ170" s="234"/>
      <c r="EK170" s="234"/>
    </row>
    <row r="171" spans="1:141" ht="15" x14ac:dyDescent="0.25">
      <c r="A171" s="386" t="str">
        <f t="shared" si="15"/>
        <v>300120250903TAC0001-30xx-220840040349</v>
      </c>
      <c r="B171" s="161" t="s">
        <v>2187</v>
      </c>
      <c r="C171" s="475" t="s">
        <v>3363</v>
      </c>
      <c r="D171" s="161" t="s">
        <v>4458</v>
      </c>
      <c r="E171" s="161" t="s">
        <v>5096</v>
      </c>
      <c r="F171" s="161"/>
      <c r="G171" s="161" t="s">
        <v>487</v>
      </c>
      <c r="H171" s="198">
        <v>45903</v>
      </c>
      <c r="I171" s="161" t="s">
        <v>595</v>
      </c>
      <c r="J171" s="161" t="s">
        <v>217</v>
      </c>
      <c r="K171" s="260">
        <v>220840040349</v>
      </c>
      <c r="L171" s="161" t="s">
        <v>2950</v>
      </c>
      <c r="M171" s="161" t="s">
        <v>2186</v>
      </c>
      <c r="N171" s="161" t="s">
        <v>564</v>
      </c>
      <c r="O171" s="198">
        <v>45895</v>
      </c>
      <c r="P171" s="161" t="e">
        <v>#N/A</v>
      </c>
      <c r="Q171" s="161" t="e">
        <v>#N/A</v>
      </c>
      <c r="R171" s="161" t="s">
        <v>480</v>
      </c>
      <c r="S171" s="161" t="s">
        <v>716</v>
      </c>
      <c r="T171" s="161" t="s">
        <v>579</v>
      </c>
      <c r="U171" s="161" t="s">
        <v>717</v>
      </c>
      <c r="V171" s="161" t="s">
        <v>689</v>
      </c>
      <c r="W171" s="161" t="s">
        <v>28</v>
      </c>
      <c r="X171" s="198">
        <v>44795</v>
      </c>
      <c r="Y171" s="198">
        <v>45657</v>
      </c>
      <c r="Z171" s="161">
        <v>30</v>
      </c>
      <c r="AA171" s="198">
        <v>46017</v>
      </c>
      <c r="AB171" s="197">
        <f t="shared" si="14"/>
        <v>96</v>
      </c>
      <c r="AC171" s="161" t="s">
        <v>904</v>
      </c>
      <c r="AD171" s="161">
        <v>0</v>
      </c>
      <c r="AE171" s="197">
        <v>3322812552</v>
      </c>
      <c r="AF171" s="197">
        <v>4.8481728330305929</v>
      </c>
      <c r="AG171" s="197">
        <v>8.5833333333333339</v>
      </c>
      <c r="AH171" s="242" t="s">
        <v>118</v>
      </c>
      <c r="AI171" s="242" t="s">
        <v>904</v>
      </c>
      <c r="AJ171" s="515"/>
      <c r="AK171" s="515"/>
      <c r="AL171" s="515"/>
      <c r="AM171" s="515"/>
      <c r="AN171" s="515"/>
      <c r="AO171" s="515"/>
      <c r="AP171" s="515"/>
      <c r="AQ171" s="515"/>
      <c r="AR171" s="515"/>
      <c r="AS171" s="515"/>
      <c r="AT171" s="515"/>
      <c r="AU171" s="515"/>
      <c r="AV171" s="515"/>
      <c r="AW171" s="515"/>
      <c r="AX171" s="515"/>
      <c r="AY171" s="515"/>
      <c r="AZ171" s="515"/>
      <c r="BA171" s="515"/>
      <c r="BB171" s="234"/>
      <c r="BC171" s="234"/>
      <c r="BD171" s="234"/>
      <c r="BE171" s="234"/>
      <c r="BF171" s="234"/>
      <c r="BG171" s="234"/>
      <c r="BH171" s="234"/>
      <c r="BI171" s="234"/>
      <c r="BJ171" s="234"/>
      <c r="BK171" s="234"/>
      <c r="BL171" s="234"/>
      <c r="BM171" s="234"/>
      <c r="BN171" s="234"/>
      <c r="BO171" s="234"/>
      <c r="BP171" s="234"/>
      <c r="BQ171" s="234"/>
      <c r="BR171" s="234"/>
      <c r="BS171" s="234"/>
      <c r="BT171" s="234"/>
      <c r="BU171" s="234"/>
      <c r="BV171" s="234"/>
      <c r="BW171" s="234"/>
      <c r="BX171" s="234"/>
      <c r="BY171" s="234"/>
      <c r="BZ171" s="234"/>
      <c r="CA171" s="234"/>
      <c r="CB171" s="234"/>
      <c r="CC171" s="234"/>
      <c r="CD171" s="234"/>
      <c r="CE171" s="234"/>
      <c r="CF171" s="234"/>
      <c r="CG171" s="234"/>
      <c r="CH171" s="234"/>
      <c r="CI171" s="234"/>
      <c r="CJ171" s="234"/>
      <c r="CK171" s="234"/>
      <c r="CL171" s="234"/>
      <c r="CM171" s="234"/>
      <c r="CN171" s="234"/>
      <c r="CO171" s="234"/>
      <c r="CP171" s="234"/>
      <c r="CQ171" s="234"/>
      <c r="CR171" s="234"/>
      <c r="CS171" s="234"/>
      <c r="CT171" s="234"/>
      <c r="CU171" s="234"/>
      <c r="CV171" s="234"/>
      <c r="CW171" s="234"/>
      <c r="CX171" s="234"/>
      <c r="CY171" s="234"/>
      <c r="CZ171" s="234"/>
      <c r="DA171" s="234"/>
      <c r="DB171" s="234"/>
      <c r="DC171" s="234"/>
      <c r="DD171" s="234"/>
      <c r="DE171" s="234"/>
      <c r="DF171" s="234"/>
      <c r="DG171" s="234"/>
      <c r="DH171" s="234"/>
      <c r="DI171" s="234"/>
      <c r="DJ171" s="234"/>
      <c r="DK171" s="234"/>
      <c r="DL171" s="234"/>
      <c r="DM171" s="234"/>
      <c r="DN171" s="234"/>
      <c r="DO171" s="234"/>
      <c r="DP171" s="234"/>
      <c r="DQ171" s="234"/>
      <c r="DR171" s="234"/>
      <c r="DS171" s="234"/>
      <c r="DT171" s="234"/>
      <c r="DU171" s="234"/>
      <c r="DV171" s="234"/>
      <c r="DW171" s="234"/>
      <c r="DX171" s="234"/>
      <c r="DY171" s="234"/>
      <c r="DZ171" s="234"/>
      <c r="EA171" s="234"/>
      <c r="EB171" s="234"/>
      <c r="EC171" s="234"/>
      <c r="ED171" s="234"/>
      <c r="EE171" s="234"/>
      <c r="EF171" s="234"/>
      <c r="EG171" s="234"/>
      <c r="EH171" s="234"/>
      <c r="EI171" s="234"/>
      <c r="EJ171" s="234"/>
      <c r="EK171" s="234"/>
    </row>
    <row r="172" spans="1:141" ht="15" x14ac:dyDescent="0.25">
      <c r="A172" s="386" t="str">
        <f t="shared" si="15"/>
        <v>600120260217TAC0011-60xx-31140005844</v>
      </c>
      <c r="B172" s="161" t="s">
        <v>3884</v>
      </c>
      <c r="C172" s="475" t="s">
        <v>3363</v>
      </c>
      <c r="D172" s="161" t="s">
        <v>4458</v>
      </c>
      <c r="E172" s="161" t="s">
        <v>5298</v>
      </c>
      <c r="F172" s="161"/>
      <c r="G172" s="161" t="s">
        <v>479</v>
      </c>
      <c r="H172" s="198">
        <v>46070</v>
      </c>
      <c r="I172" s="161" t="s">
        <v>566</v>
      </c>
      <c r="J172" s="161" t="s">
        <v>363</v>
      </c>
      <c r="K172" s="260">
        <v>31140005844</v>
      </c>
      <c r="L172" s="161" t="s">
        <v>3885</v>
      </c>
      <c r="M172" s="161" t="s">
        <v>3886</v>
      </c>
      <c r="N172" s="161" t="s">
        <v>564</v>
      </c>
      <c r="O172" s="198" t="e">
        <v>#N/A</v>
      </c>
      <c r="P172" s="161" t="e">
        <v>#N/A</v>
      </c>
      <c r="Q172" s="161" t="e">
        <v>#N/A</v>
      </c>
      <c r="R172" s="161" t="s">
        <v>31</v>
      </c>
      <c r="S172" s="161" t="s">
        <v>675</v>
      </c>
      <c r="T172" s="161" t="s">
        <v>759</v>
      </c>
      <c r="U172" s="161" t="s">
        <v>774</v>
      </c>
      <c r="V172" s="161" t="s">
        <v>658</v>
      </c>
      <c r="W172" s="161" t="s">
        <v>131</v>
      </c>
      <c r="X172" s="198">
        <v>44927</v>
      </c>
      <c r="Y172" s="198">
        <v>46022</v>
      </c>
      <c r="Z172" s="161">
        <v>30</v>
      </c>
      <c r="AA172" s="198">
        <v>46072</v>
      </c>
      <c r="AB172" s="197">
        <f t="shared" si="14"/>
        <v>41</v>
      </c>
      <c r="AC172" s="161" t="s">
        <v>904</v>
      </c>
      <c r="AD172" s="161">
        <v>0</v>
      </c>
      <c r="AE172" s="197">
        <v>3303996218</v>
      </c>
      <c r="AF172" s="197">
        <v>0.98263060420972903</v>
      </c>
      <c r="AG172" s="197">
        <v>21.638888888888889</v>
      </c>
      <c r="AH172" s="242" t="s">
        <v>118</v>
      </c>
      <c r="AI172" s="242" t="s">
        <v>904</v>
      </c>
      <c r="AJ172" s="515"/>
      <c r="AK172" s="515"/>
      <c r="AL172" s="515"/>
      <c r="AM172" s="515"/>
      <c r="AN172" s="515"/>
      <c r="AO172" s="515"/>
      <c r="AP172" s="515"/>
      <c r="AQ172" s="515"/>
      <c r="AR172" s="515"/>
      <c r="AS172" s="515"/>
      <c r="AT172" s="515"/>
      <c r="AU172" s="515"/>
      <c r="AV172" s="515"/>
      <c r="AW172" s="515"/>
      <c r="AX172" s="515"/>
      <c r="AY172" s="515"/>
      <c r="AZ172" s="515"/>
      <c r="BA172" s="515"/>
      <c r="BB172" s="234"/>
      <c r="BC172" s="234"/>
      <c r="BD172" s="234"/>
      <c r="BE172" s="234"/>
      <c r="BF172" s="234"/>
      <c r="BG172" s="234"/>
      <c r="BH172" s="234"/>
      <c r="BI172" s="234"/>
      <c r="BJ172" s="234"/>
      <c r="BK172" s="234"/>
      <c r="BL172" s="234"/>
      <c r="BM172" s="234"/>
      <c r="BN172" s="234"/>
      <c r="BO172" s="234"/>
      <c r="BP172" s="234"/>
      <c r="BQ172" s="234"/>
      <c r="BR172" s="234"/>
      <c r="BS172" s="234"/>
      <c r="BT172" s="234"/>
      <c r="BU172" s="234"/>
      <c r="BV172" s="234"/>
      <c r="BW172" s="234"/>
      <c r="BX172" s="234"/>
      <c r="BY172" s="234"/>
      <c r="BZ172" s="234"/>
      <c r="CA172" s="234"/>
      <c r="CB172" s="234"/>
      <c r="CC172" s="234"/>
      <c r="CD172" s="234"/>
      <c r="CE172" s="234"/>
      <c r="CF172" s="234"/>
      <c r="CG172" s="234"/>
      <c r="CH172" s="234"/>
      <c r="CI172" s="234"/>
      <c r="CJ172" s="234"/>
      <c r="CK172" s="234"/>
      <c r="CL172" s="234"/>
      <c r="CM172" s="234"/>
      <c r="CN172" s="234"/>
      <c r="CO172" s="234"/>
      <c r="CP172" s="234"/>
      <c r="CQ172" s="234"/>
      <c r="CR172" s="234"/>
      <c r="CS172" s="234"/>
      <c r="CT172" s="234"/>
      <c r="CU172" s="234"/>
      <c r="CV172" s="234"/>
      <c r="CW172" s="234"/>
      <c r="CX172" s="234"/>
      <c r="CY172" s="234"/>
      <c r="CZ172" s="234"/>
      <c r="DA172" s="234"/>
      <c r="DB172" s="234"/>
      <c r="DC172" s="234"/>
      <c r="DD172" s="234"/>
      <c r="DE172" s="234"/>
      <c r="DF172" s="234"/>
      <c r="DG172" s="234"/>
      <c r="DH172" s="234"/>
      <c r="DI172" s="234"/>
      <c r="DJ172" s="234"/>
      <c r="DK172" s="234"/>
      <c r="DL172" s="234"/>
      <c r="DM172" s="234"/>
      <c r="DN172" s="234"/>
      <c r="DO172" s="234"/>
      <c r="DP172" s="234"/>
      <c r="DQ172" s="234"/>
      <c r="DR172" s="234"/>
      <c r="DS172" s="234"/>
      <c r="DT172" s="234"/>
      <c r="DU172" s="234"/>
      <c r="DV172" s="234"/>
      <c r="DW172" s="234"/>
      <c r="DX172" s="234"/>
      <c r="DY172" s="234"/>
      <c r="DZ172" s="234"/>
      <c r="EA172" s="234"/>
      <c r="EB172" s="234"/>
      <c r="EC172" s="234"/>
      <c r="ED172" s="234"/>
      <c r="EE172" s="234"/>
      <c r="EF172" s="234"/>
      <c r="EG172" s="234"/>
      <c r="EH172" s="234"/>
      <c r="EI172" s="234"/>
      <c r="EJ172" s="234"/>
      <c r="EK172" s="234"/>
    </row>
    <row r="173" spans="1:141" ht="15" x14ac:dyDescent="0.25">
      <c r="A173" s="386" t="str">
        <f t="shared" si="15"/>
        <v>270120251112TAC0006-27xx-70540028307</v>
      </c>
      <c r="B173" s="161" t="s">
        <v>1559</v>
      </c>
      <c r="C173" s="475" t="s">
        <v>3363</v>
      </c>
      <c r="D173" s="161" t="s">
        <v>4458</v>
      </c>
      <c r="E173" s="161" t="s">
        <v>5073</v>
      </c>
      <c r="F173" s="161"/>
      <c r="G173" s="161" t="s">
        <v>487</v>
      </c>
      <c r="H173" s="198">
        <v>45973</v>
      </c>
      <c r="I173" s="161" t="s">
        <v>602</v>
      </c>
      <c r="J173" s="161" t="s">
        <v>193</v>
      </c>
      <c r="K173" s="260">
        <v>70540028307</v>
      </c>
      <c r="L173" s="161" t="s">
        <v>2951</v>
      </c>
      <c r="M173" s="161" t="s">
        <v>968</v>
      </c>
      <c r="N173" s="161" t="s">
        <v>564</v>
      </c>
      <c r="O173" s="198">
        <v>45971</v>
      </c>
      <c r="P173" s="161" t="e">
        <v>#N/A</v>
      </c>
      <c r="Q173" s="161" t="e">
        <v>#N/A</v>
      </c>
      <c r="R173" s="161" t="s">
        <v>480</v>
      </c>
      <c r="S173" s="161" t="s">
        <v>699</v>
      </c>
      <c r="T173" s="161" t="s">
        <v>562</v>
      </c>
      <c r="U173" s="161" t="s">
        <v>702</v>
      </c>
      <c r="V173" s="161" t="s">
        <v>655</v>
      </c>
      <c r="W173" s="161" t="s">
        <v>28</v>
      </c>
      <c r="X173" s="198">
        <v>44562</v>
      </c>
      <c r="Y173" s="198">
        <v>45657</v>
      </c>
      <c r="Z173" s="161">
        <v>30</v>
      </c>
      <c r="AA173" s="198">
        <v>45979</v>
      </c>
      <c r="AB173" s="197">
        <f t="shared" si="14"/>
        <v>134</v>
      </c>
      <c r="AC173" s="161" t="s">
        <v>904</v>
      </c>
      <c r="AD173" s="161">
        <v>0</v>
      </c>
      <c r="AE173" s="197">
        <v>3250382508</v>
      </c>
      <c r="AF173" s="197">
        <v>2.829550130317557</v>
      </c>
      <c r="AG173" s="197">
        <v>46.777777777777771</v>
      </c>
      <c r="AH173" s="242" t="s">
        <v>118</v>
      </c>
      <c r="AI173" s="242" t="s">
        <v>904</v>
      </c>
      <c r="AJ173" s="515"/>
      <c r="AK173" s="515"/>
      <c r="AL173" s="515"/>
      <c r="AM173" s="515"/>
      <c r="AN173" s="515"/>
      <c r="AO173" s="515"/>
      <c r="AP173" s="515"/>
      <c r="AQ173" s="515"/>
      <c r="AR173" s="515"/>
      <c r="AS173" s="515"/>
      <c r="AT173" s="515"/>
      <c r="AU173" s="515"/>
      <c r="AV173" s="515"/>
      <c r="AW173" s="515"/>
      <c r="AX173" s="515"/>
      <c r="AY173" s="515"/>
      <c r="AZ173" s="515"/>
      <c r="BA173" s="515"/>
      <c r="BB173" s="234"/>
      <c r="BC173" s="234"/>
      <c r="BD173" s="234"/>
      <c r="BE173" s="234"/>
      <c r="BF173" s="234"/>
      <c r="BG173" s="234"/>
      <c r="BH173" s="234"/>
      <c r="BI173" s="234"/>
      <c r="BJ173" s="234"/>
      <c r="BK173" s="234"/>
      <c r="BL173" s="234"/>
      <c r="BM173" s="234"/>
      <c r="BN173" s="234"/>
      <c r="BO173" s="234"/>
      <c r="BP173" s="234"/>
      <c r="BQ173" s="234"/>
      <c r="BR173" s="234"/>
      <c r="BS173" s="234"/>
      <c r="BT173" s="234"/>
      <c r="BU173" s="234"/>
      <c r="BV173" s="234"/>
      <c r="BW173" s="234"/>
      <c r="BX173" s="234"/>
      <c r="BY173" s="234"/>
      <c r="BZ173" s="234"/>
      <c r="CA173" s="234"/>
      <c r="CB173" s="234"/>
      <c r="CC173" s="234"/>
      <c r="CD173" s="234"/>
      <c r="CE173" s="234"/>
      <c r="CF173" s="234"/>
      <c r="CG173" s="234"/>
      <c r="CH173" s="234"/>
      <c r="CI173" s="234"/>
      <c r="CJ173" s="234"/>
      <c r="CK173" s="234"/>
      <c r="CL173" s="234"/>
      <c r="CM173" s="234"/>
      <c r="CN173" s="234"/>
      <c r="CO173" s="234"/>
      <c r="CP173" s="234"/>
      <c r="CQ173" s="234"/>
      <c r="CR173" s="234"/>
      <c r="CS173" s="234"/>
      <c r="CT173" s="234"/>
      <c r="CU173" s="234"/>
      <c r="CV173" s="234"/>
      <c r="CW173" s="234"/>
      <c r="CX173" s="234"/>
      <c r="CY173" s="234"/>
      <c r="CZ173" s="234"/>
      <c r="DA173" s="234"/>
      <c r="DB173" s="234"/>
      <c r="DC173" s="234"/>
      <c r="DD173" s="234"/>
      <c r="DE173" s="234"/>
      <c r="DF173" s="234"/>
      <c r="DG173" s="234"/>
      <c r="DH173" s="234"/>
      <c r="DI173" s="234"/>
      <c r="DJ173" s="234"/>
      <c r="DK173" s="234"/>
      <c r="DL173" s="234"/>
      <c r="DM173" s="234"/>
      <c r="DN173" s="234"/>
      <c r="DO173" s="234"/>
      <c r="DP173" s="234"/>
      <c r="DQ173" s="234"/>
      <c r="DR173" s="234"/>
      <c r="DS173" s="234"/>
      <c r="DT173" s="234"/>
      <c r="DU173" s="234"/>
      <c r="DV173" s="234"/>
      <c r="DW173" s="234"/>
      <c r="DX173" s="234"/>
      <c r="DY173" s="234"/>
      <c r="DZ173" s="234"/>
      <c r="EA173" s="234"/>
      <c r="EB173" s="234"/>
      <c r="EC173" s="234"/>
      <c r="ED173" s="234"/>
      <c r="EE173" s="234"/>
      <c r="EF173" s="234"/>
      <c r="EG173" s="234"/>
      <c r="EH173" s="234"/>
      <c r="EI173" s="234"/>
      <c r="EJ173" s="234"/>
      <c r="EK173" s="234"/>
    </row>
    <row r="174" spans="1:141" ht="15" x14ac:dyDescent="0.25">
      <c r="A174" s="386" t="str">
        <f t="shared" si="15"/>
        <v>090120251219TAC0004-09xx-930540000487</v>
      </c>
      <c r="B174" s="161" t="s">
        <v>2759</v>
      </c>
      <c r="C174" s="475" t="s">
        <v>3363</v>
      </c>
      <c r="D174" s="161" t="s">
        <v>4458</v>
      </c>
      <c r="E174" s="161" t="s">
        <v>5034</v>
      </c>
      <c r="F174" s="161"/>
      <c r="G174" s="161" t="s">
        <v>487</v>
      </c>
      <c r="H174" s="198">
        <v>46010</v>
      </c>
      <c r="I174" s="161" t="s">
        <v>677</v>
      </c>
      <c r="J174" s="161" t="s">
        <v>356</v>
      </c>
      <c r="K174" s="260">
        <v>930540000487</v>
      </c>
      <c r="L174" s="161" t="s">
        <v>2952</v>
      </c>
      <c r="M174" s="161" t="s">
        <v>2953</v>
      </c>
      <c r="N174" s="161" t="s">
        <v>564</v>
      </c>
      <c r="O174" s="198">
        <v>46008</v>
      </c>
      <c r="P174" s="161" t="e">
        <v>#N/A</v>
      </c>
      <c r="Q174" s="161" t="e">
        <v>#N/A</v>
      </c>
      <c r="R174" s="161" t="s">
        <v>31</v>
      </c>
      <c r="S174" s="161" t="s">
        <v>2792</v>
      </c>
      <c r="T174" s="161" t="s">
        <v>1023</v>
      </c>
      <c r="U174" s="161" t="s">
        <v>1455</v>
      </c>
      <c r="V174" s="161" t="s">
        <v>655</v>
      </c>
      <c r="W174" s="161" t="s">
        <v>28</v>
      </c>
      <c r="X174" s="198">
        <v>44562</v>
      </c>
      <c r="Y174" s="198">
        <v>45657</v>
      </c>
      <c r="Z174" s="161">
        <v>30</v>
      </c>
      <c r="AA174" s="198">
        <v>46030</v>
      </c>
      <c r="AB174" s="197">
        <f t="shared" si="14"/>
        <v>83</v>
      </c>
      <c r="AC174" s="161" t="s">
        <v>904</v>
      </c>
      <c r="AD174" s="161">
        <v>0</v>
      </c>
      <c r="AE174" s="197">
        <v>3215100294</v>
      </c>
      <c r="AF174" s="197">
        <v>5.6311292744132162</v>
      </c>
      <c r="AG174" s="197">
        <v>17.416666666666668</v>
      </c>
      <c r="AH174" s="242" t="s">
        <v>118</v>
      </c>
      <c r="AI174" s="242" t="s">
        <v>904</v>
      </c>
      <c r="AJ174" s="515"/>
      <c r="AK174" s="515"/>
      <c r="AL174" s="515"/>
      <c r="AM174" s="515"/>
      <c r="AN174" s="515"/>
      <c r="AO174" s="515"/>
      <c r="AP174" s="515"/>
      <c r="AQ174" s="515"/>
      <c r="AR174" s="515"/>
      <c r="AS174" s="515"/>
      <c r="AT174" s="515"/>
      <c r="AU174" s="515"/>
      <c r="AV174" s="515"/>
      <c r="AW174" s="515"/>
      <c r="AX174" s="515"/>
      <c r="AY174" s="515"/>
      <c r="AZ174" s="515"/>
      <c r="BA174" s="515"/>
      <c r="BB174" s="234"/>
      <c r="BC174" s="234"/>
      <c r="BD174" s="234"/>
      <c r="BE174" s="234"/>
      <c r="BF174" s="234"/>
      <c r="BG174" s="234"/>
      <c r="BH174" s="234"/>
      <c r="BI174" s="234"/>
      <c r="BJ174" s="234"/>
      <c r="BK174" s="234"/>
      <c r="BL174" s="234"/>
      <c r="BM174" s="234"/>
      <c r="BN174" s="234"/>
      <c r="BO174" s="234"/>
      <c r="BP174" s="234"/>
      <c r="BQ174" s="234"/>
      <c r="BR174" s="234"/>
      <c r="BS174" s="234"/>
      <c r="BT174" s="234"/>
      <c r="BU174" s="234"/>
      <c r="BV174" s="234"/>
      <c r="BW174" s="234"/>
      <c r="BX174" s="234"/>
      <c r="BY174" s="234"/>
      <c r="BZ174" s="234"/>
      <c r="CA174" s="234"/>
      <c r="CB174" s="234"/>
      <c r="CC174" s="234"/>
      <c r="CD174" s="234"/>
      <c r="CE174" s="234"/>
      <c r="CF174" s="234"/>
      <c r="CG174" s="234"/>
      <c r="CH174" s="234"/>
      <c r="CI174" s="234"/>
      <c r="CJ174" s="234"/>
      <c r="CK174" s="234"/>
      <c r="CL174" s="234"/>
      <c r="CM174" s="234"/>
      <c r="CN174" s="234"/>
      <c r="CO174" s="234"/>
      <c r="CP174" s="234"/>
      <c r="CQ174" s="234"/>
      <c r="CR174" s="234"/>
      <c r="CS174" s="234"/>
      <c r="CT174" s="234"/>
      <c r="CU174" s="234"/>
      <c r="CV174" s="234"/>
      <c r="CW174" s="234"/>
      <c r="CX174" s="234"/>
      <c r="CY174" s="234"/>
      <c r="CZ174" s="234"/>
      <c r="DA174" s="234"/>
      <c r="DB174" s="234"/>
      <c r="DC174" s="234"/>
      <c r="DD174" s="234"/>
      <c r="DE174" s="234"/>
      <c r="DF174" s="234"/>
      <c r="DG174" s="234"/>
      <c r="DH174" s="234"/>
      <c r="DI174" s="234"/>
      <c r="DJ174" s="234"/>
      <c r="DK174" s="234"/>
      <c r="DL174" s="234"/>
      <c r="DM174" s="234"/>
      <c r="DN174" s="234"/>
      <c r="DO174" s="234"/>
      <c r="DP174" s="234"/>
      <c r="DQ174" s="234"/>
      <c r="DR174" s="234"/>
      <c r="DS174" s="234"/>
      <c r="DT174" s="234"/>
      <c r="DU174" s="234"/>
      <c r="DV174" s="234"/>
      <c r="DW174" s="234"/>
      <c r="DX174" s="234"/>
      <c r="DY174" s="234"/>
      <c r="DZ174" s="234"/>
      <c r="EA174" s="234"/>
      <c r="EB174" s="234"/>
      <c r="EC174" s="234"/>
      <c r="ED174" s="234"/>
      <c r="EE174" s="234"/>
      <c r="EF174" s="234"/>
      <c r="EG174" s="234"/>
      <c r="EH174" s="234"/>
      <c r="EI174" s="234"/>
      <c r="EJ174" s="234"/>
      <c r="EK174" s="234"/>
    </row>
    <row r="175" spans="1:141" ht="15" x14ac:dyDescent="0.25">
      <c r="A175" s="386" t="str">
        <f t="shared" si="15"/>
        <v>090120251125TAC0002-09xx-10940021501</v>
      </c>
      <c r="B175" s="161" t="s">
        <v>2294</v>
      </c>
      <c r="C175" s="475" t="s">
        <v>3363</v>
      </c>
      <c r="D175" s="161" t="s">
        <v>4458</v>
      </c>
      <c r="E175" s="161" t="s">
        <v>5029</v>
      </c>
      <c r="F175" s="161"/>
      <c r="G175" s="161" t="s">
        <v>487</v>
      </c>
      <c r="H175" s="198">
        <v>45986</v>
      </c>
      <c r="I175" s="161" t="s">
        <v>677</v>
      </c>
      <c r="J175" s="161" t="s">
        <v>356</v>
      </c>
      <c r="K175" s="260">
        <v>10940021501</v>
      </c>
      <c r="L175" s="161" t="s">
        <v>2954</v>
      </c>
      <c r="M175" s="161" t="s">
        <v>2293</v>
      </c>
      <c r="N175" s="161" t="s">
        <v>564</v>
      </c>
      <c r="O175" s="198">
        <v>45985</v>
      </c>
      <c r="P175" s="161" t="e">
        <v>#N/A</v>
      </c>
      <c r="Q175" s="161" t="e">
        <v>#N/A</v>
      </c>
      <c r="R175" s="161" t="s">
        <v>31</v>
      </c>
      <c r="S175" s="161" t="s">
        <v>684</v>
      </c>
      <c r="T175" s="161" t="s">
        <v>578</v>
      </c>
      <c r="U175" s="161" t="s">
        <v>685</v>
      </c>
      <c r="V175" s="161" t="s">
        <v>655</v>
      </c>
      <c r="W175" s="161" t="s">
        <v>28</v>
      </c>
      <c r="X175" s="198">
        <v>44927</v>
      </c>
      <c r="Y175" s="198">
        <v>45657</v>
      </c>
      <c r="Z175" s="161">
        <v>30</v>
      </c>
      <c r="AA175" s="198">
        <v>46013</v>
      </c>
      <c r="AB175" s="197">
        <f t="shared" si="14"/>
        <v>100</v>
      </c>
      <c r="AC175" s="161" t="s">
        <v>904</v>
      </c>
      <c r="AD175" s="161">
        <v>0</v>
      </c>
      <c r="AE175" s="197">
        <v>3193684417</v>
      </c>
      <c r="AF175" s="197">
        <v>1.5911885204430352</v>
      </c>
      <c r="AG175" s="197">
        <v>16.791666666666664</v>
      </c>
      <c r="AH175" s="242" t="s">
        <v>118</v>
      </c>
      <c r="AI175" s="242" t="s">
        <v>904</v>
      </c>
      <c r="AJ175" s="515"/>
      <c r="AK175" s="515"/>
      <c r="AL175" s="515"/>
      <c r="AM175" s="515"/>
      <c r="AN175" s="515"/>
      <c r="AO175" s="515"/>
      <c r="AP175" s="515"/>
      <c r="AQ175" s="515"/>
      <c r="AR175" s="515"/>
      <c r="AS175" s="515"/>
      <c r="AT175" s="515"/>
      <c r="AU175" s="515"/>
      <c r="AV175" s="515"/>
      <c r="AW175" s="515"/>
      <c r="AX175" s="515"/>
      <c r="AY175" s="515"/>
      <c r="AZ175" s="515"/>
      <c r="BA175" s="515"/>
      <c r="BB175" s="234"/>
      <c r="BC175" s="234"/>
      <c r="BD175" s="234"/>
      <c r="BE175" s="234"/>
      <c r="BF175" s="234"/>
      <c r="BG175" s="234"/>
      <c r="BH175" s="234"/>
      <c r="BI175" s="234"/>
      <c r="BJ175" s="234"/>
      <c r="BK175" s="234"/>
      <c r="BL175" s="234"/>
      <c r="BM175" s="234"/>
      <c r="BN175" s="234"/>
      <c r="BO175" s="234"/>
      <c r="BP175" s="234"/>
      <c r="BQ175" s="234"/>
      <c r="BR175" s="234"/>
      <c r="BS175" s="234"/>
      <c r="BT175" s="234"/>
      <c r="BU175" s="234"/>
      <c r="BV175" s="234"/>
      <c r="BW175" s="234"/>
      <c r="BX175" s="234"/>
      <c r="BY175" s="234"/>
      <c r="BZ175" s="234"/>
      <c r="CA175" s="234"/>
      <c r="CB175" s="234"/>
      <c r="CC175" s="234"/>
      <c r="CD175" s="234"/>
      <c r="CE175" s="234"/>
      <c r="CF175" s="234"/>
      <c r="CG175" s="234"/>
      <c r="CH175" s="234"/>
      <c r="CI175" s="234"/>
      <c r="CJ175" s="234"/>
      <c r="CK175" s="234"/>
      <c r="CL175" s="234"/>
      <c r="CM175" s="234"/>
      <c r="CN175" s="234"/>
      <c r="CO175" s="234"/>
      <c r="CP175" s="234"/>
      <c r="CQ175" s="234"/>
      <c r="CR175" s="234"/>
      <c r="CS175" s="234"/>
      <c r="CT175" s="234"/>
      <c r="CU175" s="234"/>
      <c r="CV175" s="234"/>
      <c r="CW175" s="234"/>
      <c r="CX175" s="234"/>
      <c r="CY175" s="234"/>
      <c r="CZ175" s="234"/>
      <c r="DA175" s="234"/>
      <c r="DB175" s="234"/>
      <c r="DC175" s="234"/>
      <c r="DD175" s="234"/>
      <c r="DE175" s="234"/>
      <c r="DF175" s="234"/>
      <c r="DG175" s="234"/>
      <c r="DH175" s="234"/>
      <c r="DI175" s="234"/>
      <c r="DJ175" s="234"/>
      <c r="DK175" s="234"/>
      <c r="DL175" s="234"/>
      <c r="DM175" s="234"/>
      <c r="DN175" s="234"/>
      <c r="DO175" s="234"/>
      <c r="DP175" s="234"/>
      <c r="DQ175" s="234"/>
      <c r="DR175" s="234"/>
      <c r="DS175" s="234"/>
      <c r="DT175" s="234"/>
      <c r="DU175" s="234"/>
      <c r="DV175" s="234"/>
      <c r="DW175" s="234"/>
      <c r="DX175" s="234"/>
      <c r="DY175" s="234"/>
      <c r="DZ175" s="234"/>
      <c r="EA175" s="234"/>
      <c r="EB175" s="234"/>
      <c r="EC175" s="234"/>
      <c r="ED175" s="234"/>
      <c r="EE175" s="234"/>
      <c r="EF175" s="234"/>
      <c r="EG175" s="234"/>
      <c r="EH175" s="234"/>
      <c r="EI175" s="234"/>
      <c r="EJ175" s="234"/>
      <c r="EK175" s="234"/>
    </row>
    <row r="176" spans="1:141" ht="15" x14ac:dyDescent="0.25">
      <c r="A176" s="386" t="str">
        <f t="shared" si="15"/>
        <v>300120250807TAC0013-30xx-170740033232</v>
      </c>
      <c r="B176" s="161" t="s">
        <v>860</v>
      </c>
      <c r="C176" s="475" t="s">
        <v>3363</v>
      </c>
      <c r="D176" s="161" t="s">
        <v>4458</v>
      </c>
      <c r="E176" s="161" t="s">
        <v>5081</v>
      </c>
      <c r="F176" s="161"/>
      <c r="G176" s="161" t="s">
        <v>487</v>
      </c>
      <c r="H176" s="198">
        <v>45876</v>
      </c>
      <c r="I176" s="161" t="s">
        <v>595</v>
      </c>
      <c r="J176" s="161" t="s">
        <v>217</v>
      </c>
      <c r="K176" s="260">
        <v>170740033232</v>
      </c>
      <c r="L176" s="161" t="s">
        <v>2955</v>
      </c>
      <c r="M176" s="161" t="s">
        <v>861</v>
      </c>
      <c r="N176" s="161" t="s">
        <v>564</v>
      </c>
      <c r="O176" s="198">
        <v>45873</v>
      </c>
      <c r="P176" s="161" t="e">
        <v>#N/A</v>
      </c>
      <c r="Q176" s="161" t="e">
        <v>#N/A</v>
      </c>
      <c r="R176" s="161" t="s">
        <v>480</v>
      </c>
      <c r="S176" s="161" t="s">
        <v>716</v>
      </c>
      <c r="T176" s="161" t="s">
        <v>579</v>
      </c>
      <c r="U176" s="161" t="s">
        <v>717</v>
      </c>
      <c r="V176" s="161" t="s">
        <v>655</v>
      </c>
      <c r="W176" s="161" t="s">
        <v>28</v>
      </c>
      <c r="X176" s="198">
        <v>44562</v>
      </c>
      <c r="Y176" s="198">
        <v>45657</v>
      </c>
      <c r="Z176" s="161">
        <v>30</v>
      </c>
      <c r="AA176" s="198">
        <v>45897</v>
      </c>
      <c r="AB176" s="197">
        <f t="shared" si="14"/>
        <v>216</v>
      </c>
      <c r="AC176" s="161" t="s">
        <v>904</v>
      </c>
      <c r="AD176" s="161">
        <v>0</v>
      </c>
      <c r="AE176" s="197">
        <v>3138526557</v>
      </c>
      <c r="AF176" s="197">
        <v>11.80774070240903</v>
      </c>
      <c r="AG176" s="197">
        <v>31.055555555555554</v>
      </c>
      <c r="AH176" s="242" t="s">
        <v>118</v>
      </c>
      <c r="AI176" s="242" t="s">
        <v>904</v>
      </c>
      <c r="AJ176" s="515"/>
      <c r="AK176" s="515"/>
      <c r="AL176" s="515"/>
      <c r="AM176" s="515"/>
      <c r="AN176" s="515"/>
      <c r="AO176" s="515"/>
      <c r="AP176" s="515"/>
      <c r="AQ176" s="515"/>
      <c r="AR176" s="515"/>
      <c r="AS176" s="515"/>
      <c r="AT176" s="515"/>
      <c r="AU176" s="515"/>
      <c r="AV176" s="515"/>
      <c r="AW176" s="515"/>
      <c r="AX176" s="515"/>
      <c r="AY176" s="515"/>
      <c r="AZ176" s="515"/>
      <c r="BA176" s="515"/>
      <c r="BB176" s="234"/>
      <c r="BC176" s="234"/>
      <c r="BD176" s="234"/>
      <c r="BE176" s="234"/>
      <c r="BF176" s="234"/>
      <c r="BG176" s="234"/>
      <c r="BH176" s="234"/>
      <c r="BI176" s="234"/>
      <c r="BJ176" s="234"/>
      <c r="BK176" s="234"/>
      <c r="BL176" s="234"/>
      <c r="BM176" s="234"/>
      <c r="BN176" s="234"/>
      <c r="BO176" s="234"/>
      <c r="BP176" s="234"/>
      <c r="BQ176" s="234"/>
      <c r="BR176" s="234"/>
      <c r="BS176" s="234"/>
      <c r="BT176" s="234"/>
      <c r="BU176" s="234"/>
      <c r="BV176" s="234"/>
      <c r="BW176" s="234"/>
      <c r="BX176" s="234"/>
      <c r="BY176" s="234"/>
      <c r="BZ176" s="234"/>
      <c r="CA176" s="234"/>
      <c r="CB176" s="234"/>
      <c r="CC176" s="234"/>
      <c r="CD176" s="234"/>
      <c r="CE176" s="234"/>
      <c r="CF176" s="234"/>
      <c r="CG176" s="234"/>
      <c r="CH176" s="234"/>
      <c r="CI176" s="234"/>
      <c r="CJ176" s="234"/>
      <c r="CK176" s="234"/>
      <c r="CL176" s="234"/>
      <c r="CM176" s="234"/>
      <c r="CN176" s="234"/>
      <c r="CO176" s="234"/>
      <c r="CP176" s="234"/>
      <c r="CQ176" s="234"/>
      <c r="CR176" s="234"/>
      <c r="CS176" s="234"/>
      <c r="CT176" s="234"/>
      <c r="CU176" s="234"/>
      <c r="CV176" s="234"/>
      <c r="CW176" s="234"/>
      <c r="CX176" s="234"/>
      <c r="CY176" s="234"/>
      <c r="CZ176" s="234"/>
      <c r="DA176" s="234"/>
      <c r="DB176" s="234"/>
      <c r="DC176" s="234"/>
      <c r="DD176" s="234"/>
      <c r="DE176" s="234"/>
      <c r="DF176" s="234"/>
      <c r="DG176" s="234"/>
      <c r="DH176" s="234"/>
      <c r="DI176" s="234"/>
      <c r="DJ176" s="234"/>
      <c r="DK176" s="234"/>
      <c r="DL176" s="234"/>
      <c r="DM176" s="234"/>
      <c r="DN176" s="234"/>
      <c r="DO176" s="234"/>
      <c r="DP176" s="234"/>
      <c r="DQ176" s="234"/>
      <c r="DR176" s="234"/>
      <c r="DS176" s="234"/>
      <c r="DT176" s="234"/>
      <c r="DU176" s="234"/>
      <c r="DV176" s="234"/>
      <c r="DW176" s="234"/>
      <c r="DX176" s="234"/>
      <c r="DY176" s="234"/>
      <c r="DZ176" s="234"/>
      <c r="EA176" s="234"/>
      <c r="EB176" s="234"/>
      <c r="EC176" s="234"/>
      <c r="ED176" s="234"/>
      <c r="EE176" s="234"/>
      <c r="EF176" s="234"/>
      <c r="EG176" s="234"/>
      <c r="EH176" s="234"/>
      <c r="EI176" s="234"/>
      <c r="EJ176" s="234"/>
      <c r="EK176" s="234"/>
    </row>
    <row r="177" spans="1:141" ht="15" x14ac:dyDescent="0.25">
      <c r="A177" s="386" t="str">
        <f t="shared" si="15"/>
        <v>590120251226TAC0226-59xx-60640005082</v>
      </c>
      <c r="B177" s="161" t="s">
        <v>2270</v>
      </c>
      <c r="C177" s="475" t="s">
        <v>3363</v>
      </c>
      <c r="D177" s="161" t="s">
        <v>4458</v>
      </c>
      <c r="E177" s="161" t="s">
        <v>5172</v>
      </c>
      <c r="F177" s="161"/>
      <c r="G177" s="161" t="s">
        <v>479</v>
      </c>
      <c r="H177" s="198">
        <v>46017</v>
      </c>
      <c r="I177" s="161" t="s">
        <v>570</v>
      </c>
      <c r="J177" s="161" t="s">
        <v>337</v>
      </c>
      <c r="K177" s="260">
        <v>60640005082</v>
      </c>
      <c r="L177" s="161" t="s">
        <v>2956</v>
      </c>
      <c r="M177" s="161" t="s">
        <v>2269</v>
      </c>
      <c r="N177" s="161" t="s">
        <v>564</v>
      </c>
      <c r="O177" s="198" t="e">
        <v>#N/A</v>
      </c>
      <c r="P177" s="161" t="e">
        <v>#N/A</v>
      </c>
      <c r="Q177" s="161" t="e">
        <v>#N/A</v>
      </c>
      <c r="R177" s="161" t="s">
        <v>480</v>
      </c>
      <c r="S177" s="161" t="s">
        <v>747</v>
      </c>
      <c r="T177" s="161" t="s">
        <v>572</v>
      </c>
      <c r="U177" s="161" t="s">
        <v>1440</v>
      </c>
      <c r="V177" s="161" t="s">
        <v>658</v>
      </c>
      <c r="W177" s="161" t="s">
        <v>131</v>
      </c>
      <c r="X177" s="198">
        <v>44562</v>
      </c>
      <c r="Y177" s="198">
        <v>45657</v>
      </c>
      <c r="Z177" s="161">
        <v>30</v>
      </c>
      <c r="AA177" s="198">
        <v>46022</v>
      </c>
      <c r="AB177" s="197">
        <f t="shared" si="14"/>
        <v>91</v>
      </c>
      <c r="AC177" s="161" t="s">
        <v>904</v>
      </c>
      <c r="AD177" s="161">
        <v>0</v>
      </c>
      <c r="AE177" s="197">
        <v>3100335122</v>
      </c>
      <c r="AF177" s="197">
        <v>0.72773425193747465</v>
      </c>
      <c r="AG177" s="197">
        <v>7.3611111111111107</v>
      </c>
      <c r="AH177" s="242" t="s">
        <v>118</v>
      </c>
      <c r="AI177" s="242" t="s">
        <v>904</v>
      </c>
      <c r="AJ177" s="515"/>
      <c r="AK177" s="515"/>
      <c r="AL177" s="515"/>
      <c r="AM177" s="515"/>
      <c r="AN177" s="515"/>
      <c r="AO177" s="515"/>
      <c r="AP177" s="515"/>
      <c r="AQ177" s="515"/>
      <c r="AR177" s="515"/>
      <c r="AS177" s="515"/>
      <c r="AT177" s="515"/>
      <c r="AU177" s="515"/>
      <c r="AV177" s="515"/>
      <c r="AW177" s="515"/>
      <c r="AX177" s="515"/>
      <c r="AY177" s="515"/>
      <c r="AZ177" s="515"/>
      <c r="BA177" s="515"/>
      <c r="BB177" s="234"/>
      <c r="BC177" s="234"/>
      <c r="BD177" s="234"/>
      <c r="BE177" s="234"/>
      <c r="BF177" s="234"/>
      <c r="BG177" s="234"/>
      <c r="BH177" s="234"/>
      <c r="BI177" s="234"/>
      <c r="BJ177" s="234"/>
      <c r="BK177" s="234"/>
      <c r="BL177" s="234"/>
      <c r="BM177" s="234"/>
      <c r="BN177" s="234"/>
      <c r="BO177" s="234"/>
      <c r="BP177" s="234"/>
      <c r="BQ177" s="234"/>
      <c r="BR177" s="234"/>
      <c r="BS177" s="234"/>
      <c r="BT177" s="234"/>
      <c r="BU177" s="234"/>
      <c r="BV177" s="234"/>
      <c r="BW177" s="234"/>
      <c r="BX177" s="234"/>
      <c r="BY177" s="234"/>
      <c r="BZ177" s="234"/>
      <c r="CA177" s="234"/>
      <c r="CB177" s="234"/>
      <c r="CC177" s="234"/>
      <c r="CD177" s="234"/>
      <c r="CE177" s="234"/>
      <c r="CF177" s="234"/>
      <c r="CG177" s="234"/>
      <c r="CH177" s="234"/>
      <c r="CI177" s="234"/>
      <c r="CJ177" s="234"/>
      <c r="CK177" s="234"/>
      <c r="CL177" s="234"/>
      <c r="CM177" s="234"/>
      <c r="CN177" s="234"/>
      <c r="CO177" s="234"/>
      <c r="CP177" s="234"/>
      <c r="CQ177" s="234"/>
      <c r="CR177" s="234"/>
      <c r="CS177" s="234"/>
      <c r="CT177" s="234"/>
      <c r="CU177" s="234"/>
      <c r="CV177" s="234"/>
      <c r="CW177" s="234"/>
      <c r="CX177" s="234"/>
      <c r="CY177" s="234"/>
      <c r="CZ177" s="234"/>
      <c r="DA177" s="234"/>
      <c r="DB177" s="234"/>
      <c r="DC177" s="234"/>
      <c r="DD177" s="234"/>
      <c r="DE177" s="234"/>
      <c r="DF177" s="234"/>
      <c r="DG177" s="234"/>
      <c r="DH177" s="234"/>
      <c r="DI177" s="234"/>
      <c r="DJ177" s="234"/>
      <c r="DK177" s="234"/>
      <c r="DL177" s="234"/>
      <c r="DM177" s="234"/>
      <c r="DN177" s="234"/>
      <c r="DO177" s="234"/>
      <c r="DP177" s="234"/>
      <c r="DQ177" s="234"/>
      <c r="DR177" s="234"/>
      <c r="DS177" s="234"/>
      <c r="DT177" s="234"/>
      <c r="DU177" s="234"/>
      <c r="DV177" s="234"/>
      <c r="DW177" s="234"/>
      <c r="DX177" s="234"/>
      <c r="DY177" s="234"/>
      <c r="DZ177" s="234"/>
      <c r="EA177" s="234"/>
      <c r="EB177" s="234"/>
      <c r="EC177" s="234"/>
      <c r="ED177" s="234"/>
      <c r="EE177" s="234"/>
      <c r="EF177" s="234"/>
      <c r="EG177" s="234"/>
      <c r="EH177" s="234"/>
      <c r="EI177" s="234"/>
      <c r="EJ177" s="234"/>
      <c r="EK177" s="234"/>
    </row>
    <row r="178" spans="1:141" ht="15" x14ac:dyDescent="0.25">
      <c r="A178" s="386" t="str">
        <f t="shared" si="15"/>
        <v>580120251209TAC0006-58xx-181140011869</v>
      </c>
      <c r="B178" s="161" t="s">
        <v>1891</v>
      </c>
      <c r="C178" s="475" t="s">
        <v>3363</v>
      </c>
      <c r="D178" s="161" t="s">
        <v>4458</v>
      </c>
      <c r="E178" s="161" t="s">
        <v>5157</v>
      </c>
      <c r="F178" s="161"/>
      <c r="G178" s="161" t="s">
        <v>487</v>
      </c>
      <c r="H178" s="198">
        <v>46000</v>
      </c>
      <c r="I178" s="161" t="s">
        <v>565</v>
      </c>
      <c r="J178" s="161" t="s">
        <v>282</v>
      </c>
      <c r="K178" s="260">
        <v>181140011869</v>
      </c>
      <c r="L178" s="161" t="s">
        <v>2958</v>
      </c>
      <c r="M178" s="161" t="s">
        <v>1890</v>
      </c>
      <c r="N178" s="161" t="s">
        <v>564</v>
      </c>
      <c r="O178" s="198">
        <v>45995</v>
      </c>
      <c r="P178" s="161" t="e">
        <v>#N/A</v>
      </c>
      <c r="Q178" s="161" t="e">
        <v>#N/A</v>
      </c>
      <c r="R178" s="161" t="s">
        <v>31</v>
      </c>
      <c r="S178" s="161" t="s">
        <v>1004</v>
      </c>
      <c r="T178" s="161" t="s">
        <v>562</v>
      </c>
      <c r="U178" s="161" t="s">
        <v>1548</v>
      </c>
      <c r="V178" s="161" t="s">
        <v>655</v>
      </c>
      <c r="W178" s="161" t="s">
        <v>28</v>
      </c>
      <c r="X178" s="198">
        <v>44562</v>
      </c>
      <c r="Y178" s="198">
        <v>45657</v>
      </c>
      <c r="Z178" s="161">
        <v>30</v>
      </c>
      <c r="AA178" s="198">
        <v>46006</v>
      </c>
      <c r="AB178" s="197">
        <f t="shared" si="14"/>
        <v>107</v>
      </c>
      <c r="AC178" s="161" t="s">
        <v>904</v>
      </c>
      <c r="AD178" s="161">
        <v>0</v>
      </c>
      <c r="AE178" s="197">
        <v>3057876169</v>
      </c>
      <c r="AF178" s="197">
        <v>9.9143925191374134</v>
      </c>
      <c r="AG178" s="197">
        <v>59.5</v>
      </c>
      <c r="AH178" s="242" t="s">
        <v>118</v>
      </c>
      <c r="AI178" s="242" t="s">
        <v>904</v>
      </c>
      <c r="AJ178" s="515"/>
      <c r="AK178" s="515"/>
      <c r="AL178" s="515"/>
      <c r="AM178" s="515"/>
      <c r="AN178" s="515"/>
      <c r="AO178" s="515"/>
      <c r="AP178" s="515"/>
      <c r="AQ178" s="515"/>
      <c r="AR178" s="515"/>
      <c r="AS178" s="515"/>
      <c r="AT178" s="515"/>
      <c r="AU178" s="515"/>
      <c r="AV178" s="515"/>
      <c r="AW178" s="515"/>
      <c r="AX178" s="515"/>
      <c r="AY178" s="515"/>
      <c r="AZ178" s="515"/>
      <c r="BA178" s="515"/>
      <c r="BB178" s="234"/>
      <c r="BC178" s="234"/>
      <c r="BD178" s="234"/>
      <c r="BE178" s="234"/>
      <c r="BF178" s="234"/>
      <c r="BG178" s="234"/>
      <c r="BH178" s="234"/>
      <c r="BI178" s="234"/>
      <c r="BJ178" s="234"/>
      <c r="BK178" s="234"/>
      <c r="BL178" s="234"/>
      <c r="BM178" s="234"/>
      <c r="BN178" s="234"/>
      <c r="BO178" s="234"/>
      <c r="BP178" s="234"/>
      <c r="BQ178" s="234"/>
      <c r="BR178" s="234"/>
      <c r="BS178" s="234"/>
      <c r="BT178" s="234"/>
      <c r="BU178" s="234"/>
      <c r="BV178" s="234"/>
      <c r="BW178" s="234"/>
      <c r="BX178" s="234"/>
      <c r="BY178" s="234"/>
      <c r="BZ178" s="234"/>
      <c r="CA178" s="234"/>
      <c r="CB178" s="234"/>
      <c r="CC178" s="234"/>
      <c r="CD178" s="234"/>
      <c r="CE178" s="234"/>
      <c r="CF178" s="234"/>
      <c r="CG178" s="234"/>
      <c r="CH178" s="234"/>
      <c r="CI178" s="234"/>
      <c r="CJ178" s="234"/>
      <c r="CK178" s="234"/>
      <c r="CL178" s="234"/>
      <c r="CM178" s="234"/>
      <c r="CN178" s="234"/>
      <c r="CO178" s="234"/>
      <c r="CP178" s="234"/>
      <c r="CQ178" s="234"/>
      <c r="CR178" s="234"/>
      <c r="CS178" s="234"/>
      <c r="CT178" s="234"/>
      <c r="CU178" s="234"/>
      <c r="CV178" s="234"/>
      <c r="CW178" s="234"/>
      <c r="CX178" s="234"/>
      <c r="CY178" s="234"/>
      <c r="CZ178" s="234"/>
      <c r="DA178" s="234"/>
      <c r="DB178" s="234"/>
      <c r="DC178" s="234"/>
      <c r="DD178" s="234"/>
      <c r="DE178" s="234"/>
      <c r="DF178" s="234"/>
      <c r="DG178" s="234"/>
      <c r="DH178" s="234"/>
      <c r="DI178" s="234"/>
      <c r="DJ178" s="234"/>
      <c r="DK178" s="234"/>
      <c r="DL178" s="234"/>
      <c r="DM178" s="234"/>
      <c r="DN178" s="234"/>
      <c r="DO178" s="234"/>
      <c r="DP178" s="234"/>
      <c r="DQ178" s="234"/>
      <c r="DR178" s="234"/>
      <c r="DS178" s="234"/>
      <c r="DT178" s="234"/>
      <c r="DU178" s="234"/>
      <c r="DV178" s="234"/>
      <c r="DW178" s="234"/>
      <c r="DX178" s="234"/>
      <c r="DY178" s="234"/>
      <c r="DZ178" s="234"/>
      <c r="EA178" s="234"/>
      <c r="EB178" s="234"/>
      <c r="EC178" s="234"/>
      <c r="ED178" s="234"/>
      <c r="EE178" s="234"/>
      <c r="EF178" s="234"/>
      <c r="EG178" s="234"/>
      <c r="EH178" s="234"/>
      <c r="EI178" s="234"/>
      <c r="EJ178" s="234"/>
      <c r="EK178" s="234"/>
    </row>
    <row r="179" spans="1:141" ht="15" x14ac:dyDescent="0.25">
      <c r="A179" s="386" t="str">
        <f t="shared" si="15"/>
        <v>600120251219TAC0064-60xx-220740003708</v>
      </c>
      <c r="B179" s="161" t="s">
        <v>2189</v>
      </c>
      <c r="C179" s="475" t="s">
        <v>3363</v>
      </c>
      <c r="D179" s="161" t="s">
        <v>4458</v>
      </c>
      <c r="E179" s="161" t="s">
        <v>5254</v>
      </c>
      <c r="F179" s="161"/>
      <c r="G179" s="161" t="s">
        <v>487</v>
      </c>
      <c r="H179" s="198">
        <v>46010</v>
      </c>
      <c r="I179" s="161" t="s">
        <v>566</v>
      </c>
      <c r="J179" s="161" t="s">
        <v>363</v>
      </c>
      <c r="K179" s="260">
        <v>220740003708</v>
      </c>
      <c r="L179" s="161" t="s">
        <v>2959</v>
      </c>
      <c r="M179" s="161" t="s">
        <v>2188</v>
      </c>
      <c r="N179" s="161" t="s">
        <v>564</v>
      </c>
      <c r="O179" s="198">
        <v>45985</v>
      </c>
      <c r="P179" s="161" t="e">
        <v>#N/A</v>
      </c>
      <c r="Q179" s="161" t="e">
        <v>#N/A</v>
      </c>
      <c r="R179" s="161" t="s">
        <v>480</v>
      </c>
      <c r="S179" s="161" t="s">
        <v>665</v>
      </c>
      <c r="T179" s="161" t="s">
        <v>567</v>
      </c>
      <c r="U179" s="161" t="s">
        <v>672</v>
      </c>
      <c r="V179" s="161" t="s">
        <v>655</v>
      </c>
      <c r="W179" s="161" t="s">
        <v>28</v>
      </c>
      <c r="X179" s="198">
        <v>44745</v>
      </c>
      <c r="Y179" s="198">
        <v>45657</v>
      </c>
      <c r="Z179" s="161">
        <v>30</v>
      </c>
      <c r="AA179" s="198">
        <v>46016</v>
      </c>
      <c r="AB179" s="197">
        <f t="shared" si="14"/>
        <v>97</v>
      </c>
      <c r="AC179" s="161" t="s">
        <v>904</v>
      </c>
      <c r="AD179" s="161">
        <v>0</v>
      </c>
      <c r="AE179" s="197">
        <v>3055045518</v>
      </c>
      <c r="AF179" s="197">
        <v>0.34285168231496216</v>
      </c>
      <c r="AG179" s="197">
        <v>2.1111111111111112</v>
      </c>
      <c r="AH179" s="242" t="s">
        <v>118</v>
      </c>
      <c r="AI179" s="242" t="s">
        <v>904</v>
      </c>
      <c r="AJ179" s="515"/>
      <c r="AK179" s="515"/>
      <c r="AL179" s="515"/>
      <c r="AM179" s="515"/>
      <c r="AN179" s="515"/>
      <c r="AO179" s="515"/>
      <c r="AP179" s="515"/>
      <c r="AQ179" s="515"/>
      <c r="AR179" s="515"/>
      <c r="AS179" s="515"/>
      <c r="AT179" s="515"/>
      <c r="AU179" s="515"/>
      <c r="AV179" s="515"/>
      <c r="AW179" s="515"/>
      <c r="AX179" s="515"/>
      <c r="AY179" s="515"/>
      <c r="AZ179" s="515"/>
      <c r="BA179" s="515"/>
      <c r="BB179" s="234"/>
      <c r="BC179" s="234"/>
      <c r="BD179" s="234"/>
      <c r="BE179" s="234"/>
      <c r="BF179" s="234"/>
      <c r="BG179" s="234"/>
      <c r="BH179" s="234"/>
      <c r="BI179" s="234"/>
      <c r="BJ179" s="234"/>
      <c r="BK179" s="234"/>
      <c r="BL179" s="234"/>
      <c r="BM179" s="234"/>
      <c r="BN179" s="234"/>
      <c r="BO179" s="234"/>
      <c r="BP179" s="234"/>
      <c r="BQ179" s="234"/>
      <c r="BR179" s="234"/>
      <c r="BS179" s="234"/>
      <c r="BT179" s="234"/>
      <c r="BU179" s="234"/>
      <c r="BV179" s="234"/>
      <c r="BW179" s="234"/>
      <c r="BX179" s="234"/>
      <c r="BY179" s="234"/>
      <c r="BZ179" s="234"/>
      <c r="CA179" s="234"/>
      <c r="CB179" s="234"/>
      <c r="CC179" s="234"/>
      <c r="CD179" s="234"/>
      <c r="CE179" s="234"/>
      <c r="CF179" s="234"/>
      <c r="CG179" s="234"/>
      <c r="CH179" s="234"/>
      <c r="CI179" s="234"/>
      <c r="CJ179" s="234"/>
      <c r="CK179" s="234"/>
      <c r="CL179" s="234"/>
      <c r="CM179" s="234"/>
      <c r="CN179" s="234"/>
      <c r="CO179" s="234"/>
      <c r="CP179" s="234"/>
      <c r="CQ179" s="234"/>
      <c r="CR179" s="234"/>
      <c r="CS179" s="234"/>
      <c r="CT179" s="234"/>
      <c r="CU179" s="234"/>
      <c r="CV179" s="234"/>
      <c r="CW179" s="234"/>
      <c r="CX179" s="234"/>
      <c r="CY179" s="234"/>
      <c r="CZ179" s="234"/>
      <c r="DA179" s="234"/>
      <c r="DB179" s="234"/>
      <c r="DC179" s="234"/>
      <c r="DD179" s="234"/>
      <c r="DE179" s="234"/>
      <c r="DF179" s="234"/>
      <c r="DG179" s="234"/>
      <c r="DH179" s="234"/>
      <c r="DI179" s="234"/>
      <c r="DJ179" s="234"/>
      <c r="DK179" s="234"/>
      <c r="DL179" s="234"/>
      <c r="DM179" s="234"/>
      <c r="DN179" s="234"/>
      <c r="DO179" s="234"/>
      <c r="DP179" s="234"/>
      <c r="DQ179" s="234"/>
      <c r="DR179" s="234"/>
      <c r="DS179" s="234"/>
      <c r="DT179" s="234"/>
      <c r="DU179" s="234"/>
      <c r="DV179" s="234"/>
      <c r="DW179" s="234"/>
      <c r="DX179" s="234"/>
      <c r="DY179" s="234"/>
      <c r="DZ179" s="234"/>
      <c r="EA179" s="234"/>
      <c r="EB179" s="234"/>
      <c r="EC179" s="234"/>
      <c r="ED179" s="234"/>
      <c r="EE179" s="234"/>
      <c r="EF179" s="234"/>
      <c r="EG179" s="234"/>
      <c r="EH179" s="234"/>
      <c r="EI179" s="234"/>
      <c r="EJ179" s="234"/>
      <c r="EK179" s="234"/>
    </row>
    <row r="180" spans="1:141" ht="15" x14ac:dyDescent="0.25">
      <c r="A180" s="386" t="str">
        <f t="shared" si="15"/>
        <v>600120250731TAC0022-60xx-61240001830</v>
      </c>
      <c r="B180" s="161" t="s">
        <v>772</v>
      </c>
      <c r="C180" s="475" t="s">
        <v>3363</v>
      </c>
      <c r="D180" s="161" t="s">
        <v>4458</v>
      </c>
      <c r="E180" s="161" t="s">
        <v>5191</v>
      </c>
      <c r="F180" s="161"/>
      <c r="G180" s="161" t="s">
        <v>487</v>
      </c>
      <c r="H180" s="198">
        <v>45869</v>
      </c>
      <c r="I180" s="161" t="s">
        <v>566</v>
      </c>
      <c r="J180" s="161" t="s">
        <v>363</v>
      </c>
      <c r="K180" s="260">
        <v>61240001830</v>
      </c>
      <c r="L180" s="161" t="s">
        <v>2960</v>
      </c>
      <c r="M180" s="161" t="s">
        <v>773</v>
      </c>
      <c r="N180" s="161" t="s">
        <v>564</v>
      </c>
      <c r="O180" s="198">
        <v>45937</v>
      </c>
      <c r="P180" s="161" t="e">
        <v>#N/A</v>
      </c>
      <c r="Q180" s="161" t="e">
        <v>#N/A</v>
      </c>
      <c r="R180" s="161" t="s">
        <v>480</v>
      </c>
      <c r="S180" s="161" t="s">
        <v>758</v>
      </c>
      <c r="T180" s="161" t="s">
        <v>759</v>
      </c>
      <c r="U180" s="161" t="s">
        <v>774</v>
      </c>
      <c r="V180" s="161" t="s">
        <v>655</v>
      </c>
      <c r="W180" s="161" t="s">
        <v>28</v>
      </c>
      <c r="X180" s="198">
        <v>44562</v>
      </c>
      <c r="Y180" s="198">
        <v>45657</v>
      </c>
      <c r="Z180" s="161">
        <v>30</v>
      </c>
      <c r="AA180" s="198">
        <v>45891</v>
      </c>
      <c r="AB180" s="197">
        <f t="shared" si="14"/>
        <v>222</v>
      </c>
      <c r="AC180" s="161" t="s">
        <v>904</v>
      </c>
      <c r="AD180" s="161">
        <v>0</v>
      </c>
      <c r="AE180" s="197">
        <v>3050387667</v>
      </c>
      <c r="AF180" s="197">
        <v>11.508367107424354</v>
      </c>
      <c r="AG180" s="197">
        <v>33.944444444444443</v>
      </c>
      <c r="AH180" s="242" t="s">
        <v>118</v>
      </c>
      <c r="AI180" s="242" t="s">
        <v>904</v>
      </c>
      <c r="AJ180" s="515"/>
      <c r="AK180" s="515"/>
      <c r="AL180" s="515"/>
      <c r="AM180" s="515"/>
      <c r="AN180" s="515"/>
      <c r="AO180" s="515"/>
      <c r="AP180" s="515"/>
      <c r="AQ180" s="515"/>
      <c r="AR180" s="515"/>
      <c r="AS180" s="515"/>
      <c r="AT180" s="515"/>
      <c r="AU180" s="515"/>
      <c r="AV180" s="515"/>
      <c r="AW180" s="515"/>
      <c r="AX180" s="515"/>
      <c r="AY180" s="515"/>
      <c r="AZ180" s="515"/>
      <c r="BA180" s="515"/>
      <c r="BB180" s="234"/>
      <c r="BC180" s="234"/>
      <c r="BD180" s="234"/>
      <c r="BE180" s="234"/>
      <c r="BF180" s="234"/>
      <c r="BG180" s="234"/>
      <c r="BH180" s="234"/>
      <c r="BI180" s="234"/>
      <c r="BJ180" s="234"/>
      <c r="BK180" s="234"/>
      <c r="BL180" s="234"/>
      <c r="BM180" s="234"/>
      <c r="BN180" s="234"/>
      <c r="BO180" s="234"/>
      <c r="BP180" s="234"/>
      <c r="BQ180" s="234"/>
      <c r="BR180" s="234"/>
      <c r="BS180" s="234"/>
      <c r="BT180" s="234"/>
      <c r="BU180" s="234"/>
      <c r="BV180" s="234"/>
      <c r="BW180" s="234"/>
      <c r="BX180" s="234"/>
      <c r="BY180" s="234"/>
      <c r="BZ180" s="234"/>
      <c r="CA180" s="234"/>
      <c r="CB180" s="234"/>
      <c r="CC180" s="234"/>
      <c r="CD180" s="234"/>
      <c r="CE180" s="234"/>
      <c r="CF180" s="234"/>
      <c r="CG180" s="234"/>
      <c r="CH180" s="234"/>
      <c r="CI180" s="234"/>
      <c r="CJ180" s="234"/>
      <c r="CK180" s="234"/>
      <c r="CL180" s="234"/>
      <c r="CM180" s="234"/>
      <c r="CN180" s="234"/>
      <c r="CO180" s="234"/>
      <c r="CP180" s="234"/>
      <c r="CQ180" s="234"/>
      <c r="CR180" s="234"/>
      <c r="CS180" s="234"/>
      <c r="CT180" s="234"/>
      <c r="CU180" s="234"/>
      <c r="CV180" s="234"/>
      <c r="CW180" s="234"/>
      <c r="CX180" s="234"/>
      <c r="CY180" s="234"/>
      <c r="CZ180" s="234"/>
      <c r="DA180" s="234"/>
      <c r="DB180" s="234"/>
      <c r="DC180" s="234"/>
      <c r="DD180" s="234"/>
      <c r="DE180" s="234"/>
      <c r="DF180" s="234"/>
      <c r="DG180" s="234"/>
      <c r="DH180" s="234"/>
      <c r="DI180" s="234"/>
      <c r="DJ180" s="234"/>
      <c r="DK180" s="234"/>
      <c r="DL180" s="234"/>
      <c r="DM180" s="234"/>
      <c r="DN180" s="234"/>
      <c r="DO180" s="234"/>
      <c r="DP180" s="234"/>
      <c r="DQ180" s="234"/>
      <c r="DR180" s="234"/>
      <c r="DS180" s="234"/>
      <c r="DT180" s="234"/>
      <c r="DU180" s="234"/>
      <c r="DV180" s="234"/>
      <c r="DW180" s="234"/>
      <c r="DX180" s="234"/>
      <c r="DY180" s="234"/>
      <c r="DZ180" s="234"/>
      <c r="EA180" s="234"/>
      <c r="EB180" s="234"/>
      <c r="EC180" s="234"/>
      <c r="ED180" s="234"/>
      <c r="EE180" s="234"/>
      <c r="EF180" s="234"/>
      <c r="EG180" s="234"/>
      <c r="EH180" s="234"/>
      <c r="EI180" s="234"/>
      <c r="EJ180" s="234"/>
      <c r="EK180" s="234"/>
    </row>
    <row r="181" spans="1:141" ht="15" x14ac:dyDescent="0.25">
      <c r="A181" s="386" t="str">
        <f t="shared" si="15"/>
        <v>600120251225TAC0106-60xx-821230300552</v>
      </c>
      <c r="B181" s="161" t="s">
        <v>2135</v>
      </c>
      <c r="C181" s="475" t="s">
        <v>3363</v>
      </c>
      <c r="D181" s="161" t="s">
        <v>4458</v>
      </c>
      <c r="E181" s="161" t="s">
        <v>5260</v>
      </c>
      <c r="F181" s="161"/>
      <c r="G181" s="161" t="s">
        <v>479</v>
      </c>
      <c r="H181" s="198">
        <v>46016</v>
      </c>
      <c r="I181" s="161" t="s">
        <v>566</v>
      </c>
      <c r="J181" s="161" t="s">
        <v>363</v>
      </c>
      <c r="K181" s="260">
        <v>821230300552</v>
      </c>
      <c r="L181" s="161" t="s">
        <v>2961</v>
      </c>
      <c r="M181" s="161" t="s">
        <v>2134</v>
      </c>
      <c r="N181" s="161" t="s">
        <v>564</v>
      </c>
      <c r="O181" s="198" t="e">
        <v>#N/A</v>
      </c>
      <c r="P181" s="161" t="e">
        <v>#N/A</v>
      </c>
      <c r="Q181" s="161" t="e">
        <v>#N/A</v>
      </c>
      <c r="R181" s="161" t="s">
        <v>480</v>
      </c>
      <c r="S181" s="161" t="s">
        <v>665</v>
      </c>
      <c r="T181" s="161" t="s">
        <v>567</v>
      </c>
      <c r="U181" s="161" t="s">
        <v>783</v>
      </c>
      <c r="V181" s="161" t="s">
        <v>658</v>
      </c>
      <c r="W181" s="161" t="s">
        <v>132</v>
      </c>
      <c r="X181" s="198">
        <v>44562</v>
      </c>
      <c r="Y181" s="198">
        <v>46008</v>
      </c>
      <c r="Z181" s="161">
        <v>30</v>
      </c>
      <c r="AA181" s="198">
        <v>46022</v>
      </c>
      <c r="AB181" s="197">
        <f t="shared" si="14"/>
        <v>91</v>
      </c>
      <c r="AC181" s="161" t="s">
        <v>904</v>
      </c>
      <c r="AD181" s="161">
        <v>0</v>
      </c>
      <c r="AE181" s="197">
        <v>3038786348</v>
      </c>
      <c r="AF181" s="197">
        <v>2.8608500485961557</v>
      </c>
      <c r="AG181" s="197">
        <v>2.7291666666666665</v>
      </c>
      <c r="AH181" s="242" t="s">
        <v>118</v>
      </c>
      <c r="AI181" s="242" t="s">
        <v>904</v>
      </c>
      <c r="AJ181" s="515"/>
      <c r="AK181" s="515"/>
      <c r="AL181" s="515"/>
      <c r="AM181" s="515"/>
      <c r="AN181" s="515"/>
      <c r="AO181" s="515"/>
      <c r="AP181" s="515"/>
      <c r="AQ181" s="515"/>
      <c r="AR181" s="515"/>
      <c r="AS181" s="515"/>
      <c r="AT181" s="515"/>
      <c r="AU181" s="515"/>
      <c r="AV181" s="515"/>
      <c r="AW181" s="515"/>
      <c r="AX181" s="515"/>
      <c r="AY181" s="515"/>
      <c r="AZ181" s="515"/>
      <c r="BA181" s="515"/>
      <c r="BB181" s="234"/>
      <c r="BC181" s="234"/>
      <c r="BD181" s="234"/>
      <c r="BE181" s="234"/>
      <c r="BF181" s="234"/>
      <c r="BG181" s="234"/>
      <c r="BH181" s="234"/>
      <c r="BI181" s="234"/>
      <c r="BJ181" s="234"/>
      <c r="BK181" s="234"/>
      <c r="BL181" s="234"/>
      <c r="BM181" s="234"/>
      <c r="BN181" s="234"/>
      <c r="BO181" s="234"/>
      <c r="BP181" s="234"/>
      <c r="BQ181" s="234"/>
      <c r="BR181" s="234"/>
      <c r="BS181" s="234"/>
      <c r="BT181" s="234"/>
      <c r="BU181" s="234"/>
      <c r="BV181" s="234"/>
      <c r="BW181" s="234"/>
      <c r="BX181" s="234"/>
      <c r="BY181" s="234"/>
      <c r="BZ181" s="234"/>
      <c r="CA181" s="234"/>
      <c r="CB181" s="234"/>
      <c r="CC181" s="234"/>
      <c r="CD181" s="234"/>
      <c r="CE181" s="234"/>
      <c r="CF181" s="234"/>
      <c r="CG181" s="234"/>
      <c r="CH181" s="234"/>
      <c r="CI181" s="234"/>
      <c r="CJ181" s="234"/>
      <c r="CK181" s="234"/>
      <c r="CL181" s="234"/>
      <c r="CM181" s="234"/>
      <c r="CN181" s="234"/>
      <c r="CO181" s="234"/>
      <c r="CP181" s="234"/>
      <c r="CQ181" s="234"/>
      <c r="CR181" s="234"/>
      <c r="CS181" s="234"/>
      <c r="CT181" s="234"/>
      <c r="CU181" s="234"/>
      <c r="CV181" s="234"/>
      <c r="CW181" s="234"/>
      <c r="CX181" s="234"/>
      <c r="CY181" s="234"/>
      <c r="CZ181" s="234"/>
      <c r="DA181" s="234"/>
      <c r="DB181" s="234"/>
      <c r="DC181" s="234"/>
      <c r="DD181" s="234"/>
      <c r="DE181" s="234"/>
      <c r="DF181" s="234"/>
      <c r="DG181" s="234"/>
      <c r="DH181" s="234"/>
      <c r="DI181" s="234"/>
      <c r="DJ181" s="234"/>
      <c r="DK181" s="234"/>
      <c r="DL181" s="234"/>
      <c r="DM181" s="234"/>
      <c r="DN181" s="234"/>
      <c r="DO181" s="234"/>
      <c r="DP181" s="234"/>
      <c r="DQ181" s="234"/>
      <c r="DR181" s="234"/>
      <c r="DS181" s="234"/>
      <c r="DT181" s="234"/>
      <c r="DU181" s="234"/>
      <c r="DV181" s="234"/>
      <c r="DW181" s="234"/>
      <c r="DX181" s="234"/>
      <c r="DY181" s="234"/>
      <c r="DZ181" s="234"/>
      <c r="EA181" s="234"/>
      <c r="EB181" s="234"/>
      <c r="EC181" s="234"/>
      <c r="ED181" s="234"/>
      <c r="EE181" s="234"/>
      <c r="EF181" s="234"/>
      <c r="EG181" s="234"/>
      <c r="EH181" s="234"/>
      <c r="EI181" s="234"/>
      <c r="EJ181" s="234"/>
      <c r="EK181" s="234"/>
    </row>
    <row r="182" spans="1:141" ht="15" x14ac:dyDescent="0.25">
      <c r="A182" s="386" t="str">
        <f t="shared" si="15"/>
        <v>600120251225TAC0013-60xx-50440009726</v>
      </c>
      <c r="B182" s="161" t="s">
        <v>2962</v>
      </c>
      <c r="C182" s="475" t="s">
        <v>3363</v>
      </c>
      <c r="D182" s="161" t="s">
        <v>4458</v>
      </c>
      <c r="E182" s="161" t="s">
        <v>5279</v>
      </c>
      <c r="F182" s="161"/>
      <c r="G182" s="161" t="s">
        <v>487</v>
      </c>
      <c r="H182" s="198">
        <v>46016</v>
      </c>
      <c r="I182" s="161" t="s">
        <v>566</v>
      </c>
      <c r="J182" s="161" t="s">
        <v>363</v>
      </c>
      <c r="K182" s="260">
        <v>50440009726</v>
      </c>
      <c r="L182" s="161" t="s">
        <v>2963</v>
      </c>
      <c r="M182" s="161" t="s">
        <v>2964</v>
      </c>
      <c r="N182" s="161" t="s">
        <v>564</v>
      </c>
      <c r="O182" s="198">
        <v>45985</v>
      </c>
      <c r="P182" s="161" t="e">
        <v>#N/A</v>
      </c>
      <c r="Q182" s="161" t="e">
        <v>#N/A</v>
      </c>
      <c r="R182" s="161" t="s">
        <v>480</v>
      </c>
      <c r="S182" s="161" t="s">
        <v>681</v>
      </c>
      <c r="T182" s="161" t="s">
        <v>578</v>
      </c>
      <c r="U182" s="161" t="s">
        <v>681</v>
      </c>
      <c r="V182" s="161" t="s">
        <v>655</v>
      </c>
      <c r="W182" s="161" t="s">
        <v>28</v>
      </c>
      <c r="X182" s="198">
        <v>44562</v>
      </c>
      <c r="Y182" s="198">
        <v>45657</v>
      </c>
      <c r="Z182" s="161">
        <v>30</v>
      </c>
      <c r="AA182" s="198">
        <v>46027</v>
      </c>
      <c r="AB182" s="197">
        <f t="shared" si="14"/>
        <v>86</v>
      </c>
      <c r="AC182" s="161" t="s">
        <v>904</v>
      </c>
      <c r="AD182" s="161">
        <v>0</v>
      </c>
      <c r="AE182" s="197">
        <v>3024205534</v>
      </c>
      <c r="AF182" s="197">
        <v>4.8212588877241034</v>
      </c>
      <c r="AG182" s="197">
        <v>41.333333333333336</v>
      </c>
      <c r="AH182" s="242" t="s">
        <v>118</v>
      </c>
      <c r="AI182" s="242" t="s">
        <v>904</v>
      </c>
      <c r="AJ182" s="515"/>
      <c r="AK182" s="515"/>
      <c r="AL182" s="515"/>
      <c r="AM182" s="515"/>
      <c r="AN182" s="515"/>
      <c r="AO182" s="515"/>
      <c r="AP182" s="515"/>
      <c r="AQ182" s="515"/>
      <c r="AR182" s="515"/>
      <c r="AS182" s="515"/>
      <c r="AT182" s="515"/>
      <c r="AU182" s="515"/>
      <c r="AV182" s="515"/>
      <c r="AW182" s="515"/>
      <c r="AX182" s="515"/>
      <c r="AY182" s="515"/>
      <c r="AZ182" s="515"/>
      <c r="BA182" s="515"/>
      <c r="BB182" s="234"/>
      <c r="BC182" s="234"/>
      <c r="BD182" s="234"/>
      <c r="BE182" s="234"/>
      <c r="BF182" s="234"/>
      <c r="BG182" s="234"/>
      <c r="BH182" s="234"/>
      <c r="BI182" s="234"/>
      <c r="BJ182" s="234"/>
      <c r="BK182" s="234"/>
      <c r="BL182" s="234"/>
      <c r="BM182" s="234"/>
      <c r="BN182" s="234"/>
      <c r="BO182" s="234"/>
      <c r="BP182" s="234"/>
      <c r="BQ182" s="234"/>
      <c r="BR182" s="234"/>
      <c r="BS182" s="234"/>
      <c r="BT182" s="234"/>
      <c r="BU182" s="234"/>
      <c r="BV182" s="234"/>
      <c r="BW182" s="234"/>
      <c r="BX182" s="234"/>
      <c r="BY182" s="234"/>
      <c r="BZ182" s="234"/>
      <c r="CA182" s="234"/>
      <c r="CB182" s="234"/>
      <c r="CC182" s="234"/>
      <c r="CD182" s="234"/>
      <c r="CE182" s="234"/>
      <c r="CF182" s="234"/>
      <c r="CG182" s="234"/>
      <c r="CH182" s="234"/>
      <c r="CI182" s="234"/>
      <c r="CJ182" s="234"/>
      <c r="CK182" s="234"/>
      <c r="CL182" s="234"/>
      <c r="CM182" s="234"/>
      <c r="CN182" s="234"/>
      <c r="CO182" s="234"/>
      <c r="CP182" s="234"/>
      <c r="CQ182" s="234"/>
      <c r="CR182" s="234"/>
      <c r="CS182" s="234"/>
      <c r="CT182" s="234"/>
      <c r="CU182" s="234"/>
      <c r="CV182" s="234"/>
      <c r="CW182" s="234"/>
      <c r="CX182" s="234"/>
      <c r="CY182" s="234"/>
      <c r="CZ182" s="234"/>
      <c r="DA182" s="234"/>
      <c r="DB182" s="234"/>
      <c r="DC182" s="234"/>
      <c r="DD182" s="234"/>
      <c r="DE182" s="234"/>
      <c r="DF182" s="234"/>
      <c r="DG182" s="234"/>
      <c r="DH182" s="234"/>
      <c r="DI182" s="234"/>
      <c r="DJ182" s="234"/>
      <c r="DK182" s="234"/>
      <c r="DL182" s="234"/>
      <c r="DM182" s="234"/>
      <c r="DN182" s="234"/>
      <c r="DO182" s="234"/>
      <c r="DP182" s="234"/>
      <c r="DQ182" s="234"/>
      <c r="DR182" s="234"/>
      <c r="DS182" s="234"/>
      <c r="DT182" s="234"/>
      <c r="DU182" s="234"/>
      <c r="DV182" s="234"/>
      <c r="DW182" s="234"/>
      <c r="DX182" s="234"/>
      <c r="DY182" s="234"/>
      <c r="DZ182" s="234"/>
      <c r="EA182" s="234"/>
      <c r="EB182" s="234"/>
      <c r="EC182" s="234"/>
      <c r="ED182" s="234"/>
      <c r="EE182" s="234"/>
      <c r="EF182" s="234"/>
      <c r="EG182" s="234"/>
      <c r="EH182" s="234"/>
      <c r="EI182" s="234"/>
      <c r="EJ182" s="234"/>
      <c r="EK182" s="234"/>
    </row>
    <row r="183" spans="1:141" ht="15" x14ac:dyDescent="0.25">
      <c r="A183" s="386" t="str">
        <f t="shared" si="15"/>
        <v>590120251231TAC0011-59xx-160740020010</v>
      </c>
      <c r="B183" s="161" t="s">
        <v>2233</v>
      </c>
      <c r="C183" s="475" t="s">
        <v>3363</v>
      </c>
      <c r="D183" s="161" t="s">
        <v>4458</v>
      </c>
      <c r="E183" s="161" t="s">
        <v>5173</v>
      </c>
      <c r="F183" s="161"/>
      <c r="G183" s="161" t="s">
        <v>487</v>
      </c>
      <c r="H183" s="198">
        <v>46022</v>
      </c>
      <c r="I183" s="161" t="s">
        <v>570</v>
      </c>
      <c r="J183" s="161" t="s">
        <v>337</v>
      </c>
      <c r="K183" s="260">
        <v>160740020010</v>
      </c>
      <c r="L183" s="161" t="s">
        <v>2965</v>
      </c>
      <c r="M183" s="161" t="s">
        <v>2232</v>
      </c>
      <c r="N183" s="161" t="s">
        <v>564</v>
      </c>
      <c r="O183" s="198">
        <v>46021</v>
      </c>
      <c r="P183" s="161" t="e">
        <v>#N/A</v>
      </c>
      <c r="Q183" s="161" t="e">
        <v>#N/A</v>
      </c>
      <c r="R183" s="161" t="s">
        <v>480</v>
      </c>
      <c r="S183" s="161" t="s">
        <v>747</v>
      </c>
      <c r="T183" s="161" t="s">
        <v>572</v>
      </c>
      <c r="U183" s="161" t="s">
        <v>1416</v>
      </c>
      <c r="V183" s="161" t="s">
        <v>655</v>
      </c>
      <c r="W183" s="161" t="s">
        <v>28</v>
      </c>
      <c r="X183" s="198">
        <v>44927</v>
      </c>
      <c r="Y183" s="198">
        <v>45657</v>
      </c>
      <c r="Z183" s="161">
        <v>30</v>
      </c>
      <c r="AA183" s="198">
        <v>46022</v>
      </c>
      <c r="AB183" s="197">
        <f t="shared" si="14"/>
        <v>91</v>
      </c>
      <c r="AC183" s="161" t="s">
        <v>904</v>
      </c>
      <c r="AD183" s="161">
        <v>0</v>
      </c>
      <c r="AE183" s="197">
        <v>2958381856</v>
      </c>
      <c r="AF183" s="197">
        <v>1.8605808445804251</v>
      </c>
      <c r="AG183" s="197">
        <v>41.25</v>
      </c>
      <c r="AH183" s="242" t="s">
        <v>118</v>
      </c>
      <c r="AI183" s="242" t="s">
        <v>118</v>
      </c>
      <c r="AJ183" s="515"/>
      <c r="AK183" s="515"/>
      <c r="AL183" s="515"/>
      <c r="AM183" s="515"/>
      <c r="AN183" s="515"/>
      <c r="AO183" s="515"/>
      <c r="AP183" s="515"/>
      <c r="AQ183" s="515"/>
      <c r="AR183" s="515"/>
      <c r="AS183" s="515"/>
      <c r="AT183" s="515"/>
      <c r="AU183" s="515"/>
      <c r="AV183" s="515"/>
      <c r="AW183" s="515"/>
      <c r="AX183" s="515"/>
      <c r="AY183" s="515"/>
      <c r="AZ183" s="515"/>
      <c r="BA183" s="515"/>
      <c r="BB183" s="234"/>
      <c r="BC183" s="234"/>
      <c r="BD183" s="234"/>
      <c r="BE183" s="234"/>
      <c r="BF183" s="234"/>
      <c r="BG183" s="234"/>
      <c r="BH183" s="234"/>
      <c r="BI183" s="234"/>
      <c r="BJ183" s="234"/>
      <c r="BK183" s="234"/>
      <c r="BL183" s="234"/>
      <c r="BM183" s="234"/>
      <c r="BN183" s="234"/>
      <c r="BO183" s="234"/>
      <c r="BP183" s="234"/>
      <c r="BQ183" s="234"/>
      <c r="BR183" s="234"/>
      <c r="BS183" s="234"/>
      <c r="BT183" s="234"/>
      <c r="BU183" s="234"/>
      <c r="BV183" s="234"/>
      <c r="BW183" s="234"/>
      <c r="BX183" s="234"/>
      <c r="BY183" s="234"/>
      <c r="BZ183" s="234"/>
      <c r="CA183" s="234"/>
      <c r="CB183" s="234"/>
      <c r="CC183" s="234"/>
      <c r="CD183" s="234"/>
      <c r="CE183" s="234"/>
      <c r="CF183" s="234"/>
      <c r="CG183" s="234"/>
      <c r="CH183" s="234"/>
      <c r="CI183" s="234"/>
      <c r="CJ183" s="234"/>
      <c r="CK183" s="234"/>
      <c r="CL183" s="234"/>
      <c r="CM183" s="234"/>
      <c r="CN183" s="234"/>
      <c r="CO183" s="234"/>
      <c r="CP183" s="234"/>
      <c r="CQ183" s="234"/>
      <c r="CR183" s="234"/>
      <c r="CS183" s="234"/>
      <c r="CT183" s="234"/>
      <c r="CU183" s="234"/>
      <c r="CV183" s="234"/>
      <c r="CW183" s="234"/>
      <c r="CX183" s="234"/>
      <c r="CY183" s="234"/>
      <c r="CZ183" s="234"/>
      <c r="DA183" s="234"/>
      <c r="DB183" s="234"/>
      <c r="DC183" s="234"/>
      <c r="DD183" s="234"/>
      <c r="DE183" s="234"/>
      <c r="DF183" s="234"/>
      <c r="DG183" s="234"/>
      <c r="DH183" s="234"/>
      <c r="DI183" s="234"/>
      <c r="DJ183" s="234"/>
      <c r="DK183" s="234"/>
      <c r="DL183" s="234"/>
      <c r="DM183" s="234"/>
      <c r="DN183" s="234"/>
      <c r="DO183" s="234"/>
      <c r="DP183" s="234"/>
      <c r="DQ183" s="234"/>
      <c r="DR183" s="234"/>
      <c r="DS183" s="234"/>
      <c r="DT183" s="234"/>
      <c r="DU183" s="234"/>
      <c r="DV183" s="234"/>
      <c r="DW183" s="234"/>
      <c r="DX183" s="234"/>
      <c r="DY183" s="234"/>
      <c r="DZ183" s="234"/>
      <c r="EA183" s="234"/>
      <c r="EB183" s="234"/>
      <c r="EC183" s="234"/>
      <c r="ED183" s="234"/>
      <c r="EE183" s="234"/>
      <c r="EF183" s="234"/>
      <c r="EG183" s="234"/>
      <c r="EH183" s="234"/>
      <c r="EI183" s="234"/>
      <c r="EJ183" s="234"/>
      <c r="EK183" s="234"/>
    </row>
    <row r="184" spans="1:141" ht="15" x14ac:dyDescent="0.25">
      <c r="A184" s="386" t="str">
        <f t="shared" si="15"/>
        <v>600120250827TAC0002-60xx-780602400941</v>
      </c>
      <c r="B184" s="161" t="s">
        <v>1055</v>
      </c>
      <c r="C184" s="475" t="s">
        <v>3363</v>
      </c>
      <c r="D184" s="161" t="s">
        <v>4458</v>
      </c>
      <c r="E184" s="161" t="s">
        <v>5199</v>
      </c>
      <c r="F184" s="161"/>
      <c r="G184" s="161" t="s">
        <v>479</v>
      </c>
      <c r="H184" s="198">
        <v>45896</v>
      </c>
      <c r="I184" s="161" t="s">
        <v>566</v>
      </c>
      <c r="J184" s="161" t="s">
        <v>363</v>
      </c>
      <c r="K184" s="260">
        <v>780602400941</v>
      </c>
      <c r="L184" s="161" t="s">
        <v>2966</v>
      </c>
      <c r="M184" s="161" t="s">
        <v>1056</v>
      </c>
      <c r="N184" s="161" t="s">
        <v>564</v>
      </c>
      <c r="O184" s="198" t="e">
        <v>#N/A</v>
      </c>
      <c r="P184" s="161" t="e">
        <v>#N/A</v>
      </c>
      <c r="Q184" s="161" t="e">
        <v>#N/A</v>
      </c>
      <c r="R184" s="161" t="s">
        <v>480</v>
      </c>
      <c r="S184" s="161" t="s">
        <v>748</v>
      </c>
      <c r="T184" s="161" t="s">
        <v>578</v>
      </c>
      <c r="U184" s="161" t="s">
        <v>749</v>
      </c>
      <c r="V184" s="161" t="s">
        <v>658</v>
      </c>
      <c r="W184" s="161" t="s">
        <v>132</v>
      </c>
      <c r="X184" s="198">
        <v>44562</v>
      </c>
      <c r="Y184" s="198">
        <v>45894</v>
      </c>
      <c r="Z184" s="161">
        <v>30</v>
      </c>
      <c r="AA184" s="198">
        <v>45909</v>
      </c>
      <c r="AB184" s="197">
        <f t="shared" si="14"/>
        <v>204</v>
      </c>
      <c r="AC184" s="161" t="s">
        <v>904</v>
      </c>
      <c r="AD184" s="161">
        <v>0</v>
      </c>
      <c r="AE184" s="197">
        <v>2903060156</v>
      </c>
      <c r="AF184" s="197">
        <v>0.14417485610556624</v>
      </c>
      <c r="AG184" s="197">
        <v>1.4166666666666665</v>
      </c>
      <c r="AH184" s="242" t="s">
        <v>118</v>
      </c>
      <c r="AI184" s="242" t="s">
        <v>904</v>
      </c>
      <c r="AJ184" s="515"/>
      <c r="AK184" s="515"/>
      <c r="AL184" s="515"/>
      <c r="AM184" s="515"/>
      <c r="AN184" s="515"/>
      <c r="AO184" s="515"/>
      <c r="AP184" s="515"/>
      <c r="AQ184" s="515"/>
      <c r="AR184" s="515"/>
      <c r="AS184" s="515"/>
      <c r="AT184" s="515"/>
      <c r="AU184" s="515"/>
      <c r="AV184" s="515"/>
      <c r="AW184" s="515"/>
      <c r="AX184" s="515"/>
      <c r="AY184" s="515"/>
      <c r="AZ184" s="515"/>
      <c r="BA184" s="515"/>
      <c r="BB184" s="234"/>
      <c r="BC184" s="234"/>
      <c r="BD184" s="234"/>
      <c r="BE184" s="234"/>
      <c r="BF184" s="234"/>
      <c r="BG184" s="234"/>
      <c r="BH184" s="234"/>
      <c r="BI184" s="234"/>
      <c r="BJ184" s="234"/>
      <c r="BK184" s="234"/>
      <c r="BL184" s="234"/>
      <c r="BM184" s="234"/>
      <c r="BN184" s="234"/>
      <c r="BO184" s="234"/>
      <c r="BP184" s="234"/>
      <c r="BQ184" s="234"/>
      <c r="BR184" s="234"/>
      <c r="BS184" s="234"/>
      <c r="BT184" s="234"/>
      <c r="BU184" s="234"/>
      <c r="BV184" s="234"/>
      <c r="BW184" s="234"/>
      <c r="BX184" s="234"/>
      <c r="BY184" s="234"/>
      <c r="BZ184" s="234"/>
      <c r="CA184" s="234"/>
      <c r="CB184" s="234"/>
      <c r="CC184" s="234"/>
      <c r="CD184" s="234"/>
      <c r="CE184" s="234"/>
      <c r="CF184" s="234"/>
      <c r="CG184" s="234"/>
      <c r="CH184" s="234"/>
      <c r="CI184" s="234"/>
      <c r="CJ184" s="234"/>
      <c r="CK184" s="234"/>
      <c r="CL184" s="234"/>
      <c r="CM184" s="234"/>
      <c r="CN184" s="234"/>
      <c r="CO184" s="234"/>
      <c r="CP184" s="234"/>
      <c r="CQ184" s="234"/>
      <c r="CR184" s="234"/>
      <c r="CS184" s="234"/>
      <c r="CT184" s="234"/>
      <c r="CU184" s="234"/>
      <c r="CV184" s="234"/>
      <c r="CW184" s="234"/>
      <c r="CX184" s="234"/>
      <c r="CY184" s="234"/>
      <c r="CZ184" s="234"/>
      <c r="DA184" s="234"/>
      <c r="DB184" s="234"/>
      <c r="DC184" s="234"/>
      <c r="DD184" s="234"/>
      <c r="DE184" s="234"/>
      <c r="DF184" s="234"/>
      <c r="DG184" s="234"/>
      <c r="DH184" s="234"/>
      <c r="DI184" s="234"/>
      <c r="DJ184" s="234"/>
      <c r="DK184" s="234"/>
      <c r="DL184" s="234"/>
      <c r="DM184" s="234"/>
      <c r="DN184" s="234"/>
      <c r="DO184" s="234"/>
      <c r="DP184" s="234"/>
      <c r="DQ184" s="234"/>
      <c r="DR184" s="234"/>
      <c r="DS184" s="234"/>
      <c r="DT184" s="234"/>
      <c r="DU184" s="234"/>
      <c r="DV184" s="234"/>
      <c r="DW184" s="234"/>
      <c r="DX184" s="234"/>
      <c r="DY184" s="234"/>
      <c r="DZ184" s="234"/>
      <c r="EA184" s="234"/>
      <c r="EB184" s="234"/>
      <c r="EC184" s="234"/>
      <c r="ED184" s="234"/>
      <c r="EE184" s="234"/>
      <c r="EF184" s="234"/>
      <c r="EG184" s="234"/>
      <c r="EH184" s="234"/>
      <c r="EI184" s="234"/>
      <c r="EJ184" s="234"/>
      <c r="EK184" s="234"/>
    </row>
    <row r="185" spans="1:141" ht="15" x14ac:dyDescent="0.25">
      <c r="A185" s="386" t="str">
        <f t="shared" si="15"/>
        <v>620120251225TAC0023-62xx-210640021304</v>
      </c>
      <c r="B185" s="161" t="s">
        <v>2674</v>
      </c>
      <c r="C185" s="475" t="s">
        <v>3363</v>
      </c>
      <c r="D185" s="161" t="s">
        <v>4458</v>
      </c>
      <c r="E185" s="161" t="s">
        <v>5408</v>
      </c>
      <c r="F185" s="161"/>
      <c r="G185" s="161" t="s">
        <v>487</v>
      </c>
      <c r="H185" s="198">
        <v>46016</v>
      </c>
      <c r="I185" s="161" t="s">
        <v>576</v>
      </c>
      <c r="J185" s="161" t="s">
        <v>361</v>
      </c>
      <c r="K185" s="260">
        <v>210640021304</v>
      </c>
      <c r="L185" s="161" t="s">
        <v>3955</v>
      </c>
      <c r="M185" s="161" t="s">
        <v>2673</v>
      </c>
      <c r="N185" s="161" t="s">
        <v>564</v>
      </c>
      <c r="O185" s="198" t="e">
        <v>#N/A</v>
      </c>
      <c r="P185" s="161" t="e">
        <v>#N/A</v>
      </c>
      <c r="Q185" s="161" t="e">
        <v>#N/A</v>
      </c>
      <c r="R185" s="161" t="s">
        <v>480</v>
      </c>
      <c r="S185" s="161" t="s">
        <v>1967</v>
      </c>
      <c r="T185" s="161" t="s">
        <v>578</v>
      </c>
      <c r="U185" s="161" t="s">
        <v>488</v>
      </c>
      <c r="V185" s="161" t="s">
        <v>655</v>
      </c>
      <c r="W185" s="161" t="s">
        <v>28</v>
      </c>
      <c r="X185" s="198">
        <v>45292</v>
      </c>
      <c r="Y185" s="198">
        <v>45657</v>
      </c>
      <c r="Z185" s="161">
        <v>30</v>
      </c>
      <c r="AA185" s="198">
        <v>46055</v>
      </c>
      <c r="AB185" s="197">
        <f t="shared" si="14"/>
        <v>58</v>
      </c>
      <c r="AC185" s="161" t="s">
        <v>904</v>
      </c>
      <c r="AD185" s="161">
        <v>0</v>
      </c>
      <c r="AE185" s="197">
        <v>2850811755</v>
      </c>
      <c r="AF185" s="197">
        <v>1.068752748986753</v>
      </c>
      <c r="AG185" s="197">
        <v>36.166666666666664</v>
      </c>
      <c r="AH185" s="242" t="s">
        <v>118</v>
      </c>
      <c r="AI185" s="242" t="s">
        <v>118</v>
      </c>
      <c r="AJ185" s="515"/>
      <c r="AK185" s="515"/>
      <c r="AL185" s="515"/>
      <c r="AM185" s="515"/>
      <c r="AN185" s="515"/>
      <c r="AO185" s="515"/>
      <c r="AP185" s="515"/>
      <c r="AQ185" s="515"/>
      <c r="AR185" s="515"/>
      <c r="AS185" s="515"/>
      <c r="AT185" s="515"/>
      <c r="AU185" s="515"/>
      <c r="AV185" s="515"/>
      <c r="AW185" s="515"/>
      <c r="AX185" s="515"/>
      <c r="AY185" s="515"/>
      <c r="AZ185" s="515"/>
      <c r="BA185" s="515"/>
      <c r="BB185" s="234"/>
      <c r="BC185" s="234"/>
      <c r="BD185" s="234"/>
      <c r="BE185" s="234"/>
      <c r="BF185" s="234"/>
      <c r="BG185" s="234"/>
      <c r="BH185" s="234"/>
      <c r="BI185" s="234"/>
      <c r="BJ185" s="234"/>
      <c r="BK185" s="234"/>
      <c r="BL185" s="234"/>
      <c r="BM185" s="234"/>
      <c r="BN185" s="234"/>
      <c r="BO185" s="234"/>
      <c r="BP185" s="234"/>
      <c r="BQ185" s="234"/>
      <c r="BR185" s="234"/>
      <c r="BS185" s="234"/>
      <c r="BT185" s="234"/>
      <c r="BU185" s="234"/>
      <c r="BV185" s="234"/>
      <c r="BW185" s="234"/>
      <c r="BX185" s="234"/>
      <c r="BY185" s="234"/>
      <c r="BZ185" s="234"/>
      <c r="CA185" s="234"/>
      <c r="CB185" s="234"/>
      <c r="CC185" s="234"/>
      <c r="CD185" s="234"/>
      <c r="CE185" s="234"/>
      <c r="CF185" s="234"/>
      <c r="CG185" s="234"/>
      <c r="CH185" s="234"/>
      <c r="CI185" s="234"/>
      <c r="CJ185" s="234"/>
      <c r="CK185" s="234"/>
      <c r="CL185" s="234"/>
      <c r="CM185" s="234"/>
      <c r="CN185" s="234"/>
      <c r="CO185" s="234"/>
      <c r="CP185" s="234"/>
      <c r="CQ185" s="234"/>
      <c r="CR185" s="234"/>
      <c r="CS185" s="234"/>
      <c r="CT185" s="234"/>
      <c r="CU185" s="234"/>
      <c r="CV185" s="234"/>
      <c r="CW185" s="234"/>
      <c r="CX185" s="234"/>
      <c r="CY185" s="234"/>
      <c r="CZ185" s="234"/>
      <c r="DA185" s="234"/>
      <c r="DB185" s="234"/>
      <c r="DC185" s="234"/>
      <c r="DD185" s="234"/>
      <c r="DE185" s="234"/>
      <c r="DF185" s="234"/>
      <c r="DG185" s="234"/>
      <c r="DH185" s="234"/>
      <c r="DI185" s="234"/>
      <c r="DJ185" s="234"/>
      <c r="DK185" s="234"/>
      <c r="DL185" s="234"/>
      <c r="DM185" s="234"/>
      <c r="DN185" s="234"/>
      <c r="DO185" s="234"/>
      <c r="DP185" s="234"/>
      <c r="DQ185" s="234"/>
      <c r="DR185" s="234"/>
      <c r="DS185" s="234"/>
      <c r="DT185" s="234"/>
      <c r="DU185" s="234"/>
      <c r="DV185" s="234"/>
      <c r="DW185" s="234"/>
      <c r="DX185" s="234"/>
      <c r="DY185" s="234"/>
      <c r="DZ185" s="234"/>
      <c r="EA185" s="234"/>
      <c r="EB185" s="234"/>
      <c r="EC185" s="234"/>
      <c r="ED185" s="234"/>
      <c r="EE185" s="234"/>
      <c r="EF185" s="234"/>
      <c r="EG185" s="234"/>
      <c r="EH185" s="234"/>
      <c r="EI185" s="234"/>
      <c r="EJ185" s="234"/>
      <c r="EK185" s="234"/>
    </row>
    <row r="186" spans="1:141" ht="15" x14ac:dyDescent="0.25">
      <c r="A186" s="386" t="str">
        <f t="shared" si="15"/>
        <v>600120251110TAC0027-60xx-200840024621</v>
      </c>
      <c r="B186" s="161" t="s">
        <v>1646</v>
      </c>
      <c r="C186" s="475" t="s">
        <v>3363</v>
      </c>
      <c r="D186" s="161" t="s">
        <v>4458</v>
      </c>
      <c r="E186" s="161" t="s">
        <v>5216</v>
      </c>
      <c r="F186" s="161"/>
      <c r="G186" s="161" t="s">
        <v>487</v>
      </c>
      <c r="H186" s="198">
        <v>45971</v>
      </c>
      <c r="I186" s="161" t="s">
        <v>566</v>
      </c>
      <c r="J186" s="161" t="s">
        <v>363</v>
      </c>
      <c r="K186" s="260">
        <v>200840024621</v>
      </c>
      <c r="L186" s="161" t="s">
        <v>2967</v>
      </c>
      <c r="M186" s="161" t="s">
        <v>1647</v>
      </c>
      <c r="N186" s="161" t="s">
        <v>564</v>
      </c>
      <c r="O186" s="198">
        <v>45961</v>
      </c>
      <c r="P186" s="161" t="e">
        <v>#N/A</v>
      </c>
      <c r="Q186" s="161" t="e">
        <v>#N/A</v>
      </c>
      <c r="R186" s="161" t="s">
        <v>480</v>
      </c>
      <c r="S186" s="161" t="s">
        <v>663</v>
      </c>
      <c r="T186" s="161" t="s">
        <v>579</v>
      </c>
      <c r="U186" s="161" t="s">
        <v>1044</v>
      </c>
      <c r="V186" s="161" t="s">
        <v>689</v>
      </c>
      <c r="W186" s="161" t="s">
        <v>28</v>
      </c>
      <c r="X186" s="198">
        <v>44927</v>
      </c>
      <c r="Y186" s="198">
        <v>45291</v>
      </c>
      <c r="Z186" s="161">
        <v>30</v>
      </c>
      <c r="AA186" s="198">
        <v>45987</v>
      </c>
      <c r="AB186" s="197">
        <f t="shared" si="14"/>
        <v>126</v>
      </c>
      <c r="AC186" s="161" t="s">
        <v>904</v>
      </c>
      <c r="AD186" s="161">
        <v>0</v>
      </c>
      <c r="AE186" s="197">
        <v>2766968864</v>
      </c>
      <c r="AF186" s="197">
        <v>8.4382933265995721</v>
      </c>
      <c r="AG186" s="197">
        <v>69.416666666666671</v>
      </c>
      <c r="AH186" s="242" t="s">
        <v>118</v>
      </c>
      <c r="AI186" s="242" t="s">
        <v>904</v>
      </c>
      <c r="AJ186" s="515"/>
      <c r="AK186" s="515"/>
      <c r="AL186" s="515"/>
      <c r="AM186" s="515"/>
      <c r="AN186" s="515"/>
      <c r="AO186" s="515"/>
      <c r="AP186" s="515"/>
      <c r="AQ186" s="515"/>
      <c r="AR186" s="515"/>
      <c r="AS186" s="515"/>
      <c r="AT186" s="515"/>
      <c r="AU186" s="515"/>
      <c r="AV186" s="515"/>
      <c r="AW186" s="515"/>
      <c r="AX186" s="515"/>
      <c r="AY186" s="515"/>
      <c r="AZ186" s="515"/>
      <c r="BA186" s="515"/>
      <c r="BB186" s="234"/>
      <c r="BC186" s="234"/>
      <c r="BD186" s="234"/>
      <c r="BE186" s="234"/>
      <c r="BF186" s="234"/>
      <c r="BG186" s="234"/>
      <c r="BH186" s="234"/>
      <c r="BI186" s="234"/>
      <c r="BJ186" s="234"/>
      <c r="BK186" s="234"/>
      <c r="BL186" s="234"/>
      <c r="BM186" s="234"/>
      <c r="BN186" s="234"/>
      <c r="BO186" s="234"/>
      <c r="BP186" s="234"/>
      <c r="BQ186" s="234"/>
      <c r="BR186" s="234"/>
      <c r="BS186" s="234"/>
      <c r="BT186" s="234"/>
      <c r="BU186" s="234"/>
      <c r="BV186" s="234"/>
      <c r="BW186" s="234"/>
      <c r="BX186" s="234"/>
      <c r="BY186" s="234"/>
      <c r="BZ186" s="234"/>
      <c r="CA186" s="234"/>
      <c r="CB186" s="234"/>
      <c r="CC186" s="234"/>
      <c r="CD186" s="234"/>
      <c r="CE186" s="234"/>
      <c r="CF186" s="234"/>
      <c r="CG186" s="234"/>
      <c r="CH186" s="234"/>
      <c r="CI186" s="234"/>
      <c r="CJ186" s="234"/>
      <c r="CK186" s="234"/>
      <c r="CL186" s="234"/>
      <c r="CM186" s="234"/>
      <c r="CN186" s="234"/>
      <c r="CO186" s="234"/>
      <c r="CP186" s="234"/>
      <c r="CQ186" s="234"/>
      <c r="CR186" s="234"/>
      <c r="CS186" s="234"/>
      <c r="CT186" s="234"/>
      <c r="CU186" s="234"/>
      <c r="CV186" s="234"/>
      <c r="CW186" s="234"/>
      <c r="CX186" s="234"/>
      <c r="CY186" s="234"/>
      <c r="CZ186" s="234"/>
      <c r="DA186" s="234"/>
      <c r="DB186" s="234"/>
      <c r="DC186" s="234"/>
      <c r="DD186" s="234"/>
      <c r="DE186" s="234"/>
      <c r="DF186" s="234"/>
      <c r="DG186" s="234"/>
      <c r="DH186" s="234"/>
      <c r="DI186" s="234"/>
      <c r="DJ186" s="234"/>
      <c r="DK186" s="234"/>
      <c r="DL186" s="234"/>
      <c r="DM186" s="234"/>
      <c r="DN186" s="234"/>
      <c r="DO186" s="234"/>
      <c r="DP186" s="234"/>
      <c r="DQ186" s="234"/>
      <c r="DR186" s="234"/>
      <c r="DS186" s="234"/>
      <c r="DT186" s="234"/>
      <c r="DU186" s="234"/>
      <c r="DV186" s="234"/>
      <c r="DW186" s="234"/>
      <c r="DX186" s="234"/>
      <c r="DY186" s="234"/>
      <c r="DZ186" s="234"/>
      <c r="EA186" s="234"/>
      <c r="EB186" s="234"/>
      <c r="EC186" s="234"/>
      <c r="ED186" s="234"/>
      <c r="EE186" s="234"/>
      <c r="EF186" s="234"/>
      <c r="EG186" s="234"/>
      <c r="EH186" s="234"/>
      <c r="EI186" s="234"/>
      <c r="EJ186" s="234"/>
      <c r="EK186" s="234"/>
    </row>
    <row r="187" spans="1:141" ht="15" x14ac:dyDescent="0.25">
      <c r="A187" s="386" t="str">
        <f t="shared" si="15"/>
        <v>300120260105TAC0001-30xx-210441036013</v>
      </c>
      <c r="B187" s="161" t="s">
        <v>2588</v>
      </c>
      <c r="C187" s="475" t="s">
        <v>3363</v>
      </c>
      <c r="D187" s="161" t="s">
        <v>4458</v>
      </c>
      <c r="E187" s="161" t="s">
        <v>5098</v>
      </c>
      <c r="F187" s="161"/>
      <c r="G187" s="161" t="s">
        <v>487</v>
      </c>
      <c r="H187" s="198">
        <v>46027</v>
      </c>
      <c r="I187" s="161" t="s">
        <v>595</v>
      </c>
      <c r="J187" s="161" t="s">
        <v>217</v>
      </c>
      <c r="K187" s="260">
        <v>210441036013</v>
      </c>
      <c r="L187" s="161" t="s">
        <v>2968</v>
      </c>
      <c r="M187" s="161" t="s">
        <v>5099</v>
      </c>
      <c r="N187" s="161" t="s">
        <v>564</v>
      </c>
      <c r="O187" s="198">
        <v>46021</v>
      </c>
      <c r="P187" s="161" t="e">
        <v>#N/A</v>
      </c>
      <c r="Q187" s="161" t="e">
        <v>#N/A</v>
      </c>
      <c r="R187" s="161" t="s">
        <v>480</v>
      </c>
      <c r="S187" s="161" t="s">
        <v>710</v>
      </c>
      <c r="T187" s="161" t="s">
        <v>567</v>
      </c>
      <c r="U187" s="161" t="s">
        <v>1100</v>
      </c>
      <c r="V187" s="161" t="s">
        <v>689</v>
      </c>
      <c r="W187" s="161" t="s">
        <v>28</v>
      </c>
      <c r="X187" s="198">
        <v>44562</v>
      </c>
      <c r="Y187" s="198">
        <v>45657</v>
      </c>
      <c r="Z187" s="161">
        <v>30</v>
      </c>
      <c r="AA187" s="198">
        <v>46035</v>
      </c>
      <c r="AB187" s="197">
        <f t="shared" si="14"/>
        <v>78</v>
      </c>
      <c r="AC187" s="161" t="s">
        <v>904</v>
      </c>
      <c r="AD187" s="161">
        <v>0</v>
      </c>
      <c r="AE187" s="197">
        <v>2726997323</v>
      </c>
      <c r="AF187" s="197">
        <v>11.872585308302282</v>
      </c>
      <c r="AG187" s="197">
        <v>2.1111111111111112</v>
      </c>
      <c r="AH187" s="242" t="s">
        <v>118</v>
      </c>
      <c r="AI187" s="242" t="s">
        <v>118</v>
      </c>
      <c r="AJ187" s="515"/>
      <c r="AK187" s="515"/>
      <c r="AL187" s="515"/>
      <c r="AM187" s="515"/>
      <c r="AN187" s="515"/>
      <c r="AO187" s="515"/>
      <c r="AP187" s="515"/>
      <c r="AQ187" s="515"/>
      <c r="AR187" s="515"/>
      <c r="AS187" s="515"/>
      <c r="AT187" s="515"/>
      <c r="AU187" s="515"/>
      <c r="AV187" s="515"/>
      <c r="AW187" s="515"/>
      <c r="AX187" s="515"/>
      <c r="AY187" s="515"/>
      <c r="AZ187" s="515"/>
      <c r="BA187" s="515"/>
      <c r="BB187" s="234"/>
      <c r="BC187" s="234"/>
      <c r="BD187" s="234"/>
      <c r="BE187" s="234"/>
      <c r="BF187" s="234"/>
      <c r="BG187" s="234"/>
      <c r="BH187" s="234"/>
      <c r="BI187" s="234"/>
      <c r="BJ187" s="234"/>
      <c r="BK187" s="234"/>
      <c r="BL187" s="234"/>
      <c r="BM187" s="234"/>
      <c r="BN187" s="234"/>
      <c r="BO187" s="234"/>
      <c r="BP187" s="234"/>
      <c r="BQ187" s="234"/>
      <c r="BR187" s="234"/>
      <c r="BS187" s="234"/>
      <c r="BT187" s="234"/>
      <c r="BU187" s="234"/>
      <c r="BV187" s="234"/>
      <c r="BW187" s="234"/>
      <c r="BX187" s="234"/>
      <c r="BY187" s="234"/>
      <c r="BZ187" s="234"/>
      <c r="CA187" s="234"/>
      <c r="CB187" s="234"/>
      <c r="CC187" s="234"/>
      <c r="CD187" s="234"/>
      <c r="CE187" s="234"/>
      <c r="CF187" s="234"/>
      <c r="CG187" s="234"/>
      <c r="CH187" s="234"/>
      <c r="CI187" s="234"/>
      <c r="CJ187" s="234"/>
      <c r="CK187" s="234"/>
      <c r="CL187" s="234"/>
      <c r="CM187" s="234"/>
      <c r="CN187" s="234"/>
      <c r="CO187" s="234"/>
      <c r="CP187" s="234"/>
      <c r="CQ187" s="234"/>
      <c r="CR187" s="234"/>
      <c r="CS187" s="234"/>
      <c r="CT187" s="234"/>
      <c r="CU187" s="234"/>
      <c r="CV187" s="234"/>
      <c r="CW187" s="234"/>
      <c r="CX187" s="234"/>
      <c r="CY187" s="234"/>
      <c r="CZ187" s="234"/>
      <c r="DA187" s="234"/>
      <c r="DB187" s="234"/>
      <c r="DC187" s="234"/>
      <c r="DD187" s="234"/>
      <c r="DE187" s="234"/>
      <c r="DF187" s="234"/>
      <c r="DG187" s="234"/>
      <c r="DH187" s="234"/>
      <c r="DI187" s="234"/>
      <c r="DJ187" s="234"/>
      <c r="DK187" s="234"/>
      <c r="DL187" s="234"/>
      <c r="DM187" s="234"/>
      <c r="DN187" s="234"/>
      <c r="DO187" s="234"/>
      <c r="DP187" s="234"/>
      <c r="DQ187" s="234"/>
      <c r="DR187" s="234"/>
      <c r="DS187" s="234"/>
      <c r="DT187" s="234"/>
      <c r="DU187" s="234"/>
      <c r="DV187" s="234"/>
      <c r="DW187" s="234"/>
      <c r="DX187" s="234"/>
      <c r="DY187" s="234"/>
      <c r="DZ187" s="234"/>
      <c r="EA187" s="234"/>
      <c r="EB187" s="234"/>
      <c r="EC187" s="234"/>
      <c r="ED187" s="234"/>
      <c r="EE187" s="234"/>
      <c r="EF187" s="234"/>
      <c r="EG187" s="234"/>
      <c r="EH187" s="234"/>
      <c r="EI187" s="234"/>
      <c r="EJ187" s="234"/>
      <c r="EK187" s="234"/>
    </row>
    <row r="188" spans="1:141" ht="15" x14ac:dyDescent="0.25">
      <c r="A188" s="386" t="str">
        <f t="shared" si="15"/>
        <v>330120250930TAC0014-33xx-40140000248</v>
      </c>
      <c r="B188" s="161" t="s">
        <v>1256</v>
      </c>
      <c r="C188" s="475" t="s">
        <v>3363</v>
      </c>
      <c r="D188" s="161" t="s">
        <v>4458</v>
      </c>
      <c r="E188" s="161" t="s">
        <v>5118</v>
      </c>
      <c r="F188" s="161"/>
      <c r="G188" s="161" t="s">
        <v>487</v>
      </c>
      <c r="H188" s="198">
        <v>45930</v>
      </c>
      <c r="I188" s="161" t="s">
        <v>598</v>
      </c>
      <c r="J188" s="161" t="s">
        <v>304</v>
      </c>
      <c r="K188" s="260">
        <v>40140000248</v>
      </c>
      <c r="L188" s="161" t="s">
        <v>2970</v>
      </c>
      <c r="M188" s="161" t="s">
        <v>1255</v>
      </c>
      <c r="N188" s="161" t="s">
        <v>564</v>
      </c>
      <c r="O188" s="198" t="e">
        <v>#N/A</v>
      </c>
      <c r="P188" s="161" t="e">
        <v>#N/A</v>
      </c>
      <c r="Q188" s="161" t="e">
        <v>#N/A</v>
      </c>
      <c r="R188" s="161" t="s">
        <v>480</v>
      </c>
      <c r="S188" s="161" t="s">
        <v>708</v>
      </c>
      <c r="T188" s="161" t="s">
        <v>572</v>
      </c>
      <c r="U188" s="161" t="s">
        <v>1402</v>
      </c>
      <c r="V188" s="161" t="s">
        <v>655</v>
      </c>
      <c r="W188" s="161" t="s">
        <v>131</v>
      </c>
      <c r="X188" s="198">
        <v>44927</v>
      </c>
      <c r="Y188" s="198">
        <v>45657</v>
      </c>
      <c r="Z188" s="161">
        <v>30</v>
      </c>
      <c r="AA188" s="198">
        <v>45937</v>
      </c>
      <c r="AB188" s="197">
        <f t="shared" si="14"/>
        <v>176</v>
      </c>
      <c r="AC188" s="161" t="s">
        <v>904</v>
      </c>
      <c r="AD188" s="161">
        <v>0</v>
      </c>
      <c r="AE188" s="197">
        <v>2700916246</v>
      </c>
      <c r="AF188" s="197">
        <v>2.7248017815797567</v>
      </c>
      <c r="AG188" s="197">
        <v>81.25</v>
      </c>
      <c r="AH188" s="242" t="s">
        <v>118</v>
      </c>
      <c r="AI188" s="242" t="s">
        <v>904</v>
      </c>
      <c r="AJ188" s="515"/>
      <c r="AK188" s="515"/>
      <c r="AL188" s="515"/>
      <c r="AM188" s="515"/>
      <c r="AN188" s="515"/>
      <c r="AO188" s="515"/>
      <c r="AP188" s="515"/>
      <c r="AQ188" s="515"/>
      <c r="AR188" s="515"/>
      <c r="AS188" s="515"/>
      <c r="AT188" s="515"/>
      <c r="AU188" s="515"/>
      <c r="AV188" s="515"/>
      <c r="AW188" s="515"/>
      <c r="AX188" s="515"/>
      <c r="AY188" s="515"/>
      <c r="AZ188" s="515"/>
      <c r="BA188" s="515"/>
      <c r="BB188" s="234"/>
      <c r="BC188" s="234"/>
      <c r="BD188" s="234"/>
      <c r="BE188" s="234"/>
      <c r="BF188" s="234"/>
      <c r="BG188" s="234"/>
      <c r="BH188" s="234"/>
      <c r="BI188" s="234"/>
      <c r="BJ188" s="234"/>
      <c r="BK188" s="234"/>
      <c r="BL188" s="234"/>
      <c r="BM188" s="234"/>
      <c r="BN188" s="234"/>
      <c r="BO188" s="234"/>
      <c r="BP188" s="234"/>
      <c r="BQ188" s="234"/>
      <c r="BR188" s="234"/>
      <c r="BS188" s="234"/>
      <c r="BT188" s="234"/>
      <c r="BU188" s="234"/>
      <c r="BV188" s="234"/>
      <c r="BW188" s="234"/>
      <c r="BX188" s="234"/>
      <c r="BY188" s="234"/>
      <c r="BZ188" s="234"/>
      <c r="CA188" s="234"/>
      <c r="CB188" s="234"/>
      <c r="CC188" s="234"/>
      <c r="CD188" s="234"/>
      <c r="CE188" s="234"/>
      <c r="CF188" s="234"/>
      <c r="CG188" s="234"/>
      <c r="CH188" s="234"/>
      <c r="CI188" s="234"/>
      <c r="CJ188" s="234"/>
      <c r="CK188" s="234"/>
      <c r="CL188" s="234"/>
      <c r="CM188" s="234"/>
      <c r="CN188" s="234"/>
      <c r="CO188" s="234"/>
      <c r="CP188" s="234"/>
      <c r="CQ188" s="234"/>
      <c r="CR188" s="234"/>
      <c r="CS188" s="234"/>
      <c r="CT188" s="234"/>
      <c r="CU188" s="234"/>
      <c r="CV188" s="234"/>
      <c r="CW188" s="234"/>
      <c r="CX188" s="234"/>
      <c r="CY188" s="234"/>
      <c r="CZ188" s="234"/>
      <c r="DA188" s="234"/>
      <c r="DB188" s="234"/>
      <c r="DC188" s="234"/>
      <c r="DD188" s="234"/>
      <c r="DE188" s="234"/>
      <c r="DF188" s="234"/>
      <c r="DG188" s="234"/>
      <c r="DH188" s="234"/>
      <c r="DI188" s="234"/>
      <c r="DJ188" s="234"/>
      <c r="DK188" s="234"/>
      <c r="DL188" s="234"/>
      <c r="DM188" s="234"/>
      <c r="DN188" s="234"/>
      <c r="DO188" s="234"/>
      <c r="DP188" s="234"/>
      <c r="DQ188" s="234"/>
      <c r="DR188" s="234"/>
      <c r="DS188" s="234"/>
      <c r="DT188" s="234"/>
      <c r="DU188" s="234"/>
      <c r="DV188" s="234"/>
      <c r="DW188" s="234"/>
      <c r="DX188" s="234"/>
      <c r="DY188" s="234"/>
      <c r="DZ188" s="234"/>
      <c r="EA188" s="234"/>
      <c r="EB188" s="234"/>
      <c r="EC188" s="234"/>
      <c r="ED188" s="234"/>
      <c r="EE188" s="234"/>
      <c r="EF188" s="234"/>
      <c r="EG188" s="234"/>
      <c r="EH188" s="234"/>
      <c r="EI188" s="234"/>
      <c r="EJ188" s="234"/>
      <c r="EK188" s="234"/>
    </row>
    <row r="189" spans="1:141" ht="15" x14ac:dyDescent="0.25">
      <c r="A189" s="386" t="str">
        <f t="shared" si="15"/>
        <v>99-43xx-740902401160</v>
      </c>
      <c r="B189" s="249">
        <v>99</v>
      </c>
      <c r="C189" s="476" t="s">
        <v>3365</v>
      </c>
      <c r="D189" s="161" t="s">
        <v>4458</v>
      </c>
      <c r="E189" s="249">
        <v>99</v>
      </c>
      <c r="F189" s="242"/>
      <c r="G189" s="249" t="s">
        <v>24</v>
      </c>
      <c r="H189" s="264">
        <v>45793</v>
      </c>
      <c r="I189" s="249" t="s">
        <v>584</v>
      </c>
      <c r="J189" s="249" t="s">
        <v>328</v>
      </c>
      <c r="K189" s="510">
        <v>740902401160</v>
      </c>
      <c r="L189" s="250">
        <v>430610692182</v>
      </c>
      <c r="M189" s="249" t="s">
        <v>3976</v>
      </c>
      <c r="N189" s="249" t="s">
        <v>564</v>
      </c>
      <c r="O189" s="264">
        <v>45772</v>
      </c>
      <c r="P189" s="249" t="e">
        <v>#N/A</v>
      </c>
      <c r="Q189" s="249" t="e">
        <v>#N/A</v>
      </c>
      <c r="R189" s="249" t="s">
        <v>22</v>
      </c>
      <c r="S189" s="249" t="s">
        <v>870</v>
      </c>
      <c r="T189" s="249" t="s">
        <v>871</v>
      </c>
      <c r="U189" s="249" t="s">
        <v>2038</v>
      </c>
      <c r="V189" s="249" t="s">
        <v>655</v>
      </c>
      <c r="W189" s="249" t="s">
        <v>28</v>
      </c>
      <c r="X189" s="264">
        <v>44197</v>
      </c>
      <c r="Y189" s="264">
        <v>45291</v>
      </c>
      <c r="Z189" s="249">
        <v>30</v>
      </c>
      <c r="AA189" s="264">
        <v>45820</v>
      </c>
      <c r="AB189" s="197">
        <f t="shared" si="14"/>
        <v>293</v>
      </c>
      <c r="AC189" s="161" t="s">
        <v>118</v>
      </c>
      <c r="AD189" s="161" t="s">
        <v>2331</v>
      </c>
      <c r="AE189" s="197">
        <v>2680796086</v>
      </c>
      <c r="AF189" s="197">
        <v>5.9023884229848749</v>
      </c>
      <c r="AG189" s="197">
        <v>5.2222222222222223</v>
      </c>
      <c r="AH189" s="242" t="s">
        <v>118</v>
      </c>
      <c r="AI189" s="242" t="s">
        <v>118</v>
      </c>
      <c r="AJ189" s="515"/>
      <c r="AK189" s="515"/>
      <c r="AL189" s="515"/>
      <c r="AM189" s="515"/>
      <c r="AN189" s="515"/>
      <c r="AO189" s="515"/>
      <c r="AP189" s="515"/>
      <c r="AQ189" s="515"/>
      <c r="AR189" s="515"/>
      <c r="AS189" s="515"/>
      <c r="AT189" s="515"/>
      <c r="AU189" s="515"/>
      <c r="AV189" s="515"/>
      <c r="AW189" s="515"/>
      <c r="AX189" s="515"/>
      <c r="AY189" s="515"/>
      <c r="AZ189" s="515"/>
      <c r="BA189" s="515"/>
      <c r="BB189" s="234"/>
      <c r="BC189" s="234"/>
      <c r="BD189" s="234"/>
      <c r="BE189" s="234"/>
      <c r="BF189" s="234"/>
      <c r="BG189" s="234"/>
      <c r="BH189" s="234"/>
      <c r="BI189" s="234"/>
      <c r="BJ189" s="234"/>
      <c r="BK189" s="234"/>
      <c r="BL189" s="234"/>
      <c r="BM189" s="234"/>
      <c r="BN189" s="234"/>
      <c r="BO189" s="234"/>
      <c r="BP189" s="234"/>
      <c r="BQ189" s="234"/>
      <c r="BR189" s="234"/>
      <c r="BS189" s="234"/>
      <c r="BT189" s="234"/>
      <c r="BU189" s="234"/>
      <c r="BV189" s="234"/>
      <c r="BW189" s="234"/>
      <c r="BX189" s="234"/>
      <c r="BY189" s="234"/>
      <c r="BZ189" s="234"/>
      <c r="CA189" s="234"/>
      <c r="CB189" s="234"/>
      <c r="CC189" s="234"/>
      <c r="CD189" s="234"/>
      <c r="CE189" s="234"/>
      <c r="CF189" s="234"/>
      <c r="CG189" s="234"/>
      <c r="CH189" s="234"/>
      <c r="CI189" s="234"/>
      <c r="CJ189" s="234"/>
      <c r="CK189" s="234"/>
      <c r="CL189" s="234"/>
      <c r="CM189" s="234"/>
      <c r="CN189" s="234"/>
      <c r="CO189" s="234"/>
      <c r="CP189" s="234"/>
      <c r="CQ189" s="234"/>
      <c r="CR189" s="234"/>
      <c r="CS189" s="234"/>
      <c r="CT189" s="234"/>
      <c r="CU189" s="234"/>
      <c r="CV189" s="234"/>
      <c r="CW189" s="234"/>
      <c r="CX189" s="234"/>
      <c r="CY189" s="234"/>
      <c r="CZ189" s="234"/>
      <c r="DA189" s="234"/>
      <c r="DB189" s="234"/>
      <c r="DC189" s="234"/>
      <c r="DD189" s="234"/>
      <c r="DE189" s="234"/>
      <c r="DF189" s="234"/>
      <c r="DG189" s="234"/>
      <c r="DH189" s="234"/>
      <c r="DI189" s="234"/>
      <c r="DJ189" s="234"/>
      <c r="DK189" s="234"/>
      <c r="DL189" s="234"/>
      <c r="DM189" s="234"/>
      <c r="DN189" s="234"/>
      <c r="DO189" s="234"/>
      <c r="DP189" s="234"/>
      <c r="DQ189" s="234"/>
      <c r="DR189" s="234"/>
      <c r="DS189" s="234"/>
      <c r="DT189" s="234"/>
      <c r="DU189" s="234"/>
      <c r="DV189" s="234"/>
      <c r="DW189" s="234"/>
      <c r="DX189" s="234"/>
      <c r="DY189" s="234"/>
      <c r="DZ189" s="234"/>
      <c r="EA189" s="234"/>
      <c r="EB189" s="234"/>
      <c r="EC189" s="234"/>
      <c r="ED189" s="234"/>
      <c r="EE189" s="234"/>
      <c r="EF189" s="234"/>
      <c r="EG189" s="234"/>
      <c r="EH189" s="234"/>
      <c r="EI189" s="234"/>
      <c r="EJ189" s="234"/>
      <c r="EK189" s="234"/>
    </row>
    <row r="190" spans="1:141" ht="15" x14ac:dyDescent="0.25">
      <c r="A190" s="386" t="str">
        <f t="shared" si="15"/>
        <v>600120251127TAC0002-60xx-51240000800</v>
      </c>
      <c r="B190" s="161" t="s">
        <v>2276</v>
      </c>
      <c r="C190" s="475" t="s">
        <v>3363</v>
      </c>
      <c r="D190" s="161" t="s">
        <v>4458</v>
      </c>
      <c r="E190" s="161" t="s">
        <v>5257</v>
      </c>
      <c r="F190" s="161"/>
      <c r="G190" s="161" t="s">
        <v>487</v>
      </c>
      <c r="H190" s="198">
        <v>45988</v>
      </c>
      <c r="I190" s="161" t="s">
        <v>566</v>
      </c>
      <c r="J190" s="161" t="s">
        <v>363</v>
      </c>
      <c r="K190" s="260">
        <v>51240000800</v>
      </c>
      <c r="L190" s="161" t="s">
        <v>2971</v>
      </c>
      <c r="M190" s="161" t="s">
        <v>2275</v>
      </c>
      <c r="N190" s="161" t="s">
        <v>564</v>
      </c>
      <c r="O190" s="198">
        <v>45985</v>
      </c>
      <c r="P190" s="161" t="e">
        <v>#N/A</v>
      </c>
      <c r="Q190" s="161" t="e">
        <v>#N/A</v>
      </c>
      <c r="R190" s="161" t="s">
        <v>31</v>
      </c>
      <c r="S190" s="161" t="s">
        <v>675</v>
      </c>
      <c r="T190" s="161" t="s">
        <v>759</v>
      </c>
      <c r="U190" s="161" t="s">
        <v>758</v>
      </c>
      <c r="V190" s="161" t="s">
        <v>689</v>
      </c>
      <c r="W190" s="161" t="s">
        <v>28</v>
      </c>
      <c r="X190" s="198">
        <v>44835</v>
      </c>
      <c r="Y190" s="198">
        <v>45291</v>
      </c>
      <c r="Z190" s="161">
        <v>30</v>
      </c>
      <c r="AA190" s="198">
        <v>46021</v>
      </c>
      <c r="AB190" s="197">
        <f t="shared" si="14"/>
        <v>92</v>
      </c>
      <c r="AC190" s="161" t="s">
        <v>904</v>
      </c>
      <c r="AD190" s="161">
        <v>0</v>
      </c>
      <c r="AE190" s="197">
        <v>2668722911</v>
      </c>
      <c r="AF190" s="197">
        <v>13.124669534584356</v>
      </c>
      <c r="AG190" s="197">
        <v>65.083333333333343</v>
      </c>
      <c r="AH190" s="242" t="s">
        <v>118</v>
      </c>
      <c r="AI190" s="242" t="s">
        <v>904</v>
      </c>
      <c r="AJ190" s="515"/>
      <c r="AK190" s="515"/>
      <c r="AL190" s="515"/>
      <c r="AM190" s="515"/>
      <c r="AN190" s="515"/>
      <c r="AO190" s="515"/>
      <c r="AP190" s="515"/>
      <c r="AQ190" s="515"/>
      <c r="AR190" s="515"/>
      <c r="AS190" s="515"/>
      <c r="AT190" s="515"/>
      <c r="AU190" s="515"/>
      <c r="AV190" s="515"/>
      <c r="AW190" s="515"/>
      <c r="AX190" s="515"/>
      <c r="AY190" s="515"/>
      <c r="AZ190" s="515"/>
      <c r="BA190" s="515"/>
      <c r="BB190" s="234"/>
      <c r="BC190" s="234"/>
      <c r="BD190" s="234"/>
      <c r="BE190" s="234"/>
      <c r="BF190" s="234"/>
      <c r="BG190" s="234"/>
      <c r="BH190" s="234"/>
      <c r="BI190" s="234"/>
      <c r="BJ190" s="234"/>
      <c r="BK190" s="234"/>
      <c r="BL190" s="234"/>
      <c r="BM190" s="234"/>
      <c r="BN190" s="234"/>
      <c r="BO190" s="234"/>
      <c r="BP190" s="234"/>
      <c r="BQ190" s="234"/>
      <c r="BR190" s="234"/>
      <c r="BS190" s="234"/>
      <c r="BT190" s="234"/>
      <c r="BU190" s="234"/>
      <c r="BV190" s="234"/>
      <c r="BW190" s="234"/>
      <c r="BX190" s="234"/>
      <c r="BY190" s="234"/>
      <c r="BZ190" s="234"/>
      <c r="CA190" s="234"/>
      <c r="CB190" s="234"/>
      <c r="CC190" s="234"/>
      <c r="CD190" s="234"/>
      <c r="CE190" s="234"/>
      <c r="CF190" s="234"/>
      <c r="CG190" s="234"/>
      <c r="CH190" s="234"/>
      <c r="CI190" s="234"/>
      <c r="CJ190" s="234"/>
      <c r="CK190" s="234"/>
      <c r="CL190" s="234"/>
      <c r="CM190" s="234"/>
      <c r="CN190" s="234"/>
      <c r="CO190" s="234"/>
      <c r="CP190" s="234"/>
      <c r="CQ190" s="234"/>
      <c r="CR190" s="234"/>
      <c r="CS190" s="234"/>
      <c r="CT190" s="234"/>
      <c r="CU190" s="234"/>
      <c r="CV190" s="234"/>
      <c r="CW190" s="234"/>
      <c r="CX190" s="234"/>
      <c r="CY190" s="234"/>
      <c r="CZ190" s="234"/>
      <c r="DA190" s="234"/>
      <c r="DB190" s="234"/>
      <c r="DC190" s="234"/>
      <c r="DD190" s="234"/>
      <c r="DE190" s="234"/>
      <c r="DF190" s="234"/>
      <c r="DG190" s="234"/>
      <c r="DH190" s="234"/>
      <c r="DI190" s="234"/>
      <c r="DJ190" s="234"/>
      <c r="DK190" s="234"/>
      <c r="DL190" s="234"/>
      <c r="DM190" s="234"/>
      <c r="DN190" s="234"/>
      <c r="DO190" s="234"/>
      <c r="DP190" s="234"/>
      <c r="DQ190" s="234"/>
      <c r="DR190" s="234"/>
      <c r="DS190" s="234"/>
      <c r="DT190" s="234"/>
      <c r="DU190" s="234"/>
      <c r="DV190" s="234"/>
      <c r="DW190" s="234"/>
      <c r="DX190" s="234"/>
      <c r="DY190" s="234"/>
      <c r="DZ190" s="234"/>
      <c r="EA190" s="234"/>
      <c r="EB190" s="234"/>
      <c r="EC190" s="234"/>
      <c r="ED190" s="234"/>
      <c r="EE190" s="234"/>
      <c r="EF190" s="234"/>
      <c r="EG190" s="234"/>
      <c r="EH190" s="234"/>
      <c r="EI190" s="234"/>
      <c r="EJ190" s="234"/>
      <c r="EK190" s="234"/>
    </row>
    <row r="191" spans="1:141" ht="15" x14ac:dyDescent="0.25">
      <c r="A191" s="386" t="str">
        <f t="shared" si="15"/>
        <v>300120251112TAC0052-30xx-110840004856</v>
      </c>
      <c r="B191" s="161" t="s">
        <v>2585</v>
      </c>
      <c r="C191" s="475" t="s">
        <v>3363</v>
      </c>
      <c r="D191" s="161" t="s">
        <v>4458</v>
      </c>
      <c r="E191" s="161" t="s">
        <v>5097</v>
      </c>
      <c r="F191" s="161"/>
      <c r="G191" s="161" t="s">
        <v>487</v>
      </c>
      <c r="H191" s="198">
        <v>45973</v>
      </c>
      <c r="I191" s="161" t="s">
        <v>595</v>
      </c>
      <c r="J191" s="161" t="s">
        <v>217</v>
      </c>
      <c r="K191" s="260">
        <v>110840004856</v>
      </c>
      <c r="L191" s="161" t="s">
        <v>2973</v>
      </c>
      <c r="M191" s="161" t="s">
        <v>2584</v>
      </c>
      <c r="N191" s="161" t="s">
        <v>564</v>
      </c>
      <c r="O191" s="198">
        <v>45972</v>
      </c>
      <c r="P191" s="161" t="e">
        <v>#N/A</v>
      </c>
      <c r="Q191" s="161" t="e">
        <v>#N/A</v>
      </c>
      <c r="R191" s="161" t="s">
        <v>480</v>
      </c>
      <c r="S191" s="161" t="s">
        <v>716</v>
      </c>
      <c r="T191" s="161" t="s">
        <v>579</v>
      </c>
      <c r="U191" s="161" t="s">
        <v>717</v>
      </c>
      <c r="V191" s="161" t="s">
        <v>655</v>
      </c>
      <c r="W191" s="161" t="s">
        <v>28</v>
      </c>
      <c r="X191" s="198">
        <v>44562</v>
      </c>
      <c r="Y191" s="198">
        <v>45657</v>
      </c>
      <c r="Z191" s="161">
        <v>30</v>
      </c>
      <c r="AA191" s="198">
        <v>46034</v>
      </c>
      <c r="AB191" s="197">
        <f t="shared" si="14"/>
        <v>79</v>
      </c>
      <c r="AC191" s="161" t="s">
        <v>904</v>
      </c>
      <c r="AD191" s="161">
        <v>0</v>
      </c>
      <c r="AE191" s="197">
        <v>2624507413</v>
      </c>
      <c r="AF191" s="197">
        <v>7.0451458161703755</v>
      </c>
      <c r="AG191" s="197">
        <v>5.2222222222222223</v>
      </c>
      <c r="AH191" s="242" t="s">
        <v>118</v>
      </c>
      <c r="AI191" s="242" t="s">
        <v>118</v>
      </c>
      <c r="AJ191" s="515"/>
      <c r="AK191" s="515"/>
      <c r="AL191" s="515"/>
      <c r="AM191" s="515"/>
      <c r="AN191" s="515"/>
      <c r="AO191" s="515"/>
      <c r="AP191" s="515"/>
      <c r="AQ191" s="515"/>
      <c r="AR191" s="515"/>
      <c r="AS191" s="515"/>
      <c r="AT191" s="515"/>
      <c r="AU191" s="515"/>
      <c r="AV191" s="515"/>
      <c r="AW191" s="515"/>
      <c r="AX191" s="515"/>
      <c r="AY191" s="515"/>
      <c r="AZ191" s="515"/>
      <c r="BA191" s="515"/>
      <c r="BB191" s="234"/>
      <c r="BC191" s="234"/>
      <c r="BD191" s="234"/>
      <c r="BE191" s="234"/>
      <c r="BF191" s="234"/>
      <c r="BG191" s="234"/>
      <c r="BH191" s="234"/>
      <c r="BI191" s="234"/>
      <c r="BJ191" s="234"/>
      <c r="BK191" s="234"/>
      <c r="BL191" s="234"/>
      <c r="BM191" s="234"/>
      <c r="BN191" s="234"/>
      <c r="BO191" s="234"/>
      <c r="BP191" s="234"/>
      <c r="BQ191" s="234"/>
      <c r="BR191" s="234"/>
      <c r="BS191" s="234"/>
      <c r="BT191" s="234"/>
      <c r="BU191" s="234"/>
      <c r="BV191" s="234"/>
      <c r="BW191" s="234"/>
      <c r="BX191" s="234"/>
      <c r="BY191" s="234"/>
      <c r="BZ191" s="234"/>
      <c r="CA191" s="234"/>
      <c r="CB191" s="234"/>
      <c r="CC191" s="234"/>
      <c r="CD191" s="234"/>
      <c r="CE191" s="234"/>
      <c r="CF191" s="234"/>
      <c r="CG191" s="234"/>
      <c r="CH191" s="234"/>
      <c r="CI191" s="234"/>
      <c r="CJ191" s="234"/>
      <c r="CK191" s="234"/>
      <c r="CL191" s="234"/>
      <c r="CM191" s="234"/>
      <c r="CN191" s="234"/>
      <c r="CO191" s="234"/>
      <c r="CP191" s="234"/>
      <c r="CQ191" s="234"/>
      <c r="CR191" s="234"/>
      <c r="CS191" s="234"/>
      <c r="CT191" s="234"/>
      <c r="CU191" s="234"/>
      <c r="CV191" s="234"/>
      <c r="CW191" s="234"/>
      <c r="CX191" s="234"/>
      <c r="CY191" s="234"/>
      <c r="CZ191" s="234"/>
      <c r="DA191" s="234"/>
      <c r="DB191" s="234"/>
      <c r="DC191" s="234"/>
      <c r="DD191" s="234"/>
      <c r="DE191" s="234"/>
      <c r="DF191" s="234"/>
      <c r="DG191" s="234"/>
      <c r="DH191" s="234"/>
      <c r="DI191" s="234"/>
      <c r="DJ191" s="234"/>
      <c r="DK191" s="234"/>
      <c r="DL191" s="234"/>
      <c r="DM191" s="234"/>
      <c r="DN191" s="234"/>
      <c r="DO191" s="234"/>
      <c r="DP191" s="234"/>
      <c r="DQ191" s="234"/>
      <c r="DR191" s="234"/>
      <c r="DS191" s="234"/>
      <c r="DT191" s="234"/>
      <c r="DU191" s="234"/>
      <c r="DV191" s="234"/>
      <c r="DW191" s="234"/>
      <c r="DX191" s="234"/>
      <c r="DY191" s="234"/>
      <c r="DZ191" s="234"/>
      <c r="EA191" s="234"/>
      <c r="EB191" s="234"/>
      <c r="EC191" s="234"/>
      <c r="ED191" s="234"/>
      <c r="EE191" s="234"/>
      <c r="EF191" s="234"/>
      <c r="EG191" s="234"/>
      <c r="EH191" s="234"/>
      <c r="EI191" s="234"/>
      <c r="EJ191" s="234"/>
      <c r="EK191" s="234"/>
    </row>
    <row r="192" spans="1:141" ht="15" x14ac:dyDescent="0.25">
      <c r="A192" s="386" t="str">
        <f t="shared" si="15"/>
        <v>580120260126TAC0002-58xx-210740035536</v>
      </c>
      <c r="B192" s="161" t="s">
        <v>2975</v>
      </c>
      <c r="C192" s="475" t="s">
        <v>3363</v>
      </c>
      <c r="D192" s="161" t="s">
        <v>4458</v>
      </c>
      <c r="E192" s="161" t="s">
        <v>5163</v>
      </c>
      <c r="F192" s="161"/>
      <c r="G192" s="161" t="s">
        <v>479</v>
      </c>
      <c r="H192" s="198">
        <v>46048</v>
      </c>
      <c r="I192" s="161" t="s">
        <v>565</v>
      </c>
      <c r="J192" s="161" t="s">
        <v>282</v>
      </c>
      <c r="K192" s="260">
        <v>210740035536</v>
      </c>
      <c r="L192" s="161" t="s">
        <v>2976</v>
      </c>
      <c r="M192" s="161" t="s">
        <v>2977</v>
      </c>
      <c r="N192" s="161" t="s">
        <v>564</v>
      </c>
      <c r="O192" s="198" t="e">
        <v>#N/A</v>
      </c>
      <c r="P192" s="161" t="e">
        <v>#N/A</v>
      </c>
      <c r="Q192" s="161" t="e">
        <v>#N/A</v>
      </c>
      <c r="R192" s="161" t="s">
        <v>480</v>
      </c>
      <c r="S192" s="161" t="s">
        <v>1004</v>
      </c>
      <c r="T192" s="161" t="s">
        <v>562</v>
      </c>
      <c r="U192" s="161" t="s">
        <v>1717</v>
      </c>
      <c r="V192" s="161" t="s">
        <v>689</v>
      </c>
      <c r="W192" s="161" t="s">
        <v>42</v>
      </c>
      <c r="X192" s="198">
        <v>44927</v>
      </c>
      <c r="Y192" s="198">
        <v>46022</v>
      </c>
      <c r="Z192" s="161">
        <v>30</v>
      </c>
      <c r="AA192" s="198">
        <v>46050</v>
      </c>
      <c r="AB192" s="197">
        <f t="shared" si="14"/>
        <v>63</v>
      </c>
      <c r="AC192" s="161" t="s">
        <v>118</v>
      </c>
      <c r="AD192" s="161" t="s">
        <v>165</v>
      </c>
      <c r="AE192" s="197">
        <v>2387416817</v>
      </c>
      <c r="AF192" s="197">
        <v>0.49409857794775086</v>
      </c>
      <c r="AG192" s="197">
        <v>4.4444444444444438</v>
      </c>
      <c r="AH192" s="242" t="s">
        <v>118</v>
      </c>
      <c r="AI192" s="242" t="s">
        <v>118</v>
      </c>
      <c r="AJ192" s="515"/>
      <c r="AK192" s="515"/>
      <c r="AL192" s="515"/>
      <c r="AM192" s="515"/>
      <c r="AN192" s="515"/>
      <c r="AO192" s="515"/>
      <c r="AP192" s="515"/>
      <c r="AQ192" s="515"/>
      <c r="AR192" s="515"/>
      <c r="AS192" s="515"/>
      <c r="AT192" s="515"/>
      <c r="AU192" s="515"/>
      <c r="AV192" s="515"/>
      <c r="AW192" s="515"/>
      <c r="AX192" s="515"/>
      <c r="AY192" s="515"/>
      <c r="AZ192" s="515"/>
      <c r="BA192" s="515"/>
      <c r="BB192" s="234"/>
      <c r="BC192" s="234"/>
      <c r="BD192" s="234"/>
      <c r="BE192" s="234"/>
      <c r="BF192" s="234"/>
      <c r="BG192" s="234"/>
      <c r="BH192" s="234"/>
      <c r="BI192" s="234"/>
      <c r="BJ192" s="234"/>
      <c r="BK192" s="234"/>
      <c r="BL192" s="234"/>
      <c r="BM192" s="234"/>
      <c r="BN192" s="234"/>
      <c r="BO192" s="234"/>
      <c r="BP192" s="234"/>
      <c r="BQ192" s="234"/>
      <c r="BR192" s="234"/>
      <c r="BS192" s="234"/>
      <c r="BT192" s="234"/>
      <c r="BU192" s="234"/>
      <c r="BV192" s="234"/>
      <c r="BW192" s="234"/>
      <c r="BX192" s="234"/>
      <c r="BY192" s="234"/>
      <c r="BZ192" s="234"/>
      <c r="CA192" s="234"/>
      <c r="CB192" s="234"/>
      <c r="CC192" s="234"/>
      <c r="CD192" s="234"/>
      <c r="CE192" s="234"/>
      <c r="CF192" s="234"/>
      <c r="CG192" s="234"/>
      <c r="CH192" s="234"/>
      <c r="CI192" s="234"/>
      <c r="CJ192" s="234"/>
      <c r="CK192" s="234"/>
      <c r="CL192" s="234"/>
      <c r="CM192" s="234"/>
      <c r="CN192" s="234"/>
      <c r="CO192" s="234"/>
      <c r="CP192" s="234"/>
      <c r="CQ192" s="234"/>
      <c r="CR192" s="234"/>
      <c r="CS192" s="234"/>
      <c r="CT192" s="234"/>
      <c r="CU192" s="234"/>
      <c r="CV192" s="234"/>
      <c r="CW192" s="234"/>
      <c r="CX192" s="234"/>
      <c r="CY192" s="234"/>
      <c r="CZ192" s="234"/>
      <c r="DA192" s="234"/>
      <c r="DB192" s="234"/>
      <c r="DC192" s="234"/>
      <c r="DD192" s="234"/>
      <c r="DE192" s="234"/>
      <c r="DF192" s="234"/>
      <c r="DG192" s="234"/>
      <c r="DH192" s="234"/>
      <c r="DI192" s="234"/>
      <c r="DJ192" s="234"/>
      <c r="DK192" s="234"/>
      <c r="DL192" s="234"/>
      <c r="DM192" s="234"/>
      <c r="DN192" s="234"/>
      <c r="DO192" s="234"/>
      <c r="DP192" s="234"/>
      <c r="DQ192" s="234"/>
      <c r="DR192" s="234"/>
      <c r="DS192" s="234"/>
      <c r="DT192" s="234"/>
      <c r="DU192" s="234"/>
      <c r="DV192" s="234"/>
      <c r="DW192" s="234"/>
      <c r="DX192" s="234"/>
      <c r="DY192" s="234"/>
      <c r="DZ192" s="234"/>
      <c r="EA192" s="234"/>
      <c r="EB192" s="234"/>
      <c r="EC192" s="234"/>
      <c r="ED192" s="234"/>
      <c r="EE192" s="234"/>
      <c r="EF192" s="234"/>
      <c r="EG192" s="234"/>
      <c r="EH192" s="234"/>
      <c r="EI192" s="234"/>
      <c r="EJ192" s="234"/>
      <c r="EK192" s="234"/>
    </row>
    <row r="193" spans="1:141" ht="15" x14ac:dyDescent="0.25">
      <c r="A193" s="386" t="str">
        <f t="shared" si="15"/>
        <v>620120251030TAC0380-62xx-180440016362</v>
      </c>
      <c r="B193" s="161" t="s">
        <v>1501</v>
      </c>
      <c r="C193" s="475" t="s">
        <v>3363</v>
      </c>
      <c r="D193" s="161" t="s">
        <v>4458</v>
      </c>
      <c r="E193" s="161" t="s">
        <v>5382</v>
      </c>
      <c r="F193" s="161"/>
      <c r="G193" s="161" t="s">
        <v>479</v>
      </c>
      <c r="H193" s="198">
        <v>45960</v>
      </c>
      <c r="I193" s="161" t="s">
        <v>576</v>
      </c>
      <c r="J193" s="161" t="s">
        <v>361</v>
      </c>
      <c r="K193" s="260">
        <v>180440016362</v>
      </c>
      <c r="L193" s="161" t="s">
        <v>2978</v>
      </c>
      <c r="M193" s="161" t="s">
        <v>1502</v>
      </c>
      <c r="N193" s="161" t="s">
        <v>564</v>
      </c>
      <c r="O193" s="198" t="e">
        <v>#N/A</v>
      </c>
      <c r="P193" s="161" t="e">
        <v>#N/A</v>
      </c>
      <c r="Q193" s="161" t="e">
        <v>#N/A</v>
      </c>
      <c r="R193" s="161" t="s">
        <v>480</v>
      </c>
      <c r="S193" s="161" t="s">
        <v>687</v>
      </c>
      <c r="T193" s="161" t="s">
        <v>579</v>
      </c>
      <c r="U193" s="161" t="s">
        <v>486</v>
      </c>
      <c r="V193" s="161" t="s">
        <v>658</v>
      </c>
      <c r="W193" s="161" t="s">
        <v>132</v>
      </c>
      <c r="X193" s="198">
        <v>43831</v>
      </c>
      <c r="Y193" s="198">
        <v>45958</v>
      </c>
      <c r="Z193" s="161">
        <v>30</v>
      </c>
      <c r="AA193" s="198">
        <v>45971</v>
      </c>
      <c r="AB193" s="197">
        <f t="shared" si="14"/>
        <v>142</v>
      </c>
      <c r="AC193" s="161" t="s">
        <v>904</v>
      </c>
      <c r="AD193" s="161">
        <v>0</v>
      </c>
      <c r="AE193" s="197">
        <v>2357674837</v>
      </c>
      <c r="AF193" s="197">
        <v>11.25391194240146</v>
      </c>
      <c r="AG193" s="197">
        <v>5.6944444444444438</v>
      </c>
      <c r="AH193" s="242" t="s">
        <v>118</v>
      </c>
      <c r="AI193" s="242" t="s">
        <v>904</v>
      </c>
      <c r="AJ193" s="515"/>
      <c r="AK193" s="515"/>
      <c r="AL193" s="515"/>
      <c r="AM193" s="515"/>
      <c r="AN193" s="515"/>
      <c r="AO193" s="515"/>
      <c r="AP193" s="515"/>
      <c r="AQ193" s="515"/>
      <c r="AR193" s="515"/>
      <c r="AS193" s="515"/>
      <c r="AT193" s="515"/>
      <c r="AU193" s="515"/>
      <c r="AV193" s="515"/>
      <c r="AW193" s="515"/>
      <c r="AX193" s="515"/>
      <c r="AY193" s="515"/>
      <c r="AZ193" s="515"/>
      <c r="BA193" s="515"/>
      <c r="BB193" s="234"/>
      <c r="BC193" s="234"/>
      <c r="BD193" s="234"/>
      <c r="BE193" s="234"/>
      <c r="BF193" s="234"/>
      <c r="BG193" s="234"/>
      <c r="BH193" s="234"/>
      <c r="BI193" s="234"/>
      <c r="BJ193" s="234"/>
      <c r="BK193" s="234"/>
      <c r="BL193" s="234"/>
      <c r="BM193" s="234"/>
      <c r="BN193" s="234"/>
      <c r="BO193" s="234"/>
      <c r="BP193" s="234"/>
      <c r="BQ193" s="234"/>
      <c r="BR193" s="234"/>
      <c r="BS193" s="234"/>
      <c r="BT193" s="234"/>
      <c r="BU193" s="234"/>
      <c r="BV193" s="234"/>
      <c r="BW193" s="234"/>
      <c r="BX193" s="234"/>
      <c r="BY193" s="234"/>
      <c r="BZ193" s="234"/>
      <c r="CA193" s="234"/>
      <c r="CB193" s="234"/>
      <c r="CC193" s="234"/>
      <c r="CD193" s="234"/>
      <c r="CE193" s="234"/>
      <c r="CF193" s="234"/>
      <c r="CG193" s="234"/>
      <c r="CH193" s="234"/>
      <c r="CI193" s="234"/>
      <c r="CJ193" s="234"/>
      <c r="CK193" s="234"/>
      <c r="CL193" s="234"/>
      <c r="CM193" s="234"/>
      <c r="CN193" s="234"/>
      <c r="CO193" s="234"/>
      <c r="CP193" s="234"/>
      <c r="CQ193" s="234"/>
      <c r="CR193" s="234"/>
      <c r="CS193" s="234"/>
      <c r="CT193" s="234"/>
      <c r="CU193" s="234"/>
      <c r="CV193" s="234"/>
      <c r="CW193" s="234"/>
      <c r="CX193" s="234"/>
      <c r="CY193" s="234"/>
      <c r="CZ193" s="234"/>
      <c r="DA193" s="234"/>
      <c r="DB193" s="234"/>
      <c r="DC193" s="234"/>
      <c r="DD193" s="234"/>
      <c r="DE193" s="234"/>
      <c r="DF193" s="234"/>
      <c r="DG193" s="234"/>
      <c r="DH193" s="234"/>
      <c r="DI193" s="234"/>
      <c r="DJ193" s="234"/>
      <c r="DK193" s="234"/>
      <c r="DL193" s="234"/>
      <c r="DM193" s="234"/>
      <c r="DN193" s="234"/>
      <c r="DO193" s="234"/>
      <c r="DP193" s="234"/>
      <c r="DQ193" s="234"/>
      <c r="DR193" s="234"/>
      <c r="DS193" s="234"/>
      <c r="DT193" s="234"/>
      <c r="DU193" s="234"/>
      <c r="DV193" s="234"/>
      <c r="DW193" s="234"/>
      <c r="DX193" s="234"/>
      <c r="DY193" s="234"/>
      <c r="DZ193" s="234"/>
      <c r="EA193" s="234"/>
      <c r="EB193" s="234"/>
      <c r="EC193" s="234"/>
      <c r="ED193" s="234"/>
      <c r="EE193" s="234"/>
      <c r="EF193" s="234"/>
      <c r="EG193" s="234"/>
      <c r="EH193" s="234"/>
      <c r="EI193" s="234"/>
      <c r="EJ193" s="234"/>
      <c r="EK193" s="234"/>
    </row>
    <row r="194" spans="1:141" ht="15" x14ac:dyDescent="0.25">
      <c r="A194" s="386" t="str">
        <f t="shared" si="15"/>
        <v>330120251022TAC0008-33xx-230140012925</v>
      </c>
      <c r="B194" s="161" t="s">
        <v>1520</v>
      </c>
      <c r="C194" s="475" t="s">
        <v>3363</v>
      </c>
      <c r="D194" s="161" t="s">
        <v>4458</v>
      </c>
      <c r="E194" s="161" t="s">
        <v>5122</v>
      </c>
      <c r="F194" s="161"/>
      <c r="G194" s="161" t="s">
        <v>479</v>
      </c>
      <c r="H194" s="198">
        <v>45952</v>
      </c>
      <c r="I194" s="161" t="s">
        <v>598</v>
      </c>
      <c r="J194" s="161" t="s">
        <v>304</v>
      </c>
      <c r="K194" s="260">
        <v>230140012925</v>
      </c>
      <c r="L194" s="161" t="s">
        <v>2979</v>
      </c>
      <c r="M194" s="161" t="s">
        <v>1521</v>
      </c>
      <c r="N194" s="161" t="s">
        <v>564</v>
      </c>
      <c r="O194" s="198" t="e">
        <v>#N/A</v>
      </c>
      <c r="P194" s="161" t="e">
        <v>#N/A</v>
      </c>
      <c r="Q194" s="161" t="e">
        <v>#N/A</v>
      </c>
      <c r="R194" s="161" t="s">
        <v>480</v>
      </c>
      <c r="S194" s="161" t="s">
        <v>708</v>
      </c>
      <c r="T194" s="161" t="s">
        <v>572</v>
      </c>
      <c r="U194" s="161" t="s">
        <v>1522</v>
      </c>
      <c r="V194" s="161" t="s">
        <v>658</v>
      </c>
      <c r="W194" s="161" t="s">
        <v>142</v>
      </c>
      <c r="X194" s="198">
        <v>44938</v>
      </c>
      <c r="Y194" s="198">
        <v>45930</v>
      </c>
      <c r="Z194" s="161">
        <v>30</v>
      </c>
      <c r="AA194" s="198">
        <v>45973</v>
      </c>
      <c r="AB194" s="197">
        <f t="shared" si="14"/>
        <v>140</v>
      </c>
      <c r="AC194" s="161" t="s">
        <v>118</v>
      </c>
      <c r="AD194" s="161" t="s">
        <v>165</v>
      </c>
      <c r="AE194" s="197">
        <v>2334164966</v>
      </c>
      <c r="AF194" s="197">
        <v>0.25501717973547317</v>
      </c>
      <c r="AG194" s="197">
        <v>4.416666666666667</v>
      </c>
      <c r="AH194" s="242" t="s">
        <v>118</v>
      </c>
      <c r="AI194" s="242" t="s">
        <v>904</v>
      </c>
      <c r="AJ194" s="515"/>
      <c r="AK194" s="515"/>
      <c r="AL194" s="515"/>
      <c r="AM194" s="515"/>
      <c r="AN194" s="515"/>
      <c r="AO194" s="515"/>
      <c r="AP194" s="515"/>
      <c r="AQ194" s="515"/>
      <c r="AR194" s="515"/>
      <c r="AS194" s="515"/>
      <c r="AT194" s="515"/>
      <c r="AU194" s="515"/>
      <c r="AV194" s="515"/>
      <c r="AW194" s="515"/>
      <c r="AX194" s="515"/>
      <c r="AY194" s="515"/>
      <c r="AZ194" s="515"/>
      <c r="BA194" s="515"/>
      <c r="BB194" s="234"/>
      <c r="BC194" s="234"/>
      <c r="BD194" s="234"/>
      <c r="BE194" s="234"/>
      <c r="BF194" s="234"/>
      <c r="BG194" s="234"/>
      <c r="BH194" s="234"/>
      <c r="BI194" s="234"/>
      <c r="BJ194" s="234"/>
      <c r="BK194" s="234"/>
      <c r="BL194" s="234"/>
      <c r="BM194" s="234"/>
      <c r="BN194" s="234"/>
      <c r="BO194" s="234"/>
      <c r="BP194" s="234"/>
      <c r="BQ194" s="234"/>
      <c r="BR194" s="234"/>
      <c r="BS194" s="234"/>
      <c r="BT194" s="234"/>
      <c r="BU194" s="234"/>
      <c r="BV194" s="234"/>
      <c r="BW194" s="234"/>
      <c r="BX194" s="234"/>
      <c r="BY194" s="234"/>
      <c r="BZ194" s="234"/>
      <c r="CA194" s="234"/>
      <c r="CB194" s="234"/>
      <c r="CC194" s="234"/>
      <c r="CD194" s="234"/>
      <c r="CE194" s="234"/>
      <c r="CF194" s="234"/>
      <c r="CG194" s="234"/>
      <c r="CH194" s="234"/>
      <c r="CI194" s="234"/>
      <c r="CJ194" s="234"/>
      <c r="CK194" s="234"/>
      <c r="CL194" s="234"/>
      <c r="CM194" s="234"/>
      <c r="CN194" s="234"/>
      <c r="CO194" s="234"/>
      <c r="CP194" s="234"/>
      <c r="CQ194" s="234"/>
      <c r="CR194" s="234"/>
      <c r="CS194" s="234"/>
      <c r="CT194" s="234"/>
      <c r="CU194" s="234"/>
      <c r="CV194" s="234"/>
      <c r="CW194" s="234"/>
      <c r="CX194" s="234"/>
      <c r="CY194" s="234"/>
      <c r="CZ194" s="234"/>
      <c r="DA194" s="234"/>
      <c r="DB194" s="234"/>
      <c r="DC194" s="234"/>
      <c r="DD194" s="234"/>
      <c r="DE194" s="234"/>
      <c r="DF194" s="234"/>
      <c r="DG194" s="234"/>
      <c r="DH194" s="234"/>
      <c r="DI194" s="234"/>
      <c r="DJ194" s="234"/>
      <c r="DK194" s="234"/>
      <c r="DL194" s="234"/>
      <c r="DM194" s="234"/>
      <c r="DN194" s="234"/>
      <c r="DO194" s="234"/>
      <c r="DP194" s="234"/>
      <c r="DQ194" s="234"/>
      <c r="DR194" s="234"/>
      <c r="DS194" s="234"/>
      <c r="DT194" s="234"/>
      <c r="DU194" s="234"/>
      <c r="DV194" s="234"/>
      <c r="DW194" s="234"/>
      <c r="DX194" s="234"/>
      <c r="DY194" s="234"/>
      <c r="DZ194" s="234"/>
      <c r="EA194" s="234"/>
      <c r="EB194" s="234"/>
      <c r="EC194" s="234"/>
      <c r="ED194" s="234"/>
      <c r="EE194" s="234"/>
      <c r="EF194" s="234"/>
      <c r="EG194" s="234"/>
      <c r="EH194" s="234"/>
      <c r="EI194" s="234"/>
      <c r="EJ194" s="234"/>
      <c r="EK194" s="234"/>
    </row>
    <row r="195" spans="1:141" ht="15" x14ac:dyDescent="0.25">
      <c r="A195" s="386" t="str">
        <f t="shared" si="15"/>
        <v>300120250926TAC0001-30xx-130940016460</v>
      </c>
      <c r="B195" s="161" t="s">
        <v>2609</v>
      </c>
      <c r="C195" s="475" t="s">
        <v>3363</v>
      </c>
      <c r="D195" s="161" t="s">
        <v>4458</v>
      </c>
      <c r="E195" s="161" t="s">
        <v>5100</v>
      </c>
      <c r="F195" s="161"/>
      <c r="G195" s="161" t="s">
        <v>487</v>
      </c>
      <c r="H195" s="198">
        <v>45926</v>
      </c>
      <c r="I195" s="161" t="s">
        <v>595</v>
      </c>
      <c r="J195" s="161" t="s">
        <v>217</v>
      </c>
      <c r="K195" s="260">
        <v>130940016460</v>
      </c>
      <c r="L195" s="161" t="s">
        <v>2980</v>
      </c>
      <c r="M195" s="161" t="s">
        <v>2608</v>
      </c>
      <c r="N195" s="161" t="s">
        <v>564</v>
      </c>
      <c r="O195" s="198" t="e">
        <v>#N/A</v>
      </c>
      <c r="P195" s="161" t="e">
        <v>#N/A</v>
      </c>
      <c r="Q195" s="161" t="e">
        <v>#N/A</v>
      </c>
      <c r="R195" s="161" t="s">
        <v>31</v>
      </c>
      <c r="S195" s="161" t="s">
        <v>716</v>
      </c>
      <c r="T195" s="161" t="s">
        <v>579</v>
      </c>
      <c r="U195" s="161" t="s">
        <v>997</v>
      </c>
      <c r="V195" s="161" t="s">
        <v>655</v>
      </c>
      <c r="W195" s="161" t="s">
        <v>28</v>
      </c>
      <c r="X195" s="198">
        <v>44562</v>
      </c>
      <c r="Y195" s="198">
        <v>45657</v>
      </c>
      <c r="Z195" s="161">
        <v>30</v>
      </c>
      <c r="AA195" s="198">
        <v>46043</v>
      </c>
      <c r="AB195" s="197">
        <f t="shared" si="14"/>
        <v>70</v>
      </c>
      <c r="AC195" s="161" t="s">
        <v>904</v>
      </c>
      <c r="AD195" s="161">
        <v>0</v>
      </c>
      <c r="AE195" s="197">
        <v>2333851705</v>
      </c>
      <c r="AF195" s="197">
        <v>4.3756271481498423</v>
      </c>
      <c r="AG195" s="197">
        <v>18.166666666666664</v>
      </c>
      <c r="AH195" s="242" t="s">
        <v>118</v>
      </c>
      <c r="AI195" s="242" t="s">
        <v>118</v>
      </c>
      <c r="AJ195" s="515"/>
      <c r="AK195" s="515"/>
      <c r="AL195" s="515"/>
      <c r="AM195" s="515"/>
      <c r="AN195" s="515"/>
      <c r="AO195" s="515"/>
      <c r="AP195" s="515"/>
      <c r="AQ195" s="515"/>
      <c r="AR195" s="515"/>
      <c r="AS195" s="515"/>
      <c r="AT195" s="515"/>
      <c r="AU195" s="515"/>
      <c r="AV195" s="515"/>
      <c r="AW195" s="515"/>
      <c r="AX195" s="515"/>
      <c r="AY195" s="515"/>
      <c r="AZ195" s="515"/>
      <c r="BA195" s="515"/>
      <c r="BB195" s="234"/>
      <c r="BC195" s="234"/>
      <c r="BD195" s="234"/>
      <c r="BE195" s="234"/>
      <c r="BF195" s="234"/>
      <c r="BG195" s="234"/>
      <c r="BH195" s="234"/>
      <c r="BI195" s="234"/>
      <c r="BJ195" s="234"/>
      <c r="BK195" s="234"/>
      <c r="BL195" s="234"/>
      <c r="BM195" s="234"/>
      <c r="BN195" s="234"/>
      <c r="BO195" s="234"/>
      <c r="BP195" s="234"/>
      <c r="BQ195" s="234"/>
      <c r="BR195" s="234"/>
      <c r="BS195" s="234"/>
      <c r="BT195" s="234"/>
      <c r="BU195" s="234"/>
      <c r="BV195" s="234"/>
      <c r="BW195" s="234"/>
      <c r="BX195" s="234"/>
      <c r="BY195" s="234"/>
      <c r="BZ195" s="234"/>
      <c r="CA195" s="234"/>
      <c r="CB195" s="234"/>
      <c r="CC195" s="234"/>
      <c r="CD195" s="234"/>
      <c r="CE195" s="234"/>
      <c r="CF195" s="234"/>
      <c r="CG195" s="234"/>
      <c r="CH195" s="234"/>
      <c r="CI195" s="234"/>
      <c r="CJ195" s="234"/>
      <c r="CK195" s="234"/>
      <c r="CL195" s="234"/>
      <c r="CM195" s="234"/>
      <c r="CN195" s="234"/>
      <c r="CO195" s="234"/>
      <c r="CP195" s="234"/>
      <c r="CQ195" s="234"/>
      <c r="CR195" s="234"/>
      <c r="CS195" s="234"/>
      <c r="CT195" s="234"/>
      <c r="CU195" s="234"/>
      <c r="CV195" s="234"/>
      <c r="CW195" s="234"/>
      <c r="CX195" s="234"/>
      <c r="CY195" s="234"/>
      <c r="CZ195" s="234"/>
      <c r="DA195" s="234"/>
      <c r="DB195" s="234"/>
      <c r="DC195" s="234"/>
      <c r="DD195" s="234"/>
      <c r="DE195" s="234"/>
      <c r="DF195" s="234"/>
      <c r="DG195" s="234"/>
      <c r="DH195" s="234"/>
      <c r="DI195" s="234"/>
      <c r="DJ195" s="234"/>
      <c r="DK195" s="234"/>
      <c r="DL195" s="234"/>
      <c r="DM195" s="234"/>
      <c r="DN195" s="234"/>
      <c r="DO195" s="234"/>
      <c r="DP195" s="234"/>
      <c r="DQ195" s="234"/>
      <c r="DR195" s="234"/>
      <c r="DS195" s="234"/>
      <c r="DT195" s="234"/>
      <c r="DU195" s="234"/>
      <c r="DV195" s="234"/>
      <c r="DW195" s="234"/>
      <c r="DX195" s="234"/>
      <c r="DY195" s="234"/>
      <c r="DZ195" s="234"/>
      <c r="EA195" s="234"/>
      <c r="EB195" s="234"/>
      <c r="EC195" s="234"/>
      <c r="ED195" s="234"/>
      <c r="EE195" s="234"/>
      <c r="EF195" s="234"/>
      <c r="EG195" s="234"/>
      <c r="EH195" s="234"/>
      <c r="EI195" s="234"/>
      <c r="EJ195" s="234"/>
      <c r="EK195" s="234"/>
    </row>
    <row r="196" spans="1:141" ht="15" x14ac:dyDescent="0.25">
      <c r="A196" s="386" t="str">
        <f t="shared" si="15"/>
        <v>600120250801TAC0022-60xx-140140015732</v>
      </c>
      <c r="B196" s="161" t="s">
        <v>988</v>
      </c>
      <c r="C196" s="475" t="s">
        <v>3363</v>
      </c>
      <c r="D196" s="161" t="s">
        <v>4458</v>
      </c>
      <c r="E196" s="161" t="s">
        <v>5198</v>
      </c>
      <c r="F196" s="161"/>
      <c r="G196" s="161" t="s">
        <v>487</v>
      </c>
      <c r="H196" s="198">
        <v>45870</v>
      </c>
      <c r="I196" s="161" t="s">
        <v>566</v>
      </c>
      <c r="J196" s="161" t="s">
        <v>363</v>
      </c>
      <c r="K196" s="260">
        <v>140140015732</v>
      </c>
      <c r="L196" s="161" t="s">
        <v>2981</v>
      </c>
      <c r="M196" s="161" t="s">
        <v>989</v>
      </c>
      <c r="N196" s="161" t="s">
        <v>564</v>
      </c>
      <c r="O196" s="198">
        <v>45867</v>
      </c>
      <c r="P196" s="161" t="e">
        <v>#N/A</v>
      </c>
      <c r="Q196" s="161" t="e">
        <v>#N/A</v>
      </c>
      <c r="R196" s="161" t="s">
        <v>480</v>
      </c>
      <c r="S196" s="161" t="s">
        <v>789</v>
      </c>
      <c r="T196" s="161" t="s">
        <v>594</v>
      </c>
      <c r="U196" s="161" t="s">
        <v>789</v>
      </c>
      <c r="V196" s="161" t="s">
        <v>655</v>
      </c>
      <c r="W196" s="161" t="s">
        <v>28</v>
      </c>
      <c r="X196" s="198">
        <v>44562</v>
      </c>
      <c r="Y196" s="198">
        <v>45657</v>
      </c>
      <c r="Z196" s="161">
        <v>30</v>
      </c>
      <c r="AA196" s="198">
        <v>45905</v>
      </c>
      <c r="AB196" s="197">
        <f t="shared" si="14"/>
        <v>208</v>
      </c>
      <c r="AC196" s="161" t="s">
        <v>904</v>
      </c>
      <c r="AD196" s="161">
        <v>0</v>
      </c>
      <c r="AE196" s="197">
        <v>2295384112</v>
      </c>
      <c r="AF196" s="197">
        <v>6.2185916452364109</v>
      </c>
      <c r="AG196" s="197">
        <v>17.944444444444443</v>
      </c>
      <c r="AH196" s="242" t="s">
        <v>118</v>
      </c>
      <c r="AI196" s="242" t="s">
        <v>904</v>
      </c>
      <c r="AJ196" s="515"/>
      <c r="AK196" s="515"/>
      <c r="AL196" s="515"/>
      <c r="AM196" s="515"/>
      <c r="AN196" s="515"/>
      <c r="AO196" s="515"/>
      <c r="AP196" s="515"/>
      <c r="AQ196" s="515"/>
      <c r="AR196" s="515"/>
      <c r="AS196" s="515"/>
      <c r="AT196" s="515"/>
      <c r="AU196" s="515"/>
      <c r="AV196" s="515"/>
      <c r="AW196" s="515"/>
      <c r="AX196" s="515"/>
      <c r="AY196" s="515"/>
      <c r="AZ196" s="515"/>
      <c r="BA196" s="515"/>
      <c r="BB196" s="234"/>
      <c r="BC196" s="234"/>
      <c r="BD196" s="234"/>
      <c r="BE196" s="234"/>
      <c r="BF196" s="234"/>
      <c r="BG196" s="234"/>
      <c r="BH196" s="234"/>
      <c r="BI196" s="234"/>
      <c r="BJ196" s="234"/>
      <c r="BK196" s="234"/>
      <c r="BL196" s="234"/>
      <c r="BM196" s="234"/>
      <c r="BN196" s="234"/>
      <c r="BO196" s="234"/>
      <c r="BP196" s="234"/>
      <c r="BQ196" s="234"/>
      <c r="BR196" s="234"/>
      <c r="BS196" s="234"/>
      <c r="BT196" s="234"/>
      <c r="BU196" s="234"/>
      <c r="BV196" s="234"/>
      <c r="BW196" s="234"/>
      <c r="BX196" s="234"/>
      <c r="BY196" s="234"/>
      <c r="BZ196" s="234"/>
      <c r="CA196" s="234"/>
      <c r="CB196" s="234"/>
      <c r="CC196" s="234"/>
      <c r="CD196" s="234"/>
      <c r="CE196" s="234"/>
      <c r="CF196" s="234"/>
      <c r="CG196" s="234"/>
      <c r="CH196" s="234"/>
      <c r="CI196" s="234"/>
      <c r="CJ196" s="234"/>
      <c r="CK196" s="234"/>
      <c r="CL196" s="234"/>
      <c r="CM196" s="234"/>
      <c r="CN196" s="234"/>
      <c r="CO196" s="234"/>
      <c r="CP196" s="234"/>
      <c r="CQ196" s="234"/>
      <c r="CR196" s="234"/>
      <c r="CS196" s="234"/>
      <c r="CT196" s="234"/>
      <c r="CU196" s="234"/>
      <c r="CV196" s="234"/>
      <c r="CW196" s="234"/>
      <c r="CX196" s="234"/>
      <c r="CY196" s="234"/>
      <c r="CZ196" s="234"/>
      <c r="DA196" s="234"/>
      <c r="DB196" s="234"/>
      <c r="DC196" s="234"/>
      <c r="DD196" s="234"/>
      <c r="DE196" s="234"/>
      <c r="DF196" s="234"/>
      <c r="DG196" s="234"/>
      <c r="DH196" s="234"/>
      <c r="DI196" s="234"/>
      <c r="DJ196" s="234"/>
      <c r="DK196" s="234"/>
      <c r="DL196" s="234"/>
      <c r="DM196" s="234"/>
      <c r="DN196" s="234"/>
      <c r="DO196" s="234"/>
      <c r="DP196" s="234"/>
      <c r="DQ196" s="234"/>
      <c r="DR196" s="234"/>
      <c r="DS196" s="234"/>
      <c r="DT196" s="234"/>
      <c r="DU196" s="234"/>
      <c r="DV196" s="234"/>
      <c r="DW196" s="234"/>
      <c r="DX196" s="234"/>
      <c r="DY196" s="234"/>
      <c r="DZ196" s="234"/>
      <c r="EA196" s="234"/>
      <c r="EB196" s="234"/>
      <c r="EC196" s="234"/>
      <c r="ED196" s="234"/>
      <c r="EE196" s="234"/>
      <c r="EF196" s="234"/>
      <c r="EG196" s="234"/>
      <c r="EH196" s="234"/>
      <c r="EI196" s="234"/>
      <c r="EJ196" s="234"/>
      <c r="EK196" s="234"/>
    </row>
    <row r="197" spans="1:141" ht="15" x14ac:dyDescent="0.25">
      <c r="A197" s="386" t="str">
        <f t="shared" si="15"/>
        <v>030120251219TAC0035-03xx-50740019916</v>
      </c>
      <c r="B197" s="161" t="s">
        <v>3959</v>
      </c>
      <c r="C197" s="475" t="s">
        <v>3363</v>
      </c>
      <c r="D197" s="161" t="s">
        <v>4458</v>
      </c>
      <c r="E197" s="161" t="s">
        <v>5003</v>
      </c>
      <c r="F197" s="161"/>
      <c r="G197" s="161" t="s">
        <v>487</v>
      </c>
      <c r="H197" s="198">
        <v>46010</v>
      </c>
      <c r="I197" s="161" t="s">
        <v>652</v>
      </c>
      <c r="J197" s="161" t="s">
        <v>365</v>
      </c>
      <c r="K197" s="260">
        <v>50740019916</v>
      </c>
      <c r="L197" s="161" t="s">
        <v>3960</v>
      </c>
      <c r="M197" s="161" t="s">
        <v>3825</v>
      </c>
      <c r="N197" s="161" t="s">
        <v>564</v>
      </c>
      <c r="O197" s="198">
        <v>46008</v>
      </c>
      <c r="P197" s="161" t="e">
        <v>#N/A</v>
      </c>
      <c r="Q197" s="161" t="e">
        <v>#N/A</v>
      </c>
      <c r="R197" s="161" t="s">
        <v>480</v>
      </c>
      <c r="S197" s="161" t="s">
        <v>992</v>
      </c>
      <c r="T197" s="161" t="s">
        <v>562</v>
      </c>
      <c r="U197" s="161" t="s">
        <v>653</v>
      </c>
      <c r="V197" s="161" t="s">
        <v>689</v>
      </c>
      <c r="W197" s="161" t="s">
        <v>28</v>
      </c>
      <c r="X197" s="198">
        <v>44927</v>
      </c>
      <c r="Y197" s="198">
        <v>45291</v>
      </c>
      <c r="Z197" s="161">
        <v>30</v>
      </c>
      <c r="AA197" s="198">
        <v>46056</v>
      </c>
      <c r="AB197" s="197">
        <f t="shared" ref="AB197:AB260" si="16">"01.04.2026"-AA197</f>
        <v>57</v>
      </c>
      <c r="AC197" s="161" t="s">
        <v>904</v>
      </c>
      <c r="AD197" s="161">
        <v>0</v>
      </c>
      <c r="AE197" s="197">
        <v>2280319180</v>
      </c>
      <c r="AF197" s="197">
        <v>10.183949731107379</v>
      </c>
      <c r="AG197" s="197">
        <v>68</v>
      </c>
      <c r="AH197" s="242" t="s">
        <v>118</v>
      </c>
      <c r="AI197" s="242" t="s">
        <v>118</v>
      </c>
      <c r="AJ197" s="515"/>
      <c r="AK197" s="515"/>
      <c r="AL197" s="515"/>
      <c r="AM197" s="515"/>
      <c r="AN197" s="515"/>
      <c r="AO197" s="515"/>
      <c r="AP197" s="515"/>
      <c r="AQ197" s="515"/>
      <c r="AR197" s="515"/>
      <c r="AS197" s="515"/>
      <c r="AT197" s="515"/>
      <c r="AU197" s="515"/>
      <c r="AV197" s="515"/>
      <c r="AW197" s="515"/>
      <c r="AX197" s="515"/>
      <c r="AY197" s="515"/>
      <c r="AZ197" s="515"/>
      <c r="BA197" s="515"/>
      <c r="BB197" s="234"/>
      <c r="BC197" s="234"/>
      <c r="BD197" s="234"/>
      <c r="BE197" s="234"/>
      <c r="BF197" s="234"/>
      <c r="BG197" s="234"/>
      <c r="BH197" s="234"/>
      <c r="BI197" s="234"/>
      <c r="BJ197" s="234"/>
      <c r="BK197" s="234"/>
      <c r="BL197" s="234"/>
      <c r="BM197" s="234"/>
      <c r="BN197" s="234"/>
      <c r="BO197" s="234"/>
      <c r="BP197" s="234"/>
      <c r="BQ197" s="234"/>
      <c r="BR197" s="234"/>
      <c r="BS197" s="234"/>
      <c r="BT197" s="234"/>
      <c r="BU197" s="234"/>
      <c r="BV197" s="234"/>
      <c r="BW197" s="234"/>
      <c r="BX197" s="234"/>
      <c r="BY197" s="234"/>
      <c r="BZ197" s="234"/>
      <c r="CA197" s="234"/>
      <c r="CB197" s="234"/>
      <c r="CC197" s="234"/>
      <c r="CD197" s="234"/>
      <c r="CE197" s="234"/>
      <c r="CF197" s="234"/>
      <c r="CG197" s="234"/>
      <c r="CH197" s="234"/>
      <c r="CI197" s="234"/>
      <c r="CJ197" s="234"/>
      <c r="CK197" s="234"/>
      <c r="CL197" s="234"/>
      <c r="CM197" s="234"/>
      <c r="CN197" s="234"/>
      <c r="CO197" s="234"/>
      <c r="CP197" s="234"/>
      <c r="CQ197" s="234"/>
      <c r="CR197" s="234"/>
      <c r="CS197" s="234"/>
      <c r="CT197" s="234"/>
      <c r="CU197" s="234"/>
      <c r="CV197" s="234"/>
      <c r="CW197" s="234"/>
      <c r="CX197" s="234"/>
      <c r="CY197" s="234"/>
      <c r="CZ197" s="234"/>
      <c r="DA197" s="234"/>
      <c r="DB197" s="234"/>
      <c r="DC197" s="234"/>
      <c r="DD197" s="234"/>
      <c r="DE197" s="234"/>
      <c r="DF197" s="234"/>
      <c r="DG197" s="234"/>
      <c r="DH197" s="234"/>
      <c r="DI197" s="234"/>
      <c r="DJ197" s="234"/>
      <c r="DK197" s="234"/>
      <c r="DL197" s="234"/>
      <c r="DM197" s="234"/>
      <c r="DN197" s="234"/>
      <c r="DO197" s="234"/>
      <c r="DP197" s="234"/>
      <c r="DQ197" s="234"/>
      <c r="DR197" s="234"/>
      <c r="DS197" s="234"/>
      <c r="DT197" s="234"/>
      <c r="DU197" s="234"/>
      <c r="DV197" s="234"/>
      <c r="DW197" s="234"/>
      <c r="DX197" s="234"/>
      <c r="DY197" s="234"/>
      <c r="DZ197" s="234"/>
      <c r="EA197" s="234"/>
      <c r="EB197" s="234"/>
      <c r="EC197" s="234"/>
      <c r="ED197" s="234"/>
      <c r="EE197" s="234"/>
      <c r="EF197" s="234"/>
      <c r="EG197" s="234"/>
      <c r="EH197" s="234"/>
      <c r="EI197" s="234"/>
      <c r="EJ197" s="234"/>
      <c r="EK197" s="234"/>
    </row>
    <row r="198" spans="1:141" ht="15" x14ac:dyDescent="0.25">
      <c r="A198" s="386" t="str">
        <f t="shared" ref="A198:A261" si="17">CONCATENATE(B198,"-",J198,"-",K198)</f>
        <v>150120250919TAC0002-15xx-960129450142</v>
      </c>
      <c r="B198" s="161" t="s">
        <v>1406</v>
      </c>
      <c r="C198" s="475" t="s">
        <v>3363</v>
      </c>
      <c r="D198" s="161" t="s">
        <v>4458</v>
      </c>
      <c r="E198" s="161" t="s">
        <v>5039</v>
      </c>
      <c r="F198" s="161"/>
      <c r="G198" s="161" t="s">
        <v>487</v>
      </c>
      <c r="H198" s="198">
        <v>45919</v>
      </c>
      <c r="I198" s="161" t="s">
        <v>573</v>
      </c>
      <c r="J198" s="161" t="s">
        <v>290</v>
      </c>
      <c r="K198" s="260">
        <v>960129450142</v>
      </c>
      <c r="L198" s="161" t="s">
        <v>2982</v>
      </c>
      <c r="M198" s="161" t="s">
        <v>1407</v>
      </c>
      <c r="N198" s="161" t="s">
        <v>564</v>
      </c>
      <c r="O198" s="198">
        <v>45971</v>
      </c>
      <c r="P198" s="161" t="e">
        <v>#N/A</v>
      </c>
      <c r="Q198" s="161" t="e">
        <v>#N/A</v>
      </c>
      <c r="R198" s="161" t="s">
        <v>31</v>
      </c>
      <c r="S198" s="161" t="s">
        <v>656</v>
      </c>
      <c r="T198" s="161" t="s">
        <v>567</v>
      </c>
      <c r="U198" s="161" t="s">
        <v>1027</v>
      </c>
      <c r="V198" s="161" t="s">
        <v>655</v>
      </c>
      <c r="W198" s="161" t="s">
        <v>28</v>
      </c>
      <c r="X198" s="198">
        <v>44562</v>
      </c>
      <c r="Y198" s="198">
        <v>45657</v>
      </c>
      <c r="Z198" s="161">
        <v>30</v>
      </c>
      <c r="AA198" s="198">
        <v>45952</v>
      </c>
      <c r="AB198" s="197">
        <f t="shared" si="16"/>
        <v>161</v>
      </c>
      <c r="AC198" s="161" t="s">
        <v>904</v>
      </c>
      <c r="AD198" s="161">
        <v>0</v>
      </c>
      <c r="AE198" s="197">
        <v>2275819571</v>
      </c>
      <c r="AF198" s="197">
        <v>13.936255155633459</v>
      </c>
      <c r="AG198" s="197">
        <v>0.69444444444444431</v>
      </c>
      <c r="AH198" s="242" t="s">
        <v>118</v>
      </c>
      <c r="AI198" s="242" t="s">
        <v>118</v>
      </c>
      <c r="AJ198" s="515"/>
      <c r="AK198" s="515"/>
      <c r="AL198" s="515"/>
      <c r="AM198" s="515"/>
      <c r="AN198" s="515"/>
      <c r="AO198" s="515"/>
      <c r="AP198" s="515"/>
      <c r="AQ198" s="515"/>
      <c r="AR198" s="515"/>
      <c r="AS198" s="515"/>
      <c r="AT198" s="515"/>
      <c r="AU198" s="515"/>
      <c r="AV198" s="515"/>
      <c r="AW198" s="515"/>
      <c r="AX198" s="515"/>
      <c r="AY198" s="515"/>
      <c r="AZ198" s="515"/>
      <c r="BA198" s="515"/>
      <c r="BB198" s="234"/>
      <c r="BC198" s="234"/>
      <c r="BD198" s="234"/>
      <c r="BE198" s="234"/>
      <c r="BF198" s="234"/>
      <c r="BG198" s="234"/>
      <c r="BH198" s="234"/>
      <c r="BI198" s="234"/>
      <c r="BJ198" s="234"/>
      <c r="BK198" s="234"/>
      <c r="BL198" s="234"/>
      <c r="BM198" s="234"/>
      <c r="BN198" s="234"/>
      <c r="BO198" s="234"/>
      <c r="BP198" s="234"/>
      <c r="BQ198" s="234"/>
      <c r="BR198" s="234"/>
      <c r="BS198" s="234"/>
      <c r="BT198" s="234"/>
      <c r="BU198" s="234"/>
      <c r="BV198" s="234"/>
      <c r="BW198" s="234"/>
      <c r="BX198" s="234"/>
      <c r="BY198" s="234"/>
      <c r="BZ198" s="234"/>
      <c r="CA198" s="234"/>
      <c r="CB198" s="234"/>
      <c r="CC198" s="234"/>
      <c r="CD198" s="234"/>
      <c r="CE198" s="234"/>
      <c r="CF198" s="234"/>
      <c r="CG198" s="234"/>
      <c r="CH198" s="234"/>
      <c r="CI198" s="234"/>
      <c r="CJ198" s="234"/>
      <c r="CK198" s="234"/>
      <c r="CL198" s="234"/>
      <c r="CM198" s="234"/>
      <c r="CN198" s="234"/>
      <c r="CO198" s="234"/>
      <c r="CP198" s="234"/>
      <c r="CQ198" s="234"/>
      <c r="CR198" s="234"/>
      <c r="CS198" s="234"/>
      <c r="CT198" s="234"/>
      <c r="CU198" s="234"/>
      <c r="CV198" s="234"/>
      <c r="CW198" s="234"/>
      <c r="CX198" s="234"/>
      <c r="CY198" s="234"/>
      <c r="CZ198" s="234"/>
      <c r="DA198" s="234"/>
      <c r="DB198" s="234"/>
      <c r="DC198" s="234"/>
      <c r="DD198" s="234"/>
      <c r="DE198" s="234"/>
      <c r="DF198" s="234"/>
      <c r="DG198" s="234"/>
      <c r="DH198" s="234"/>
      <c r="DI198" s="234"/>
      <c r="DJ198" s="234"/>
      <c r="DK198" s="234"/>
      <c r="DL198" s="234"/>
      <c r="DM198" s="234"/>
      <c r="DN198" s="234"/>
      <c r="DO198" s="234"/>
      <c r="DP198" s="234"/>
      <c r="DQ198" s="234"/>
      <c r="DR198" s="234"/>
      <c r="DS198" s="234"/>
      <c r="DT198" s="234"/>
      <c r="DU198" s="234"/>
      <c r="DV198" s="234"/>
      <c r="DW198" s="234"/>
      <c r="DX198" s="234"/>
      <c r="DY198" s="234"/>
      <c r="DZ198" s="234"/>
      <c r="EA198" s="234"/>
      <c r="EB198" s="234"/>
      <c r="EC198" s="234"/>
      <c r="ED198" s="234"/>
      <c r="EE198" s="234"/>
      <c r="EF198" s="234"/>
      <c r="EG198" s="234"/>
      <c r="EH198" s="234"/>
      <c r="EI198" s="234"/>
      <c r="EJ198" s="234"/>
      <c r="EK198" s="234"/>
    </row>
    <row r="199" spans="1:141" ht="15" x14ac:dyDescent="0.25">
      <c r="A199" s="386" t="str">
        <f t="shared" si="17"/>
        <v>300120250930TAC0037-30xx-170340014251</v>
      </c>
      <c r="B199" s="161" t="s">
        <v>1249</v>
      </c>
      <c r="C199" s="475" t="s">
        <v>3363</v>
      </c>
      <c r="D199" s="161" t="s">
        <v>4458</v>
      </c>
      <c r="E199" s="161" t="s">
        <v>5087</v>
      </c>
      <c r="F199" s="161"/>
      <c r="G199" s="161" t="s">
        <v>487</v>
      </c>
      <c r="H199" s="198">
        <v>45930</v>
      </c>
      <c r="I199" s="161" t="s">
        <v>595</v>
      </c>
      <c r="J199" s="161" t="s">
        <v>217</v>
      </c>
      <c r="K199" s="260">
        <v>170340014251</v>
      </c>
      <c r="L199" s="161" t="s">
        <v>2983</v>
      </c>
      <c r="M199" s="161" t="s">
        <v>1248</v>
      </c>
      <c r="N199" s="161" t="s">
        <v>564</v>
      </c>
      <c r="O199" s="198">
        <v>45922</v>
      </c>
      <c r="P199" s="161" t="e">
        <v>#N/A</v>
      </c>
      <c r="Q199" s="161" t="e">
        <v>#N/A</v>
      </c>
      <c r="R199" s="161" t="s">
        <v>480</v>
      </c>
      <c r="S199" s="161" t="s">
        <v>716</v>
      </c>
      <c r="T199" s="161" t="s">
        <v>579</v>
      </c>
      <c r="U199" s="161" t="s">
        <v>1386</v>
      </c>
      <c r="V199" s="161" t="s">
        <v>655</v>
      </c>
      <c r="W199" s="161" t="s">
        <v>28</v>
      </c>
      <c r="X199" s="198">
        <v>44562</v>
      </c>
      <c r="Y199" s="198">
        <v>45657</v>
      </c>
      <c r="Z199" s="161">
        <v>30</v>
      </c>
      <c r="AA199" s="198">
        <v>45951</v>
      </c>
      <c r="AB199" s="197">
        <f t="shared" si="16"/>
        <v>162</v>
      </c>
      <c r="AC199" s="161" t="s">
        <v>904</v>
      </c>
      <c r="AD199" s="161">
        <v>0</v>
      </c>
      <c r="AE199" s="197">
        <v>2248632476</v>
      </c>
      <c r="AF199" s="197">
        <v>3.439957024039888</v>
      </c>
      <c r="AG199" s="197">
        <v>15.916666666666666</v>
      </c>
      <c r="AH199" s="242" t="s">
        <v>118</v>
      </c>
      <c r="AI199" s="242" t="s">
        <v>118</v>
      </c>
      <c r="AJ199" s="515"/>
      <c r="AK199" s="515"/>
      <c r="AL199" s="515"/>
      <c r="AM199" s="515"/>
      <c r="AN199" s="515"/>
      <c r="AO199" s="515"/>
      <c r="AP199" s="515"/>
      <c r="AQ199" s="515"/>
      <c r="AR199" s="515"/>
      <c r="AS199" s="515"/>
      <c r="AT199" s="515"/>
      <c r="AU199" s="515"/>
      <c r="AV199" s="515"/>
      <c r="AW199" s="515"/>
      <c r="AX199" s="515"/>
      <c r="AY199" s="515"/>
      <c r="AZ199" s="515"/>
      <c r="BA199" s="515"/>
      <c r="BB199" s="234"/>
      <c r="BC199" s="234"/>
      <c r="BD199" s="234"/>
      <c r="BE199" s="234"/>
      <c r="BF199" s="234"/>
      <c r="BG199" s="234"/>
      <c r="BH199" s="234"/>
      <c r="BI199" s="234"/>
      <c r="BJ199" s="234"/>
      <c r="BK199" s="234"/>
      <c r="BL199" s="234"/>
      <c r="BM199" s="234"/>
      <c r="BN199" s="234"/>
      <c r="BO199" s="234"/>
      <c r="BP199" s="234"/>
      <c r="BQ199" s="234"/>
      <c r="BR199" s="234"/>
      <c r="BS199" s="234"/>
      <c r="BT199" s="234"/>
      <c r="BU199" s="234"/>
      <c r="BV199" s="234"/>
      <c r="BW199" s="234"/>
      <c r="BX199" s="234"/>
      <c r="BY199" s="234"/>
      <c r="BZ199" s="234"/>
      <c r="CA199" s="234"/>
      <c r="CB199" s="234"/>
      <c r="CC199" s="234"/>
      <c r="CD199" s="234"/>
      <c r="CE199" s="234"/>
      <c r="CF199" s="234"/>
      <c r="CG199" s="234"/>
      <c r="CH199" s="234"/>
      <c r="CI199" s="234"/>
      <c r="CJ199" s="234"/>
      <c r="CK199" s="234"/>
      <c r="CL199" s="234"/>
      <c r="CM199" s="234"/>
      <c r="CN199" s="234"/>
      <c r="CO199" s="234"/>
      <c r="CP199" s="234"/>
      <c r="CQ199" s="234"/>
      <c r="CR199" s="234"/>
      <c r="CS199" s="234"/>
      <c r="CT199" s="234"/>
      <c r="CU199" s="234"/>
      <c r="CV199" s="234"/>
      <c r="CW199" s="234"/>
      <c r="CX199" s="234"/>
      <c r="CY199" s="234"/>
      <c r="CZ199" s="234"/>
      <c r="DA199" s="234"/>
      <c r="DB199" s="234"/>
      <c r="DC199" s="234"/>
      <c r="DD199" s="234"/>
      <c r="DE199" s="234"/>
      <c r="DF199" s="234"/>
      <c r="DG199" s="234"/>
      <c r="DH199" s="234"/>
      <c r="DI199" s="234"/>
      <c r="DJ199" s="234"/>
      <c r="DK199" s="234"/>
      <c r="DL199" s="234"/>
      <c r="DM199" s="234"/>
      <c r="DN199" s="234"/>
      <c r="DO199" s="234"/>
      <c r="DP199" s="234"/>
      <c r="DQ199" s="234"/>
      <c r="DR199" s="234"/>
      <c r="DS199" s="234"/>
      <c r="DT199" s="234"/>
      <c r="DU199" s="234"/>
      <c r="DV199" s="234"/>
      <c r="DW199" s="234"/>
      <c r="DX199" s="234"/>
      <c r="DY199" s="234"/>
      <c r="DZ199" s="234"/>
      <c r="EA199" s="234"/>
      <c r="EB199" s="234"/>
      <c r="EC199" s="234"/>
      <c r="ED199" s="234"/>
      <c r="EE199" s="234"/>
      <c r="EF199" s="234"/>
      <c r="EG199" s="234"/>
      <c r="EH199" s="234"/>
      <c r="EI199" s="234"/>
      <c r="EJ199" s="234"/>
      <c r="EK199" s="234"/>
    </row>
    <row r="200" spans="1:141" ht="15" x14ac:dyDescent="0.25">
      <c r="A200" s="386" t="str">
        <f t="shared" si="17"/>
        <v>710120250918TAC0001-71xx-30440009984</v>
      </c>
      <c r="B200" s="161" t="s">
        <v>1530</v>
      </c>
      <c r="C200" s="475" t="s">
        <v>3363</v>
      </c>
      <c r="D200" s="161" t="s">
        <v>4458</v>
      </c>
      <c r="E200" s="161" t="s">
        <v>5455</v>
      </c>
      <c r="F200" s="161"/>
      <c r="G200" s="161" t="s">
        <v>487</v>
      </c>
      <c r="H200" s="198">
        <v>45918</v>
      </c>
      <c r="I200" s="161" t="s">
        <v>580</v>
      </c>
      <c r="J200" s="161" t="s">
        <v>256</v>
      </c>
      <c r="K200" s="260">
        <v>30440009984</v>
      </c>
      <c r="L200" s="161" t="s">
        <v>2984</v>
      </c>
      <c r="M200" s="161" t="s">
        <v>902</v>
      </c>
      <c r="N200" s="161" t="s">
        <v>564</v>
      </c>
      <c r="O200" s="198" t="e">
        <v>#N/A</v>
      </c>
      <c r="P200" s="161" t="e">
        <v>#N/A</v>
      </c>
      <c r="Q200" s="161">
        <v>30440009984</v>
      </c>
      <c r="R200" s="161" t="s">
        <v>31</v>
      </c>
      <c r="S200" s="161" t="s">
        <v>718</v>
      </c>
      <c r="T200" s="161" t="s">
        <v>572</v>
      </c>
      <c r="U200" s="161" t="s">
        <v>1531</v>
      </c>
      <c r="V200" s="161" t="s">
        <v>689</v>
      </c>
      <c r="W200" s="161" t="s">
        <v>28</v>
      </c>
      <c r="X200" s="198">
        <v>44927</v>
      </c>
      <c r="Y200" s="198">
        <v>45657</v>
      </c>
      <c r="Z200" s="161">
        <v>30</v>
      </c>
      <c r="AA200" s="198">
        <v>45974</v>
      </c>
      <c r="AB200" s="197">
        <f t="shared" si="16"/>
        <v>139</v>
      </c>
      <c r="AC200" s="161" t="s">
        <v>904</v>
      </c>
      <c r="AD200" s="161">
        <v>0</v>
      </c>
      <c r="AE200" s="197">
        <v>2246313916</v>
      </c>
      <c r="AF200" s="197">
        <v>2.8436382842583967</v>
      </c>
      <c r="AG200" s="197">
        <v>44.916666666666671</v>
      </c>
      <c r="AH200" s="242" t="s">
        <v>118</v>
      </c>
      <c r="AI200" s="242" t="s">
        <v>118</v>
      </c>
      <c r="AJ200" s="515"/>
      <c r="AK200" s="515"/>
      <c r="AL200" s="515"/>
      <c r="AM200" s="515"/>
      <c r="AN200" s="515"/>
      <c r="AO200" s="515"/>
      <c r="AP200" s="515"/>
      <c r="AQ200" s="515"/>
      <c r="AR200" s="515"/>
      <c r="AS200" s="515"/>
      <c r="AT200" s="515"/>
      <c r="AU200" s="515"/>
      <c r="AV200" s="515"/>
      <c r="AW200" s="515"/>
      <c r="AX200" s="515"/>
      <c r="AY200" s="515"/>
      <c r="AZ200" s="515"/>
      <c r="BA200" s="515"/>
      <c r="BB200" s="234"/>
      <c r="BC200" s="234"/>
      <c r="BD200" s="234"/>
      <c r="BE200" s="234"/>
      <c r="BF200" s="234"/>
      <c r="BG200" s="234"/>
      <c r="BH200" s="234"/>
      <c r="BI200" s="234"/>
      <c r="BJ200" s="234"/>
      <c r="BK200" s="234"/>
      <c r="BL200" s="234"/>
      <c r="BM200" s="234"/>
      <c r="BN200" s="234"/>
      <c r="BO200" s="234"/>
      <c r="BP200" s="234"/>
      <c r="BQ200" s="234"/>
      <c r="BR200" s="234"/>
      <c r="BS200" s="234"/>
      <c r="BT200" s="234"/>
      <c r="BU200" s="234"/>
      <c r="BV200" s="234"/>
      <c r="BW200" s="234"/>
      <c r="BX200" s="234"/>
      <c r="BY200" s="234"/>
      <c r="BZ200" s="234"/>
      <c r="CA200" s="234"/>
      <c r="CB200" s="234"/>
      <c r="CC200" s="234"/>
      <c r="CD200" s="234"/>
      <c r="CE200" s="234"/>
      <c r="CF200" s="234"/>
      <c r="CG200" s="234"/>
      <c r="CH200" s="234"/>
      <c r="CI200" s="234"/>
      <c r="CJ200" s="234"/>
      <c r="CK200" s="234"/>
      <c r="CL200" s="234"/>
      <c r="CM200" s="234"/>
      <c r="CN200" s="234"/>
      <c r="CO200" s="234"/>
      <c r="CP200" s="234"/>
      <c r="CQ200" s="234"/>
      <c r="CR200" s="234"/>
      <c r="CS200" s="234"/>
      <c r="CT200" s="234"/>
      <c r="CU200" s="234"/>
      <c r="CV200" s="234"/>
      <c r="CW200" s="234"/>
      <c r="CX200" s="234"/>
      <c r="CY200" s="234"/>
      <c r="CZ200" s="234"/>
      <c r="DA200" s="234"/>
      <c r="DB200" s="234"/>
      <c r="DC200" s="234"/>
      <c r="DD200" s="234"/>
      <c r="DE200" s="234"/>
      <c r="DF200" s="234"/>
      <c r="DG200" s="234"/>
      <c r="DH200" s="234"/>
      <c r="DI200" s="234"/>
      <c r="DJ200" s="234"/>
      <c r="DK200" s="234"/>
      <c r="DL200" s="234"/>
      <c r="DM200" s="234"/>
      <c r="DN200" s="234"/>
      <c r="DO200" s="234"/>
      <c r="DP200" s="234"/>
      <c r="DQ200" s="234"/>
      <c r="DR200" s="234"/>
      <c r="DS200" s="234"/>
      <c r="DT200" s="234"/>
      <c r="DU200" s="234"/>
      <c r="DV200" s="234"/>
      <c r="DW200" s="234"/>
      <c r="DX200" s="234"/>
      <c r="DY200" s="234"/>
      <c r="DZ200" s="234"/>
      <c r="EA200" s="234"/>
      <c r="EB200" s="234"/>
      <c r="EC200" s="234"/>
      <c r="ED200" s="234"/>
      <c r="EE200" s="234"/>
      <c r="EF200" s="234"/>
      <c r="EG200" s="234"/>
      <c r="EH200" s="234"/>
      <c r="EI200" s="234"/>
      <c r="EJ200" s="234"/>
      <c r="EK200" s="234"/>
    </row>
    <row r="201" spans="1:141" ht="15" x14ac:dyDescent="0.25">
      <c r="A201" s="386" t="str">
        <f t="shared" si="17"/>
        <v>300120251209TAC0032-30xx-80440020449</v>
      </c>
      <c r="B201" s="161" t="s">
        <v>4577</v>
      </c>
      <c r="C201" s="475" t="s">
        <v>3363</v>
      </c>
      <c r="D201" s="161" t="s">
        <v>4458</v>
      </c>
      <c r="E201" s="161"/>
      <c r="F201" s="161" t="s">
        <v>4903</v>
      </c>
      <c r="G201" s="161" t="s">
        <v>487</v>
      </c>
      <c r="H201" s="198">
        <v>46000</v>
      </c>
      <c r="I201" s="161" t="s">
        <v>595</v>
      </c>
      <c r="J201" s="161" t="s">
        <v>217</v>
      </c>
      <c r="K201" s="260">
        <v>80440020449</v>
      </c>
      <c r="L201" s="161" t="s">
        <v>4990</v>
      </c>
      <c r="M201" s="161" t="s">
        <v>4576</v>
      </c>
      <c r="N201" s="161" t="s">
        <v>564</v>
      </c>
      <c r="O201" s="198">
        <v>45954</v>
      </c>
      <c r="P201" s="161" t="e">
        <v>#N/A</v>
      </c>
      <c r="Q201" s="161">
        <v>80440020449</v>
      </c>
      <c r="R201" s="161" t="s">
        <v>480</v>
      </c>
      <c r="S201" s="161" t="s">
        <v>710</v>
      </c>
      <c r="T201" s="161" t="s">
        <v>567</v>
      </c>
      <c r="U201" s="161" t="s">
        <v>1385</v>
      </c>
      <c r="V201" s="161" t="s">
        <v>655</v>
      </c>
      <c r="W201" s="161" t="s">
        <v>28</v>
      </c>
      <c r="X201" s="198">
        <v>44562</v>
      </c>
      <c r="Y201" s="198">
        <v>45657</v>
      </c>
      <c r="Z201" s="161">
        <v>30</v>
      </c>
      <c r="AA201" s="198">
        <v>46099</v>
      </c>
      <c r="AB201" s="197">
        <f t="shared" si="16"/>
        <v>14</v>
      </c>
      <c r="AC201" s="161" t="s">
        <v>904</v>
      </c>
      <c r="AD201" s="161">
        <v>0</v>
      </c>
      <c r="AE201" s="197">
        <v>2113773851</v>
      </c>
      <c r="AF201" s="197">
        <v>8.3203343591745469</v>
      </c>
      <c r="AG201" s="197">
        <v>20.694444444444446</v>
      </c>
      <c r="AH201" s="242" t="s">
        <v>118</v>
      </c>
      <c r="AI201" s="242" t="s">
        <v>57</v>
      </c>
      <c r="AJ201" s="516">
        <v>968223034</v>
      </c>
      <c r="AK201" s="516">
        <v>927003222</v>
      </c>
      <c r="AL201" s="516">
        <v>356991089</v>
      </c>
      <c r="AM201" s="516">
        <v>829779540</v>
      </c>
      <c r="AN201" s="516">
        <v>0</v>
      </c>
      <c r="AO201" s="516">
        <v>0</v>
      </c>
      <c r="AP201" s="516">
        <v>76195255</v>
      </c>
      <c r="AQ201" s="516">
        <v>67678626</v>
      </c>
      <c r="AR201" s="516">
        <v>33647040</v>
      </c>
      <c r="AS201" s="516">
        <v>74547386</v>
      </c>
      <c r="AT201" s="516">
        <v>17405184</v>
      </c>
      <c r="AU201" s="516">
        <v>0</v>
      </c>
      <c r="AV201" s="516">
        <v>39.333333333333329</v>
      </c>
      <c r="AW201" s="516">
        <v>23.583333333333332</v>
      </c>
      <c r="AX201" s="516">
        <v>32.000000000000007</v>
      </c>
      <c r="AY201" s="516">
        <v>6.5</v>
      </c>
      <c r="AZ201" s="516">
        <v>2.25</v>
      </c>
      <c r="BA201" s="516">
        <v>0</v>
      </c>
      <c r="BB201" s="393">
        <v>968223034</v>
      </c>
      <c r="BC201" s="393">
        <v>927003222</v>
      </c>
      <c r="BD201" s="393">
        <v>356991089</v>
      </c>
      <c r="BE201" s="393">
        <v>829779540</v>
      </c>
      <c r="BF201" s="393">
        <v>0</v>
      </c>
      <c r="BG201" s="393">
        <v>0</v>
      </c>
      <c r="BH201" s="393">
        <v>16401396</v>
      </c>
      <c r="BI201" s="393">
        <v>2433634</v>
      </c>
      <c r="BJ201" s="393">
        <v>5248601</v>
      </c>
      <c r="BK201" s="393">
        <v>4529543</v>
      </c>
      <c r="BL201" s="393">
        <v>0</v>
      </c>
      <c r="BM201" s="393">
        <v>0</v>
      </c>
      <c r="BN201" s="393">
        <v>39.333333333333329</v>
      </c>
      <c r="BO201" s="393">
        <v>23.583333333333332</v>
      </c>
      <c r="BP201" s="393">
        <v>32.000000000000007</v>
      </c>
      <c r="BQ201" s="393">
        <v>6.5</v>
      </c>
      <c r="BR201" s="393">
        <v>2.25</v>
      </c>
      <c r="BS201" s="393">
        <v>0</v>
      </c>
      <c r="BT201" s="393">
        <v>0</v>
      </c>
      <c r="BU201" s="393">
        <v>0</v>
      </c>
      <c r="BV201" s="393">
        <v>0</v>
      </c>
      <c r="BW201" s="393">
        <v>0</v>
      </c>
      <c r="BX201" s="393">
        <v>0</v>
      </c>
      <c r="BY201" s="393">
        <v>0</v>
      </c>
      <c r="BZ201" s="393">
        <v>0</v>
      </c>
      <c r="CA201" s="393">
        <v>0</v>
      </c>
      <c r="CB201" s="393">
        <v>0</v>
      </c>
      <c r="CC201" s="393">
        <v>0</v>
      </c>
      <c r="CD201" s="393">
        <v>0</v>
      </c>
      <c r="CE201" s="393">
        <v>0</v>
      </c>
      <c r="CF201" s="393">
        <v>59793859</v>
      </c>
      <c r="CG201" s="393">
        <v>65244992</v>
      </c>
      <c r="CH201" s="393">
        <v>28398439</v>
      </c>
      <c r="CI201" s="393">
        <v>70017843</v>
      </c>
      <c r="CJ201" s="393">
        <v>17405184</v>
      </c>
      <c r="CK201" s="393">
        <v>0</v>
      </c>
      <c r="CL201" s="393">
        <v>0</v>
      </c>
      <c r="CM201" s="393">
        <v>0</v>
      </c>
      <c r="CN201" s="393">
        <v>0</v>
      </c>
      <c r="CO201" s="393">
        <v>0</v>
      </c>
      <c r="CP201" s="393">
        <v>0</v>
      </c>
      <c r="CQ201" s="393">
        <v>0</v>
      </c>
      <c r="CR201" s="393">
        <v>0</v>
      </c>
      <c r="CS201" s="393">
        <v>0</v>
      </c>
      <c r="CT201" s="393">
        <v>0</v>
      </c>
      <c r="CU201" s="393">
        <v>0</v>
      </c>
      <c r="CV201" s="393">
        <v>0</v>
      </c>
      <c r="CW201" s="393">
        <v>0</v>
      </c>
      <c r="CX201" s="393">
        <v>0</v>
      </c>
      <c r="CY201" s="393">
        <v>0</v>
      </c>
      <c r="CZ201" s="393">
        <v>0</v>
      </c>
      <c r="DA201" s="393">
        <v>0</v>
      </c>
      <c r="DB201" s="393">
        <v>0</v>
      </c>
      <c r="DC201" s="393">
        <v>0</v>
      </c>
      <c r="DD201" s="393">
        <v>0</v>
      </c>
      <c r="DE201" s="393">
        <v>0</v>
      </c>
      <c r="DF201" s="393">
        <v>0</v>
      </c>
      <c r="DG201" s="393">
        <v>0</v>
      </c>
      <c r="DH201" s="393">
        <v>0</v>
      </c>
      <c r="DI201" s="393">
        <v>0</v>
      </c>
      <c r="DJ201" s="393">
        <v>0</v>
      </c>
      <c r="DK201" s="393">
        <v>0</v>
      </c>
      <c r="DL201" s="393">
        <v>0</v>
      </c>
      <c r="DM201" s="393">
        <v>0</v>
      </c>
      <c r="DN201" s="393">
        <v>0</v>
      </c>
      <c r="DO201" s="393">
        <v>0</v>
      </c>
    </row>
    <row r="202" spans="1:141" ht="15" x14ac:dyDescent="0.25">
      <c r="A202" s="386" t="str">
        <f t="shared" si="17"/>
        <v>590120251219TAC0033-59xx-200140009256</v>
      </c>
      <c r="B202" s="161" t="s">
        <v>2215</v>
      </c>
      <c r="C202" s="475" t="s">
        <v>3363</v>
      </c>
      <c r="D202" s="161" t="s">
        <v>4458</v>
      </c>
      <c r="E202" s="161" t="s">
        <v>5170</v>
      </c>
      <c r="F202" s="161"/>
      <c r="G202" s="161" t="s">
        <v>487</v>
      </c>
      <c r="H202" s="198">
        <v>46010</v>
      </c>
      <c r="I202" s="161" t="s">
        <v>570</v>
      </c>
      <c r="J202" s="161" t="s">
        <v>337</v>
      </c>
      <c r="K202" s="260">
        <v>200140009256</v>
      </c>
      <c r="L202" s="161" t="s">
        <v>2989</v>
      </c>
      <c r="M202" s="161" t="s">
        <v>2214</v>
      </c>
      <c r="N202" s="161" t="s">
        <v>564</v>
      </c>
      <c r="O202" s="198">
        <v>46008</v>
      </c>
      <c r="P202" s="161" t="e">
        <v>#N/A</v>
      </c>
      <c r="Q202" s="161" t="e">
        <v>#N/A</v>
      </c>
      <c r="R202" s="161" t="s">
        <v>480</v>
      </c>
      <c r="S202" s="161" t="s">
        <v>747</v>
      </c>
      <c r="T202" s="161" t="s">
        <v>572</v>
      </c>
      <c r="U202" s="161" t="s">
        <v>1416</v>
      </c>
      <c r="V202" s="161" t="s">
        <v>655</v>
      </c>
      <c r="W202" s="161" t="s">
        <v>28</v>
      </c>
      <c r="X202" s="198">
        <v>44562</v>
      </c>
      <c r="Y202" s="198">
        <v>45657</v>
      </c>
      <c r="Z202" s="161">
        <v>30</v>
      </c>
      <c r="AA202" s="198">
        <v>46013</v>
      </c>
      <c r="AB202" s="197">
        <f t="shared" si="16"/>
        <v>100</v>
      </c>
      <c r="AC202" s="161" t="s">
        <v>904</v>
      </c>
      <c r="AD202" s="161">
        <v>0</v>
      </c>
      <c r="AE202" s="197">
        <v>2040575376</v>
      </c>
      <c r="AF202" s="197">
        <v>1.3397316661840499</v>
      </c>
      <c r="AG202" s="197">
        <v>11.777777777777779</v>
      </c>
      <c r="AH202" s="242" t="s">
        <v>118</v>
      </c>
      <c r="AI202" s="242" t="s">
        <v>118</v>
      </c>
      <c r="AJ202" s="515"/>
      <c r="AK202" s="515"/>
      <c r="AL202" s="515"/>
      <c r="AM202" s="515"/>
      <c r="AN202" s="515"/>
      <c r="AO202" s="515"/>
      <c r="AP202" s="515"/>
      <c r="AQ202" s="515"/>
      <c r="AR202" s="515"/>
      <c r="AS202" s="515"/>
      <c r="AT202" s="515"/>
      <c r="AU202" s="515"/>
      <c r="AV202" s="515"/>
      <c r="AW202" s="515"/>
      <c r="AX202" s="515"/>
      <c r="AY202" s="515"/>
      <c r="AZ202" s="515"/>
      <c r="BA202" s="515"/>
      <c r="BB202" s="234"/>
      <c r="BC202" s="234"/>
      <c r="BD202" s="234"/>
      <c r="BE202" s="234"/>
      <c r="BF202" s="234"/>
      <c r="BG202" s="234"/>
      <c r="BH202" s="234"/>
      <c r="BI202" s="234"/>
      <c r="BJ202" s="234"/>
      <c r="BK202" s="234"/>
      <c r="BL202" s="234"/>
      <c r="BM202" s="234"/>
      <c r="BN202" s="234"/>
      <c r="BO202" s="234"/>
      <c r="BP202" s="234"/>
      <c r="BQ202" s="234"/>
      <c r="BR202" s="234"/>
      <c r="BS202" s="234"/>
      <c r="BT202" s="234"/>
      <c r="BU202" s="234"/>
      <c r="BV202" s="234"/>
      <c r="BW202" s="234"/>
      <c r="BX202" s="234"/>
      <c r="BY202" s="234"/>
      <c r="BZ202" s="234"/>
      <c r="CA202" s="234"/>
      <c r="CB202" s="234"/>
      <c r="CC202" s="234"/>
      <c r="CD202" s="234"/>
      <c r="CE202" s="234"/>
      <c r="CF202" s="234"/>
      <c r="CG202" s="234"/>
      <c r="CH202" s="234"/>
      <c r="CI202" s="234"/>
      <c r="CJ202" s="234"/>
      <c r="CK202" s="234"/>
      <c r="CL202" s="234"/>
      <c r="CM202" s="234"/>
      <c r="CN202" s="234"/>
      <c r="CO202" s="234"/>
      <c r="CP202" s="234"/>
      <c r="CQ202" s="234"/>
      <c r="CR202" s="234"/>
      <c r="CS202" s="234"/>
      <c r="CT202" s="234"/>
      <c r="CU202" s="234"/>
      <c r="CV202" s="234"/>
      <c r="CW202" s="234"/>
      <c r="CX202" s="234"/>
      <c r="CY202" s="234"/>
      <c r="CZ202" s="234"/>
      <c r="DA202" s="234"/>
      <c r="DB202" s="234"/>
      <c r="DC202" s="234"/>
      <c r="DD202" s="234"/>
      <c r="DE202" s="234"/>
      <c r="DF202" s="234"/>
      <c r="DG202" s="234"/>
      <c r="DH202" s="234"/>
      <c r="DI202" s="234"/>
      <c r="DJ202" s="234"/>
      <c r="DK202" s="234"/>
      <c r="DL202" s="234"/>
      <c r="DM202" s="234"/>
      <c r="DN202" s="234"/>
      <c r="DO202" s="234"/>
      <c r="DP202" s="234"/>
      <c r="DQ202" s="234"/>
      <c r="DR202" s="234"/>
      <c r="DS202" s="234"/>
      <c r="DT202" s="234"/>
      <c r="DU202" s="234"/>
      <c r="DV202" s="234"/>
      <c r="DW202" s="234"/>
      <c r="DX202" s="234"/>
      <c r="DY202" s="234"/>
      <c r="DZ202" s="234"/>
      <c r="EA202" s="234"/>
      <c r="EB202" s="234"/>
      <c r="EC202" s="234"/>
      <c r="ED202" s="234"/>
      <c r="EE202" s="234"/>
      <c r="EF202" s="234"/>
      <c r="EG202" s="234"/>
      <c r="EH202" s="234"/>
      <c r="EI202" s="234"/>
      <c r="EJ202" s="234"/>
      <c r="EK202" s="234"/>
    </row>
    <row r="203" spans="1:141" ht="15" x14ac:dyDescent="0.25">
      <c r="A203" s="386" t="str">
        <f t="shared" si="17"/>
        <v>166-30xx-230740005835</v>
      </c>
      <c r="B203" s="249">
        <v>166</v>
      </c>
      <c r="C203" s="476" t="s">
        <v>3365</v>
      </c>
      <c r="D203" s="161" t="s">
        <v>4458</v>
      </c>
      <c r="E203" s="249">
        <v>166</v>
      </c>
      <c r="F203" s="242"/>
      <c r="G203" s="249" t="s">
        <v>21</v>
      </c>
      <c r="H203" s="264">
        <v>45800</v>
      </c>
      <c r="I203" s="249" t="s">
        <v>595</v>
      </c>
      <c r="J203" s="249" t="s">
        <v>217</v>
      </c>
      <c r="K203" s="510">
        <v>230740005835</v>
      </c>
      <c r="L203" s="250">
        <v>302000473956</v>
      </c>
      <c r="M203" s="249" t="s">
        <v>3971</v>
      </c>
      <c r="N203" s="249" t="s">
        <v>564</v>
      </c>
      <c r="O203" s="264" t="e">
        <v>#N/A</v>
      </c>
      <c r="P203" s="249" t="e">
        <v>#N/A</v>
      </c>
      <c r="Q203" s="249" t="e">
        <v>#N/A</v>
      </c>
      <c r="R203" s="249" t="s">
        <v>22</v>
      </c>
      <c r="S203" s="249" t="s">
        <v>2029</v>
      </c>
      <c r="T203" s="249" t="s">
        <v>854</v>
      </c>
      <c r="U203" s="249" t="s">
        <v>2031</v>
      </c>
      <c r="V203" s="249"/>
      <c r="W203" s="249" t="s">
        <v>132</v>
      </c>
      <c r="X203" s="264">
        <v>45111</v>
      </c>
      <c r="Y203" s="264">
        <v>45785</v>
      </c>
      <c r="Z203" s="249">
        <v>45</v>
      </c>
      <c r="AA203" s="264">
        <v>45817</v>
      </c>
      <c r="AB203" s="197">
        <f t="shared" si="16"/>
        <v>296</v>
      </c>
      <c r="AC203" s="161" t="s">
        <v>904</v>
      </c>
      <c r="AD203" s="161">
        <v>0</v>
      </c>
      <c r="AE203" s="197">
        <v>2035552371</v>
      </c>
      <c r="AF203" s="197">
        <v>0.23692633080832157</v>
      </c>
      <c r="AG203" s="197">
        <v>0.13888888888888887</v>
      </c>
      <c r="AH203" s="242" t="s">
        <v>118</v>
      </c>
      <c r="AI203" s="242" t="s">
        <v>904</v>
      </c>
      <c r="AJ203" s="515"/>
      <c r="AK203" s="515"/>
      <c r="AL203" s="515"/>
      <c r="AM203" s="515"/>
      <c r="AN203" s="515"/>
      <c r="AO203" s="515"/>
      <c r="AP203" s="515"/>
      <c r="AQ203" s="515"/>
      <c r="AR203" s="515"/>
      <c r="AS203" s="515"/>
      <c r="AT203" s="515"/>
      <c r="AU203" s="515"/>
      <c r="AV203" s="515"/>
      <c r="AW203" s="515"/>
      <c r="AX203" s="515"/>
      <c r="AY203" s="515"/>
      <c r="AZ203" s="515"/>
      <c r="BA203" s="515"/>
      <c r="BB203" s="234"/>
      <c r="BC203" s="234"/>
      <c r="BD203" s="234"/>
      <c r="BE203" s="234"/>
      <c r="BF203" s="234"/>
      <c r="BG203" s="234"/>
      <c r="BH203" s="234"/>
      <c r="BI203" s="234"/>
      <c r="BJ203" s="234"/>
      <c r="BK203" s="234"/>
      <c r="BL203" s="234"/>
      <c r="BM203" s="234"/>
      <c r="BN203" s="234"/>
      <c r="BO203" s="234"/>
      <c r="BP203" s="234"/>
      <c r="BQ203" s="234"/>
      <c r="BR203" s="234"/>
      <c r="BS203" s="234"/>
      <c r="BT203" s="234"/>
      <c r="BU203" s="234"/>
      <c r="BV203" s="234"/>
      <c r="BW203" s="234"/>
      <c r="BX203" s="234"/>
      <c r="BY203" s="234"/>
      <c r="BZ203" s="234"/>
      <c r="CA203" s="234"/>
      <c r="CB203" s="234"/>
      <c r="CC203" s="234"/>
      <c r="CD203" s="234"/>
      <c r="CE203" s="234"/>
      <c r="CF203" s="234"/>
      <c r="CG203" s="234"/>
      <c r="CH203" s="234"/>
      <c r="CI203" s="234"/>
      <c r="CJ203" s="234"/>
      <c r="CK203" s="234"/>
      <c r="CL203" s="234"/>
      <c r="CM203" s="234"/>
      <c r="CN203" s="234"/>
      <c r="CO203" s="234"/>
      <c r="CP203" s="234"/>
      <c r="CQ203" s="234"/>
      <c r="CR203" s="234"/>
      <c r="CS203" s="234"/>
      <c r="CT203" s="234"/>
      <c r="CU203" s="234"/>
      <c r="CV203" s="234"/>
      <c r="CW203" s="234"/>
      <c r="CX203" s="234"/>
      <c r="CY203" s="234"/>
      <c r="CZ203" s="234"/>
      <c r="DA203" s="234"/>
      <c r="DB203" s="234"/>
      <c r="DC203" s="234"/>
      <c r="DD203" s="234"/>
      <c r="DE203" s="234"/>
      <c r="DF203" s="234"/>
      <c r="DG203" s="234"/>
      <c r="DH203" s="234"/>
      <c r="DI203" s="234"/>
      <c r="DJ203" s="234"/>
      <c r="DK203" s="234"/>
      <c r="DL203" s="234"/>
      <c r="DM203" s="234"/>
      <c r="DN203" s="234"/>
      <c r="DO203" s="234"/>
      <c r="DP203" s="234"/>
      <c r="DQ203" s="234"/>
      <c r="DR203" s="234"/>
      <c r="DS203" s="234"/>
      <c r="DT203" s="234"/>
      <c r="DU203" s="234"/>
      <c r="DV203" s="234"/>
      <c r="DW203" s="234"/>
      <c r="DX203" s="234"/>
      <c r="DY203" s="234"/>
      <c r="DZ203" s="234"/>
      <c r="EA203" s="234"/>
      <c r="EB203" s="234"/>
      <c r="EC203" s="234"/>
      <c r="ED203" s="234"/>
      <c r="EE203" s="234"/>
      <c r="EF203" s="234"/>
      <c r="EG203" s="234"/>
      <c r="EH203" s="234"/>
      <c r="EI203" s="234"/>
      <c r="EJ203" s="234"/>
      <c r="EK203" s="234"/>
    </row>
    <row r="204" spans="1:141" ht="15" x14ac:dyDescent="0.25">
      <c r="A204" s="386" t="str">
        <f t="shared" si="17"/>
        <v>300120250714TAC0002-30xx-30240008522</v>
      </c>
      <c r="B204" s="161" t="s">
        <v>993</v>
      </c>
      <c r="C204" s="475" t="s">
        <v>3363</v>
      </c>
      <c r="D204" s="161" t="s">
        <v>4458</v>
      </c>
      <c r="E204" s="161" t="s">
        <v>5082</v>
      </c>
      <c r="F204" s="161"/>
      <c r="G204" s="161" t="s">
        <v>487</v>
      </c>
      <c r="H204" s="198">
        <v>45852</v>
      </c>
      <c r="I204" s="161" t="s">
        <v>595</v>
      </c>
      <c r="J204" s="161" t="s">
        <v>217</v>
      </c>
      <c r="K204" s="260">
        <v>30240008522</v>
      </c>
      <c r="L204" s="161" t="s">
        <v>2992</v>
      </c>
      <c r="M204" s="161" t="s">
        <v>994</v>
      </c>
      <c r="N204" s="161" t="s">
        <v>564</v>
      </c>
      <c r="O204" s="198">
        <v>45842</v>
      </c>
      <c r="P204" s="161" t="e">
        <v>#N/A</v>
      </c>
      <c r="Q204" s="161" t="e">
        <v>#N/A</v>
      </c>
      <c r="R204" s="161" t="s">
        <v>480</v>
      </c>
      <c r="S204" s="161" t="s">
        <v>710</v>
      </c>
      <c r="T204" s="161" t="s">
        <v>567</v>
      </c>
      <c r="U204" s="161" t="s">
        <v>995</v>
      </c>
      <c r="V204" s="161" t="s">
        <v>655</v>
      </c>
      <c r="W204" s="161" t="s">
        <v>28</v>
      </c>
      <c r="X204" s="198">
        <v>44562</v>
      </c>
      <c r="Y204" s="198">
        <v>45657</v>
      </c>
      <c r="Z204" s="161">
        <v>30</v>
      </c>
      <c r="AA204" s="198">
        <v>45910</v>
      </c>
      <c r="AB204" s="197">
        <f t="shared" si="16"/>
        <v>203</v>
      </c>
      <c r="AC204" s="161" t="s">
        <v>904</v>
      </c>
      <c r="AD204" s="161">
        <v>0</v>
      </c>
      <c r="AE204" s="197">
        <v>1988442471</v>
      </c>
      <c r="AF204" s="197">
        <v>8.6473508192496578</v>
      </c>
      <c r="AG204" s="197">
        <v>38.638888888888893</v>
      </c>
      <c r="AH204" s="242" t="s">
        <v>118</v>
      </c>
      <c r="AI204" s="242" t="s">
        <v>118</v>
      </c>
      <c r="AJ204" s="515"/>
      <c r="AK204" s="515"/>
      <c r="AL204" s="515"/>
      <c r="AM204" s="515"/>
      <c r="AN204" s="515"/>
      <c r="AO204" s="515"/>
      <c r="AP204" s="515"/>
      <c r="AQ204" s="515"/>
      <c r="AR204" s="515"/>
      <c r="AS204" s="515"/>
      <c r="AT204" s="515"/>
      <c r="AU204" s="515"/>
      <c r="AV204" s="515"/>
      <c r="AW204" s="515"/>
      <c r="AX204" s="515"/>
      <c r="AY204" s="515"/>
      <c r="AZ204" s="515"/>
      <c r="BA204" s="515"/>
      <c r="BB204" s="234"/>
      <c r="BC204" s="234"/>
      <c r="BD204" s="234"/>
      <c r="BE204" s="234"/>
      <c r="BF204" s="234"/>
      <c r="BG204" s="234"/>
      <c r="BH204" s="234"/>
      <c r="BI204" s="234"/>
      <c r="BJ204" s="234"/>
      <c r="BK204" s="234"/>
      <c r="BL204" s="234"/>
      <c r="BM204" s="234"/>
      <c r="BN204" s="234"/>
      <c r="BO204" s="234"/>
      <c r="BP204" s="234"/>
      <c r="BQ204" s="234"/>
      <c r="BR204" s="234"/>
      <c r="BS204" s="234"/>
      <c r="BT204" s="234"/>
      <c r="BU204" s="234"/>
      <c r="BV204" s="234"/>
      <c r="BW204" s="234"/>
      <c r="BX204" s="234"/>
      <c r="BY204" s="234"/>
      <c r="BZ204" s="234"/>
      <c r="CA204" s="234"/>
      <c r="CB204" s="234"/>
      <c r="CC204" s="234"/>
      <c r="CD204" s="234"/>
      <c r="CE204" s="234"/>
      <c r="CF204" s="234"/>
      <c r="CG204" s="234"/>
      <c r="CH204" s="234"/>
      <c r="CI204" s="234"/>
      <c r="CJ204" s="234"/>
      <c r="CK204" s="234"/>
      <c r="CL204" s="234"/>
      <c r="CM204" s="234"/>
      <c r="CN204" s="234"/>
      <c r="CO204" s="234"/>
      <c r="CP204" s="234"/>
      <c r="CQ204" s="234"/>
      <c r="CR204" s="234"/>
      <c r="CS204" s="234"/>
      <c r="CT204" s="234"/>
      <c r="CU204" s="234"/>
      <c r="CV204" s="234"/>
      <c r="CW204" s="234"/>
      <c r="CX204" s="234"/>
      <c r="CY204" s="234"/>
      <c r="CZ204" s="234"/>
      <c r="DA204" s="234"/>
      <c r="DB204" s="234"/>
      <c r="DC204" s="234"/>
      <c r="DD204" s="234"/>
      <c r="DE204" s="234"/>
      <c r="DF204" s="234"/>
      <c r="DG204" s="234"/>
      <c r="DH204" s="234"/>
      <c r="DI204" s="234"/>
      <c r="DJ204" s="234"/>
      <c r="DK204" s="234"/>
      <c r="DL204" s="234"/>
      <c r="DM204" s="234"/>
      <c r="DN204" s="234"/>
      <c r="DO204" s="234"/>
      <c r="DP204" s="234"/>
      <c r="DQ204" s="234"/>
      <c r="DR204" s="234"/>
      <c r="DS204" s="234"/>
      <c r="DT204" s="234"/>
      <c r="DU204" s="234"/>
      <c r="DV204" s="234"/>
      <c r="DW204" s="234"/>
      <c r="DX204" s="234"/>
      <c r="DY204" s="234"/>
      <c r="DZ204" s="234"/>
      <c r="EA204" s="234"/>
      <c r="EB204" s="234"/>
      <c r="EC204" s="234"/>
      <c r="ED204" s="234"/>
      <c r="EE204" s="234"/>
      <c r="EF204" s="234"/>
      <c r="EG204" s="234"/>
      <c r="EH204" s="234"/>
      <c r="EI204" s="234"/>
      <c r="EJ204" s="234"/>
      <c r="EK204" s="234"/>
    </row>
    <row r="205" spans="1:141" ht="15" x14ac:dyDescent="0.25">
      <c r="A205" s="386" t="str">
        <f t="shared" si="17"/>
        <v>450120250929TAC0015-45xx-240140012431</v>
      </c>
      <c r="B205" s="161" t="s">
        <v>1283</v>
      </c>
      <c r="C205" s="475" t="s">
        <v>3363</v>
      </c>
      <c r="D205" s="161" t="s">
        <v>4458</v>
      </c>
      <c r="E205" s="161" t="s">
        <v>5144</v>
      </c>
      <c r="F205" s="161"/>
      <c r="G205" s="161" t="s">
        <v>487</v>
      </c>
      <c r="H205" s="198">
        <v>45929</v>
      </c>
      <c r="I205" s="161" t="s">
        <v>591</v>
      </c>
      <c r="J205" s="161" t="s">
        <v>359</v>
      </c>
      <c r="K205" s="260">
        <v>240140012431</v>
      </c>
      <c r="L205" s="161" t="s">
        <v>2993</v>
      </c>
      <c r="M205" s="161" t="s">
        <v>1413</v>
      </c>
      <c r="N205" s="161" t="s">
        <v>564</v>
      </c>
      <c r="O205" s="198" t="e">
        <v>#N/A</v>
      </c>
      <c r="P205" s="161" t="e">
        <v>#N/A</v>
      </c>
      <c r="Q205" s="161" t="e">
        <v>#N/A</v>
      </c>
      <c r="R205" s="161" t="s">
        <v>480</v>
      </c>
      <c r="S205" s="161" t="s">
        <v>817</v>
      </c>
      <c r="T205" s="161" t="s">
        <v>562</v>
      </c>
      <c r="U205" s="161" t="s">
        <v>1414</v>
      </c>
      <c r="V205" s="161" t="s">
        <v>689</v>
      </c>
      <c r="W205" s="161" t="s">
        <v>28</v>
      </c>
      <c r="X205" s="198">
        <v>45292</v>
      </c>
      <c r="Y205" s="198">
        <v>45657</v>
      </c>
      <c r="Z205" s="161">
        <v>30</v>
      </c>
      <c r="AA205" s="198">
        <v>45940</v>
      </c>
      <c r="AB205" s="197">
        <f t="shared" si="16"/>
        <v>173</v>
      </c>
      <c r="AC205" s="161" t="s">
        <v>904</v>
      </c>
      <c r="AD205" s="161">
        <v>0</v>
      </c>
      <c r="AE205" s="197">
        <v>1979672556</v>
      </c>
      <c r="AF205" s="197">
        <v>3.9757989148989342E-2</v>
      </c>
      <c r="AG205" s="197">
        <v>1.0833333333333333</v>
      </c>
      <c r="AH205" s="242" t="s">
        <v>118</v>
      </c>
      <c r="AI205" s="242" t="s">
        <v>118</v>
      </c>
      <c r="AJ205" s="515"/>
      <c r="AK205" s="515"/>
      <c r="AL205" s="515"/>
      <c r="AM205" s="515"/>
      <c r="AN205" s="515"/>
      <c r="AO205" s="515"/>
      <c r="AP205" s="515"/>
      <c r="AQ205" s="515"/>
      <c r="AR205" s="515"/>
      <c r="AS205" s="515"/>
      <c r="AT205" s="515"/>
      <c r="AU205" s="515"/>
      <c r="AV205" s="515"/>
      <c r="AW205" s="515"/>
      <c r="AX205" s="515"/>
      <c r="AY205" s="515"/>
      <c r="AZ205" s="515"/>
      <c r="BA205" s="515"/>
      <c r="BB205" s="234"/>
      <c r="BC205" s="234"/>
      <c r="BD205" s="234"/>
      <c r="BE205" s="234"/>
      <c r="BF205" s="234"/>
      <c r="BG205" s="234"/>
      <c r="BH205" s="234"/>
      <c r="BI205" s="234"/>
      <c r="BJ205" s="234"/>
      <c r="BK205" s="234"/>
      <c r="BL205" s="234"/>
      <c r="BM205" s="234"/>
      <c r="BN205" s="234"/>
      <c r="BO205" s="234"/>
      <c r="BP205" s="234"/>
      <c r="BQ205" s="234"/>
      <c r="BR205" s="234"/>
      <c r="BS205" s="234"/>
      <c r="BT205" s="234"/>
      <c r="BU205" s="234"/>
      <c r="BV205" s="234"/>
      <c r="BW205" s="234"/>
      <c r="BX205" s="234"/>
      <c r="BY205" s="234"/>
      <c r="BZ205" s="234"/>
      <c r="CA205" s="234"/>
      <c r="CB205" s="234"/>
      <c r="CC205" s="234"/>
      <c r="CD205" s="234"/>
      <c r="CE205" s="234"/>
      <c r="CF205" s="234"/>
      <c r="CG205" s="234"/>
      <c r="CH205" s="234"/>
      <c r="CI205" s="234"/>
      <c r="CJ205" s="234"/>
      <c r="CK205" s="234"/>
      <c r="CL205" s="234"/>
      <c r="CM205" s="234"/>
      <c r="CN205" s="234"/>
      <c r="CO205" s="234"/>
      <c r="CP205" s="234"/>
      <c r="CQ205" s="234"/>
      <c r="CR205" s="234"/>
      <c r="CS205" s="234"/>
      <c r="CT205" s="234"/>
      <c r="CU205" s="234"/>
      <c r="CV205" s="234"/>
      <c r="CW205" s="234"/>
      <c r="CX205" s="234"/>
      <c r="CY205" s="234"/>
      <c r="CZ205" s="234"/>
      <c r="DA205" s="234"/>
      <c r="DB205" s="234"/>
      <c r="DC205" s="234"/>
      <c r="DD205" s="234"/>
      <c r="DE205" s="234"/>
      <c r="DF205" s="234"/>
      <c r="DG205" s="234"/>
      <c r="DH205" s="234"/>
      <c r="DI205" s="234"/>
      <c r="DJ205" s="234"/>
      <c r="DK205" s="234"/>
      <c r="DL205" s="234"/>
      <c r="DM205" s="234"/>
      <c r="DN205" s="234"/>
      <c r="DO205" s="234"/>
      <c r="DP205" s="234"/>
      <c r="DQ205" s="234"/>
      <c r="DR205" s="234"/>
      <c r="DS205" s="234"/>
      <c r="DT205" s="234"/>
      <c r="DU205" s="234"/>
      <c r="DV205" s="234"/>
      <c r="DW205" s="234"/>
      <c r="DX205" s="234"/>
      <c r="DY205" s="234"/>
      <c r="DZ205" s="234"/>
      <c r="EA205" s="234"/>
      <c r="EB205" s="234"/>
      <c r="EC205" s="234"/>
      <c r="ED205" s="234"/>
      <c r="EE205" s="234"/>
      <c r="EF205" s="234"/>
      <c r="EG205" s="234"/>
      <c r="EH205" s="234"/>
      <c r="EI205" s="234"/>
      <c r="EJ205" s="234"/>
      <c r="EK205" s="234"/>
    </row>
    <row r="206" spans="1:141" ht="15" x14ac:dyDescent="0.25">
      <c r="A206" s="386" t="str">
        <f t="shared" si="17"/>
        <v>300120251113TAC0010-30xx-70440001609</v>
      </c>
      <c r="B206" s="161" t="s">
        <v>2616</v>
      </c>
      <c r="C206" s="475" t="s">
        <v>3363</v>
      </c>
      <c r="D206" s="161" t="s">
        <v>4458</v>
      </c>
      <c r="E206" s="161" t="s">
        <v>5107</v>
      </c>
      <c r="F206" s="161"/>
      <c r="G206" s="161" t="s">
        <v>487</v>
      </c>
      <c r="H206" s="198">
        <v>45974</v>
      </c>
      <c r="I206" s="161" t="s">
        <v>595</v>
      </c>
      <c r="J206" s="161" t="s">
        <v>217</v>
      </c>
      <c r="K206" s="260">
        <v>70440001609</v>
      </c>
      <c r="L206" s="161" t="s">
        <v>3969</v>
      </c>
      <c r="M206" s="161" t="s">
        <v>1460</v>
      </c>
      <c r="N206" s="161" t="s">
        <v>564</v>
      </c>
      <c r="O206" s="198">
        <v>45972</v>
      </c>
      <c r="P206" s="161" t="e">
        <v>#N/A</v>
      </c>
      <c r="Q206" s="161" t="e">
        <v>#N/A</v>
      </c>
      <c r="R206" s="161" t="s">
        <v>480</v>
      </c>
      <c r="S206" s="161" t="s">
        <v>716</v>
      </c>
      <c r="T206" s="161" t="s">
        <v>579</v>
      </c>
      <c r="U206" s="161" t="s">
        <v>717</v>
      </c>
      <c r="V206" s="161" t="s">
        <v>655</v>
      </c>
      <c r="W206" s="161" t="s">
        <v>28</v>
      </c>
      <c r="X206" s="198">
        <v>44562</v>
      </c>
      <c r="Y206" s="198">
        <v>45291</v>
      </c>
      <c r="Z206" s="161">
        <v>30</v>
      </c>
      <c r="AA206" s="198">
        <v>46055</v>
      </c>
      <c r="AB206" s="197">
        <f t="shared" si="16"/>
        <v>58</v>
      </c>
      <c r="AC206" s="161" t="s">
        <v>904</v>
      </c>
      <c r="AD206" s="161">
        <v>0</v>
      </c>
      <c r="AE206" s="197">
        <v>1967695441</v>
      </c>
      <c r="AF206" s="197">
        <v>7.8171514145414944</v>
      </c>
      <c r="AG206" s="197">
        <v>51.333333333333329</v>
      </c>
      <c r="AH206" s="242" t="s">
        <v>118</v>
      </c>
      <c r="AI206" s="242" t="s">
        <v>118</v>
      </c>
      <c r="AJ206" s="515"/>
      <c r="AK206" s="515"/>
      <c r="AL206" s="515"/>
      <c r="AM206" s="515"/>
      <c r="AN206" s="515"/>
      <c r="AO206" s="515"/>
      <c r="AP206" s="515"/>
      <c r="AQ206" s="515"/>
      <c r="AR206" s="515"/>
      <c r="AS206" s="515"/>
      <c r="AT206" s="515"/>
      <c r="AU206" s="515"/>
      <c r="AV206" s="515"/>
      <c r="AW206" s="515"/>
      <c r="AX206" s="515"/>
      <c r="AY206" s="515"/>
      <c r="AZ206" s="515"/>
      <c r="BA206" s="515"/>
      <c r="BB206" s="234"/>
      <c r="BC206" s="234"/>
      <c r="BD206" s="234"/>
      <c r="BE206" s="234"/>
      <c r="BF206" s="234"/>
      <c r="BG206" s="234"/>
      <c r="BH206" s="234"/>
      <c r="BI206" s="234"/>
      <c r="BJ206" s="234"/>
      <c r="BK206" s="234"/>
      <c r="BL206" s="234"/>
      <c r="BM206" s="234"/>
      <c r="BN206" s="234"/>
      <c r="BO206" s="234"/>
      <c r="BP206" s="234"/>
      <c r="BQ206" s="234"/>
      <c r="BR206" s="234"/>
      <c r="BS206" s="234"/>
      <c r="BT206" s="234"/>
      <c r="BU206" s="234"/>
      <c r="BV206" s="234"/>
      <c r="BW206" s="234"/>
      <c r="BX206" s="234"/>
      <c r="BY206" s="234"/>
      <c r="BZ206" s="234"/>
      <c r="CA206" s="234"/>
      <c r="CB206" s="234"/>
      <c r="CC206" s="234"/>
      <c r="CD206" s="234"/>
      <c r="CE206" s="234"/>
      <c r="CF206" s="234"/>
      <c r="CG206" s="234"/>
      <c r="CH206" s="234"/>
      <c r="CI206" s="234"/>
      <c r="CJ206" s="234"/>
      <c r="CK206" s="234"/>
      <c r="CL206" s="234"/>
      <c r="CM206" s="234"/>
      <c r="CN206" s="234"/>
      <c r="CO206" s="234"/>
      <c r="CP206" s="234"/>
      <c r="CQ206" s="234"/>
      <c r="CR206" s="234"/>
      <c r="CS206" s="234"/>
      <c r="CT206" s="234"/>
      <c r="CU206" s="234"/>
      <c r="CV206" s="234"/>
      <c r="CW206" s="234"/>
      <c r="CX206" s="234"/>
      <c r="CY206" s="234"/>
      <c r="CZ206" s="234"/>
      <c r="DA206" s="234"/>
      <c r="DB206" s="234"/>
      <c r="DC206" s="234"/>
      <c r="DD206" s="234"/>
      <c r="DE206" s="234"/>
      <c r="DF206" s="234"/>
      <c r="DG206" s="234"/>
      <c r="DH206" s="234"/>
      <c r="DI206" s="234"/>
      <c r="DJ206" s="234"/>
      <c r="DK206" s="234"/>
      <c r="DL206" s="234"/>
      <c r="DM206" s="234"/>
      <c r="DN206" s="234"/>
      <c r="DO206" s="234"/>
      <c r="DP206" s="234"/>
      <c r="DQ206" s="234"/>
      <c r="DR206" s="234"/>
      <c r="DS206" s="234"/>
      <c r="DT206" s="234"/>
      <c r="DU206" s="234"/>
      <c r="DV206" s="234"/>
      <c r="DW206" s="234"/>
      <c r="DX206" s="234"/>
      <c r="DY206" s="234"/>
      <c r="DZ206" s="234"/>
      <c r="EA206" s="234"/>
      <c r="EB206" s="234"/>
      <c r="EC206" s="234"/>
      <c r="ED206" s="234"/>
      <c r="EE206" s="234"/>
      <c r="EF206" s="234"/>
      <c r="EG206" s="234"/>
      <c r="EH206" s="234"/>
      <c r="EI206" s="234"/>
      <c r="EJ206" s="234"/>
      <c r="EK206" s="234"/>
    </row>
    <row r="207" spans="1:141" ht="15" x14ac:dyDescent="0.25">
      <c r="A207" s="386" t="str">
        <f t="shared" si="17"/>
        <v>600120251204TAC0083-60xx-210840003175</v>
      </c>
      <c r="B207" s="161" t="s">
        <v>2206</v>
      </c>
      <c r="C207" s="475" t="s">
        <v>3363</v>
      </c>
      <c r="D207" s="161" t="s">
        <v>4458</v>
      </c>
      <c r="E207" s="161" t="s">
        <v>5252</v>
      </c>
      <c r="F207" s="161"/>
      <c r="G207" s="161" t="s">
        <v>487</v>
      </c>
      <c r="H207" s="198">
        <v>45995</v>
      </c>
      <c r="I207" s="161" t="s">
        <v>566</v>
      </c>
      <c r="J207" s="161" t="s">
        <v>363</v>
      </c>
      <c r="K207" s="260">
        <v>210840003175</v>
      </c>
      <c r="L207" s="161" t="s">
        <v>2997</v>
      </c>
      <c r="M207" s="161" t="s">
        <v>2205</v>
      </c>
      <c r="N207" s="161" t="s">
        <v>564</v>
      </c>
      <c r="O207" s="198">
        <v>45959</v>
      </c>
      <c r="P207" s="161" t="e">
        <v>#N/A</v>
      </c>
      <c r="Q207" s="161" t="e">
        <v>#N/A</v>
      </c>
      <c r="R207" s="161" t="s">
        <v>480</v>
      </c>
      <c r="S207" s="161" t="s">
        <v>665</v>
      </c>
      <c r="T207" s="161" t="s">
        <v>567</v>
      </c>
      <c r="U207" s="161" t="s">
        <v>672</v>
      </c>
      <c r="V207" s="161" t="s">
        <v>689</v>
      </c>
      <c r="W207" s="161" t="s">
        <v>28</v>
      </c>
      <c r="X207" s="198">
        <v>45474</v>
      </c>
      <c r="Y207" s="198">
        <v>45565</v>
      </c>
      <c r="Z207" s="161">
        <v>30</v>
      </c>
      <c r="AA207" s="198">
        <v>46016</v>
      </c>
      <c r="AB207" s="197">
        <f t="shared" si="16"/>
        <v>97</v>
      </c>
      <c r="AC207" s="161" t="s">
        <v>904</v>
      </c>
      <c r="AD207" s="161">
        <v>0</v>
      </c>
      <c r="AE207" s="197">
        <v>1870599964</v>
      </c>
      <c r="AF207" s="197">
        <v>3.0722887900151803</v>
      </c>
      <c r="AG207" s="197">
        <v>18.666666666666668</v>
      </c>
      <c r="AH207" s="242" t="s">
        <v>118</v>
      </c>
      <c r="AI207" s="242" t="s">
        <v>904</v>
      </c>
      <c r="AJ207" s="515"/>
      <c r="AK207" s="515"/>
      <c r="AL207" s="515"/>
      <c r="AM207" s="515"/>
      <c r="AN207" s="515"/>
      <c r="AO207" s="515"/>
      <c r="AP207" s="515"/>
      <c r="AQ207" s="515"/>
      <c r="AR207" s="515"/>
      <c r="AS207" s="515"/>
      <c r="AT207" s="515"/>
      <c r="AU207" s="515"/>
      <c r="AV207" s="515"/>
      <c r="AW207" s="515"/>
      <c r="AX207" s="515"/>
      <c r="AY207" s="515"/>
      <c r="AZ207" s="515"/>
      <c r="BA207" s="515"/>
      <c r="BB207" s="234"/>
      <c r="BC207" s="234"/>
      <c r="BD207" s="234"/>
      <c r="BE207" s="234"/>
      <c r="BF207" s="234"/>
      <c r="BG207" s="234"/>
      <c r="BH207" s="234"/>
      <c r="BI207" s="234"/>
      <c r="BJ207" s="234"/>
      <c r="BK207" s="234"/>
      <c r="BL207" s="234"/>
      <c r="BM207" s="234"/>
      <c r="BN207" s="234"/>
      <c r="BO207" s="234"/>
      <c r="BP207" s="234"/>
      <c r="BQ207" s="234"/>
      <c r="BR207" s="234"/>
      <c r="BS207" s="234"/>
      <c r="BT207" s="234"/>
      <c r="BU207" s="234"/>
      <c r="BV207" s="234"/>
      <c r="BW207" s="234"/>
      <c r="BX207" s="234"/>
      <c r="BY207" s="234"/>
      <c r="BZ207" s="234"/>
      <c r="CA207" s="234"/>
      <c r="CB207" s="234"/>
      <c r="CC207" s="234"/>
      <c r="CD207" s="234"/>
      <c r="CE207" s="234"/>
      <c r="CF207" s="234"/>
      <c r="CG207" s="234"/>
      <c r="CH207" s="234"/>
      <c r="CI207" s="234"/>
      <c r="CJ207" s="234"/>
      <c r="CK207" s="234"/>
      <c r="CL207" s="234"/>
      <c r="CM207" s="234"/>
      <c r="CN207" s="234"/>
      <c r="CO207" s="234"/>
      <c r="CP207" s="234"/>
      <c r="CQ207" s="234"/>
      <c r="CR207" s="234"/>
      <c r="CS207" s="234"/>
      <c r="CT207" s="234"/>
      <c r="CU207" s="234"/>
      <c r="CV207" s="234"/>
      <c r="CW207" s="234"/>
      <c r="CX207" s="234"/>
      <c r="CY207" s="234"/>
      <c r="CZ207" s="234"/>
      <c r="DA207" s="234"/>
      <c r="DB207" s="234"/>
      <c r="DC207" s="234"/>
      <c r="DD207" s="234"/>
      <c r="DE207" s="234"/>
      <c r="DF207" s="234"/>
      <c r="DG207" s="234"/>
      <c r="DH207" s="234"/>
      <c r="DI207" s="234"/>
      <c r="DJ207" s="234"/>
      <c r="DK207" s="234"/>
      <c r="DL207" s="234"/>
      <c r="DM207" s="234"/>
      <c r="DN207" s="234"/>
      <c r="DO207" s="234"/>
      <c r="DP207" s="234"/>
      <c r="DQ207" s="234"/>
      <c r="DR207" s="234"/>
      <c r="DS207" s="234"/>
      <c r="DT207" s="234"/>
      <c r="DU207" s="234"/>
      <c r="DV207" s="234"/>
      <c r="DW207" s="234"/>
      <c r="DX207" s="234"/>
      <c r="DY207" s="234"/>
      <c r="DZ207" s="234"/>
      <c r="EA207" s="234"/>
      <c r="EB207" s="234"/>
      <c r="EC207" s="234"/>
      <c r="ED207" s="234"/>
      <c r="EE207" s="234"/>
      <c r="EF207" s="234"/>
      <c r="EG207" s="234"/>
      <c r="EH207" s="234"/>
      <c r="EI207" s="234"/>
      <c r="EJ207" s="234"/>
      <c r="EK207" s="234"/>
    </row>
    <row r="208" spans="1:141" ht="15" x14ac:dyDescent="0.25">
      <c r="A208" s="386" t="str">
        <f t="shared" si="17"/>
        <v>600120251201TAC0017-60xx-111240001298</v>
      </c>
      <c r="B208" s="161" t="s">
        <v>2698</v>
      </c>
      <c r="C208" s="475" t="s">
        <v>3363</v>
      </c>
      <c r="D208" s="161" t="s">
        <v>4458</v>
      </c>
      <c r="E208" s="161" t="s">
        <v>5274</v>
      </c>
      <c r="F208" s="161"/>
      <c r="G208" s="161" t="s">
        <v>487</v>
      </c>
      <c r="H208" s="198">
        <v>45992</v>
      </c>
      <c r="I208" s="161" t="s">
        <v>566</v>
      </c>
      <c r="J208" s="161" t="s">
        <v>363</v>
      </c>
      <c r="K208" s="260">
        <v>111240001298</v>
      </c>
      <c r="L208" s="161" t="s">
        <v>2998</v>
      </c>
      <c r="M208" s="161" t="s">
        <v>2697</v>
      </c>
      <c r="N208" s="161" t="s">
        <v>564</v>
      </c>
      <c r="O208" s="198">
        <v>45985</v>
      </c>
      <c r="P208" s="161" t="e">
        <v>#N/A</v>
      </c>
      <c r="Q208" s="161" t="e">
        <v>#N/A</v>
      </c>
      <c r="R208" s="161" t="s">
        <v>480</v>
      </c>
      <c r="S208" s="161" t="s">
        <v>749</v>
      </c>
      <c r="T208" s="161" t="s">
        <v>578</v>
      </c>
      <c r="U208" s="161" t="s">
        <v>749</v>
      </c>
      <c r="V208" s="161" t="s">
        <v>655</v>
      </c>
      <c r="W208" s="161" t="s">
        <v>28</v>
      </c>
      <c r="X208" s="198">
        <v>44562</v>
      </c>
      <c r="Y208" s="198">
        <v>45291</v>
      </c>
      <c r="Z208" s="161">
        <v>30</v>
      </c>
      <c r="AA208" s="198">
        <v>46000</v>
      </c>
      <c r="AB208" s="197">
        <f t="shared" si="16"/>
        <v>113</v>
      </c>
      <c r="AC208" s="161" t="s">
        <v>904</v>
      </c>
      <c r="AD208" s="161">
        <v>0</v>
      </c>
      <c r="AE208" s="197">
        <v>1866002023</v>
      </c>
      <c r="AF208" s="197">
        <v>8.5244508545663855</v>
      </c>
      <c r="AG208" s="197">
        <v>10.416666666666666</v>
      </c>
      <c r="AH208" s="242" t="s">
        <v>118</v>
      </c>
      <c r="AI208" s="242" t="s">
        <v>904</v>
      </c>
      <c r="AJ208" s="515"/>
      <c r="AK208" s="515"/>
      <c r="AL208" s="515"/>
      <c r="AM208" s="515"/>
      <c r="AN208" s="515"/>
      <c r="AO208" s="515"/>
      <c r="AP208" s="515"/>
      <c r="AQ208" s="515"/>
      <c r="AR208" s="515"/>
      <c r="AS208" s="515"/>
      <c r="AT208" s="515"/>
      <c r="AU208" s="515"/>
      <c r="AV208" s="515"/>
      <c r="AW208" s="515"/>
      <c r="AX208" s="515"/>
      <c r="AY208" s="515"/>
      <c r="AZ208" s="515"/>
      <c r="BA208" s="515"/>
      <c r="BB208" s="234"/>
      <c r="BC208" s="234"/>
      <c r="BD208" s="234"/>
      <c r="BE208" s="234"/>
      <c r="BF208" s="234"/>
      <c r="BG208" s="234"/>
      <c r="BH208" s="234"/>
      <c r="BI208" s="234"/>
      <c r="BJ208" s="234"/>
      <c r="BK208" s="234"/>
      <c r="BL208" s="234"/>
      <c r="BM208" s="234"/>
      <c r="BN208" s="234"/>
      <c r="BO208" s="234"/>
      <c r="BP208" s="234"/>
      <c r="BQ208" s="234"/>
      <c r="BR208" s="234"/>
      <c r="BS208" s="234"/>
      <c r="BT208" s="234"/>
      <c r="BU208" s="234"/>
      <c r="BV208" s="234"/>
      <c r="BW208" s="234"/>
      <c r="BX208" s="234"/>
      <c r="BY208" s="234"/>
      <c r="BZ208" s="234"/>
      <c r="CA208" s="234"/>
      <c r="CB208" s="234"/>
      <c r="CC208" s="234"/>
      <c r="CD208" s="234"/>
      <c r="CE208" s="234"/>
      <c r="CF208" s="234"/>
      <c r="CG208" s="234"/>
      <c r="CH208" s="234"/>
      <c r="CI208" s="234"/>
      <c r="CJ208" s="234"/>
      <c r="CK208" s="234"/>
      <c r="CL208" s="234"/>
      <c r="CM208" s="234"/>
      <c r="CN208" s="234"/>
      <c r="CO208" s="234"/>
      <c r="CP208" s="234"/>
      <c r="CQ208" s="234"/>
      <c r="CR208" s="234"/>
      <c r="CS208" s="234"/>
      <c r="CT208" s="234"/>
      <c r="CU208" s="234"/>
      <c r="CV208" s="234"/>
      <c r="CW208" s="234"/>
      <c r="CX208" s="234"/>
      <c r="CY208" s="234"/>
      <c r="CZ208" s="234"/>
      <c r="DA208" s="234"/>
      <c r="DB208" s="234"/>
      <c r="DC208" s="234"/>
      <c r="DD208" s="234"/>
      <c r="DE208" s="234"/>
      <c r="DF208" s="234"/>
      <c r="DG208" s="234"/>
      <c r="DH208" s="234"/>
      <c r="DI208" s="234"/>
      <c r="DJ208" s="234"/>
      <c r="DK208" s="234"/>
      <c r="DL208" s="234"/>
      <c r="DM208" s="234"/>
      <c r="DN208" s="234"/>
      <c r="DO208" s="234"/>
      <c r="DP208" s="234"/>
      <c r="DQ208" s="234"/>
      <c r="DR208" s="234"/>
      <c r="DS208" s="234"/>
      <c r="DT208" s="234"/>
      <c r="DU208" s="234"/>
      <c r="DV208" s="234"/>
      <c r="DW208" s="234"/>
      <c r="DX208" s="234"/>
      <c r="DY208" s="234"/>
      <c r="DZ208" s="234"/>
      <c r="EA208" s="234"/>
      <c r="EB208" s="234"/>
      <c r="EC208" s="234"/>
      <c r="ED208" s="234"/>
      <c r="EE208" s="234"/>
      <c r="EF208" s="234"/>
      <c r="EG208" s="234"/>
      <c r="EH208" s="234"/>
      <c r="EI208" s="234"/>
      <c r="EJ208" s="234"/>
      <c r="EK208" s="234"/>
    </row>
    <row r="209" spans="1:141" ht="15" x14ac:dyDescent="0.25">
      <c r="A209" s="386" t="str">
        <f t="shared" si="17"/>
        <v>590120251008TAC0316-59xx-150140012908</v>
      </c>
      <c r="B209" s="161" t="s">
        <v>1304</v>
      </c>
      <c r="C209" s="475" t="s">
        <v>3363</v>
      </c>
      <c r="D209" s="161" t="s">
        <v>4458</v>
      </c>
      <c r="E209" s="161" t="s">
        <v>5167</v>
      </c>
      <c r="F209" s="161"/>
      <c r="G209" s="161" t="s">
        <v>487</v>
      </c>
      <c r="H209" s="198">
        <v>45938</v>
      </c>
      <c r="I209" s="161" t="s">
        <v>570</v>
      </c>
      <c r="J209" s="161" t="s">
        <v>337</v>
      </c>
      <c r="K209" s="260">
        <v>150140012908</v>
      </c>
      <c r="L209" s="161" t="s">
        <v>2999</v>
      </c>
      <c r="M209" s="161" t="s">
        <v>1415</v>
      </c>
      <c r="N209" s="161" t="s">
        <v>564</v>
      </c>
      <c r="O209" s="198" t="e">
        <v>#N/A</v>
      </c>
      <c r="P209" s="161" t="e">
        <v>#N/A</v>
      </c>
      <c r="Q209" s="161" t="e">
        <v>#N/A</v>
      </c>
      <c r="R209" s="161" t="s">
        <v>31</v>
      </c>
      <c r="S209" s="161" t="s">
        <v>747</v>
      </c>
      <c r="T209" s="161" t="s">
        <v>572</v>
      </c>
      <c r="U209" s="161" t="s">
        <v>1416</v>
      </c>
      <c r="V209" s="161" t="s">
        <v>655</v>
      </c>
      <c r="W209" s="161" t="s">
        <v>28</v>
      </c>
      <c r="X209" s="198">
        <v>44927</v>
      </c>
      <c r="Y209" s="198">
        <v>45291</v>
      </c>
      <c r="Z209" s="161">
        <v>30</v>
      </c>
      <c r="AA209" s="198">
        <v>45958</v>
      </c>
      <c r="AB209" s="197">
        <f t="shared" si="16"/>
        <v>155</v>
      </c>
      <c r="AC209" s="161" t="s">
        <v>904</v>
      </c>
      <c r="AD209" s="161">
        <v>0</v>
      </c>
      <c r="AE209" s="197">
        <v>1628572038</v>
      </c>
      <c r="AF209" s="197">
        <v>11.76553922879032</v>
      </c>
      <c r="AG209" s="197">
        <v>19</v>
      </c>
      <c r="AH209" s="242" t="s">
        <v>118</v>
      </c>
      <c r="AI209" s="242" t="s">
        <v>118</v>
      </c>
      <c r="AJ209" s="515"/>
      <c r="AK209" s="515"/>
      <c r="AL209" s="515"/>
      <c r="AM209" s="515"/>
      <c r="AN209" s="515"/>
      <c r="AO209" s="515"/>
      <c r="AP209" s="515"/>
      <c r="AQ209" s="515"/>
      <c r="AR209" s="515"/>
      <c r="AS209" s="515"/>
      <c r="AT209" s="515"/>
      <c r="AU209" s="515"/>
      <c r="AV209" s="515"/>
      <c r="AW209" s="515"/>
      <c r="AX209" s="515"/>
      <c r="AY209" s="515"/>
      <c r="AZ209" s="515"/>
      <c r="BA209" s="515"/>
      <c r="BB209" s="234"/>
      <c r="BC209" s="234"/>
      <c r="BD209" s="234"/>
      <c r="BE209" s="234"/>
      <c r="BF209" s="234"/>
      <c r="BG209" s="234"/>
      <c r="BH209" s="234"/>
      <c r="BI209" s="234"/>
      <c r="BJ209" s="234"/>
      <c r="BK209" s="234"/>
      <c r="BL209" s="234"/>
      <c r="BM209" s="234"/>
      <c r="BN209" s="234"/>
      <c r="BO209" s="234"/>
      <c r="BP209" s="234"/>
      <c r="BQ209" s="234"/>
      <c r="BR209" s="234"/>
      <c r="BS209" s="234"/>
      <c r="BT209" s="234"/>
      <c r="BU209" s="234"/>
      <c r="BV209" s="234"/>
      <c r="BW209" s="234"/>
      <c r="BX209" s="234"/>
      <c r="BY209" s="234"/>
      <c r="BZ209" s="234"/>
      <c r="CA209" s="234"/>
      <c r="CB209" s="234"/>
      <c r="CC209" s="234"/>
      <c r="CD209" s="234"/>
      <c r="CE209" s="234"/>
      <c r="CF209" s="234"/>
      <c r="CG209" s="234"/>
      <c r="CH209" s="234"/>
      <c r="CI209" s="234"/>
      <c r="CJ209" s="234"/>
      <c r="CK209" s="234"/>
      <c r="CL209" s="234"/>
      <c r="CM209" s="234"/>
      <c r="CN209" s="234"/>
      <c r="CO209" s="234"/>
      <c r="CP209" s="234"/>
      <c r="CQ209" s="234"/>
      <c r="CR209" s="234"/>
      <c r="CS209" s="234"/>
      <c r="CT209" s="234"/>
      <c r="CU209" s="234"/>
      <c r="CV209" s="234"/>
      <c r="CW209" s="234"/>
      <c r="CX209" s="234"/>
      <c r="CY209" s="234"/>
      <c r="CZ209" s="234"/>
      <c r="DA209" s="234"/>
      <c r="DB209" s="234"/>
      <c r="DC209" s="234"/>
      <c r="DD209" s="234"/>
      <c r="DE209" s="234"/>
      <c r="DF209" s="234"/>
      <c r="DG209" s="234"/>
      <c r="DH209" s="234"/>
      <c r="DI209" s="234"/>
      <c r="DJ209" s="234"/>
      <c r="DK209" s="234"/>
      <c r="DL209" s="234"/>
      <c r="DM209" s="234"/>
      <c r="DN209" s="234"/>
      <c r="DO209" s="234"/>
      <c r="DP209" s="234"/>
      <c r="DQ209" s="234"/>
      <c r="DR209" s="234"/>
      <c r="DS209" s="234"/>
      <c r="DT209" s="234"/>
      <c r="DU209" s="234"/>
      <c r="DV209" s="234"/>
      <c r="DW209" s="234"/>
      <c r="DX209" s="234"/>
      <c r="DY209" s="234"/>
      <c r="DZ209" s="234"/>
      <c r="EA209" s="234"/>
      <c r="EB209" s="234"/>
      <c r="EC209" s="234"/>
      <c r="ED209" s="234"/>
      <c r="EE209" s="234"/>
      <c r="EF209" s="234"/>
      <c r="EG209" s="234"/>
      <c r="EH209" s="234"/>
      <c r="EI209" s="234"/>
      <c r="EJ209" s="234"/>
      <c r="EK209" s="234"/>
    </row>
    <row r="210" spans="1:141" ht="15" x14ac:dyDescent="0.25">
      <c r="A210" s="386" t="str">
        <f t="shared" si="17"/>
        <v>210120251211TAC0001-21xx-830301401797</v>
      </c>
      <c r="B210" s="161" t="s">
        <v>2307</v>
      </c>
      <c r="C210" s="475" t="s">
        <v>3363</v>
      </c>
      <c r="D210" s="161" t="s">
        <v>4458</v>
      </c>
      <c r="E210" s="161" t="s">
        <v>5067</v>
      </c>
      <c r="F210" s="161"/>
      <c r="G210" s="161" t="s">
        <v>487</v>
      </c>
      <c r="H210" s="198">
        <v>46002</v>
      </c>
      <c r="I210" s="161" t="s">
        <v>582</v>
      </c>
      <c r="J210" s="161" t="s">
        <v>351</v>
      </c>
      <c r="K210" s="260">
        <v>830301401797</v>
      </c>
      <c r="L210" s="161" t="s">
        <v>3000</v>
      </c>
      <c r="M210" s="161" t="s">
        <v>2308</v>
      </c>
      <c r="N210" s="161" t="s">
        <v>564</v>
      </c>
      <c r="O210" s="198">
        <v>45999</v>
      </c>
      <c r="P210" s="161" t="e">
        <v>#N/A</v>
      </c>
      <c r="Q210" s="161" t="e">
        <v>#N/A</v>
      </c>
      <c r="R210" s="161" t="s">
        <v>31</v>
      </c>
      <c r="S210" s="161" t="s">
        <v>696</v>
      </c>
      <c r="T210" s="161" t="s">
        <v>562</v>
      </c>
      <c r="U210" s="161" t="s">
        <v>1504</v>
      </c>
      <c r="V210" s="161" t="s">
        <v>689</v>
      </c>
      <c r="W210" s="161" t="s">
        <v>28</v>
      </c>
      <c r="X210" s="198">
        <v>44927</v>
      </c>
      <c r="Y210" s="198">
        <v>45291</v>
      </c>
      <c r="Z210" s="161">
        <v>30</v>
      </c>
      <c r="AA210" s="198">
        <v>46020</v>
      </c>
      <c r="AB210" s="197">
        <f t="shared" si="16"/>
        <v>93</v>
      </c>
      <c r="AC210" s="161" t="s">
        <v>904</v>
      </c>
      <c r="AD210" s="161">
        <v>0</v>
      </c>
      <c r="AE210" s="197">
        <v>1613052544</v>
      </c>
      <c r="AF210" s="197">
        <v>0.56131116333926445</v>
      </c>
      <c r="AG210" s="197">
        <v>7.333333333333333</v>
      </c>
      <c r="AH210" s="242" t="s">
        <v>118</v>
      </c>
      <c r="AI210" s="242" t="s">
        <v>118</v>
      </c>
      <c r="AJ210" s="515"/>
      <c r="AK210" s="515"/>
      <c r="AL210" s="515"/>
      <c r="AM210" s="515"/>
      <c r="AN210" s="515"/>
      <c r="AO210" s="515"/>
      <c r="AP210" s="515"/>
      <c r="AQ210" s="515"/>
      <c r="AR210" s="515"/>
      <c r="AS210" s="515"/>
      <c r="AT210" s="515"/>
      <c r="AU210" s="515"/>
      <c r="AV210" s="515"/>
      <c r="AW210" s="515"/>
      <c r="AX210" s="515"/>
      <c r="AY210" s="515"/>
      <c r="AZ210" s="515"/>
      <c r="BA210" s="515"/>
      <c r="BB210" s="234"/>
      <c r="BC210" s="234"/>
      <c r="BD210" s="234"/>
      <c r="BE210" s="234"/>
      <c r="BF210" s="234"/>
      <c r="BG210" s="234"/>
      <c r="BH210" s="234"/>
      <c r="BI210" s="234"/>
      <c r="BJ210" s="234"/>
      <c r="BK210" s="234"/>
      <c r="BL210" s="234"/>
      <c r="BM210" s="234"/>
      <c r="BN210" s="234"/>
      <c r="BO210" s="234"/>
      <c r="BP210" s="234"/>
      <c r="BQ210" s="234"/>
      <c r="BR210" s="234"/>
      <c r="BS210" s="234"/>
      <c r="BT210" s="234"/>
      <c r="BU210" s="234"/>
      <c r="BV210" s="234"/>
      <c r="BW210" s="234"/>
      <c r="BX210" s="234"/>
      <c r="BY210" s="234"/>
      <c r="BZ210" s="234"/>
      <c r="CA210" s="234"/>
      <c r="CB210" s="234"/>
      <c r="CC210" s="234"/>
      <c r="CD210" s="234"/>
      <c r="CE210" s="234"/>
      <c r="CF210" s="234"/>
      <c r="CG210" s="234"/>
      <c r="CH210" s="234"/>
      <c r="CI210" s="234"/>
      <c r="CJ210" s="234"/>
      <c r="CK210" s="234"/>
      <c r="CL210" s="234"/>
      <c r="CM210" s="234"/>
      <c r="CN210" s="234"/>
      <c r="CO210" s="234"/>
      <c r="CP210" s="234"/>
      <c r="CQ210" s="234"/>
      <c r="CR210" s="234"/>
      <c r="CS210" s="234"/>
      <c r="CT210" s="234"/>
      <c r="CU210" s="234"/>
      <c r="CV210" s="234"/>
      <c r="CW210" s="234"/>
      <c r="CX210" s="234"/>
      <c r="CY210" s="234"/>
      <c r="CZ210" s="234"/>
      <c r="DA210" s="234"/>
      <c r="DB210" s="234"/>
      <c r="DC210" s="234"/>
      <c r="DD210" s="234"/>
      <c r="DE210" s="234"/>
      <c r="DF210" s="234"/>
      <c r="DG210" s="234"/>
      <c r="DH210" s="234"/>
      <c r="DI210" s="234"/>
      <c r="DJ210" s="234"/>
      <c r="DK210" s="234"/>
      <c r="DL210" s="234"/>
      <c r="DM210" s="234"/>
      <c r="DN210" s="234"/>
      <c r="DO210" s="234"/>
      <c r="DP210" s="234"/>
      <c r="DQ210" s="234"/>
      <c r="DR210" s="234"/>
      <c r="DS210" s="234"/>
      <c r="DT210" s="234"/>
      <c r="DU210" s="234"/>
      <c r="DV210" s="234"/>
      <c r="DW210" s="234"/>
      <c r="DX210" s="234"/>
      <c r="DY210" s="234"/>
      <c r="DZ210" s="234"/>
      <c r="EA210" s="234"/>
      <c r="EB210" s="234"/>
      <c r="EC210" s="234"/>
      <c r="ED210" s="234"/>
      <c r="EE210" s="234"/>
      <c r="EF210" s="234"/>
      <c r="EG210" s="234"/>
      <c r="EH210" s="234"/>
      <c r="EI210" s="234"/>
      <c r="EJ210" s="234"/>
      <c r="EK210" s="234"/>
    </row>
    <row r="211" spans="1:141" ht="15" x14ac:dyDescent="0.25">
      <c r="A211" s="386" t="str">
        <f t="shared" si="17"/>
        <v>600120251224TAC0106-60xx-70640005282</v>
      </c>
      <c r="B211" s="161" t="s">
        <v>2709</v>
      </c>
      <c r="C211" s="475" t="s">
        <v>3363</v>
      </c>
      <c r="D211" s="161" t="s">
        <v>4458</v>
      </c>
      <c r="E211" s="161" t="s">
        <v>5272</v>
      </c>
      <c r="F211" s="161"/>
      <c r="G211" s="161" t="s">
        <v>487</v>
      </c>
      <c r="H211" s="198">
        <v>46015</v>
      </c>
      <c r="I211" s="161" t="s">
        <v>566</v>
      </c>
      <c r="J211" s="161" t="s">
        <v>363</v>
      </c>
      <c r="K211" s="260">
        <v>70640005282</v>
      </c>
      <c r="L211" s="161" t="s">
        <v>3001</v>
      </c>
      <c r="M211" s="161" t="s">
        <v>2708</v>
      </c>
      <c r="N211" s="161" t="s">
        <v>564</v>
      </c>
      <c r="O211" s="198">
        <v>46008</v>
      </c>
      <c r="P211" s="161" t="e">
        <v>#N/A</v>
      </c>
      <c r="Q211" s="161" t="e">
        <v>#N/A</v>
      </c>
      <c r="R211" s="161" t="s">
        <v>480</v>
      </c>
      <c r="S211" s="161" t="s">
        <v>675</v>
      </c>
      <c r="T211" s="161" t="s">
        <v>759</v>
      </c>
      <c r="U211" s="161" t="s">
        <v>758</v>
      </c>
      <c r="V211" s="161" t="s">
        <v>655</v>
      </c>
      <c r="W211" s="161" t="s">
        <v>28</v>
      </c>
      <c r="X211" s="198">
        <v>44927</v>
      </c>
      <c r="Y211" s="198">
        <v>45657</v>
      </c>
      <c r="Z211" s="161">
        <v>30</v>
      </c>
      <c r="AA211" s="198">
        <v>46030</v>
      </c>
      <c r="AB211" s="197">
        <f t="shared" si="16"/>
        <v>83</v>
      </c>
      <c r="AC211" s="161" t="s">
        <v>904</v>
      </c>
      <c r="AD211" s="161">
        <v>0</v>
      </c>
      <c r="AE211" s="197">
        <v>1572615421</v>
      </c>
      <c r="AF211" s="197">
        <v>3.1141468292768826</v>
      </c>
      <c r="AG211" s="197">
        <v>3</v>
      </c>
      <c r="AH211" s="242" t="s">
        <v>118</v>
      </c>
      <c r="AI211" s="242" t="s">
        <v>904</v>
      </c>
      <c r="AJ211" s="515"/>
      <c r="AK211" s="515"/>
      <c r="AL211" s="515"/>
      <c r="AM211" s="515"/>
      <c r="AN211" s="515"/>
      <c r="AO211" s="515"/>
      <c r="AP211" s="515"/>
      <c r="AQ211" s="515"/>
      <c r="AR211" s="515"/>
      <c r="AS211" s="515"/>
      <c r="AT211" s="515"/>
      <c r="AU211" s="515"/>
      <c r="AV211" s="515"/>
      <c r="AW211" s="515"/>
      <c r="AX211" s="515"/>
      <c r="AY211" s="515"/>
      <c r="AZ211" s="515"/>
      <c r="BA211" s="515"/>
      <c r="BB211" s="234"/>
      <c r="BC211" s="234"/>
      <c r="BD211" s="234"/>
      <c r="BE211" s="234"/>
      <c r="BF211" s="234"/>
      <c r="BG211" s="234"/>
      <c r="BH211" s="234"/>
      <c r="BI211" s="234"/>
      <c r="BJ211" s="234"/>
      <c r="BK211" s="234"/>
      <c r="BL211" s="234"/>
      <c r="BM211" s="234"/>
      <c r="BN211" s="234"/>
      <c r="BO211" s="234"/>
      <c r="BP211" s="234"/>
      <c r="BQ211" s="234"/>
      <c r="BR211" s="234"/>
      <c r="BS211" s="234"/>
      <c r="BT211" s="234"/>
      <c r="BU211" s="234"/>
      <c r="BV211" s="234"/>
      <c r="BW211" s="234"/>
      <c r="BX211" s="234"/>
      <c r="BY211" s="234"/>
      <c r="BZ211" s="234"/>
      <c r="CA211" s="234"/>
      <c r="CB211" s="234"/>
      <c r="CC211" s="234"/>
      <c r="CD211" s="234"/>
      <c r="CE211" s="234"/>
      <c r="CF211" s="234"/>
      <c r="CG211" s="234"/>
      <c r="CH211" s="234"/>
      <c r="CI211" s="234"/>
      <c r="CJ211" s="234"/>
      <c r="CK211" s="234"/>
      <c r="CL211" s="234"/>
      <c r="CM211" s="234"/>
      <c r="CN211" s="234"/>
      <c r="CO211" s="234"/>
      <c r="CP211" s="234"/>
      <c r="CQ211" s="234"/>
      <c r="CR211" s="234"/>
      <c r="CS211" s="234"/>
      <c r="CT211" s="234"/>
      <c r="CU211" s="234"/>
      <c r="CV211" s="234"/>
      <c r="CW211" s="234"/>
      <c r="CX211" s="234"/>
      <c r="CY211" s="234"/>
      <c r="CZ211" s="234"/>
      <c r="DA211" s="234"/>
      <c r="DB211" s="234"/>
      <c r="DC211" s="234"/>
      <c r="DD211" s="234"/>
      <c r="DE211" s="234"/>
      <c r="DF211" s="234"/>
      <c r="DG211" s="234"/>
      <c r="DH211" s="234"/>
      <c r="DI211" s="234"/>
      <c r="DJ211" s="234"/>
      <c r="DK211" s="234"/>
      <c r="DL211" s="234"/>
      <c r="DM211" s="234"/>
      <c r="DN211" s="234"/>
      <c r="DO211" s="234"/>
      <c r="DP211" s="234"/>
      <c r="DQ211" s="234"/>
      <c r="DR211" s="234"/>
      <c r="DS211" s="234"/>
      <c r="DT211" s="234"/>
      <c r="DU211" s="234"/>
      <c r="DV211" s="234"/>
      <c r="DW211" s="234"/>
      <c r="DX211" s="234"/>
      <c r="DY211" s="234"/>
      <c r="DZ211" s="234"/>
      <c r="EA211" s="234"/>
      <c r="EB211" s="234"/>
      <c r="EC211" s="234"/>
      <c r="ED211" s="234"/>
      <c r="EE211" s="234"/>
      <c r="EF211" s="234"/>
      <c r="EG211" s="234"/>
      <c r="EH211" s="234"/>
      <c r="EI211" s="234"/>
      <c r="EJ211" s="234"/>
      <c r="EK211" s="234"/>
    </row>
    <row r="212" spans="1:141" ht="15" x14ac:dyDescent="0.25">
      <c r="A212" s="386" t="str">
        <f t="shared" si="17"/>
        <v>580120251126TAC0002-58xx-940740001949</v>
      </c>
      <c r="B212" s="161" t="s">
        <v>3965</v>
      </c>
      <c r="C212" s="475" t="s">
        <v>3363</v>
      </c>
      <c r="D212" s="161" t="s">
        <v>4458</v>
      </c>
      <c r="E212" s="161" t="s">
        <v>5164</v>
      </c>
      <c r="F212" s="161"/>
      <c r="G212" s="161" t="s">
        <v>487</v>
      </c>
      <c r="H212" s="198">
        <v>45987</v>
      </c>
      <c r="I212" s="161" t="s">
        <v>565</v>
      </c>
      <c r="J212" s="161" t="s">
        <v>282</v>
      </c>
      <c r="K212" s="260">
        <v>940740001949</v>
      </c>
      <c r="L212" s="161" t="s">
        <v>3966</v>
      </c>
      <c r="M212" s="161" t="s">
        <v>3967</v>
      </c>
      <c r="N212" s="161" t="s">
        <v>564</v>
      </c>
      <c r="O212" s="198">
        <v>45985</v>
      </c>
      <c r="P212" s="161" t="e">
        <v>#N/A</v>
      </c>
      <c r="Q212" s="161" t="e">
        <v>#N/A</v>
      </c>
      <c r="R212" s="161" t="s">
        <v>480</v>
      </c>
      <c r="S212" s="161" t="s">
        <v>1004</v>
      </c>
      <c r="T212" s="161" t="s">
        <v>562</v>
      </c>
      <c r="U212" s="161" t="s">
        <v>1894</v>
      </c>
      <c r="V212" s="161" t="s">
        <v>655</v>
      </c>
      <c r="W212" s="161" t="s">
        <v>28</v>
      </c>
      <c r="X212" s="198">
        <v>44562</v>
      </c>
      <c r="Y212" s="198">
        <v>45657</v>
      </c>
      <c r="Z212" s="161">
        <v>30</v>
      </c>
      <c r="AA212" s="198">
        <v>46064</v>
      </c>
      <c r="AB212" s="197">
        <f t="shared" si="16"/>
        <v>49</v>
      </c>
      <c r="AC212" s="161" t="s">
        <v>904</v>
      </c>
      <c r="AD212" s="161">
        <v>0</v>
      </c>
      <c r="AE212" s="197">
        <v>1534189593</v>
      </c>
      <c r="AF212" s="197">
        <v>4.5428163714574223</v>
      </c>
      <c r="AG212" s="197">
        <v>13.333333333333336</v>
      </c>
      <c r="AH212" s="242" t="s">
        <v>118</v>
      </c>
      <c r="AI212" s="242" t="s">
        <v>118</v>
      </c>
      <c r="AJ212" s="515"/>
      <c r="AK212" s="515"/>
      <c r="AL212" s="515"/>
      <c r="AM212" s="515"/>
      <c r="AN212" s="515"/>
      <c r="AO212" s="515"/>
      <c r="AP212" s="515"/>
      <c r="AQ212" s="515"/>
      <c r="AR212" s="515"/>
      <c r="AS212" s="515"/>
      <c r="AT212" s="515"/>
      <c r="AU212" s="515"/>
      <c r="AV212" s="515"/>
      <c r="AW212" s="515"/>
      <c r="AX212" s="515"/>
      <c r="AY212" s="515"/>
      <c r="AZ212" s="515"/>
      <c r="BA212" s="515"/>
      <c r="BB212" s="234"/>
      <c r="BC212" s="234"/>
      <c r="BD212" s="234"/>
      <c r="BE212" s="234"/>
      <c r="BF212" s="234"/>
      <c r="BG212" s="234"/>
      <c r="BH212" s="234"/>
      <c r="BI212" s="234"/>
      <c r="BJ212" s="234"/>
      <c r="BK212" s="234"/>
      <c r="BL212" s="234"/>
      <c r="BM212" s="234"/>
      <c r="BN212" s="234"/>
      <c r="BO212" s="234"/>
      <c r="BP212" s="234"/>
      <c r="BQ212" s="234"/>
      <c r="BR212" s="234"/>
      <c r="BS212" s="234"/>
      <c r="BT212" s="234"/>
      <c r="BU212" s="234"/>
      <c r="BV212" s="234"/>
      <c r="BW212" s="234"/>
      <c r="BX212" s="234"/>
      <c r="BY212" s="234"/>
      <c r="BZ212" s="234"/>
      <c r="CA212" s="234"/>
      <c r="CB212" s="234"/>
      <c r="CC212" s="234"/>
      <c r="CD212" s="234"/>
      <c r="CE212" s="234"/>
      <c r="CF212" s="234"/>
      <c r="CG212" s="234"/>
      <c r="CH212" s="234"/>
      <c r="CI212" s="234"/>
      <c r="CJ212" s="234"/>
      <c r="CK212" s="234"/>
      <c r="CL212" s="234"/>
      <c r="CM212" s="234"/>
      <c r="CN212" s="234"/>
      <c r="CO212" s="234"/>
      <c r="CP212" s="234"/>
      <c r="CQ212" s="234"/>
      <c r="CR212" s="234"/>
      <c r="CS212" s="234"/>
      <c r="CT212" s="234"/>
      <c r="CU212" s="234"/>
      <c r="CV212" s="234"/>
      <c r="CW212" s="234"/>
      <c r="CX212" s="234"/>
      <c r="CY212" s="234"/>
      <c r="CZ212" s="234"/>
      <c r="DA212" s="234"/>
      <c r="DB212" s="234"/>
      <c r="DC212" s="234"/>
      <c r="DD212" s="234"/>
      <c r="DE212" s="234"/>
      <c r="DF212" s="234"/>
      <c r="DG212" s="234"/>
      <c r="DH212" s="234"/>
      <c r="DI212" s="234"/>
      <c r="DJ212" s="234"/>
      <c r="DK212" s="234"/>
      <c r="DL212" s="234"/>
      <c r="DM212" s="234"/>
      <c r="DN212" s="234"/>
      <c r="DO212" s="234"/>
      <c r="DP212" s="234"/>
      <c r="DQ212" s="234"/>
      <c r="DR212" s="234"/>
      <c r="DS212" s="234"/>
      <c r="DT212" s="234"/>
      <c r="DU212" s="234"/>
      <c r="DV212" s="234"/>
      <c r="DW212" s="234"/>
      <c r="DX212" s="234"/>
      <c r="DY212" s="234"/>
      <c r="DZ212" s="234"/>
      <c r="EA212" s="234"/>
      <c r="EB212" s="234"/>
      <c r="EC212" s="234"/>
      <c r="ED212" s="234"/>
      <c r="EE212" s="234"/>
      <c r="EF212" s="234"/>
      <c r="EG212" s="234"/>
      <c r="EH212" s="234"/>
      <c r="EI212" s="234"/>
      <c r="EJ212" s="234"/>
      <c r="EK212" s="234"/>
    </row>
    <row r="213" spans="1:141" ht="15" x14ac:dyDescent="0.25">
      <c r="A213" s="386" t="str">
        <f t="shared" si="17"/>
        <v>300120250917TAC0009-30xx-221140023773</v>
      </c>
      <c r="B213" s="161" t="s">
        <v>1238</v>
      </c>
      <c r="C213" s="475" t="s">
        <v>3363</v>
      </c>
      <c r="D213" s="161" t="s">
        <v>4458</v>
      </c>
      <c r="E213" s="161" t="s">
        <v>5084</v>
      </c>
      <c r="F213" s="161"/>
      <c r="G213" s="161" t="s">
        <v>487</v>
      </c>
      <c r="H213" s="198">
        <v>45917</v>
      </c>
      <c r="I213" s="161" t="s">
        <v>595</v>
      </c>
      <c r="J213" s="161" t="s">
        <v>217</v>
      </c>
      <c r="K213" s="260">
        <v>221140023773</v>
      </c>
      <c r="L213" s="161" t="s">
        <v>3002</v>
      </c>
      <c r="M213" s="161" t="s">
        <v>1237</v>
      </c>
      <c r="N213" s="161" t="s">
        <v>564</v>
      </c>
      <c r="O213" s="198" t="e">
        <v>#N/A</v>
      </c>
      <c r="P213" s="161" t="e">
        <v>#N/A</v>
      </c>
      <c r="Q213" s="161" t="e">
        <v>#N/A</v>
      </c>
      <c r="R213" s="161" t="s">
        <v>480</v>
      </c>
      <c r="S213" s="161" t="s">
        <v>716</v>
      </c>
      <c r="T213" s="161" t="s">
        <v>579</v>
      </c>
      <c r="U213" s="161" t="s">
        <v>1386</v>
      </c>
      <c r="V213" s="161" t="s">
        <v>655</v>
      </c>
      <c r="W213" s="161" t="s">
        <v>28</v>
      </c>
      <c r="X213" s="198">
        <v>44927</v>
      </c>
      <c r="Y213" s="198">
        <v>45291</v>
      </c>
      <c r="Z213" s="161">
        <v>30</v>
      </c>
      <c r="AA213" s="198">
        <v>45939</v>
      </c>
      <c r="AB213" s="197">
        <f t="shared" si="16"/>
        <v>174</v>
      </c>
      <c r="AC213" s="161" t="s">
        <v>904</v>
      </c>
      <c r="AD213" s="161">
        <v>0</v>
      </c>
      <c r="AE213" s="197">
        <v>1470025366</v>
      </c>
      <c r="AF213" s="197">
        <v>2.2699679047579102</v>
      </c>
      <c r="AG213" s="197">
        <v>1.5</v>
      </c>
      <c r="AH213" s="242" t="s">
        <v>118</v>
      </c>
      <c r="AI213" s="242" t="s">
        <v>118</v>
      </c>
      <c r="AJ213" s="515"/>
      <c r="AK213" s="515"/>
      <c r="AL213" s="515"/>
      <c r="AM213" s="515"/>
      <c r="AN213" s="515"/>
      <c r="AO213" s="515"/>
      <c r="AP213" s="515"/>
      <c r="AQ213" s="515"/>
      <c r="AR213" s="515"/>
      <c r="AS213" s="515"/>
      <c r="AT213" s="515"/>
      <c r="AU213" s="515"/>
      <c r="AV213" s="515"/>
      <c r="AW213" s="515"/>
      <c r="AX213" s="515"/>
      <c r="AY213" s="515"/>
      <c r="AZ213" s="515"/>
      <c r="BA213" s="515"/>
      <c r="BB213" s="234"/>
      <c r="BC213" s="234"/>
      <c r="BD213" s="234"/>
      <c r="BE213" s="234"/>
      <c r="BF213" s="234"/>
      <c r="BG213" s="234"/>
      <c r="BH213" s="234"/>
      <c r="BI213" s="234"/>
      <c r="BJ213" s="234"/>
      <c r="BK213" s="234"/>
      <c r="BL213" s="234"/>
      <c r="BM213" s="234"/>
      <c r="BN213" s="234"/>
      <c r="BO213" s="234"/>
      <c r="BP213" s="234"/>
      <c r="BQ213" s="234"/>
      <c r="BR213" s="234"/>
      <c r="BS213" s="234"/>
      <c r="BT213" s="234"/>
      <c r="BU213" s="234"/>
      <c r="BV213" s="234"/>
      <c r="BW213" s="234"/>
      <c r="BX213" s="234"/>
      <c r="BY213" s="234"/>
      <c r="BZ213" s="234"/>
      <c r="CA213" s="234"/>
      <c r="CB213" s="234"/>
      <c r="CC213" s="234"/>
      <c r="CD213" s="234"/>
      <c r="CE213" s="234"/>
      <c r="CF213" s="234"/>
      <c r="CG213" s="234"/>
      <c r="CH213" s="234"/>
      <c r="CI213" s="234"/>
      <c r="CJ213" s="234"/>
      <c r="CK213" s="234"/>
      <c r="CL213" s="234"/>
      <c r="CM213" s="234"/>
      <c r="CN213" s="234"/>
      <c r="CO213" s="234"/>
      <c r="CP213" s="234"/>
      <c r="CQ213" s="234"/>
      <c r="CR213" s="234"/>
      <c r="CS213" s="234"/>
      <c r="CT213" s="234"/>
      <c r="CU213" s="234"/>
      <c r="CV213" s="234"/>
      <c r="CW213" s="234"/>
      <c r="CX213" s="234"/>
      <c r="CY213" s="234"/>
      <c r="CZ213" s="234"/>
      <c r="DA213" s="234"/>
      <c r="DB213" s="234"/>
      <c r="DC213" s="234"/>
      <c r="DD213" s="234"/>
      <c r="DE213" s="234"/>
      <c r="DF213" s="234"/>
      <c r="DG213" s="234"/>
      <c r="DH213" s="234"/>
      <c r="DI213" s="234"/>
      <c r="DJ213" s="234"/>
      <c r="DK213" s="234"/>
      <c r="DL213" s="234"/>
      <c r="DM213" s="234"/>
      <c r="DN213" s="234"/>
      <c r="DO213" s="234"/>
      <c r="DP213" s="234"/>
      <c r="DQ213" s="234"/>
      <c r="DR213" s="234"/>
      <c r="DS213" s="234"/>
      <c r="DT213" s="234"/>
      <c r="DU213" s="234"/>
      <c r="DV213" s="234"/>
      <c r="DW213" s="234"/>
      <c r="DX213" s="234"/>
      <c r="DY213" s="234"/>
      <c r="DZ213" s="234"/>
      <c r="EA213" s="234"/>
      <c r="EB213" s="234"/>
      <c r="EC213" s="234"/>
      <c r="ED213" s="234"/>
      <c r="EE213" s="234"/>
      <c r="EF213" s="234"/>
      <c r="EG213" s="234"/>
      <c r="EH213" s="234"/>
      <c r="EI213" s="234"/>
      <c r="EJ213" s="234"/>
      <c r="EK213" s="234"/>
    </row>
    <row r="214" spans="1:141" ht="15" x14ac:dyDescent="0.25">
      <c r="A214" s="386" t="str">
        <f t="shared" si="17"/>
        <v>270120251209TAC0003-27xx-140840024678</v>
      </c>
      <c r="B214" s="161" t="s">
        <v>1815</v>
      </c>
      <c r="C214" s="475" t="s">
        <v>3363</v>
      </c>
      <c r="D214" s="161" t="s">
        <v>4458</v>
      </c>
      <c r="E214" s="161" t="s">
        <v>5074</v>
      </c>
      <c r="F214" s="161"/>
      <c r="G214" s="161" t="s">
        <v>487</v>
      </c>
      <c r="H214" s="198">
        <v>46000</v>
      </c>
      <c r="I214" s="161" t="s">
        <v>602</v>
      </c>
      <c r="J214" s="161" t="s">
        <v>193</v>
      </c>
      <c r="K214" s="260">
        <v>140840024678</v>
      </c>
      <c r="L214" s="161" t="s">
        <v>3004</v>
      </c>
      <c r="M214" s="161" t="s">
        <v>469</v>
      </c>
      <c r="N214" s="161" t="s">
        <v>564</v>
      </c>
      <c r="O214" s="198">
        <v>45995</v>
      </c>
      <c r="P214" s="161" t="e">
        <v>#N/A</v>
      </c>
      <c r="Q214" s="161" t="e">
        <v>#N/A</v>
      </c>
      <c r="R214" s="161" t="s">
        <v>480</v>
      </c>
      <c r="S214" s="161" t="s">
        <v>699</v>
      </c>
      <c r="T214" s="161" t="s">
        <v>562</v>
      </c>
      <c r="U214" s="161" t="s">
        <v>1716</v>
      </c>
      <c r="V214" s="161" t="s">
        <v>655</v>
      </c>
      <c r="W214" s="161" t="s">
        <v>28</v>
      </c>
      <c r="X214" s="198">
        <v>45292</v>
      </c>
      <c r="Y214" s="198">
        <v>45657</v>
      </c>
      <c r="Z214" s="161">
        <v>30</v>
      </c>
      <c r="AA214" s="198">
        <v>46003</v>
      </c>
      <c r="AB214" s="197">
        <f t="shared" si="16"/>
        <v>110</v>
      </c>
      <c r="AC214" s="161" t="s">
        <v>904</v>
      </c>
      <c r="AD214" s="161">
        <v>0</v>
      </c>
      <c r="AE214" s="197">
        <v>1427612737</v>
      </c>
      <c r="AF214" s="197">
        <v>1.7969040437329746</v>
      </c>
      <c r="AG214" s="197">
        <v>3.583333333333333</v>
      </c>
      <c r="AH214" s="242" t="s">
        <v>118</v>
      </c>
      <c r="AI214" s="242" t="s">
        <v>118</v>
      </c>
      <c r="AJ214" s="515"/>
      <c r="AK214" s="515"/>
      <c r="AL214" s="515"/>
      <c r="AM214" s="515"/>
      <c r="AN214" s="515"/>
      <c r="AO214" s="515"/>
      <c r="AP214" s="515"/>
      <c r="AQ214" s="515"/>
      <c r="AR214" s="515"/>
      <c r="AS214" s="515"/>
      <c r="AT214" s="515"/>
      <c r="AU214" s="515"/>
      <c r="AV214" s="515"/>
      <c r="AW214" s="515"/>
      <c r="AX214" s="515"/>
      <c r="AY214" s="515"/>
      <c r="AZ214" s="515"/>
      <c r="BA214" s="515"/>
      <c r="BB214" s="234"/>
      <c r="BC214" s="234"/>
      <c r="BD214" s="234"/>
      <c r="BE214" s="234"/>
      <c r="BF214" s="234"/>
      <c r="BG214" s="234"/>
      <c r="BH214" s="234"/>
      <c r="BI214" s="234"/>
      <c r="BJ214" s="234"/>
      <c r="BK214" s="234"/>
      <c r="BL214" s="234"/>
      <c r="BM214" s="234"/>
      <c r="BN214" s="234"/>
      <c r="BO214" s="234"/>
      <c r="BP214" s="234"/>
      <c r="BQ214" s="234"/>
      <c r="BR214" s="234"/>
      <c r="BS214" s="234"/>
      <c r="BT214" s="234"/>
      <c r="BU214" s="234"/>
      <c r="BV214" s="234"/>
      <c r="BW214" s="234"/>
      <c r="BX214" s="234"/>
      <c r="BY214" s="234"/>
      <c r="BZ214" s="234"/>
      <c r="CA214" s="234"/>
      <c r="CB214" s="234"/>
      <c r="CC214" s="234"/>
      <c r="CD214" s="234"/>
      <c r="CE214" s="234"/>
      <c r="CF214" s="234"/>
      <c r="CG214" s="234"/>
      <c r="CH214" s="234"/>
      <c r="CI214" s="234"/>
      <c r="CJ214" s="234"/>
      <c r="CK214" s="234"/>
      <c r="CL214" s="234"/>
      <c r="CM214" s="234"/>
      <c r="CN214" s="234"/>
      <c r="CO214" s="234"/>
      <c r="CP214" s="234"/>
      <c r="CQ214" s="234"/>
      <c r="CR214" s="234"/>
      <c r="CS214" s="234"/>
      <c r="CT214" s="234"/>
      <c r="CU214" s="234"/>
      <c r="CV214" s="234"/>
      <c r="CW214" s="234"/>
      <c r="CX214" s="234"/>
      <c r="CY214" s="234"/>
      <c r="CZ214" s="234"/>
      <c r="DA214" s="234"/>
      <c r="DB214" s="234"/>
      <c r="DC214" s="234"/>
      <c r="DD214" s="234"/>
      <c r="DE214" s="234"/>
      <c r="DF214" s="234"/>
      <c r="DG214" s="234"/>
      <c r="DH214" s="234"/>
      <c r="DI214" s="234"/>
      <c r="DJ214" s="234"/>
      <c r="DK214" s="234"/>
      <c r="DL214" s="234"/>
      <c r="DM214" s="234"/>
      <c r="DN214" s="234"/>
      <c r="DO214" s="234"/>
      <c r="DP214" s="234"/>
      <c r="DQ214" s="234"/>
      <c r="DR214" s="234"/>
      <c r="DS214" s="234"/>
      <c r="DT214" s="234"/>
      <c r="DU214" s="234"/>
      <c r="DV214" s="234"/>
      <c r="DW214" s="234"/>
      <c r="DX214" s="234"/>
      <c r="DY214" s="234"/>
      <c r="DZ214" s="234"/>
      <c r="EA214" s="234"/>
      <c r="EB214" s="234"/>
      <c r="EC214" s="234"/>
      <c r="ED214" s="234"/>
      <c r="EE214" s="234"/>
      <c r="EF214" s="234"/>
      <c r="EG214" s="234"/>
      <c r="EH214" s="234"/>
      <c r="EI214" s="234"/>
      <c r="EJ214" s="234"/>
      <c r="EK214" s="234"/>
    </row>
    <row r="215" spans="1:141" ht="15" x14ac:dyDescent="0.25">
      <c r="A215" s="386" t="str">
        <f t="shared" si="17"/>
        <v>300120250711TAC0001-30xx-191240016706</v>
      </c>
      <c r="B215" s="161" t="s">
        <v>519</v>
      </c>
      <c r="C215" s="475" t="s">
        <v>3363</v>
      </c>
      <c r="D215" s="161" t="s">
        <v>4458</v>
      </c>
      <c r="E215" s="161" t="s">
        <v>5078</v>
      </c>
      <c r="F215" s="161"/>
      <c r="G215" s="161" t="s">
        <v>487</v>
      </c>
      <c r="H215" s="198">
        <v>45849</v>
      </c>
      <c r="I215" s="161" t="s">
        <v>595</v>
      </c>
      <c r="J215" s="161" t="s">
        <v>217</v>
      </c>
      <c r="K215" s="260">
        <v>191240016706</v>
      </c>
      <c r="L215" s="161" t="s">
        <v>3006</v>
      </c>
      <c r="M215" s="161" t="s">
        <v>720</v>
      </c>
      <c r="N215" s="161" t="s">
        <v>564</v>
      </c>
      <c r="O215" s="198" t="e">
        <v>#N/A</v>
      </c>
      <c r="P215" s="161" t="e">
        <v>#N/A</v>
      </c>
      <c r="Q215" s="161" t="e">
        <v>#N/A</v>
      </c>
      <c r="R215" s="161" t="s">
        <v>480</v>
      </c>
      <c r="S215" s="161" t="s">
        <v>721</v>
      </c>
      <c r="T215" s="161" t="s">
        <v>579</v>
      </c>
      <c r="U215" s="161" t="s">
        <v>717</v>
      </c>
      <c r="V215" s="161" t="s">
        <v>689</v>
      </c>
      <c r="W215" s="161" t="s">
        <v>28</v>
      </c>
      <c r="X215" s="198">
        <v>44562</v>
      </c>
      <c r="Y215" s="198">
        <v>45291</v>
      </c>
      <c r="Z215" s="161">
        <v>30</v>
      </c>
      <c r="AA215" s="198">
        <v>45882</v>
      </c>
      <c r="AB215" s="197">
        <f t="shared" si="16"/>
        <v>231</v>
      </c>
      <c r="AC215" s="161" t="s">
        <v>904</v>
      </c>
      <c r="AD215" s="161">
        <v>0</v>
      </c>
      <c r="AE215" s="197">
        <v>1378881488</v>
      </c>
      <c r="AF215" s="197">
        <v>3.1179289957228207</v>
      </c>
      <c r="AG215" s="197">
        <v>81.958333333333343</v>
      </c>
      <c r="AH215" s="242" t="s">
        <v>118</v>
      </c>
      <c r="AI215" s="242" t="s">
        <v>118</v>
      </c>
      <c r="AJ215" s="515"/>
      <c r="AK215" s="515"/>
      <c r="AL215" s="515"/>
      <c r="AM215" s="515"/>
      <c r="AN215" s="515"/>
      <c r="AO215" s="515"/>
      <c r="AP215" s="515"/>
      <c r="AQ215" s="515"/>
      <c r="AR215" s="515"/>
      <c r="AS215" s="515"/>
      <c r="AT215" s="515"/>
      <c r="AU215" s="515"/>
      <c r="AV215" s="515"/>
      <c r="AW215" s="515"/>
      <c r="AX215" s="515"/>
      <c r="AY215" s="515"/>
      <c r="AZ215" s="515"/>
      <c r="BA215" s="515"/>
      <c r="BB215" s="234"/>
      <c r="BC215" s="234"/>
      <c r="BD215" s="234"/>
      <c r="BE215" s="234"/>
      <c r="BF215" s="234"/>
      <c r="BG215" s="234"/>
      <c r="BH215" s="234"/>
      <c r="BI215" s="234"/>
      <c r="BJ215" s="234"/>
      <c r="BK215" s="234"/>
      <c r="BL215" s="234"/>
      <c r="BM215" s="234"/>
      <c r="BN215" s="234"/>
      <c r="BO215" s="234"/>
      <c r="BP215" s="234"/>
      <c r="BQ215" s="234"/>
      <c r="BR215" s="234"/>
      <c r="BS215" s="234"/>
      <c r="BT215" s="234"/>
      <c r="BU215" s="234"/>
      <c r="BV215" s="234"/>
      <c r="BW215" s="234"/>
      <c r="BX215" s="234"/>
      <c r="BY215" s="234"/>
      <c r="BZ215" s="234"/>
      <c r="CA215" s="234"/>
      <c r="CB215" s="234"/>
      <c r="CC215" s="234"/>
      <c r="CD215" s="234"/>
      <c r="CE215" s="234"/>
      <c r="CF215" s="234"/>
      <c r="CG215" s="234"/>
      <c r="CH215" s="234"/>
      <c r="CI215" s="234"/>
      <c r="CJ215" s="234"/>
      <c r="CK215" s="234"/>
      <c r="CL215" s="234"/>
      <c r="CM215" s="234"/>
      <c r="CN215" s="234"/>
      <c r="CO215" s="234"/>
      <c r="CP215" s="234"/>
      <c r="CQ215" s="234"/>
      <c r="CR215" s="234"/>
      <c r="CS215" s="234"/>
      <c r="CT215" s="234"/>
      <c r="CU215" s="234"/>
      <c r="CV215" s="234"/>
      <c r="CW215" s="234"/>
      <c r="CX215" s="234"/>
      <c r="CY215" s="234"/>
      <c r="CZ215" s="234"/>
      <c r="DA215" s="234"/>
      <c r="DB215" s="234"/>
      <c r="DC215" s="234"/>
      <c r="DD215" s="234"/>
      <c r="DE215" s="234"/>
      <c r="DF215" s="234"/>
      <c r="DG215" s="234"/>
      <c r="DH215" s="234"/>
      <c r="DI215" s="234"/>
      <c r="DJ215" s="234"/>
      <c r="DK215" s="234"/>
      <c r="DL215" s="234"/>
      <c r="DM215" s="234"/>
      <c r="DN215" s="234"/>
      <c r="DO215" s="234"/>
      <c r="DP215" s="234"/>
      <c r="DQ215" s="234"/>
      <c r="DR215" s="234"/>
      <c r="DS215" s="234"/>
      <c r="DT215" s="234"/>
      <c r="DU215" s="234"/>
      <c r="DV215" s="234"/>
      <c r="DW215" s="234"/>
      <c r="DX215" s="234"/>
      <c r="DY215" s="234"/>
      <c r="DZ215" s="234"/>
      <c r="EA215" s="234"/>
      <c r="EB215" s="234"/>
      <c r="EC215" s="234"/>
      <c r="ED215" s="234"/>
      <c r="EE215" s="234"/>
      <c r="EF215" s="234"/>
      <c r="EG215" s="234"/>
      <c r="EH215" s="234"/>
      <c r="EI215" s="234"/>
      <c r="EJ215" s="234"/>
      <c r="EK215" s="234"/>
    </row>
    <row r="216" spans="1:141" ht="15" x14ac:dyDescent="0.25">
      <c r="A216" s="386" t="str">
        <f t="shared" si="17"/>
        <v>270120251209TAC0002-27xx-140840024678</v>
      </c>
      <c r="B216" s="161" t="s">
        <v>1814</v>
      </c>
      <c r="C216" s="475" t="s">
        <v>3363</v>
      </c>
      <c r="D216" s="161" t="s">
        <v>4458</v>
      </c>
      <c r="E216" s="161" t="s">
        <v>5075</v>
      </c>
      <c r="F216" s="161"/>
      <c r="G216" s="161" t="s">
        <v>487</v>
      </c>
      <c r="H216" s="198">
        <v>46000</v>
      </c>
      <c r="I216" s="161" t="s">
        <v>602</v>
      </c>
      <c r="J216" s="161" t="s">
        <v>193</v>
      </c>
      <c r="K216" s="260">
        <v>140840024678</v>
      </c>
      <c r="L216" s="161" t="s">
        <v>3004</v>
      </c>
      <c r="M216" s="161" t="s">
        <v>469</v>
      </c>
      <c r="N216" s="161" t="s">
        <v>564</v>
      </c>
      <c r="O216" s="198">
        <v>45995</v>
      </c>
      <c r="P216" s="161" t="e">
        <v>#N/A</v>
      </c>
      <c r="Q216" s="161" t="e">
        <v>#N/A</v>
      </c>
      <c r="R216" s="161" t="s">
        <v>480</v>
      </c>
      <c r="S216" s="161" t="s">
        <v>699</v>
      </c>
      <c r="T216" s="161" t="s">
        <v>562</v>
      </c>
      <c r="U216" s="161" t="s">
        <v>1716</v>
      </c>
      <c r="V216" s="161" t="s">
        <v>689</v>
      </c>
      <c r="W216" s="161" t="s">
        <v>28</v>
      </c>
      <c r="X216" s="198">
        <v>44562</v>
      </c>
      <c r="Y216" s="198">
        <v>44926</v>
      </c>
      <c r="Z216" s="161">
        <v>30</v>
      </c>
      <c r="AA216" s="198">
        <v>46003</v>
      </c>
      <c r="AB216" s="197">
        <f t="shared" si="16"/>
        <v>110</v>
      </c>
      <c r="AC216" s="161" t="s">
        <v>904</v>
      </c>
      <c r="AD216" s="161">
        <v>0</v>
      </c>
      <c r="AE216" s="197">
        <v>1370638800</v>
      </c>
      <c r="AF216" s="197">
        <v>7.21459862364906</v>
      </c>
      <c r="AG216" s="197">
        <v>3</v>
      </c>
      <c r="AH216" s="242" t="s">
        <v>118</v>
      </c>
      <c r="AI216" s="242" t="s">
        <v>118</v>
      </c>
      <c r="AJ216" s="515"/>
      <c r="AK216" s="515"/>
      <c r="AL216" s="515"/>
      <c r="AM216" s="515"/>
      <c r="AN216" s="515"/>
      <c r="AO216" s="515"/>
      <c r="AP216" s="515"/>
      <c r="AQ216" s="515"/>
      <c r="AR216" s="515"/>
      <c r="AS216" s="515"/>
      <c r="AT216" s="515"/>
      <c r="AU216" s="515"/>
      <c r="AV216" s="515"/>
      <c r="AW216" s="515"/>
      <c r="AX216" s="515"/>
      <c r="AY216" s="515"/>
      <c r="AZ216" s="515"/>
      <c r="BA216" s="515"/>
      <c r="BB216" s="234"/>
      <c r="BC216" s="234"/>
      <c r="BD216" s="234"/>
      <c r="BE216" s="234"/>
      <c r="BF216" s="234"/>
      <c r="BG216" s="234"/>
      <c r="BH216" s="234"/>
      <c r="BI216" s="234"/>
      <c r="BJ216" s="234"/>
      <c r="BK216" s="234"/>
      <c r="BL216" s="234"/>
      <c r="BM216" s="234"/>
      <c r="BN216" s="234"/>
      <c r="BO216" s="234"/>
      <c r="BP216" s="234"/>
      <c r="BQ216" s="234"/>
      <c r="BR216" s="234"/>
      <c r="BS216" s="234"/>
      <c r="BT216" s="234"/>
      <c r="BU216" s="234"/>
      <c r="BV216" s="234"/>
      <c r="BW216" s="234"/>
      <c r="BX216" s="234"/>
      <c r="BY216" s="234"/>
      <c r="BZ216" s="234"/>
      <c r="CA216" s="234"/>
      <c r="CB216" s="234"/>
      <c r="CC216" s="234"/>
      <c r="CD216" s="234"/>
      <c r="CE216" s="234"/>
      <c r="CF216" s="234"/>
      <c r="CG216" s="234"/>
      <c r="CH216" s="234"/>
      <c r="CI216" s="234"/>
      <c r="CJ216" s="234"/>
      <c r="CK216" s="234"/>
      <c r="CL216" s="234"/>
      <c r="CM216" s="234"/>
      <c r="CN216" s="234"/>
      <c r="CO216" s="234"/>
      <c r="CP216" s="234"/>
      <c r="CQ216" s="234"/>
      <c r="CR216" s="234"/>
      <c r="CS216" s="234"/>
      <c r="CT216" s="234"/>
      <c r="CU216" s="234"/>
      <c r="CV216" s="234"/>
      <c r="CW216" s="234"/>
      <c r="CX216" s="234"/>
      <c r="CY216" s="234"/>
      <c r="CZ216" s="234"/>
      <c r="DA216" s="234"/>
      <c r="DB216" s="234"/>
      <c r="DC216" s="234"/>
      <c r="DD216" s="234"/>
      <c r="DE216" s="234"/>
      <c r="DF216" s="234"/>
      <c r="DG216" s="234"/>
      <c r="DH216" s="234"/>
      <c r="DI216" s="234"/>
      <c r="DJ216" s="234"/>
      <c r="DK216" s="234"/>
      <c r="DL216" s="234"/>
      <c r="DM216" s="234"/>
      <c r="DN216" s="234"/>
      <c r="DO216" s="234"/>
      <c r="DP216" s="234"/>
      <c r="DQ216" s="234"/>
      <c r="DR216" s="234"/>
      <c r="DS216" s="234"/>
      <c r="DT216" s="234"/>
      <c r="DU216" s="234"/>
      <c r="DV216" s="234"/>
      <c r="DW216" s="234"/>
      <c r="DX216" s="234"/>
      <c r="DY216" s="234"/>
      <c r="DZ216" s="234"/>
      <c r="EA216" s="234"/>
      <c r="EB216" s="234"/>
      <c r="EC216" s="234"/>
      <c r="ED216" s="234"/>
      <c r="EE216" s="234"/>
      <c r="EF216" s="234"/>
      <c r="EG216" s="234"/>
      <c r="EH216" s="234"/>
      <c r="EI216" s="234"/>
      <c r="EJ216" s="234"/>
      <c r="EK216" s="234"/>
    </row>
    <row r="217" spans="1:141" ht="15" x14ac:dyDescent="0.25">
      <c r="A217" s="386" t="str">
        <f t="shared" si="17"/>
        <v>620120260216TAC0134-62xx-240940034947</v>
      </c>
      <c r="B217" s="161" t="s">
        <v>3769</v>
      </c>
      <c r="C217" s="475" t="s">
        <v>3363</v>
      </c>
      <c r="D217" s="161" t="s">
        <v>4458</v>
      </c>
      <c r="E217" s="161" t="s">
        <v>5411</v>
      </c>
      <c r="F217" s="161"/>
      <c r="G217" s="161" t="s">
        <v>479</v>
      </c>
      <c r="H217" s="198">
        <v>46069</v>
      </c>
      <c r="I217" s="161" t="s">
        <v>576</v>
      </c>
      <c r="J217" s="161" t="s">
        <v>361</v>
      </c>
      <c r="K217" s="260">
        <v>240940034947</v>
      </c>
      <c r="L217" s="161" t="s">
        <v>3888</v>
      </c>
      <c r="M217" s="161" t="s">
        <v>3768</v>
      </c>
      <c r="N217" s="161" t="s">
        <v>564</v>
      </c>
      <c r="O217" s="198" t="e">
        <v>#N/A</v>
      </c>
      <c r="P217" s="161" t="e">
        <v>#N/A</v>
      </c>
      <c r="Q217" s="161" t="e">
        <v>#N/A</v>
      </c>
      <c r="R217" s="161" t="s">
        <v>31</v>
      </c>
      <c r="S217" s="161" t="s">
        <v>687</v>
      </c>
      <c r="T217" s="161" t="s">
        <v>579</v>
      </c>
      <c r="U217" s="161" t="s">
        <v>499</v>
      </c>
      <c r="V217" s="161" t="s">
        <v>658</v>
      </c>
      <c r="W217" s="161" t="s">
        <v>132</v>
      </c>
      <c r="X217" s="198">
        <v>45562</v>
      </c>
      <c r="Y217" s="198">
        <v>46015</v>
      </c>
      <c r="Z217" s="161">
        <v>30</v>
      </c>
      <c r="AA217" s="198">
        <v>46072</v>
      </c>
      <c r="AB217" s="197">
        <f t="shared" si="16"/>
        <v>41</v>
      </c>
      <c r="AC217" s="161" t="s">
        <v>904</v>
      </c>
      <c r="AD217" s="161">
        <v>0</v>
      </c>
      <c r="AE217" s="197">
        <v>1367915832</v>
      </c>
      <c r="AF217" s="197">
        <v>1.934542417080527</v>
      </c>
      <c r="AG217" s="197">
        <v>0.41666666666666663</v>
      </c>
      <c r="AH217" s="242" t="s">
        <v>118</v>
      </c>
      <c r="AI217" s="242" t="s">
        <v>904</v>
      </c>
      <c r="AJ217" s="515"/>
      <c r="AK217" s="515"/>
      <c r="AL217" s="515"/>
      <c r="AM217" s="515"/>
      <c r="AN217" s="515"/>
      <c r="AO217" s="515"/>
      <c r="AP217" s="515"/>
      <c r="AQ217" s="515"/>
      <c r="AR217" s="515"/>
      <c r="AS217" s="515"/>
      <c r="AT217" s="515"/>
      <c r="AU217" s="515"/>
      <c r="AV217" s="515"/>
      <c r="AW217" s="515"/>
      <c r="AX217" s="515"/>
      <c r="AY217" s="515"/>
      <c r="AZ217" s="515"/>
      <c r="BA217" s="515"/>
      <c r="BB217" s="234"/>
      <c r="BC217" s="234"/>
      <c r="BD217" s="234"/>
      <c r="BE217" s="234"/>
      <c r="BF217" s="234"/>
      <c r="BG217" s="234"/>
      <c r="BH217" s="234"/>
      <c r="BI217" s="234"/>
      <c r="BJ217" s="234"/>
      <c r="BK217" s="234"/>
      <c r="BL217" s="234"/>
      <c r="BM217" s="234"/>
      <c r="BN217" s="234"/>
      <c r="BO217" s="234"/>
      <c r="BP217" s="234"/>
      <c r="BQ217" s="234"/>
      <c r="BR217" s="234"/>
      <c r="BS217" s="234"/>
      <c r="BT217" s="234"/>
      <c r="BU217" s="234"/>
      <c r="BV217" s="234"/>
      <c r="BW217" s="234"/>
      <c r="BX217" s="234"/>
      <c r="BY217" s="234"/>
      <c r="BZ217" s="234"/>
      <c r="CA217" s="234"/>
      <c r="CB217" s="234"/>
      <c r="CC217" s="234"/>
      <c r="CD217" s="234"/>
      <c r="CE217" s="234"/>
      <c r="CF217" s="234"/>
      <c r="CG217" s="234"/>
      <c r="CH217" s="234"/>
      <c r="CI217" s="234"/>
      <c r="CJ217" s="234"/>
      <c r="CK217" s="234"/>
      <c r="CL217" s="234"/>
      <c r="CM217" s="234"/>
      <c r="CN217" s="234"/>
      <c r="CO217" s="234"/>
      <c r="CP217" s="234"/>
      <c r="CQ217" s="234"/>
      <c r="CR217" s="234"/>
      <c r="CS217" s="234"/>
      <c r="CT217" s="234"/>
      <c r="CU217" s="234"/>
      <c r="CV217" s="234"/>
      <c r="CW217" s="234"/>
      <c r="CX217" s="234"/>
      <c r="CY217" s="234"/>
      <c r="CZ217" s="234"/>
      <c r="DA217" s="234"/>
      <c r="DB217" s="234"/>
      <c r="DC217" s="234"/>
      <c r="DD217" s="234"/>
      <c r="DE217" s="234"/>
      <c r="DF217" s="234"/>
      <c r="DG217" s="234"/>
      <c r="DH217" s="234"/>
      <c r="DI217" s="234"/>
      <c r="DJ217" s="234"/>
      <c r="DK217" s="234"/>
      <c r="DL217" s="234"/>
      <c r="DM217" s="234"/>
      <c r="DN217" s="234"/>
      <c r="DO217" s="234"/>
      <c r="DP217" s="234"/>
      <c r="DQ217" s="234"/>
      <c r="DR217" s="234"/>
      <c r="DS217" s="234"/>
      <c r="DT217" s="234"/>
      <c r="DU217" s="234"/>
      <c r="DV217" s="234"/>
      <c r="DW217" s="234"/>
      <c r="DX217" s="234"/>
      <c r="DY217" s="234"/>
      <c r="DZ217" s="234"/>
      <c r="EA217" s="234"/>
      <c r="EB217" s="234"/>
      <c r="EC217" s="234"/>
      <c r="ED217" s="234"/>
      <c r="EE217" s="234"/>
      <c r="EF217" s="234"/>
      <c r="EG217" s="234"/>
      <c r="EH217" s="234"/>
      <c r="EI217" s="234"/>
      <c r="EJ217" s="234"/>
      <c r="EK217" s="234"/>
    </row>
    <row r="218" spans="1:141" ht="15" x14ac:dyDescent="0.25">
      <c r="A218" s="386" t="str">
        <f t="shared" si="17"/>
        <v>150120251111TAC0074-15xx-150840010392</v>
      </c>
      <c r="B218" s="161" t="s">
        <v>2571</v>
      </c>
      <c r="C218" s="475" t="s">
        <v>3363</v>
      </c>
      <c r="D218" s="161" t="s">
        <v>4458</v>
      </c>
      <c r="E218" s="161" t="s">
        <v>5050</v>
      </c>
      <c r="F218" s="161"/>
      <c r="G218" s="161" t="s">
        <v>487</v>
      </c>
      <c r="H218" s="198">
        <v>45972</v>
      </c>
      <c r="I218" s="161" t="s">
        <v>573</v>
      </c>
      <c r="J218" s="161" t="s">
        <v>290</v>
      </c>
      <c r="K218" s="260">
        <v>150840010392</v>
      </c>
      <c r="L218" s="161" t="s">
        <v>3008</v>
      </c>
      <c r="M218" s="161" t="s">
        <v>2570</v>
      </c>
      <c r="N218" s="161" t="s">
        <v>564</v>
      </c>
      <c r="O218" s="198">
        <v>45971</v>
      </c>
      <c r="P218" s="161" t="e">
        <v>#N/A</v>
      </c>
      <c r="Q218" s="161" t="e">
        <v>#N/A</v>
      </c>
      <c r="R218" s="161" t="s">
        <v>480</v>
      </c>
      <c r="S218" s="161" t="s">
        <v>801</v>
      </c>
      <c r="T218" s="161" t="s">
        <v>579</v>
      </c>
      <c r="U218" s="161" t="s">
        <v>1026</v>
      </c>
      <c r="V218" s="161" t="s">
        <v>655</v>
      </c>
      <c r="W218" s="161" t="s">
        <v>28</v>
      </c>
      <c r="X218" s="198">
        <v>44562</v>
      </c>
      <c r="Y218" s="198">
        <v>45657</v>
      </c>
      <c r="Z218" s="161">
        <v>30</v>
      </c>
      <c r="AA218" s="198">
        <v>46043</v>
      </c>
      <c r="AB218" s="197">
        <f t="shared" si="16"/>
        <v>70</v>
      </c>
      <c r="AC218" s="161" t="s">
        <v>904</v>
      </c>
      <c r="AD218" s="161">
        <v>0</v>
      </c>
      <c r="AE218" s="197">
        <v>1332521777</v>
      </c>
      <c r="AF218" s="197">
        <v>5.2165823115714671</v>
      </c>
      <c r="AG218" s="197">
        <v>7.0277777777777777</v>
      </c>
      <c r="AH218" s="242" t="s">
        <v>118</v>
      </c>
      <c r="AI218" s="242" t="s">
        <v>118</v>
      </c>
      <c r="AJ218" s="515"/>
      <c r="AK218" s="515"/>
      <c r="AL218" s="515"/>
      <c r="AM218" s="515"/>
      <c r="AN218" s="515"/>
      <c r="AO218" s="515"/>
      <c r="AP218" s="515"/>
      <c r="AQ218" s="515"/>
      <c r="AR218" s="515"/>
      <c r="AS218" s="515"/>
      <c r="AT218" s="515"/>
      <c r="AU218" s="515"/>
      <c r="AV218" s="515"/>
      <c r="AW218" s="515"/>
      <c r="AX218" s="515"/>
      <c r="AY218" s="515"/>
      <c r="AZ218" s="515"/>
      <c r="BA218" s="515"/>
      <c r="BB218" s="234"/>
      <c r="BC218" s="234"/>
      <c r="BD218" s="234"/>
      <c r="BE218" s="234"/>
      <c r="BF218" s="234"/>
      <c r="BG218" s="234"/>
      <c r="BH218" s="234"/>
      <c r="BI218" s="234"/>
      <c r="BJ218" s="234"/>
      <c r="BK218" s="234"/>
      <c r="BL218" s="234"/>
      <c r="BM218" s="234"/>
      <c r="BN218" s="234"/>
      <c r="BO218" s="234"/>
      <c r="BP218" s="234"/>
      <c r="BQ218" s="234"/>
      <c r="BR218" s="234"/>
      <c r="BS218" s="234"/>
      <c r="BT218" s="234"/>
      <c r="BU218" s="234"/>
      <c r="BV218" s="234"/>
      <c r="BW218" s="234"/>
      <c r="BX218" s="234"/>
      <c r="BY218" s="234"/>
      <c r="BZ218" s="234"/>
      <c r="CA218" s="234"/>
      <c r="CB218" s="234"/>
      <c r="CC218" s="234"/>
      <c r="CD218" s="234"/>
      <c r="CE218" s="234"/>
      <c r="CF218" s="234"/>
      <c r="CG218" s="234"/>
      <c r="CH218" s="234"/>
      <c r="CI218" s="234"/>
      <c r="CJ218" s="234"/>
      <c r="CK218" s="234"/>
      <c r="CL218" s="234"/>
      <c r="CM218" s="234"/>
      <c r="CN218" s="234"/>
      <c r="CO218" s="234"/>
      <c r="CP218" s="234"/>
      <c r="CQ218" s="234"/>
      <c r="CR218" s="234"/>
      <c r="CS218" s="234"/>
      <c r="CT218" s="234"/>
      <c r="CU218" s="234"/>
      <c r="CV218" s="234"/>
      <c r="CW218" s="234"/>
      <c r="CX218" s="234"/>
      <c r="CY218" s="234"/>
      <c r="CZ218" s="234"/>
      <c r="DA218" s="234"/>
      <c r="DB218" s="234"/>
      <c r="DC218" s="234"/>
      <c r="DD218" s="234"/>
      <c r="DE218" s="234"/>
      <c r="DF218" s="234"/>
      <c r="DG218" s="234"/>
      <c r="DH218" s="234"/>
      <c r="DI218" s="234"/>
      <c r="DJ218" s="234"/>
      <c r="DK218" s="234"/>
      <c r="DL218" s="234"/>
      <c r="DM218" s="234"/>
      <c r="DN218" s="234"/>
      <c r="DO218" s="234"/>
      <c r="DP218" s="234"/>
      <c r="DQ218" s="234"/>
      <c r="DR218" s="234"/>
      <c r="DS218" s="234"/>
      <c r="DT218" s="234"/>
      <c r="DU218" s="234"/>
      <c r="DV218" s="234"/>
      <c r="DW218" s="234"/>
      <c r="DX218" s="234"/>
      <c r="DY218" s="234"/>
      <c r="DZ218" s="234"/>
      <c r="EA218" s="234"/>
      <c r="EB218" s="234"/>
      <c r="EC218" s="234"/>
      <c r="ED218" s="234"/>
      <c r="EE218" s="234"/>
      <c r="EF218" s="234"/>
      <c r="EG218" s="234"/>
      <c r="EH218" s="234"/>
      <c r="EI218" s="234"/>
      <c r="EJ218" s="234"/>
      <c r="EK218" s="234"/>
    </row>
    <row r="219" spans="1:141" ht="15" x14ac:dyDescent="0.25">
      <c r="A219" s="386" t="str">
        <f t="shared" si="17"/>
        <v>600120250917TAC0154-60xx-100840001116</v>
      </c>
      <c r="B219" s="161" t="s">
        <v>1325</v>
      </c>
      <c r="C219" s="475" t="s">
        <v>3363</v>
      </c>
      <c r="D219" s="161" t="s">
        <v>4458</v>
      </c>
      <c r="E219" s="161" t="s">
        <v>5203</v>
      </c>
      <c r="F219" s="161"/>
      <c r="G219" s="161" t="s">
        <v>487</v>
      </c>
      <c r="H219" s="198">
        <v>45917</v>
      </c>
      <c r="I219" s="161" t="s">
        <v>566</v>
      </c>
      <c r="J219" s="161" t="s">
        <v>363</v>
      </c>
      <c r="K219" s="260">
        <v>100840001116</v>
      </c>
      <c r="L219" s="161" t="s">
        <v>3009</v>
      </c>
      <c r="M219" s="161" t="s">
        <v>1324</v>
      </c>
      <c r="N219" s="161" t="s">
        <v>564</v>
      </c>
      <c r="O219" s="198">
        <v>45898</v>
      </c>
      <c r="P219" s="161" t="e">
        <v>#N/A</v>
      </c>
      <c r="Q219" s="161" t="e">
        <v>#N/A</v>
      </c>
      <c r="R219" s="161" t="s">
        <v>480</v>
      </c>
      <c r="S219" s="161" t="s">
        <v>683</v>
      </c>
      <c r="T219" s="161" t="s">
        <v>594</v>
      </c>
      <c r="U219" s="161" t="s">
        <v>683</v>
      </c>
      <c r="V219" s="161" t="s">
        <v>655</v>
      </c>
      <c r="W219" s="161" t="s">
        <v>28</v>
      </c>
      <c r="X219" s="198">
        <v>44927</v>
      </c>
      <c r="Y219" s="198">
        <v>45657</v>
      </c>
      <c r="Z219" s="161">
        <v>30</v>
      </c>
      <c r="AA219" s="198">
        <v>45937</v>
      </c>
      <c r="AB219" s="197">
        <f t="shared" si="16"/>
        <v>176</v>
      </c>
      <c r="AC219" s="161" t="s">
        <v>904</v>
      </c>
      <c r="AD219" s="161">
        <v>0</v>
      </c>
      <c r="AE219" s="197">
        <v>1312642529</v>
      </c>
      <c r="AF219" s="197">
        <v>5.8771024221792789</v>
      </c>
      <c r="AG219" s="197">
        <v>7.166666666666667</v>
      </c>
      <c r="AH219" s="242" t="s">
        <v>118</v>
      </c>
      <c r="AI219" s="242" t="s">
        <v>904</v>
      </c>
      <c r="AJ219" s="515"/>
      <c r="AK219" s="515"/>
      <c r="AL219" s="515"/>
      <c r="AM219" s="515"/>
      <c r="AN219" s="515"/>
      <c r="AO219" s="515"/>
      <c r="AP219" s="515"/>
      <c r="AQ219" s="515"/>
      <c r="AR219" s="515"/>
      <c r="AS219" s="515"/>
      <c r="AT219" s="515"/>
      <c r="AU219" s="515"/>
      <c r="AV219" s="515"/>
      <c r="AW219" s="515"/>
      <c r="AX219" s="515"/>
      <c r="AY219" s="515"/>
      <c r="AZ219" s="515"/>
      <c r="BA219" s="515"/>
      <c r="BB219" s="234"/>
      <c r="BC219" s="234"/>
      <c r="BD219" s="234"/>
      <c r="BE219" s="234"/>
      <c r="BF219" s="234"/>
      <c r="BG219" s="234"/>
      <c r="BH219" s="234"/>
      <c r="BI219" s="234"/>
      <c r="BJ219" s="234"/>
      <c r="BK219" s="234"/>
      <c r="BL219" s="234"/>
      <c r="BM219" s="234"/>
      <c r="BN219" s="234"/>
      <c r="BO219" s="234"/>
      <c r="BP219" s="234"/>
      <c r="BQ219" s="234"/>
      <c r="BR219" s="234"/>
      <c r="BS219" s="234"/>
      <c r="BT219" s="234"/>
      <c r="BU219" s="234"/>
      <c r="BV219" s="234"/>
      <c r="BW219" s="234"/>
      <c r="BX219" s="234"/>
      <c r="BY219" s="234"/>
      <c r="BZ219" s="234"/>
      <c r="CA219" s="234"/>
      <c r="CB219" s="234"/>
      <c r="CC219" s="234"/>
      <c r="CD219" s="234"/>
      <c r="CE219" s="234"/>
      <c r="CF219" s="234"/>
      <c r="CG219" s="234"/>
      <c r="CH219" s="234"/>
      <c r="CI219" s="234"/>
      <c r="CJ219" s="234"/>
      <c r="CK219" s="234"/>
      <c r="CL219" s="234"/>
      <c r="CM219" s="234"/>
      <c r="CN219" s="234"/>
      <c r="CO219" s="234"/>
      <c r="CP219" s="234"/>
      <c r="CQ219" s="234"/>
      <c r="CR219" s="234"/>
      <c r="CS219" s="234"/>
      <c r="CT219" s="234"/>
      <c r="CU219" s="234"/>
      <c r="CV219" s="234"/>
      <c r="CW219" s="234"/>
      <c r="CX219" s="234"/>
      <c r="CY219" s="234"/>
      <c r="CZ219" s="234"/>
      <c r="DA219" s="234"/>
      <c r="DB219" s="234"/>
      <c r="DC219" s="234"/>
      <c r="DD219" s="234"/>
      <c r="DE219" s="234"/>
      <c r="DF219" s="234"/>
      <c r="DG219" s="234"/>
      <c r="DH219" s="234"/>
      <c r="DI219" s="234"/>
      <c r="DJ219" s="234"/>
      <c r="DK219" s="234"/>
      <c r="DL219" s="234"/>
      <c r="DM219" s="234"/>
      <c r="DN219" s="234"/>
      <c r="DO219" s="234"/>
      <c r="DP219" s="234"/>
      <c r="DQ219" s="234"/>
      <c r="DR219" s="234"/>
      <c r="DS219" s="234"/>
      <c r="DT219" s="234"/>
      <c r="DU219" s="234"/>
      <c r="DV219" s="234"/>
      <c r="DW219" s="234"/>
      <c r="DX219" s="234"/>
      <c r="DY219" s="234"/>
      <c r="DZ219" s="234"/>
      <c r="EA219" s="234"/>
      <c r="EB219" s="234"/>
      <c r="EC219" s="234"/>
      <c r="ED219" s="234"/>
      <c r="EE219" s="234"/>
      <c r="EF219" s="234"/>
      <c r="EG219" s="234"/>
      <c r="EH219" s="234"/>
      <c r="EI219" s="234"/>
      <c r="EJ219" s="234"/>
      <c r="EK219" s="234"/>
    </row>
    <row r="220" spans="1:141" ht="15" x14ac:dyDescent="0.25">
      <c r="A220" s="386" t="str">
        <f t="shared" si="17"/>
        <v>600120251210TAC0062-60xx-810815300377</v>
      </c>
      <c r="B220" s="161" t="s">
        <v>1910</v>
      </c>
      <c r="C220" s="475" t="s">
        <v>3363</v>
      </c>
      <c r="D220" s="161" t="s">
        <v>4458</v>
      </c>
      <c r="E220" s="161" t="s">
        <v>5238</v>
      </c>
      <c r="F220" s="161"/>
      <c r="G220" s="161" t="s">
        <v>479</v>
      </c>
      <c r="H220" s="198">
        <v>46001</v>
      </c>
      <c r="I220" s="161" t="s">
        <v>566</v>
      </c>
      <c r="J220" s="161" t="s">
        <v>363</v>
      </c>
      <c r="K220" s="260">
        <v>810815300377</v>
      </c>
      <c r="L220" s="161" t="s">
        <v>3010</v>
      </c>
      <c r="M220" s="161" t="s">
        <v>1909</v>
      </c>
      <c r="N220" s="161" t="s">
        <v>564</v>
      </c>
      <c r="O220" s="198" t="e">
        <v>#N/A</v>
      </c>
      <c r="P220" s="161" t="e">
        <v>#N/A</v>
      </c>
      <c r="Q220" s="161" t="e">
        <v>#N/A</v>
      </c>
      <c r="R220" s="161" t="s">
        <v>480</v>
      </c>
      <c r="S220" s="161" t="s">
        <v>663</v>
      </c>
      <c r="T220" s="161" t="s">
        <v>579</v>
      </c>
      <c r="U220" s="161" t="s">
        <v>1035</v>
      </c>
      <c r="V220" s="161" t="s">
        <v>658</v>
      </c>
      <c r="W220" s="161" t="s">
        <v>132</v>
      </c>
      <c r="X220" s="198">
        <v>44562</v>
      </c>
      <c r="Y220" s="198">
        <v>45976</v>
      </c>
      <c r="Z220" s="161">
        <v>30</v>
      </c>
      <c r="AA220" s="198">
        <v>46003</v>
      </c>
      <c r="AB220" s="197">
        <f t="shared" si="16"/>
        <v>110</v>
      </c>
      <c r="AC220" s="161" t="s">
        <v>904</v>
      </c>
      <c r="AD220" s="161">
        <v>0</v>
      </c>
      <c r="AE220" s="197">
        <v>1261377550</v>
      </c>
      <c r="AF220" s="197">
        <v>26.267955518457597</v>
      </c>
      <c r="AG220" s="197">
        <v>6.25E-2</v>
      </c>
      <c r="AH220" s="242" t="s">
        <v>118</v>
      </c>
      <c r="AI220" s="242" t="s">
        <v>904</v>
      </c>
      <c r="AJ220" s="515"/>
      <c r="AK220" s="515"/>
      <c r="AL220" s="515"/>
      <c r="AM220" s="515"/>
      <c r="AN220" s="515"/>
      <c r="AO220" s="515"/>
      <c r="AP220" s="515"/>
      <c r="AQ220" s="515"/>
      <c r="AR220" s="515"/>
      <c r="AS220" s="515"/>
      <c r="AT220" s="515"/>
      <c r="AU220" s="515"/>
      <c r="AV220" s="515"/>
      <c r="AW220" s="515"/>
      <c r="AX220" s="515"/>
      <c r="AY220" s="515"/>
      <c r="AZ220" s="515"/>
      <c r="BA220" s="515"/>
      <c r="BB220" s="234"/>
      <c r="BC220" s="234"/>
      <c r="BD220" s="234"/>
      <c r="BE220" s="234"/>
      <c r="BF220" s="234"/>
      <c r="BG220" s="234"/>
      <c r="BH220" s="234"/>
      <c r="BI220" s="234"/>
      <c r="BJ220" s="234"/>
      <c r="BK220" s="234"/>
      <c r="BL220" s="234"/>
      <c r="BM220" s="234"/>
      <c r="BN220" s="234"/>
      <c r="BO220" s="234"/>
      <c r="BP220" s="234"/>
      <c r="BQ220" s="234"/>
      <c r="BR220" s="234"/>
      <c r="BS220" s="234"/>
      <c r="BT220" s="234"/>
      <c r="BU220" s="234"/>
      <c r="BV220" s="234"/>
      <c r="BW220" s="234"/>
      <c r="BX220" s="234"/>
      <c r="BY220" s="234"/>
      <c r="BZ220" s="234"/>
      <c r="CA220" s="234"/>
      <c r="CB220" s="234"/>
      <c r="CC220" s="234"/>
      <c r="CD220" s="234"/>
      <c r="CE220" s="234"/>
      <c r="CF220" s="234"/>
      <c r="CG220" s="234"/>
      <c r="CH220" s="234"/>
      <c r="CI220" s="234"/>
      <c r="CJ220" s="234"/>
      <c r="CK220" s="234"/>
      <c r="CL220" s="234"/>
      <c r="CM220" s="234"/>
      <c r="CN220" s="234"/>
      <c r="CO220" s="234"/>
      <c r="CP220" s="234"/>
      <c r="CQ220" s="234"/>
      <c r="CR220" s="234"/>
      <c r="CS220" s="234"/>
      <c r="CT220" s="234"/>
      <c r="CU220" s="234"/>
      <c r="CV220" s="234"/>
      <c r="CW220" s="234"/>
      <c r="CX220" s="234"/>
      <c r="CY220" s="234"/>
      <c r="CZ220" s="234"/>
      <c r="DA220" s="234"/>
      <c r="DB220" s="234"/>
      <c r="DC220" s="234"/>
      <c r="DD220" s="234"/>
      <c r="DE220" s="234"/>
      <c r="DF220" s="234"/>
      <c r="DG220" s="234"/>
      <c r="DH220" s="234"/>
      <c r="DI220" s="234"/>
      <c r="DJ220" s="234"/>
      <c r="DK220" s="234"/>
      <c r="DL220" s="234"/>
      <c r="DM220" s="234"/>
      <c r="DN220" s="234"/>
      <c r="DO220" s="234"/>
      <c r="DP220" s="234"/>
      <c r="DQ220" s="234"/>
      <c r="DR220" s="234"/>
      <c r="DS220" s="234"/>
      <c r="DT220" s="234"/>
      <c r="DU220" s="234"/>
      <c r="DV220" s="234"/>
      <c r="DW220" s="234"/>
      <c r="DX220" s="234"/>
      <c r="DY220" s="234"/>
      <c r="DZ220" s="234"/>
      <c r="EA220" s="234"/>
      <c r="EB220" s="234"/>
      <c r="EC220" s="234"/>
      <c r="ED220" s="234"/>
      <c r="EE220" s="234"/>
      <c r="EF220" s="234"/>
      <c r="EG220" s="234"/>
      <c r="EH220" s="234"/>
      <c r="EI220" s="234"/>
      <c r="EJ220" s="234"/>
      <c r="EK220" s="234"/>
    </row>
    <row r="221" spans="1:141" ht="15" x14ac:dyDescent="0.25">
      <c r="A221" s="386" t="str">
        <f t="shared" si="17"/>
        <v>600120251112TAC0016-60xx-80740000306</v>
      </c>
      <c r="B221" s="161" t="s">
        <v>1616</v>
      </c>
      <c r="C221" s="475" t="s">
        <v>3363</v>
      </c>
      <c r="D221" s="161" t="s">
        <v>4458</v>
      </c>
      <c r="E221" s="161" t="s">
        <v>5213</v>
      </c>
      <c r="F221" s="161"/>
      <c r="G221" s="161" t="s">
        <v>487</v>
      </c>
      <c r="H221" s="198">
        <v>45973</v>
      </c>
      <c r="I221" s="161" t="s">
        <v>566</v>
      </c>
      <c r="J221" s="161" t="s">
        <v>363</v>
      </c>
      <c r="K221" s="260">
        <v>80740000306</v>
      </c>
      <c r="L221" s="161" t="s">
        <v>3014</v>
      </c>
      <c r="M221" s="161" t="s">
        <v>1617</v>
      </c>
      <c r="N221" s="161" t="s">
        <v>564</v>
      </c>
      <c r="O221" s="198">
        <v>45961</v>
      </c>
      <c r="P221" s="161" t="e">
        <v>#N/A</v>
      </c>
      <c r="Q221" s="161" t="e">
        <v>#N/A</v>
      </c>
      <c r="R221" s="161" t="s">
        <v>480</v>
      </c>
      <c r="S221" s="161" t="s">
        <v>749</v>
      </c>
      <c r="T221" s="161" t="s">
        <v>578</v>
      </c>
      <c r="U221" s="161" t="s">
        <v>749</v>
      </c>
      <c r="V221" s="161" t="s">
        <v>655</v>
      </c>
      <c r="W221" s="161" t="s">
        <v>28</v>
      </c>
      <c r="X221" s="198">
        <v>44835</v>
      </c>
      <c r="Y221" s="198">
        <v>45291</v>
      </c>
      <c r="Z221" s="161">
        <v>30</v>
      </c>
      <c r="AA221" s="198">
        <v>45982</v>
      </c>
      <c r="AB221" s="197">
        <f t="shared" si="16"/>
        <v>131</v>
      </c>
      <c r="AC221" s="161" t="s">
        <v>904</v>
      </c>
      <c r="AD221" s="161">
        <v>0</v>
      </c>
      <c r="AE221" s="197">
        <v>1187086110</v>
      </c>
      <c r="AF221" s="197">
        <v>15.269865798744652</v>
      </c>
      <c r="AG221" s="197">
        <v>74.958333333333343</v>
      </c>
      <c r="AH221" s="242" t="s">
        <v>118</v>
      </c>
      <c r="AI221" s="242" t="s">
        <v>904</v>
      </c>
      <c r="AJ221" s="515"/>
      <c r="AK221" s="515"/>
      <c r="AL221" s="515"/>
      <c r="AM221" s="515"/>
      <c r="AN221" s="515"/>
      <c r="AO221" s="515"/>
      <c r="AP221" s="515"/>
      <c r="AQ221" s="515"/>
      <c r="AR221" s="515"/>
      <c r="AS221" s="515"/>
      <c r="AT221" s="515"/>
      <c r="AU221" s="515"/>
      <c r="AV221" s="515"/>
      <c r="AW221" s="515"/>
      <c r="AX221" s="515"/>
      <c r="AY221" s="515"/>
      <c r="AZ221" s="515"/>
      <c r="BA221" s="515"/>
      <c r="BB221" s="234"/>
      <c r="BC221" s="234"/>
      <c r="BD221" s="234"/>
      <c r="BE221" s="234"/>
      <c r="BF221" s="234"/>
      <c r="BG221" s="234"/>
      <c r="BH221" s="234"/>
      <c r="BI221" s="234"/>
      <c r="BJ221" s="234"/>
      <c r="BK221" s="234"/>
      <c r="BL221" s="234"/>
      <c r="BM221" s="234"/>
      <c r="BN221" s="234"/>
      <c r="BO221" s="234"/>
      <c r="BP221" s="234"/>
      <c r="BQ221" s="234"/>
      <c r="BR221" s="234"/>
      <c r="BS221" s="234"/>
      <c r="BT221" s="234"/>
      <c r="BU221" s="234"/>
      <c r="BV221" s="234"/>
      <c r="BW221" s="234"/>
      <c r="BX221" s="234"/>
      <c r="BY221" s="234"/>
      <c r="BZ221" s="234"/>
      <c r="CA221" s="234"/>
      <c r="CB221" s="234"/>
      <c r="CC221" s="234"/>
      <c r="CD221" s="234"/>
      <c r="CE221" s="234"/>
      <c r="CF221" s="234"/>
      <c r="CG221" s="234"/>
      <c r="CH221" s="234"/>
      <c r="CI221" s="234"/>
      <c r="CJ221" s="234"/>
      <c r="CK221" s="234"/>
      <c r="CL221" s="234"/>
      <c r="CM221" s="234"/>
      <c r="CN221" s="234"/>
      <c r="CO221" s="234"/>
      <c r="CP221" s="234"/>
      <c r="CQ221" s="234"/>
      <c r="CR221" s="234"/>
      <c r="CS221" s="234"/>
      <c r="CT221" s="234"/>
      <c r="CU221" s="234"/>
      <c r="CV221" s="234"/>
      <c r="CW221" s="234"/>
      <c r="CX221" s="234"/>
      <c r="CY221" s="234"/>
      <c r="CZ221" s="234"/>
      <c r="DA221" s="234"/>
      <c r="DB221" s="234"/>
      <c r="DC221" s="234"/>
      <c r="DD221" s="234"/>
      <c r="DE221" s="234"/>
      <c r="DF221" s="234"/>
      <c r="DG221" s="234"/>
      <c r="DH221" s="234"/>
      <c r="DI221" s="234"/>
      <c r="DJ221" s="234"/>
      <c r="DK221" s="234"/>
      <c r="DL221" s="234"/>
      <c r="DM221" s="234"/>
      <c r="DN221" s="234"/>
      <c r="DO221" s="234"/>
      <c r="DP221" s="234"/>
      <c r="DQ221" s="234"/>
      <c r="DR221" s="234"/>
      <c r="DS221" s="234"/>
      <c r="DT221" s="234"/>
      <c r="DU221" s="234"/>
      <c r="DV221" s="234"/>
      <c r="DW221" s="234"/>
      <c r="DX221" s="234"/>
      <c r="DY221" s="234"/>
      <c r="DZ221" s="234"/>
      <c r="EA221" s="234"/>
      <c r="EB221" s="234"/>
      <c r="EC221" s="234"/>
      <c r="ED221" s="234"/>
      <c r="EE221" s="234"/>
      <c r="EF221" s="234"/>
      <c r="EG221" s="234"/>
      <c r="EH221" s="234"/>
      <c r="EI221" s="234"/>
      <c r="EJ221" s="234"/>
      <c r="EK221" s="234"/>
    </row>
    <row r="222" spans="1:141" ht="15" x14ac:dyDescent="0.25">
      <c r="A222" s="386" t="str">
        <f t="shared" si="17"/>
        <v>210120250721TAC0001-21xx-90940018992</v>
      </c>
      <c r="B222" s="161" t="s">
        <v>694</v>
      </c>
      <c r="C222" s="475" t="s">
        <v>3363</v>
      </c>
      <c r="D222" s="161" t="s">
        <v>4458</v>
      </c>
      <c r="E222" s="161" t="s">
        <v>5071</v>
      </c>
      <c r="F222" s="161"/>
      <c r="G222" s="161" t="s">
        <v>487</v>
      </c>
      <c r="H222" s="198">
        <v>45859</v>
      </c>
      <c r="I222" s="161" t="s">
        <v>582</v>
      </c>
      <c r="J222" s="161" t="s">
        <v>351</v>
      </c>
      <c r="K222" s="260">
        <v>90940018992</v>
      </c>
      <c r="L222" s="161" t="s">
        <v>3015</v>
      </c>
      <c r="M222" s="161" t="s">
        <v>695</v>
      </c>
      <c r="N222" s="161" t="s">
        <v>564</v>
      </c>
      <c r="O222" s="198" t="e">
        <v>#N/A</v>
      </c>
      <c r="P222" s="161" t="e">
        <v>#N/A</v>
      </c>
      <c r="Q222" s="161" t="e">
        <v>#N/A</v>
      </c>
      <c r="R222" s="161" t="s">
        <v>480</v>
      </c>
      <c r="S222" s="161" t="s">
        <v>696</v>
      </c>
      <c r="T222" s="161" t="s">
        <v>562</v>
      </c>
      <c r="U222" s="161" t="s">
        <v>697</v>
      </c>
      <c r="V222" s="161" t="s">
        <v>698</v>
      </c>
      <c r="W222" s="161" t="s">
        <v>258</v>
      </c>
      <c r="X222" s="198">
        <v>44562</v>
      </c>
      <c r="Y222" s="198">
        <v>45747</v>
      </c>
      <c r="Z222" s="161">
        <v>30</v>
      </c>
      <c r="AA222" s="198">
        <v>45875</v>
      </c>
      <c r="AB222" s="197">
        <f t="shared" si="16"/>
        <v>238</v>
      </c>
      <c r="AC222" s="161" t="s">
        <v>118</v>
      </c>
      <c r="AD222" s="161" t="s">
        <v>165</v>
      </c>
      <c r="AE222" s="197">
        <v>1173956907</v>
      </c>
      <c r="AF222" s="197">
        <v>0.6364510802678105</v>
      </c>
      <c r="AG222" s="197">
        <v>69.5625</v>
      </c>
      <c r="AH222" s="242" t="s">
        <v>118</v>
      </c>
      <c r="AI222" s="242" t="s">
        <v>118</v>
      </c>
      <c r="AJ222" s="515"/>
      <c r="AK222" s="515"/>
      <c r="AL222" s="515"/>
      <c r="AM222" s="515"/>
      <c r="AN222" s="515"/>
      <c r="AO222" s="515"/>
      <c r="AP222" s="515"/>
      <c r="AQ222" s="515"/>
      <c r="AR222" s="515"/>
      <c r="AS222" s="515"/>
      <c r="AT222" s="515"/>
      <c r="AU222" s="515"/>
      <c r="AV222" s="515"/>
      <c r="AW222" s="515"/>
      <c r="AX222" s="515"/>
      <c r="AY222" s="515"/>
      <c r="AZ222" s="515"/>
      <c r="BA222" s="515"/>
      <c r="BB222" s="234"/>
      <c r="BC222" s="234"/>
      <c r="BD222" s="234"/>
      <c r="BE222" s="234"/>
      <c r="BF222" s="234"/>
      <c r="BG222" s="234"/>
      <c r="BH222" s="234"/>
      <c r="BI222" s="234"/>
      <c r="BJ222" s="234"/>
      <c r="BK222" s="234"/>
      <c r="BL222" s="234"/>
      <c r="BM222" s="234"/>
      <c r="BN222" s="234"/>
      <c r="BO222" s="234"/>
      <c r="BP222" s="234"/>
      <c r="BQ222" s="234"/>
      <c r="BR222" s="234"/>
      <c r="BS222" s="234"/>
      <c r="BT222" s="234"/>
      <c r="BU222" s="234"/>
      <c r="BV222" s="234"/>
      <c r="BW222" s="234"/>
      <c r="BX222" s="234"/>
      <c r="BY222" s="234"/>
      <c r="BZ222" s="234"/>
      <c r="CA222" s="234"/>
      <c r="CB222" s="234"/>
      <c r="CC222" s="234"/>
      <c r="CD222" s="234"/>
      <c r="CE222" s="234"/>
      <c r="CF222" s="234"/>
      <c r="CG222" s="234"/>
      <c r="CH222" s="234"/>
      <c r="CI222" s="234"/>
      <c r="CJ222" s="234"/>
      <c r="CK222" s="234"/>
      <c r="CL222" s="234"/>
      <c r="CM222" s="234"/>
      <c r="CN222" s="234"/>
      <c r="CO222" s="234"/>
      <c r="CP222" s="234"/>
      <c r="CQ222" s="234"/>
      <c r="CR222" s="234"/>
      <c r="CS222" s="234"/>
      <c r="CT222" s="234"/>
      <c r="CU222" s="234"/>
      <c r="CV222" s="234"/>
      <c r="CW222" s="234"/>
      <c r="CX222" s="234"/>
      <c r="CY222" s="234"/>
      <c r="CZ222" s="234"/>
      <c r="DA222" s="234"/>
      <c r="DB222" s="234"/>
      <c r="DC222" s="234"/>
      <c r="DD222" s="234"/>
      <c r="DE222" s="234"/>
      <c r="DF222" s="234"/>
      <c r="DG222" s="234"/>
      <c r="DH222" s="234"/>
      <c r="DI222" s="234"/>
      <c r="DJ222" s="234"/>
      <c r="DK222" s="234"/>
      <c r="DL222" s="234"/>
      <c r="DM222" s="234"/>
      <c r="DN222" s="234"/>
      <c r="DO222" s="234"/>
      <c r="DP222" s="234"/>
      <c r="DQ222" s="234"/>
      <c r="DR222" s="234"/>
      <c r="DS222" s="234"/>
      <c r="DT222" s="234"/>
      <c r="DU222" s="234"/>
      <c r="DV222" s="234"/>
      <c r="DW222" s="234"/>
      <c r="DX222" s="234"/>
      <c r="DY222" s="234"/>
      <c r="DZ222" s="234"/>
      <c r="EA222" s="234"/>
      <c r="EB222" s="234"/>
      <c r="EC222" s="234"/>
      <c r="ED222" s="234"/>
      <c r="EE222" s="234"/>
      <c r="EF222" s="234"/>
      <c r="EG222" s="234"/>
      <c r="EH222" s="234"/>
      <c r="EI222" s="234"/>
      <c r="EJ222" s="234"/>
      <c r="EK222" s="234"/>
    </row>
    <row r="223" spans="1:141" ht="15" x14ac:dyDescent="0.25">
      <c r="A223" s="386" t="str">
        <f t="shared" si="17"/>
        <v>600120250811TAC0089-60xx-70640022568</v>
      </c>
      <c r="B223" s="161" t="s">
        <v>763</v>
      </c>
      <c r="C223" s="475" t="s">
        <v>3363</v>
      </c>
      <c r="D223" s="161" t="s">
        <v>4458</v>
      </c>
      <c r="E223" s="161" t="s">
        <v>5192</v>
      </c>
      <c r="F223" s="161"/>
      <c r="G223" s="161" t="s">
        <v>479</v>
      </c>
      <c r="H223" s="198">
        <v>45880</v>
      </c>
      <c r="I223" s="161" t="s">
        <v>566</v>
      </c>
      <c r="J223" s="161" t="s">
        <v>363</v>
      </c>
      <c r="K223" s="260">
        <v>70640022568</v>
      </c>
      <c r="L223" s="161" t="s">
        <v>3016</v>
      </c>
      <c r="M223" s="161" t="s">
        <v>764</v>
      </c>
      <c r="N223" s="161" t="s">
        <v>564</v>
      </c>
      <c r="O223" s="198" t="e">
        <v>#N/A</v>
      </c>
      <c r="P223" s="161" t="e">
        <v>#N/A</v>
      </c>
      <c r="Q223" s="161" t="e">
        <v>#N/A</v>
      </c>
      <c r="R223" s="161" t="s">
        <v>480</v>
      </c>
      <c r="S223" s="161" t="s">
        <v>758</v>
      </c>
      <c r="T223" s="161" t="s">
        <v>759</v>
      </c>
      <c r="U223" s="161" t="s">
        <v>765</v>
      </c>
      <c r="V223" s="161" t="s">
        <v>658</v>
      </c>
      <c r="W223" s="161" t="s">
        <v>132</v>
      </c>
      <c r="X223" s="198">
        <v>44562</v>
      </c>
      <c r="Y223" s="198">
        <v>45875</v>
      </c>
      <c r="Z223" s="161">
        <v>30</v>
      </c>
      <c r="AA223" s="198">
        <v>45891</v>
      </c>
      <c r="AB223" s="197">
        <f t="shared" si="16"/>
        <v>222</v>
      </c>
      <c r="AC223" s="161" t="s">
        <v>904</v>
      </c>
      <c r="AD223" s="161">
        <v>0</v>
      </c>
      <c r="AE223" s="197">
        <v>1146898453</v>
      </c>
      <c r="AF223" s="197">
        <v>2.6670492204421867</v>
      </c>
      <c r="AG223" s="197">
        <v>28.9375</v>
      </c>
      <c r="AH223" s="242" t="s">
        <v>118</v>
      </c>
      <c r="AI223" s="242" t="s">
        <v>904</v>
      </c>
      <c r="AJ223" s="515"/>
      <c r="AK223" s="515"/>
      <c r="AL223" s="515"/>
      <c r="AM223" s="515"/>
      <c r="AN223" s="515"/>
      <c r="AO223" s="515"/>
      <c r="AP223" s="515"/>
      <c r="AQ223" s="515"/>
      <c r="AR223" s="515"/>
      <c r="AS223" s="515"/>
      <c r="AT223" s="515"/>
      <c r="AU223" s="515"/>
      <c r="AV223" s="515"/>
      <c r="AW223" s="515"/>
      <c r="AX223" s="515"/>
      <c r="AY223" s="515"/>
      <c r="AZ223" s="515"/>
      <c r="BA223" s="515"/>
      <c r="BB223" s="234"/>
      <c r="BC223" s="234"/>
      <c r="BD223" s="234"/>
      <c r="BE223" s="234"/>
      <c r="BF223" s="234"/>
      <c r="BG223" s="234"/>
      <c r="BH223" s="234"/>
      <c r="BI223" s="234"/>
      <c r="BJ223" s="234"/>
      <c r="BK223" s="234"/>
      <c r="BL223" s="234"/>
      <c r="BM223" s="234"/>
      <c r="BN223" s="234"/>
      <c r="BO223" s="234"/>
      <c r="BP223" s="234"/>
      <c r="BQ223" s="234"/>
      <c r="BR223" s="234"/>
      <c r="BS223" s="234"/>
      <c r="BT223" s="234"/>
      <c r="BU223" s="234"/>
      <c r="BV223" s="234"/>
      <c r="BW223" s="234"/>
      <c r="BX223" s="234"/>
      <c r="BY223" s="234"/>
      <c r="BZ223" s="234"/>
      <c r="CA223" s="234"/>
      <c r="CB223" s="234"/>
      <c r="CC223" s="234"/>
      <c r="CD223" s="234"/>
      <c r="CE223" s="234"/>
      <c r="CF223" s="234"/>
      <c r="CG223" s="234"/>
      <c r="CH223" s="234"/>
      <c r="CI223" s="234"/>
      <c r="CJ223" s="234"/>
      <c r="CK223" s="234"/>
      <c r="CL223" s="234"/>
      <c r="CM223" s="234"/>
      <c r="CN223" s="234"/>
      <c r="CO223" s="234"/>
      <c r="CP223" s="234"/>
      <c r="CQ223" s="234"/>
      <c r="CR223" s="234"/>
      <c r="CS223" s="234"/>
      <c r="CT223" s="234"/>
      <c r="CU223" s="234"/>
      <c r="CV223" s="234"/>
      <c r="CW223" s="234"/>
      <c r="CX223" s="234"/>
      <c r="CY223" s="234"/>
      <c r="CZ223" s="234"/>
      <c r="DA223" s="234"/>
      <c r="DB223" s="234"/>
      <c r="DC223" s="234"/>
      <c r="DD223" s="234"/>
      <c r="DE223" s="234"/>
      <c r="DF223" s="234"/>
      <c r="DG223" s="234"/>
      <c r="DH223" s="234"/>
      <c r="DI223" s="234"/>
      <c r="DJ223" s="234"/>
      <c r="DK223" s="234"/>
      <c r="DL223" s="234"/>
      <c r="DM223" s="234"/>
      <c r="DN223" s="234"/>
      <c r="DO223" s="234"/>
      <c r="DP223" s="234"/>
      <c r="DQ223" s="234"/>
      <c r="DR223" s="234"/>
      <c r="DS223" s="234"/>
      <c r="DT223" s="234"/>
      <c r="DU223" s="234"/>
      <c r="DV223" s="234"/>
      <c r="DW223" s="234"/>
      <c r="DX223" s="234"/>
      <c r="DY223" s="234"/>
      <c r="DZ223" s="234"/>
      <c r="EA223" s="234"/>
      <c r="EB223" s="234"/>
      <c r="EC223" s="234"/>
      <c r="ED223" s="234"/>
      <c r="EE223" s="234"/>
      <c r="EF223" s="234"/>
      <c r="EG223" s="234"/>
      <c r="EH223" s="234"/>
      <c r="EI223" s="234"/>
      <c r="EJ223" s="234"/>
      <c r="EK223" s="234"/>
    </row>
    <row r="224" spans="1:141" ht="15" x14ac:dyDescent="0.25">
      <c r="A224" s="386" t="str">
        <f t="shared" si="17"/>
        <v>620120251201TAC0026-62xx-970809350114</v>
      </c>
      <c r="B224" s="161" t="s">
        <v>2119</v>
      </c>
      <c r="C224" s="475" t="s">
        <v>3363</v>
      </c>
      <c r="D224" s="161" t="s">
        <v>4458</v>
      </c>
      <c r="E224" s="161" t="s">
        <v>5397</v>
      </c>
      <c r="F224" s="161"/>
      <c r="G224" s="161" t="s">
        <v>479</v>
      </c>
      <c r="H224" s="198">
        <v>45992</v>
      </c>
      <c r="I224" s="161" t="s">
        <v>576</v>
      </c>
      <c r="J224" s="161" t="s">
        <v>361</v>
      </c>
      <c r="K224" s="260">
        <v>970809350114</v>
      </c>
      <c r="L224" s="161" t="s">
        <v>3017</v>
      </c>
      <c r="M224" s="161" t="s">
        <v>2118</v>
      </c>
      <c r="N224" s="161" t="s">
        <v>564</v>
      </c>
      <c r="O224" s="198" t="e">
        <v>#N/A</v>
      </c>
      <c r="P224" s="161" t="e">
        <v>#N/A</v>
      </c>
      <c r="Q224" s="161" t="e">
        <v>#N/A</v>
      </c>
      <c r="R224" s="161" t="s">
        <v>480</v>
      </c>
      <c r="S224" s="161" t="s">
        <v>687</v>
      </c>
      <c r="T224" s="161" t="s">
        <v>579</v>
      </c>
      <c r="U224" s="161" t="s">
        <v>2121</v>
      </c>
      <c r="V224" s="161" t="s">
        <v>658</v>
      </c>
      <c r="W224" s="161" t="s">
        <v>132</v>
      </c>
      <c r="X224" s="198">
        <v>45281</v>
      </c>
      <c r="Y224" s="198">
        <v>45988</v>
      </c>
      <c r="Z224" s="161">
        <v>30</v>
      </c>
      <c r="AA224" s="198">
        <v>46014</v>
      </c>
      <c r="AB224" s="197">
        <f t="shared" si="16"/>
        <v>99</v>
      </c>
      <c r="AC224" s="161" t="s">
        <v>904</v>
      </c>
      <c r="AD224" s="161">
        <v>0</v>
      </c>
      <c r="AE224" s="197">
        <v>1141473063</v>
      </c>
      <c r="AF224" s="197">
        <v>6.360472483298806</v>
      </c>
      <c r="AG224" s="197">
        <v>13.888888888888891</v>
      </c>
      <c r="AH224" s="242" t="s">
        <v>118</v>
      </c>
      <c r="AI224" s="242" t="s">
        <v>904</v>
      </c>
      <c r="AJ224" s="515"/>
      <c r="AK224" s="515"/>
      <c r="AL224" s="515"/>
      <c r="AM224" s="515"/>
      <c r="AN224" s="515"/>
      <c r="AO224" s="515"/>
      <c r="AP224" s="515"/>
      <c r="AQ224" s="515"/>
      <c r="AR224" s="515"/>
      <c r="AS224" s="515"/>
      <c r="AT224" s="515"/>
      <c r="AU224" s="515"/>
      <c r="AV224" s="515"/>
      <c r="AW224" s="515"/>
      <c r="AX224" s="515"/>
      <c r="AY224" s="515"/>
      <c r="AZ224" s="515"/>
      <c r="BA224" s="515"/>
      <c r="BB224" s="234"/>
      <c r="BC224" s="234"/>
      <c r="BD224" s="234"/>
      <c r="BE224" s="234"/>
      <c r="BF224" s="234"/>
      <c r="BG224" s="234"/>
      <c r="BH224" s="234"/>
      <c r="BI224" s="234"/>
      <c r="BJ224" s="234"/>
      <c r="BK224" s="234"/>
      <c r="BL224" s="234"/>
      <c r="BM224" s="234"/>
      <c r="BN224" s="234"/>
      <c r="BO224" s="234"/>
      <c r="BP224" s="234"/>
      <c r="BQ224" s="234"/>
      <c r="BR224" s="234"/>
      <c r="BS224" s="234"/>
      <c r="BT224" s="234"/>
      <c r="BU224" s="234"/>
      <c r="BV224" s="234"/>
      <c r="BW224" s="234"/>
      <c r="BX224" s="234"/>
      <c r="BY224" s="234"/>
      <c r="BZ224" s="234"/>
      <c r="CA224" s="234"/>
      <c r="CB224" s="234"/>
      <c r="CC224" s="234"/>
      <c r="CD224" s="234"/>
      <c r="CE224" s="234"/>
      <c r="CF224" s="234"/>
      <c r="CG224" s="234"/>
      <c r="CH224" s="234"/>
      <c r="CI224" s="234"/>
      <c r="CJ224" s="234"/>
      <c r="CK224" s="234"/>
      <c r="CL224" s="234"/>
      <c r="CM224" s="234"/>
      <c r="CN224" s="234"/>
      <c r="CO224" s="234"/>
      <c r="CP224" s="234"/>
      <c r="CQ224" s="234"/>
      <c r="CR224" s="234"/>
      <c r="CS224" s="234"/>
      <c r="CT224" s="234"/>
      <c r="CU224" s="234"/>
      <c r="CV224" s="234"/>
      <c r="CW224" s="234"/>
      <c r="CX224" s="234"/>
      <c r="CY224" s="234"/>
      <c r="CZ224" s="234"/>
      <c r="DA224" s="234"/>
      <c r="DB224" s="234"/>
      <c r="DC224" s="234"/>
      <c r="DD224" s="234"/>
      <c r="DE224" s="234"/>
      <c r="DF224" s="234"/>
      <c r="DG224" s="234"/>
      <c r="DH224" s="234"/>
      <c r="DI224" s="234"/>
      <c r="DJ224" s="234"/>
      <c r="DK224" s="234"/>
      <c r="DL224" s="234"/>
      <c r="DM224" s="234"/>
      <c r="DN224" s="234"/>
      <c r="DO224" s="234"/>
      <c r="DP224" s="234"/>
      <c r="DQ224" s="234"/>
      <c r="DR224" s="234"/>
      <c r="DS224" s="234"/>
      <c r="DT224" s="234"/>
      <c r="DU224" s="234"/>
      <c r="DV224" s="234"/>
      <c r="DW224" s="234"/>
      <c r="DX224" s="234"/>
      <c r="DY224" s="234"/>
      <c r="DZ224" s="234"/>
      <c r="EA224" s="234"/>
      <c r="EB224" s="234"/>
      <c r="EC224" s="234"/>
      <c r="ED224" s="234"/>
      <c r="EE224" s="234"/>
      <c r="EF224" s="234"/>
      <c r="EG224" s="234"/>
      <c r="EH224" s="234"/>
      <c r="EI224" s="234"/>
      <c r="EJ224" s="234"/>
      <c r="EK224" s="234"/>
    </row>
    <row r="225" spans="1:141" ht="15" x14ac:dyDescent="0.25">
      <c r="A225" s="386" t="str">
        <f t="shared" si="17"/>
        <v>600120250904TAC0028-60xx-50140003432</v>
      </c>
      <c r="B225" s="161" t="s">
        <v>1523</v>
      </c>
      <c r="C225" s="475" t="s">
        <v>3363</v>
      </c>
      <c r="D225" s="161" t="s">
        <v>4458</v>
      </c>
      <c r="E225" s="161" t="s">
        <v>5209</v>
      </c>
      <c r="F225" s="161"/>
      <c r="G225" s="161" t="s">
        <v>487</v>
      </c>
      <c r="H225" s="198">
        <v>45904</v>
      </c>
      <c r="I225" s="161" t="s">
        <v>566</v>
      </c>
      <c r="J225" s="161" t="s">
        <v>363</v>
      </c>
      <c r="K225" s="260">
        <v>50140003432</v>
      </c>
      <c r="L225" s="161" t="s">
        <v>3018</v>
      </c>
      <c r="M225" s="161" t="s">
        <v>1524</v>
      </c>
      <c r="N225" s="161" t="s">
        <v>564</v>
      </c>
      <c r="O225" s="198">
        <v>45894</v>
      </c>
      <c r="P225" s="161" t="e">
        <v>#N/A</v>
      </c>
      <c r="Q225" s="161" t="e">
        <v>#N/A</v>
      </c>
      <c r="R225" s="161" t="s">
        <v>480</v>
      </c>
      <c r="S225" s="161" t="s">
        <v>665</v>
      </c>
      <c r="T225" s="161" t="s">
        <v>567</v>
      </c>
      <c r="U225" s="161" t="s">
        <v>669</v>
      </c>
      <c r="V225" s="161" t="s">
        <v>689</v>
      </c>
      <c r="W225" s="161" t="s">
        <v>28</v>
      </c>
      <c r="X225" s="198">
        <v>44743</v>
      </c>
      <c r="Y225" s="198">
        <v>45291</v>
      </c>
      <c r="Z225" s="161">
        <v>30</v>
      </c>
      <c r="AA225" s="198">
        <v>45973</v>
      </c>
      <c r="AB225" s="197">
        <f t="shared" si="16"/>
        <v>140</v>
      </c>
      <c r="AC225" s="161" t="s">
        <v>904</v>
      </c>
      <c r="AD225" s="161">
        <v>0</v>
      </c>
      <c r="AE225" s="197">
        <v>1139146466</v>
      </c>
      <c r="AF225" s="197">
        <v>8.4530139082861524</v>
      </c>
      <c r="AG225" s="197">
        <v>62.708333333333329</v>
      </c>
      <c r="AH225" s="242" t="s">
        <v>118</v>
      </c>
      <c r="AI225" s="242" t="s">
        <v>904</v>
      </c>
      <c r="AJ225" s="515"/>
      <c r="AK225" s="515"/>
      <c r="AL225" s="515"/>
      <c r="AM225" s="515"/>
      <c r="AN225" s="515"/>
      <c r="AO225" s="515"/>
      <c r="AP225" s="515"/>
      <c r="AQ225" s="515"/>
      <c r="AR225" s="515"/>
      <c r="AS225" s="515"/>
      <c r="AT225" s="515"/>
      <c r="AU225" s="515"/>
      <c r="AV225" s="515"/>
      <c r="AW225" s="515"/>
      <c r="AX225" s="515"/>
      <c r="AY225" s="515"/>
      <c r="AZ225" s="515"/>
      <c r="BA225" s="515"/>
      <c r="BB225" s="234"/>
      <c r="BC225" s="234"/>
      <c r="BD225" s="234"/>
      <c r="BE225" s="234"/>
      <c r="BF225" s="234"/>
      <c r="BG225" s="234"/>
      <c r="BH225" s="234"/>
      <c r="BI225" s="234"/>
      <c r="BJ225" s="234"/>
      <c r="BK225" s="234"/>
      <c r="BL225" s="234"/>
      <c r="BM225" s="234"/>
      <c r="BN225" s="234"/>
      <c r="BO225" s="234"/>
      <c r="BP225" s="234"/>
      <c r="BQ225" s="234"/>
      <c r="BR225" s="234"/>
      <c r="BS225" s="234"/>
      <c r="BT225" s="234"/>
      <c r="BU225" s="234"/>
      <c r="BV225" s="234"/>
      <c r="BW225" s="234"/>
      <c r="BX225" s="234"/>
      <c r="BY225" s="234"/>
      <c r="BZ225" s="234"/>
      <c r="CA225" s="234"/>
      <c r="CB225" s="234"/>
      <c r="CC225" s="234"/>
      <c r="CD225" s="234"/>
      <c r="CE225" s="234"/>
      <c r="CF225" s="234"/>
      <c r="CG225" s="234"/>
      <c r="CH225" s="234"/>
      <c r="CI225" s="234"/>
      <c r="CJ225" s="234"/>
      <c r="CK225" s="234"/>
      <c r="CL225" s="234"/>
      <c r="CM225" s="234"/>
      <c r="CN225" s="234"/>
      <c r="CO225" s="234"/>
      <c r="CP225" s="234"/>
      <c r="CQ225" s="234"/>
      <c r="CR225" s="234"/>
      <c r="CS225" s="234"/>
      <c r="CT225" s="234"/>
      <c r="CU225" s="234"/>
      <c r="CV225" s="234"/>
      <c r="CW225" s="234"/>
      <c r="CX225" s="234"/>
      <c r="CY225" s="234"/>
      <c r="CZ225" s="234"/>
      <c r="DA225" s="234"/>
      <c r="DB225" s="234"/>
      <c r="DC225" s="234"/>
      <c r="DD225" s="234"/>
      <c r="DE225" s="234"/>
      <c r="DF225" s="234"/>
      <c r="DG225" s="234"/>
      <c r="DH225" s="234"/>
      <c r="DI225" s="234"/>
      <c r="DJ225" s="234"/>
      <c r="DK225" s="234"/>
      <c r="DL225" s="234"/>
      <c r="DM225" s="234"/>
      <c r="DN225" s="234"/>
      <c r="DO225" s="234"/>
      <c r="DP225" s="234"/>
      <c r="DQ225" s="234"/>
      <c r="DR225" s="234"/>
      <c r="DS225" s="234"/>
      <c r="DT225" s="234"/>
      <c r="DU225" s="234"/>
      <c r="DV225" s="234"/>
      <c r="DW225" s="234"/>
      <c r="DX225" s="234"/>
      <c r="DY225" s="234"/>
      <c r="DZ225" s="234"/>
      <c r="EA225" s="234"/>
      <c r="EB225" s="234"/>
      <c r="EC225" s="234"/>
      <c r="ED225" s="234"/>
      <c r="EE225" s="234"/>
      <c r="EF225" s="234"/>
      <c r="EG225" s="234"/>
      <c r="EH225" s="234"/>
      <c r="EI225" s="234"/>
      <c r="EJ225" s="234"/>
      <c r="EK225" s="234"/>
    </row>
    <row r="226" spans="1:141" ht="15" x14ac:dyDescent="0.25">
      <c r="A226" s="386" t="str">
        <f t="shared" si="17"/>
        <v>300120251112TAC0046-30xx-180540035203</v>
      </c>
      <c r="B226" s="161" t="s">
        <v>1650</v>
      </c>
      <c r="C226" s="475" t="s">
        <v>3363</v>
      </c>
      <c r="D226" s="161" t="s">
        <v>4458</v>
      </c>
      <c r="E226" s="161" t="s">
        <v>5091</v>
      </c>
      <c r="F226" s="161"/>
      <c r="G226" s="161" t="s">
        <v>487</v>
      </c>
      <c r="H226" s="198">
        <v>45973</v>
      </c>
      <c r="I226" s="161" t="s">
        <v>595</v>
      </c>
      <c r="J226" s="161" t="s">
        <v>217</v>
      </c>
      <c r="K226" s="260">
        <v>180540035203</v>
      </c>
      <c r="L226" s="161" t="s">
        <v>3019</v>
      </c>
      <c r="M226" s="161" t="s">
        <v>1651</v>
      </c>
      <c r="N226" s="161" t="s">
        <v>564</v>
      </c>
      <c r="O226" s="198">
        <v>45971</v>
      </c>
      <c r="P226" s="161" t="e">
        <v>#N/A</v>
      </c>
      <c r="Q226" s="161" t="e">
        <v>#N/A</v>
      </c>
      <c r="R226" s="161" t="s">
        <v>31</v>
      </c>
      <c r="S226" s="161" t="s">
        <v>710</v>
      </c>
      <c r="T226" s="161" t="s">
        <v>567</v>
      </c>
      <c r="U226" s="161" t="s">
        <v>995</v>
      </c>
      <c r="V226" s="161" t="s">
        <v>689</v>
      </c>
      <c r="W226" s="161" t="s">
        <v>28</v>
      </c>
      <c r="X226" s="198">
        <v>44562</v>
      </c>
      <c r="Y226" s="198">
        <v>45657</v>
      </c>
      <c r="Z226" s="161">
        <v>30</v>
      </c>
      <c r="AA226" s="198">
        <v>45987</v>
      </c>
      <c r="AB226" s="197">
        <f t="shared" si="16"/>
        <v>126</v>
      </c>
      <c r="AC226" s="161" t="s">
        <v>904</v>
      </c>
      <c r="AD226" s="161">
        <v>0</v>
      </c>
      <c r="AE226" s="197">
        <v>1134112216</v>
      </c>
      <c r="AF226" s="197">
        <v>2.851171005703014</v>
      </c>
      <c r="AG226" s="197">
        <v>39.638888888888886</v>
      </c>
      <c r="AH226" s="242" t="s">
        <v>118</v>
      </c>
      <c r="AI226" s="242" t="s">
        <v>118</v>
      </c>
      <c r="AJ226" s="515"/>
      <c r="AK226" s="515"/>
      <c r="AL226" s="515"/>
      <c r="AM226" s="515"/>
      <c r="AN226" s="515"/>
      <c r="AO226" s="515"/>
      <c r="AP226" s="515"/>
      <c r="AQ226" s="515"/>
      <c r="AR226" s="515"/>
      <c r="AS226" s="515"/>
      <c r="AT226" s="515"/>
      <c r="AU226" s="515"/>
      <c r="AV226" s="515"/>
      <c r="AW226" s="515"/>
      <c r="AX226" s="515"/>
      <c r="AY226" s="515"/>
      <c r="AZ226" s="515"/>
      <c r="BA226" s="515"/>
      <c r="BB226" s="234"/>
      <c r="BC226" s="234"/>
      <c r="BD226" s="234"/>
      <c r="BE226" s="234"/>
      <c r="BF226" s="234"/>
      <c r="BG226" s="234"/>
      <c r="BH226" s="234"/>
      <c r="BI226" s="234"/>
      <c r="BJ226" s="234"/>
      <c r="BK226" s="234"/>
      <c r="BL226" s="234"/>
      <c r="BM226" s="234"/>
      <c r="BN226" s="234"/>
      <c r="BO226" s="234"/>
      <c r="BP226" s="234"/>
      <c r="BQ226" s="234"/>
      <c r="BR226" s="234"/>
      <c r="BS226" s="234"/>
      <c r="BT226" s="234"/>
      <c r="BU226" s="234"/>
      <c r="BV226" s="234"/>
      <c r="BW226" s="234"/>
      <c r="BX226" s="234"/>
      <c r="BY226" s="234"/>
      <c r="BZ226" s="234"/>
      <c r="CA226" s="234"/>
      <c r="CB226" s="234"/>
      <c r="CC226" s="234"/>
      <c r="CD226" s="234"/>
      <c r="CE226" s="234"/>
      <c r="CF226" s="234"/>
      <c r="CG226" s="234"/>
      <c r="CH226" s="234"/>
      <c r="CI226" s="234"/>
      <c r="CJ226" s="234"/>
      <c r="CK226" s="234"/>
      <c r="CL226" s="234"/>
      <c r="CM226" s="234"/>
      <c r="CN226" s="234"/>
      <c r="CO226" s="234"/>
      <c r="CP226" s="234"/>
      <c r="CQ226" s="234"/>
      <c r="CR226" s="234"/>
      <c r="CS226" s="234"/>
      <c r="CT226" s="234"/>
      <c r="CU226" s="234"/>
      <c r="CV226" s="234"/>
      <c r="CW226" s="234"/>
      <c r="CX226" s="234"/>
      <c r="CY226" s="234"/>
      <c r="CZ226" s="234"/>
      <c r="DA226" s="234"/>
      <c r="DB226" s="234"/>
      <c r="DC226" s="234"/>
      <c r="DD226" s="234"/>
      <c r="DE226" s="234"/>
      <c r="DF226" s="234"/>
      <c r="DG226" s="234"/>
      <c r="DH226" s="234"/>
      <c r="DI226" s="234"/>
      <c r="DJ226" s="234"/>
      <c r="DK226" s="234"/>
      <c r="DL226" s="234"/>
      <c r="DM226" s="234"/>
      <c r="DN226" s="234"/>
      <c r="DO226" s="234"/>
      <c r="DP226" s="234"/>
      <c r="DQ226" s="234"/>
      <c r="DR226" s="234"/>
      <c r="DS226" s="234"/>
      <c r="DT226" s="234"/>
      <c r="DU226" s="234"/>
      <c r="DV226" s="234"/>
      <c r="DW226" s="234"/>
      <c r="DX226" s="234"/>
      <c r="DY226" s="234"/>
      <c r="DZ226" s="234"/>
      <c r="EA226" s="234"/>
      <c r="EB226" s="234"/>
      <c r="EC226" s="234"/>
      <c r="ED226" s="234"/>
      <c r="EE226" s="234"/>
      <c r="EF226" s="234"/>
      <c r="EG226" s="234"/>
      <c r="EH226" s="234"/>
      <c r="EI226" s="234"/>
      <c r="EJ226" s="234"/>
      <c r="EK226" s="234"/>
    </row>
    <row r="227" spans="1:141" ht="15" x14ac:dyDescent="0.25">
      <c r="A227" s="386" t="str">
        <f t="shared" si="17"/>
        <v>300120251112TAC0048-30xx-190740002038</v>
      </c>
      <c r="B227" s="161" t="s">
        <v>4574</v>
      </c>
      <c r="C227" s="475" t="s">
        <v>3363</v>
      </c>
      <c r="D227" s="161" t="s">
        <v>4458</v>
      </c>
      <c r="E227" s="161" t="s">
        <v>5116</v>
      </c>
      <c r="F227" s="161"/>
      <c r="G227" s="161" t="s">
        <v>487</v>
      </c>
      <c r="H227" s="198">
        <v>45973</v>
      </c>
      <c r="I227" s="161" t="s">
        <v>595</v>
      </c>
      <c r="J227" s="161" t="s">
        <v>217</v>
      </c>
      <c r="K227" s="260">
        <v>190740002038</v>
      </c>
      <c r="L227" s="161" t="s">
        <v>5117</v>
      </c>
      <c r="M227" s="161" t="s">
        <v>4573</v>
      </c>
      <c r="N227" s="161" t="s">
        <v>564</v>
      </c>
      <c r="O227" s="198">
        <v>45972</v>
      </c>
      <c r="P227" s="161" t="e">
        <v>#N/A</v>
      </c>
      <c r="Q227" s="161" t="e">
        <v>#N/A</v>
      </c>
      <c r="R227" s="161" t="s">
        <v>480</v>
      </c>
      <c r="S227" s="161" t="s">
        <v>710</v>
      </c>
      <c r="T227" s="161" t="s">
        <v>567</v>
      </c>
      <c r="U227" s="161" t="s">
        <v>1385</v>
      </c>
      <c r="V227" s="161" t="s">
        <v>655</v>
      </c>
      <c r="W227" s="161" t="s">
        <v>28</v>
      </c>
      <c r="X227" s="198">
        <v>44197</v>
      </c>
      <c r="Y227" s="198">
        <v>45473</v>
      </c>
      <c r="Z227" s="161">
        <v>30</v>
      </c>
      <c r="AA227" s="198">
        <v>46092</v>
      </c>
      <c r="AB227" s="197">
        <f t="shared" si="16"/>
        <v>21</v>
      </c>
      <c r="AC227" s="161" t="s">
        <v>904</v>
      </c>
      <c r="AD227" s="161">
        <v>0</v>
      </c>
      <c r="AE227" s="197">
        <v>1105550322</v>
      </c>
      <c r="AF227" s="197">
        <v>9.4152474951746257</v>
      </c>
      <c r="AG227" s="197">
        <v>5.125</v>
      </c>
      <c r="AH227" s="242" t="s">
        <v>118</v>
      </c>
      <c r="AI227" s="242" t="s">
        <v>57</v>
      </c>
      <c r="AJ227" s="516">
        <v>235683176</v>
      </c>
      <c r="AK227" s="516">
        <v>428110929</v>
      </c>
      <c r="AL227" s="516">
        <v>151647917</v>
      </c>
      <c r="AM227" s="516">
        <v>290108300</v>
      </c>
      <c r="AN227" s="516">
        <v>0</v>
      </c>
      <c r="AO227" s="516">
        <v>0</v>
      </c>
      <c r="AP227" s="516">
        <v>17584466</v>
      </c>
      <c r="AQ227" s="516">
        <v>41191190</v>
      </c>
      <c r="AR227" s="516">
        <v>8423228</v>
      </c>
      <c r="AS227" s="516">
        <v>36891415</v>
      </c>
      <c r="AT227" s="516">
        <v>18185052</v>
      </c>
      <c r="AU227" s="516">
        <v>0</v>
      </c>
      <c r="AV227" s="516">
        <v>7.666666666666667</v>
      </c>
      <c r="AW227" s="516">
        <v>7.3333333333333339</v>
      </c>
      <c r="AX227" s="516">
        <v>2.5833333333333335</v>
      </c>
      <c r="AY227" s="516">
        <v>2.9166666666666665</v>
      </c>
      <c r="AZ227" s="516">
        <v>4.5</v>
      </c>
      <c r="BA227" s="516">
        <v>0</v>
      </c>
      <c r="BB227" s="393">
        <v>109610880</v>
      </c>
      <c r="BC227" s="393">
        <v>428110929</v>
      </c>
      <c r="BD227" s="393">
        <v>151647917</v>
      </c>
      <c r="BE227" s="393">
        <v>290108300</v>
      </c>
      <c r="BF227" s="393">
        <v>0</v>
      </c>
      <c r="BG227" s="393">
        <v>0</v>
      </c>
      <c r="BH227" s="393">
        <v>3233007</v>
      </c>
      <c r="BI227" s="393">
        <v>1758056</v>
      </c>
      <c r="BJ227" s="393">
        <v>622872</v>
      </c>
      <c r="BK227" s="393">
        <v>3643654</v>
      </c>
      <c r="BL227" s="393">
        <v>0</v>
      </c>
      <c r="BM227" s="393">
        <v>0</v>
      </c>
      <c r="BN227" s="393">
        <v>0.66666666666666663</v>
      </c>
      <c r="BO227" s="393">
        <v>7.3333333333333339</v>
      </c>
      <c r="BP227" s="393">
        <v>2.5833333333333335</v>
      </c>
      <c r="BQ227" s="393">
        <v>2.9166666666666665</v>
      </c>
      <c r="BR227" s="393">
        <v>4.5</v>
      </c>
      <c r="BS227" s="393">
        <v>0</v>
      </c>
      <c r="BT227" s="393">
        <v>0</v>
      </c>
      <c r="BU227" s="393">
        <v>0</v>
      </c>
      <c r="BV227" s="393">
        <v>0</v>
      </c>
      <c r="BW227" s="393">
        <v>0</v>
      </c>
      <c r="BX227" s="393">
        <v>0</v>
      </c>
      <c r="BY227" s="393">
        <v>0</v>
      </c>
      <c r="BZ227" s="393">
        <v>0</v>
      </c>
      <c r="CA227" s="393">
        <v>0</v>
      </c>
      <c r="CB227" s="393">
        <v>0</v>
      </c>
      <c r="CC227" s="393">
        <v>0</v>
      </c>
      <c r="CD227" s="393">
        <v>0</v>
      </c>
      <c r="CE227" s="393">
        <v>0</v>
      </c>
      <c r="CF227" s="393">
        <v>14351459</v>
      </c>
      <c r="CG227" s="393">
        <v>39433134</v>
      </c>
      <c r="CH227" s="393">
        <v>7800356</v>
      </c>
      <c r="CI227" s="393">
        <v>33247761</v>
      </c>
      <c r="CJ227" s="393">
        <v>18185052</v>
      </c>
      <c r="CK227" s="393">
        <v>0</v>
      </c>
      <c r="CL227" s="393">
        <v>126072296</v>
      </c>
      <c r="CM227" s="393">
        <v>0</v>
      </c>
      <c r="CN227" s="393">
        <v>0</v>
      </c>
      <c r="CO227" s="393">
        <v>0</v>
      </c>
      <c r="CP227" s="393">
        <v>0</v>
      </c>
      <c r="CQ227" s="393">
        <v>0</v>
      </c>
      <c r="CR227" s="393">
        <v>0</v>
      </c>
      <c r="CS227" s="393">
        <v>0</v>
      </c>
      <c r="CT227" s="393">
        <v>0</v>
      </c>
      <c r="CU227" s="393">
        <v>0</v>
      </c>
      <c r="CV227" s="393">
        <v>0</v>
      </c>
      <c r="CW227" s="393">
        <v>0</v>
      </c>
      <c r="CX227" s="393">
        <v>7</v>
      </c>
      <c r="CY227" s="393">
        <v>0</v>
      </c>
      <c r="CZ227" s="393">
        <v>0</v>
      </c>
      <c r="DA227" s="393">
        <v>0</v>
      </c>
      <c r="DB227" s="393">
        <v>0</v>
      </c>
      <c r="DC227" s="393">
        <v>0</v>
      </c>
      <c r="DD227" s="393">
        <v>0</v>
      </c>
      <c r="DE227" s="393">
        <v>0</v>
      </c>
      <c r="DF227" s="393">
        <v>0</v>
      </c>
      <c r="DG227" s="393">
        <v>0</v>
      </c>
      <c r="DH227" s="393">
        <v>0</v>
      </c>
      <c r="DI227" s="393">
        <v>0</v>
      </c>
      <c r="DJ227" s="393">
        <v>0</v>
      </c>
      <c r="DK227" s="393">
        <v>0</v>
      </c>
      <c r="DL227" s="393">
        <v>0</v>
      </c>
      <c r="DM227" s="393">
        <v>0</v>
      </c>
      <c r="DN227" s="393">
        <v>0</v>
      </c>
      <c r="DO227" s="393">
        <v>0</v>
      </c>
    </row>
    <row r="228" spans="1:141" ht="15" x14ac:dyDescent="0.25">
      <c r="A228" s="386" t="str">
        <f t="shared" si="17"/>
        <v>600120251013TAC0084-60xx-170940008020</v>
      </c>
      <c r="B228" s="161" t="s">
        <v>1532</v>
      </c>
      <c r="C228" s="475" t="s">
        <v>3363</v>
      </c>
      <c r="D228" s="161" t="s">
        <v>4458</v>
      </c>
      <c r="E228" s="161" t="s">
        <v>5210</v>
      </c>
      <c r="F228" s="161"/>
      <c r="G228" s="161" t="s">
        <v>487</v>
      </c>
      <c r="H228" s="198">
        <v>45943</v>
      </c>
      <c r="I228" s="161" t="s">
        <v>566</v>
      </c>
      <c r="J228" s="161" t="s">
        <v>363</v>
      </c>
      <c r="K228" s="260">
        <v>170940008020</v>
      </c>
      <c r="L228" s="161" t="s">
        <v>3020</v>
      </c>
      <c r="M228" s="161" t="s">
        <v>1533</v>
      </c>
      <c r="N228" s="161" t="s">
        <v>564</v>
      </c>
      <c r="O228" s="198">
        <v>45922</v>
      </c>
      <c r="P228" s="161" t="e">
        <v>#N/A</v>
      </c>
      <c r="Q228" s="161" t="e">
        <v>#N/A</v>
      </c>
      <c r="R228" s="161" t="s">
        <v>480</v>
      </c>
      <c r="S228" s="161" t="s">
        <v>793</v>
      </c>
      <c r="T228" s="161" t="s">
        <v>594</v>
      </c>
      <c r="U228" s="161" t="s">
        <v>683</v>
      </c>
      <c r="V228" s="161" t="s">
        <v>689</v>
      </c>
      <c r="W228" s="161" t="s">
        <v>28</v>
      </c>
      <c r="X228" s="198">
        <v>44743</v>
      </c>
      <c r="Y228" s="198">
        <v>45291</v>
      </c>
      <c r="Z228" s="161">
        <v>30</v>
      </c>
      <c r="AA228" s="198">
        <v>45974</v>
      </c>
      <c r="AB228" s="197">
        <f t="shared" si="16"/>
        <v>139</v>
      </c>
      <c r="AC228" s="161" t="s">
        <v>904</v>
      </c>
      <c r="AD228" s="161">
        <v>0</v>
      </c>
      <c r="AE228" s="197">
        <v>1084813694</v>
      </c>
      <c r="AF228" s="197">
        <v>13.302611895410029</v>
      </c>
      <c r="AG228" s="197">
        <v>48.166666666666671</v>
      </c>
      <c r="AH228" s="242" t="s">
        <v>118</v>
      </c>
      <c r="AI228" s="242" t="s">
        <v>904</v>
      </c>
      <c r="AJ228" s="515"/>
      <c r="AK228" s="515"/>
      <c r="AL228" s="515"/>
      <c r="AM228" s="515"/>
      <c r="AN228" s="515"/>
      <c r="AO228" s="515"/>
      <c r="AP228" s="515"/>
      <c r="AQ228" s="515"/>
      <c r="AR228" s="515"/>
      <c r="AS228" s="515"/>
      <c r="AT228" s="515"/>
      <c r="AU228" s="515"/>
      <c r="AV228" s="515"/>
      <c r="AW228" s="515"/>
      <c r="AX228" s="515"/>
      <c r="AY228" s="515"/>
      <c r="AZ228" s="515"/>
      <c r="BA228" s="515"/>
      <c r="BB228" s="234"/>
      <c r="BC228" s="234"/>
      <c r="BD228" s="234"/>
      <c r="BE228" s="234"/>
      <c r="BF228" s="234"/>
      <c r="BG228" s="234"/>
      <c r="BH228" s="234"/>
      <c r="BI228" s="234"/>
      <c r="BJ228" s="234"/>
      <c r="BK228" s="234"/>
      <c r="BL228" s="234"/>
      <c r="BM228" s="234"/>
      <c r="BN228" s="234"/>
      <c r="BO228" s="234"/>
      <c r="BP228" s="234"/>
      <c r="BQ228" s="234"/>
      <c r="BR228" s="234"/>
      <c r="BS228" s="234"/>
      <c r="BT228" s="234"/>
      <c r="BU228" s="234"/>
      <c r="BV228" s="234"/>
      <c r="BW228" s="234"/>
      <c r="BX228" s="234"/>
      <c r="BY228" s="234"/>
      <c r="BZ228" s="234"/>
      <c r="CA228" s="234"/>
      <c r="CB228" s="234"/>
      <c r="CC228" s="234"/>
      <c r="CD228" s="234"/>
      <c r="CE228" s="234"/>
      <c r="CF228" s="234"/>
      <c r="CG228" s="234"/>
      <c r="CH228" s="234"/>
      <c r="CI228" s="234"/>
      <c r="CJ228" s="234"/>
      <c r="CK228" s="234"/>
      <c r="CL228" s="234"/>
      <c r="CM228" s="234"/>
      <c r="CN228" s="234"/>
      <c r="CO228" s="234"/>
      <c r="CP228" s="234"/>
      <c r="CQ228" s="234"/>
      <c r="CR228" s="234"/>
      <c r="CS228" s="234"/>
      <c r="CT228" s="234"/>
      <c r="CU228" s="234"/>
      <c r="CV228" s="234"/>
      <c r="CW228" s="234"/>
      <c r="CX228" s="234"/>
      <c r="CY228" s="234"/>
      <c r="CZ228" s="234"/>
      <c r="DA228" s="234"/>
      <c r="DB228" s="234"/>
      <c r="DC228" s="234"/>
      <c r="DD228" s="234"/>
      <c r="DE228" s="234"/>
      <c r="DF228" s="234"/>
      <c r="DG228" s="234"/>
      <c r="DH228" s="234"/>
      <c r="DI228" s="234"/>
      <c r="DJ228" s="234"/>
      <c r="DK228" s="234"/>
      <c r="DL228" s="234"/>
      <c r="DM228" s="234"/>
      <c r="DN228" s="234"/>
      <c r="DO228" s="234"/>
      <c r="DP228" s="234"/>
      <c r="DQ228" s="234"/>
      <c r="DR228" s="234"/>
      <c r="DS228" s="234"/>
      <c r="DT228" s="234"/>
      <c r="DU228" s="234"/>
      <c r="DV228" s="234"/>
      <c r="DW228" s="234"/>
      <c r="DX228" s="234"/>
      <c r="DY228" s="234"/>
      <c r="DZ228" s="234"/>
      <c r="EA228" s="234"/>
      <c r="EB228" s="234"/>
      <c r="EC228" s="234"/>
      <c r="ED228" s="234"/>
      <c r="EE228" s="234"/>
      <c r="EF228" s="234"/>
      <c r="EG228" s="234"/>
      <c r="EH228" s="234"/>
      <c r="EI228" s="234"/>
      <c r="EJ228" s="234"/>
      <c r="EK228" s="234"/>
    </row>
    <row r="229" spans="1:141" ht="15" x14ac:dyDescent="0.25">
      <c r="A229" s="386" t="str">
        <f t="shared" si="17"/>
        <v>030120251107TAC0047-03xx-221040047271</v>
      </c>
      <c r="B229" s="161" t="s">
        <v>1618</v>
      </c>
      <c r="C229" s="475" t="s">
        <v>3363</v>
      </c>
      <c r="D229" s="161" t="s">
        <v>4458</v>
      </c>
      <c r="E229" s="161" t="s">
        <v>5001</v>
      </c>
      <c r="F229" s="161"/>
      <c r="G229" s="161" t="s">
        <v>479</v>
      </c>
      <c r="H229" s="198">
        <v>45968</v>
      </c>
      <c r="I229" s="161" t="s">
        <v>652</v>
      </c>
      <c r="J229" s="161" t="s">
        <v>365</v>
      </c>
      <c r="K229" s="260">
        <v>221040047271</v>
      </c>
      <c r="L229" s="161" t="s">
        <v>3023</v>
      </c>
      <c r="M229" s="161" t="s">
        <v>1619</v>
      </c>
      <c r="N229" s="161" t="s">
        <v>564</v>
      </c>
      <c r="O229" s="198" t="e">
        <v>#N/A</v>
      </c>
      <c r="P229" s="161" t="e">
        <v>#N/A</v>
      </c>
      <c r="Q229" s="161" t="e">
        <v>#N/A</v>
      </c>
      <c r="R229" s="161" t="s">
        <v>480</v>
      </c>
      <c r="S229" s="161" t="s">
        <v>992</v>
      </c>
      <c r="T229" s="161" t="s">
        <v>562</v>
      </c>
      <c r="U229" s="161" t="s">
        <v>1620</v>
      </c>
      <c r="V229" s="161" t="s">
        <v>658</v>
      </c>
      <c r="W229" s="161" t="s">
        <v>132</v>
      </c>
      <c r="X229" s="198">
        <v>44861</v>
      </c>
      <c r="Y229" s="198">
        <v>45953</v>
      </c>
      <c r="Z229" s="161">
        <v>30</v>
      </c>
      <c r="AA229" s="198">
        <v>45982</v>
      </c>
      <c r="AB229" s="197">
        <f t="shared" si="16"/>
        <v>131</v>
      </c>
      <c r="AC229" s="161" t="s">
        <v>904</v>
      </c>
      <c r="AD229" s="161">
        <v>0</v>
      </c>
      <c r="AE229" s="197">
        <v>961909292</v>
      </c>
      <c r="AF229" s="197">
        <v>4.8777862844202504</v>
      </c>
      <c r="AG229" s="197">
        <v>10.645833333333332</v>
      </c>
      <c r="AH229" s="242" t="s">
        <v>118</v>
      </c>
      <c r="AI229" s="242" t="s">
        <v>118</v>
      </c>
      <c r="AJ229" s="515"/>
      <c r="AK229" s="515"/>
      <c r="AL229" s="515"/>
      <c r="AM229" s="515"/>
      <c r="AN229" s="515"/>
      <c r="AO229" s="515"/>
      <c r="AP229" s="515"/>
      <c r="AQ229" s="515"/>
      <c r="AR229" s="515"/>
      <c r="AS229" s="515"/>
      <c r="AT229" s="515"/>
      <c r="AU229" s="515"/>
      <c r="AV229" s="515"/>
      <c r="AW229" s="515"/>
      <c r="AX229" s="515"/>
      <c r="AY229" s="515"/>
      <c r="AZ229" s="515"/>
      <c r="BA229" s="515"/>
      <c r="BB229" s="234"/>
      <c r="BC229" s="234"/>
      <c r="BD229" s="234"/>
      <c r="BE229" s="234"/>
      <c r="BF229" s="234"/>
      <c r="BG229" s="234"/>
      <c r="BH229" s="234"/>
      <c r="BI229" s="234"/>
      <c r="BJ229" s="234"/>
      <c r="BK229" s="234"/>
      <c r="BL229" s="234"/>
      <c r="BM229" s="234"/>
      <c r="BN229" s="234"/>
      <c r="BO229" s="234"/>
      <c r="BP229" s="234"/>
      <c r="BQ229" s="234"/>
      <c r="BR229" s="234"/>
      <c r="BS229" s="234"/>
      <c r="BT229" s="234"/>
      <c r="BU229" s="234"/>
      <c r="BV229" s="234"/>
      <c r="BW229" s="234"/>
      <c r="BX229" s="234"/>
      <c r="BY229" s="234"/>
      <c r="BZ229" s="234"/>
      <c r="CA229" s="234"/>
      <c r="CB229" s="234"/>
      <c r="CC229" s="234"/>
      <c r="CD229" s="234"/>
      <c r="CE229" s="234"/>
      <c r="CF229" s="234"/>
      <c r="CG229" s="234"/>
      <c r="CH229" s="234"/>
      <c r="CI229" s="234"/>
      <c r="CJ229" s="234"/>
      <c r="CK229" s="234"/>
      <c r="CL229" s="234"/>
      <c r="CM229" s="234"/>
      <c r="CN229" s="234"/>
      <c r="CO229" s="234"/>
      <c r="CP229" s="234"/>
      <c r="CQ229" s="234"/>
      <c r="CR229" s="234"/>
      <c r="CS229" s="234"/>
      <c r="CT229" s="234"/>
      <c r="CU229" s="234"/>
      <c r="CV229" s="234"/>
      <c r="CW229" s="234"/>
      <c r="CX229" s="234"/>
      <c r="CY229" s="234"/>
      <c r="CZ229" s="234"/>
      <c r="DA229" s="234"/>
      <c r="DB229" s="234"/>
      <c r="DC229" s="234"/>
      <c r="DD229" s="234"/>
      <c r="DE229" s="234"/>
      <c r="DF229" s="234"/>
      <c r="DG229" s="234"/>
      <c r="DH229" s="234"/>
      <c r="DI229" s="234"/>
      <c r="DJ229" s="234"/>
      <c r="DK229" s="234"/>
      <c r="DL229" s="234"/>
      <c r="DM229" s="234"/>
      <c r="DN229" s="234"/>
      <c r="DO229" s="234"/>
      <c r="DP229" s="234"/>
      <c r="DQ229" s="234"/>
      <c r="DR229" s="234"/>
      <c r="DS229" s="234"/>
      <c r="DT229" s="234"/>
      <c r="DU229" s="234"/>
      <c r="DV229" s="234"/>
      <c r="DW229" s="234"/>
      <c r="DX229" s="234"/>
      <c r="DY229" s="234"/>
      <c r="DZ229" s="234"/>
      <c r="EA229" s="234"/>
      <c r="EB229" s="234"/>
      <c r="EC229" s="234"/>
      <c r="ED229" s="234"/>
      <c r="EE229" s="234"/>
      <c r="EF229" s="234"/>
      <c r="EG229" s="234"/>
      <c r="EH229" s="234"/>
      <c r="EI229" s="234"/>
      <c r="EJ229" s="234"/>
      <c r="EK229" s="234"/>
    </row>
    <row r="230" spans="1:141" ht="15" x14ac:dyDescent="0.25">
      <c r="A230" s="386" t="str">
        <f t="shared" si="17"/>
        <v>150120250807TAC0011-15xx-120540013182</v>
      </c>
      <c r="B230" s="161" t="s">
        <v>1101</v>
      </c>
      <c r="C230" s="475" t="s">
        <v>3363</v>
      </c>
      <c r="D230" s="161" t="s">
        <v>4458</v>
      </c>
      <c r="E230" s="161" t="s">
        <v>5038</v>
      </c>
      <c r="F230" s="161"/>
      <c r="G230" s="161" t="s">
        <v>487</v>
      </c>
      <c r="H230" s="198">
        <v>45876</v>
      </c>
      <c r="I230" s="161" t="s">
        <v>573</v>
      </c>
      <c r="J230" s="161" t="s">
        <v>290</v>
      </c>
      <c r="K230" s="260">
        <v>120540013182</v>
      </c>
      <c r="L230" s="161" t="s">
        <v>3024</v>
      </c>
      <c r="M230" s="161" t="s">
        <v>1102</v>
      </c>
      <c r="N230" s="161" t="s">
        <v>564</v>
      </c>
      <c r="O230" s="198">
        <v>45873</v>
      </c>
      <c r="P230" s="161" t="e">
        <v>#N/A</v>
      </c>
      <c r="Q230" s="161" t="e">
        <v>#N/A</v>
      </c>
      <c r="R230" s="161" t="s">
        <v>480</v>
      </c>
      <c r="S230" s="161" t="s">
        <v>656</v>
      </c>
      <c r="T230" s="161" t="s">
        <v>567</v>
      </c>
      <c r="U230" s="161" t="s">
        <v>1026</v>
      </c>
      <c r="V230" s="161" t="s">
        <v>655</v>
      </c>
      <c r="W230" s="161" t="s">
        <v>28</v>
      </c>
      <c r="X230" s="198">
        <v>44562</v>
      </c>
      <c r="Y230" s="198">
        <v>45657</v>
      </c>
      <c r="Z230" s="161">
        <v>30</v>
      </c>
      <c r="AA230" s="198">
        <v>45918</v>
      </c>
      <c r="AB230" s="197">
        <f t="shared" si="16"/>
        <v>195</v>
      </c>
      <c r="AC230" s="161" t="s">
        <v>904</v>
      </c>
      <c r="AD230" s="161">
        <v>0</v>
      </c>
      <c r="AE230" s="197">
        <v>949409707</v>
      </c>
      <c r="AF230" s="197">
        <v>5.3082291495290761</v>
      </c>
      <c r="AG230" s="197">
        <v>9.2499999999999982</v>
      </c>
      <c r="AH230" s="242" t="s">
        <v>118</v>
      </c>
      <c r="AI230" s="242" t="s">
        <v>118</v>
      </c>
      <c r="AJ230" s="515"/>
      <c r="AK230" s="515"/>
      <c r="AL230" s="515"/>
      <c r="AM230" s="515"/>
      <c r="AN230" s="515"/>
      <c r="AO230" s="515"/>
      <c r="AP230" s="515"/>
      <c r="AQ230" s="515"/>
      <c r="AR230" s="515"/>
      <c r="AS230" s="515"/>
      <c r="AT230" s="515"/>
      <c r="AU230" s="515"/>
      <c r="AV230" s="515"/>
      <c r="AW230" s="515"/>
      <c r="AX230" s="515"/>
      <c r="AY230" s="515"/>
      <c r="AZ230" s="515"/>
      <c r="BA230" s="515"/>
      <c r="BB230" s="234"/>
      <c r="BC230" s="234"/>
      <c r="BD230" s="234"/>
      <c r="BE230" s="234"/>
      <c r="BF230" s="234"/>
      <c r="BG230" s="234"/>
      <c r="BH230" s="234"/>
      <c r="BI230" s="234"/>
      <c r="BJ230" s="234"/>
      <c r="BK230" s="234"/>
      <c r="BL230" s="234"/>
      <c r="BM230" s="234"/>
      <c r="BN230" s="234"/>
      <c r="BO230" s="234"/>
      <c r="BP230" s="234"/>
      <c r="BQ230" s="234"/>
      <c r="BR230" s="234"/>
      <c r="BS230" s="234"/>
      <c r="BT230" s="234"/>
      <c r="BU230" s="234"/>
      <c r="BV230" s="234"/>
      <c r="BW230" s="234"/>
      <c r="BX230" s="234"/>
      <c r="BY230" s="234"/>
      <c r="BZ230" s="234"/>
      <c r="CA230" s="234"/>
      <c r="CB230" s="234"/>
      <c r="CC230" s="234"/>
      <c r="CD230" s="234"/>
      <c r="CE230" s="234"/>
      <c r="CF230" s="234"/>
      <c r="CG230" s="234"/>
      <c r="CH230" s="234"/>
      <c r="CI230" s="234"/>
      <c r="CJ230" s="234"/>
      <c r="CK230" s="234"/>
      <c r="CL230" s="234"/>
      <c r="CM230" s="234"/>
      <c r="CN230" s="234"/>
      <c r="CO230" s="234"/>
      <c r="CP230" s="234"/>
      <c r="CQ230" s="234"/>
      <c r="CR230" s="234"/>
      <c r="CS230" s="234"/>
      <c r="CT230" s="234"/>
      <c r="CU230" s="234"/>
      <c r="CV230" s="234"/>
      <c r="CW230" s="234"/>
      <c r="CX230" s="234"/>
      <c r="CY230" s="234"/>
      <c r="CZ230" s="234"/>
      <c r="DA230" s="234"/>
      <c r="DB230" s="234"/>
      <c r="DC230" s="234"/>
      <c r="DD230" s="234"/>
      <c r="DE230" s="234"/>
      <c r="DF230" s="234"/>
      <c r="DG230" s="234"/>
      <c r="DH230" s="234"/>
      <c r="DI230" s="234"/>
      <c r="DJ230" s="234"/>
      <c r="DK230" s="234"/>
      <c r="DL230" s="234"/>
      <c r="DM230" s="234"/>
      <c r="DN230" s="234"/>
      <c r="DO230" s="234"/>
      <c r="DP230" s="234"/>
      <c r="DQ230" s="234"/>
      <c r="DR230" s="234"/>
      <c r="DS230" s="234"/>
      <c r="DT230" s="234"/>
      <c r="DU230" s="234"/>
      <c r="DV230" s="234"/>
      <c r="DW230" s="234"/>
      <c r="DX230" s="234"/>
      <c r="DY230" s="234"/>
      <c r="DZ230" s="234"/>
      <c r="EA230" s="234"/>
      <c r="EB230" s="234"/>
      <c r="EC230" s="234"/>
      <c r="ED230" s="234"/>
      <c r="EE230" s="234"/>
      <c r="EF230" s="234"/>
      <c r="EG230" s="234"/>
      <c r="EH230" s="234"/>
      <c r="EI230" s="234"/>
      <c r="EJ230" s="234"/>
      <c r="EK230" s="234"/>
    </row>
    <row r="231" spans="1:141" ht="15" x14ac:dyDescent="0.25">
      <c r="A231" s="386" t="str">
        <f t="shared" si="17"/>
        <v>620120251006TAC0006-62xx-140841003086</v>
      </c>
      <c r="B231" s="161" t="s">
        <v>1360</v>
      </c>
      <c r="C231" s="475" t="s">
        <v>3363</v>
      </c>
      <c r="D231" s="161" t="s">
        <v>4458</v>
      </c>
      <c r="E231" s="161" t="s">
        <v>5379</v>
      </c>
      <c r="F231" s="161"/>
      <c r="G231" s="161" t="s">
        <v>479</v>
      </c>
      <c r="H231" s="198">
        <v>45936</v>
      </c>
      <c r="I231" s="161" t="s">
        <v>576</v>
      </c>
      <c r="J231" s="161" t="s">
        <v>361</v>
      </c>
      <c r="K231" s="260">
        <v>140841003086</v>
      </c>
      <c r="L231" s="161" t="s">
        <v>3026</v>
      </c>
      <c r="M231" s="161" t="s">
        <v>5380</v>
      </c>
      <c r="N231" s="161" t="s">
        <v>564</v>
      </c>
      <c r="O231" s="198" t="e">
        <v>#N/A</v>
      </c>
      <c r="P231" s="161" t="e">
        <v>#N/A</v>
      </c>
      <c r="Q231" s="161" t="e">
        <v>#N/A</v>
      </c>
      <c r="R231" s="161" t="s">
        <v>480</v>
      </c>
      <c r="S231" s="161" t="s">
        <v>831</v>
      </c>
      <c r="T231" s="161" t="s">
        <v>578</v>
      </c>
      <c r="U231" s="161" t="s">
        <v>493</v>
      </c>
      <c r="V231" s="161" t="s">
        <v>658</v>
      </c>
      <c r="W231" s="161" t="s">
        <v>132</v>
      </c>
      <c r="X231" s="198">
        <v>44562</v>
      </c>
      <c r="Y231" s="198">
        <v>45918</v>
      </c>
      <c r="Z231" s="161">
        <v>30</v>
      </c>
      <c r="AA231" s="198">
        <v>45944</v>
      </c>
      <c r="AB231" s="197">
        <f t="shared" si="16"/>
        <v>169</v>
      </c>
      <c r="AC231" s="161" t="s">
        <v>904</v>
      </c>
      <c r="AD231" s="161">
        <v>0</v>
      </c>
      <c r="AE231" s="197">
        <v>888630595</v>
      </c>
      <c r="AF231" s="197">
        <v>10</v>
      </c>
      <c r="AG231" s="197">
        <v>16.541666666666664</v>
      </c>
      <c r="AH231" s="242" t="s">
        <v>118</v>
      </c>
      <c r="AI231" s="242" t="s">
        <v>904</v>
      </c>
      <c r="AJ231" s="515"/>
      <c r="AK231" s="515"/>
      <c r="AL231" s="515"/>
      <c r="AM231" s="515"/>
      <c r="AN231" s="515"/>
      <c r="AO231" s="515"/>
      <c r="AP231" s="515"/>
      <c r="AQ231" s="515"/>
      <c r="AR231" s="515"/>
      <c r="AS231" s="515"/>
      <c r="AT231" s="515"/>
      <c r="AU231" s="515"/>
      <c r="AV231" s="515"/>
      <c r="AW231" s="515"/>
      <c r="AX231" s="515"/>
      <c r="AY231" s="515"/>
      <c r="AZ231" s="515"/>
      <c r="BA231" s="515"/>
      <c r="BB231" s="234"/>
      <c r="BC231" s="234"/>
      <c r="BD231" s="234"/>
      <c r="BE231" s="234"/>
      <c r="BF231" s="234"/>
      <c r="BG231" s="234"/>
      <c r="BH231" s="234"/>
      <c r="BI231" s="234"/>
      <c r="BJ231" s="234"/>
      <c r="BK231" s="234"/>
      <c r="BL231" s="234"/>
      <c r="BM231" s="234"/>
      <c r="BN231" s="234"/>
      <c r="BO231" s="234"/>
      <c r="BP231" s="234"/>
      <c r="BQ231" s="234"/>
      <c r="BR231" s="234"/>
      <c r="BS231" s="234"/>
      <c r="BT231" s="234"/>
      <c r="BU231" s="234"/>
      <c r="BV231" s="234"/>
      <c r="BW231" s="234"/>
      <c r="BX231" s="234"/>
      <c r="BY231" s="234"/>
      <c r="BZ231" s="234"/>
      <c r="CA231" s="234"/>
      <c r="CB231" s="234"/>
      <c r="CC231" s="234"/>
      <c r="CD231" s="234"/>
      <c r="CE231" s="234"/>
      <c r="CF231" s="234"/>
      <c r="CG231" s="234"/>
      <c r="CH231" s="234"/>
      <c r="CI231" s="234"/>
      <c r="CJ231" s="234"/>
      <c r="CK231" s="234"/>
      <c r="CL231" s="234"/>
      <c r="CM231" s="234"/>
      <c r="CN231" s="234"/>
      <c r="CO231" s="234"/>
      <c r="CP231" s="234"/>
      <c r="CQ231" s="234"/>
      <c r="CR231" s="234"/>
      <c r="CS231" s="234"/>
      <c r="CT231" s="234"/>
      <c r="CU231" s="234"/>
      <c r="CV231" s="234"/>
      <c r="CW231" s="234"/>
      <c r="CX231" s="234"/>
      <c r="CY231" s="234"/>
      <c r="CZ231" s="234"/>
      <c r="DA231" s="234"/>
      <c r="DB231" s="234"/>
      <c r="DC231" s="234"/>
      <c r="DD231" s="234"/>
      <c r="DE231" s="234"/>
      <c r="DF231" s="234"/>
      <c r="DG231" s="234"/>
      <c r="DH231" s="234"/>
      <c r="DI231" s="234"/>
      <c r="DJ231" s="234"/>
      <c r="DK231" s="234"/>
      <c r="DL231" s="234"/>
      <c r="DM231" s="234"/>
      <c r="DN231" s="234"/>
      <c r="DO231" s="234"/>
      <c r="DP231" s="234"/>
      <c r="DQ231" s="234"/>
      <c r="DR231" s="234"/>
      <c r="DS231" s="234"/>
      <c r="DT231" s="234"/>
      <c r="DU231" s="234"/>
      <c r="DV231" s="234"/>
      <c r="DW231" s="234"/>
      <c r="DX231" s="234"/>
      <c r="DY231" s="234"/>
      <c r="DZ231" s="234"/>
      <c r="EA231" s="234"/>
      <c r="EB231" s="234"/>
      <c r="EC231" s="234"/>
      <c r="ED231" s="234"/>
      <c r="EE231" s="234"/>
      <c r="EF231" s="234"/>
      <c r="EG231" s="234"/>
      <c r="EH231" s="234"/>
      <c r="EI231" s="234"/>
      <c r="EJ231" s="234"/>
      <c r="EK231" s="234"/>
    </row>
    <row r="232" spans="1:141" ht="15" x14ac:dyDescent="0.25">
      <c r="A232" s="386" t="str">
        <f t="shared" si="17"/>
        <v>300120251205TAC0003-30xx-70540007473</v>
      </c>
      <c r="B232" s="161" t="s">
        <v>3817</v>
      </c>
      <c r="C232" s="475" t="s">
        <v>3363</v>
      </c>
      <c r="D232" s="161" t="s">
        <v>4458</v>
      </c>
      <c r="E232" s="161" t="s">
        <v>5112</v>
      </c>
      <c r="F232" s="161"/>
      <c r="G232" s="161" t="s">
        <v>487</v>
      </c>
      <c r="H232" s="198">
        <v>45996</v>
      </c>
      <c r="I232" s="161" t="s">
        <v>595</v>
      </c>
      <c r="J232" s="161" t="s">
        <v>217</v>
      </c>
      <c r="K232" s="260">
        <v>70540007473</v>
      </c>
      <c r="L232" s="161" t="s">
        <v>3963</v>
      </c>
      <c r="M232" s="161" t="s">
        <v>3816</v>
      </c>
      <c r="N232" s="161" t="s">
        <v>564</v>
      </c>
      <c r="O232" s="198">
        <v>45989</v>
      </c>
      <c r="P232" s="161" t="e">
        <v>#N/A</v>
      </c>
      <c r="Q232" s="161" t="e">
        <v>#N/A</v>
      </c>
      <c r="R232" s="161" t="s">
        <v>480</v>
      </c>
      <c r="S232" s="161" t="s">
        <v>716</v>
      </c>
      <c r="T232" s="161" t="s">
        <v>579</v>
      </c>
      <c r="U232" s="161" t="s">
        <v>997</v>
      </c>
      <c r="V232" s="161" t="s">
        <v>655</v>
      </c>
      <c r="W232" s="161" t="s">
        <v>28</v>
      </c>
      <c r="X232" s="198">
        <v>44562</v>
      </c>
      <c r="Y232" s="198">
        <v>45657</v>
      </c>
      <c r="Z232" s="161">
        <v>30</v>
      </c>
      <c r="AA232" s="198">
        <v>46071</v>
      </c>
      <c r="AB232" s="197">
        <f t="shared" si="16"/>
        <v>42</v>
      </c>
      <c r="AC232" s="161" t="s">
        <v>904</v>
      </c>
      <c r="AD232" s="161">
        <v>0</v>
      </c>
      <c r="AE232" s="197">
        <v>885892147</v>
      </c>
      <c r="AF232" s="197">
        <v>8.1027355579437152</v>
      </c>
      <c r="AG232" s="197">
        <v>19.583333333333332</v>
      </c>
      <c r="AH232" s="242" t="s">
        <v>118</v>
      </c>
      <c r="AI232" s="242" t="s">
        <v>118</v>
      </c>
      <c r="AJ232" s="515"/>
      <c r="AK232" s="515"/>
      <c r="AL232" s="515"/>
      <c r="AM232" s="515"/>
      <c r="AN232" s="515"/>
      <c r="AO232" s="515"/>
      <c r="AP232" s="515"/>
      <c r="AQ232" s="515"/>
      <c r="AR232" s="515"/>
      <c r="AS232" s="515"/>
      <c r="AT232" s="515"/>
      <c r="AU232" s="515"/>
      <c r="AV232" s="515"/>
      <c r="AW232" s="515"/>
      <c r="AX232" s="515"/>
      <c r="AY232" s="515"/>
      <c r="AZ232" s="515"/>
      <c r="BA232" s="515"/>
      <c r="BB232" s="234"/>
      <c r="BC232" s="234"/>
      <c r="BD232" s="234"/>
      <c r="BE232" s="234"/>
      <c r="BF232" s="234"/>
      <c r="BG232" s="234"/>
      <c r="BH232" s="234"/>
      <c r="BI232" s="234"/>
      <c r="BJ232" s="234"/>
      <c r="BK232" s="234"/>
      <c r="BL232" s="234"/>
      <c r="BM232" s="234"/>
      <c r="BN232" s="234"/>
      <c r="BO232" s="234"/>
      <c r="BP232" s="234"/>
      <c r="BQ232" s="234"/>
      <c r="BR232" s="234"/>
      <c r="BS232" s="234"/>
      <c r="BT232" s="234"/>
      <c r="BU232" s="234"/>
      <c r="BV232" s="234"/>
      <c r="BW232" s="234"/>
      <c r="BX232" s="234"/>
      <c r="BY232" s="234"/>
      <c r="BZ232" s="234"/>
      <c r="CA232" s="234"/>
      <c r="CB232" s="234"/>
      <c r="CC232" s="234"/>
      <c r="CD232" s="234"/>
      <c r="CE232" s="234"/>
      <c r="CF232" s="234"/>
      <c r="CG232" s="234"/>
      <c r="CH232" s="234"/>
      <c r="CI232" s="234"/>
      <c r="CJ232" s="234"/>
      <c r="CK232" s="234"/>
      <c r="CL232" s="234"/>
      <c r="CM232" s="234"/>
      <c r="CN232" s="234"/>
      <c r="CO232" s="234"/>
      <c r="CP232" s="234"/>
      <c r="CQ232" s="234"/>
      <c r="CR232" s="234"/>
      <c r="CS232" s="234"/>
      <c r="CT232" s="234"/>
      <c r="CU232" s="234"/>
      <c r="CV232" s="234"/>
      <c r="CW232" s="234"/>
      <c r="CX232" s="234"/>
      <c r="CY232" s="234"/>
      <c r="CZ232" s="234"/>
      <c r="DA232" s="234"/>
      <c r="DB232" s="234"/>
      <c r="DC232" s="234"/>
      <c r="DD232" s="234"/>
      <c r="DE232" s="234"/>
      <c r="DF232" s="234"/>
      <c r="DG232" s="234"/>
      <c r="DH232" s="234"/>
      <c r="DI232" s="234"/>
      <c r="DJ232" s="234"/>
      <c r="DK232" s="234"/>
      <c r="DL232" s="234"/>
      <c r="DM232" s="234"/>
      <c r="DN232" s="234"/>
      <c r="DO232" s="234"/>
      <c r="DP232" s="234"/>
      <c r="DQ232" s="234"/>
      <c r="DR232" s="234"/>
      <c r="DS232" s="234"/>
      <c r="DT232" s="234"/>
      <c r="DU232" s="234"/>
      <c r="DV232" s="234"/>
      <c r="DW232" s="234"/>
      <c r="DX232" s="234"/>
      <c r="DY232" s="234"/>
      <c r="DZ232" s="234"/>
      <c r="EA232" s="234"/>
      <c r="EB232" s="234"/>
      <c r="EC232" s="234"/>
      <c r="ED232" s="234"/>
      <c r="EE232" s="234"/>
      <c r="EF232" s="234"/>
      <c r="EG232" s="234"/>
      <c r="EH232" s="234"/>
      <c r="EI232" s="234"/>
      <c r="EJ232" s="234"/>
      <c r="EK232" s="234"/>
    </row>
    <row r="233" spans="1:141" ht="15" x14ac:dyDescent="0.25">
      <c r="A233" s="386" t="str">
        <f t="shared" si="17"/>
        <v>430120251229TAC0001-43xx-200340018490</v>
      </c>
      <c r="B233" s="161" t="s">
        <v>4671</v>
      </c>
      <c r="C233" s="475" t="s">
        <v>3363</v>
      </c>
      <c r="D233" s="161" t="s">
        <v>4458</v>
      </c>
      <c r="E233" s="161"/>
      <c r="F233" s="161" t="s">
        <v>4903</v>
      </c>
      <c r="G233" s="161" t="s">
        <v>487</v>
      </c>
      <c r="H233" s="198">
        <v>46020</v>
      </c>
      <c r="I233" s="161" t="s">
        <v>584</v>
      </c>
      <c r="J233" s="161" t="s">
        <v>328</v>
      </c>
      <c r="K233" s="260">
        <v>200340018490</v>
      </c>
      <c r="L233" s="161" t="s">
        <v>4965</v>
      </c>
      <c r="M233" s="161" t="s">
        <v>3321</v>
      </c>
      <c r="N233" s="161" t="s">
        <v>564</v>
      </c>
      <c r="O233" s="198">
        <v>45834</v>
      </c>
      <c r="P233" s="161" t="e">
        <v>#N/A</v>
      </c>
      <c r="Q233" s="161" t="e">
        <v>#N/A</v>
      </c>
      <c r="R233" s="161" t="s">
        <v>31</v>
      </c>
      <c r="S233" s="161" t="s">
        <v>1098</v>
      </c>
      <c r="T233" s="161" t="s">
        <v>562</v>
      </c>
      <c r="U233" s="161" t="s">
        <v>1003</v>
      </c>
      <c r="V233" s="161" t="s">
        <v>655</v>
      </c>
      <c r="W233" s="161" t="s">
        <v>28</v>
      </c>
      <c r="X233" s="198">
        <v>44927</v>
      </c>
      <c r="Y233" s="198">
        <v>45657</v>
      </c>
      <c r="Z233" s="161">
        <v>30</v>
      </c>
      <c r="AA233" s="198">
        <v>46084</v>
      </c>
      <c r="AB233" s="197">
        <f t="shared" si="16"/>
        <v>29</v>
      </c>
      <c r="AC233" s="161" t="s">
        <v>904</v>
      </c>
      <c r="AD233" s="161">
        <v>0</v>
      </c>
      <c r="AE233" s="197">
        <v>884217614</v>
      </c>
      <c r="AF233" s="197">
        <v>10.14296702304779</v>
      </c>
      <c r="AG233" s="197">
        <v>19.958333333333332</v>
      </c>
      <c r="AH233" s="242" t="s">
        <v>118</v>
      </c>
      <c r="AI233" s="242" t="s">
        <v>57</v>
      </c>
      <c r="AJ233" s="516">
        <v>41285690</v>
      </c>
      <c r="AK233" s="516">
        <v>2470312975</v>
      </c>
      <c r="AL233" s="516">
        <v>112194948</v>
      </c>
      <c r="AM233" s="516">
        <v>772022666</v>
      </c>
      <c r="AN233" s="516">
        <v>0</v>
      </c>
      <c r="AO233" s="516">
        <v>0</v>
      </c>
      <c r="AP233" s="516">
        <v>0</v>
      </c>
      <c r="AQ233" s="516">
        <v>161714774</v>
      </c>
      <c r="AR233" s="516">
        <v>3039303</v>
      </c>
      <c r="AS233" s="516">
        <v>86646598</v>
      </c>
      <c r="AT233" s="516">
        <v>103910352</v>
      </c>
      <c r="AU233" s="516">
        <v>0</v>
      </c>
      <c r="AV233" s="516">
        <v>2.5</v>
      </c>
      <c r="AW233" s="516">
        <v>25.166666666666664</v>
      </c>
      <c r="AX233" s="516">
        <v>20.5</v>
      </c>
      <c r="AY233" s="516">
        <v>19.416666666666664</v>
      </c>
      <c r="AZ233" s="516">
        <v>21.75</v>
      </c>
      <c r="BA233" s="516">
        <v>0</v>
      </c>
      <c r="BB233" s="393">
        <v>0</v>
      </c>
      <c r="BC233" s="393">
        <v>2462974475</v>
      </c>
      <c r="BD233" s="393">
        <v>112194948</v>
      </c>
      <c r="BE233" s="393">
        <v>772022666</v>
      </c>
      <c r="BF233" s="393">
        <v>0</v>
      </c>
      <c r="BG233" s="393">
        <v>0</v>
      </c>
      <c r="BH233" s="393">
        <v>0</v>
      </c>
      <c r="BI233" s="393">
        <v>80942377</v>
      </c>
      <c r="BJ233" s="393">
        <v>3039303</v>
      </c>
      <c r="BK233" s="393">
        <v>32320152</v>
      </c>
      <c r="BL233" s="393">
        <v>0</v>
      </c>
      <c r="BM233" s="393">
        <v>0</v>
      </c>
      <c r="BN233" s="393">
        <v>0</v>
      </c>
      <c r="BO233" s="393">
        <v>14.166666666666666</v>
      </c>
      <c r="BP233" s="393">
        <v>20.5</v>
      </c>
      <c r="BQ233" s="393">
        <v>19.416666666666664</v>
      </c>
      <c r="BR233" s="393">
        <v>21.75</v>
      </c>
      <c r="BS233" s="393">
        <v>0</v>
      </c>
      <c r="BT233" s="393">
        <v>0</v>
      </c>
      <c r="BU233" s="393">
        <v>0</v>
      </c>
      <c r="BV233" s="393">
        <v>0</v>
      </c>
      <c r="BW233" s="393">
        <v>0</v>
      </c>
      <c r="BX233" s="393">
        <v>0</v>
      </c>
      <c r="BY233" s="393">
        <v>0</v>
      </c>
      <c r="BZ233" s="393">
        <v>0</v>
      </c>
      <c r="CA233" s="393">
        <v>0</v>
      </c>
      <c r="CB233" s="393">
        <v>0</v>
      </c>
      <c r="CC233" s="393">
        <v>0</v>
      </c>
      <c r="CD233" s="393">
        <v>0</v>
      </c>
      <c r="CE233" s="393">
        <v>0</v>
      </c>
      <c r="CF233" s="393">
        <v>0</v>
      </c>
      <c r="CG233" s="393">
        <v>80772397</v>
      </c>
      <c r="CH233" s="393">
        <v>0</v>
      </c>
      <c r="CI233" s="393">
        <v>54326446</v>
      </c>
      <c r="CJ233" s="393">
        <v>103910352</v>
      </c>
      <c r="CK233" s="393">
        <v>0</v>
      </c>
      <c r="CL233" s="393">
        <v>41285690</v>
      </c>
      <c r="CM233" s="393">
        <v>7338500</v>
      </c>
      <c r="CN233" s="393">
        <v>0</v>
      </c>
      <c r="CO233" s="393">
        <v>0</v>
      </c>
      <c r="CP233" s="393">
        <v>0</v>
      </c>
      <c r="CQ233" s="393">
        <v>0</v>
      </c>
      <c r="CR233" s="393">
        <v>0</v>
      </c>
      <c r="CS233" s="393">
        <v>0</v>
      </c>
      <c r="CT233" s="393">
        <v>0</v>
      </c>
      <c r="CU233" s="393">
        <v>0</v>
      </c>
      <c r="CV233" s="393">
        <v>0</v>
      </c>
      <c r="CW233" s="393">
        <v>0</v>
      </c>
      <c r="CX233" s="393">
        <v>2.5</v>
      </c>
      <c r="CY233" s="393">
        <v>11</v>
      </c>
      <c r="CZ233" s="393">
        <v>0</v>
      </c>
      <c r="DA233" s="393">
        <v>0</v>
      </c>
      <c r="DB233" s="393">
        <v>0</v>
      </c>
      <c r="DC233" s="393">
        <v>0</v>
      </c>
      <c r="DD233" s="393">
        <v>0</v>
      </c>
      <c r="DE233" s="393">
        <v>0</v>
      </c>
      <c r="DF233" s="393">
        <v>0</v>
      </c>
      <c r="DG233" s="393">
        <v>0</v>
      </c>
      <c r="DH233" s="393">
        <v>0</v>
      </c>
      <c r="DI233" s="393">
        <v>0</v>
      </c>
      <c r="DJ233" s="393">
        <v>0</v>
      </c>
      <c r="DK233" s="393">
        <v>0</v>
      </c>
      <c r="DL233" s="393">
        <v>0</v>
      </c>
      <c r="DM233" s="393">
        <v>0</v>
      </c>
      <c r="DN233" s="393">
        <v>0</v>
      </c>
      <c r="DO233" s="393">
        <v>0</v>
      </c>
    </row>
    <row r="234" spans="1:141" ht="15" x14ac:dyDescent="0.25">
      <c r="A234" s="386" t="str">
        <f t="shared" si="17"/>
        <v>600120250905TAC0044-60xx-100940013976</v>
      </c>
      <c r="B234" s="161" t="s">
        <v>1349</v>
      </c>
      <c r="C234" s="475" t="s">
        <v>3363</v>
      </c>
      <c r="D234" s="161" t="s">
        <v>4458</v>
      </c>
      <c r="E234" s="161" t="s">
        <v>5202</v>
      </c>
      <c r="F234" s="161"/>
      <c r="G234" s="161" t="s">
        <v>487</v>
      </c>
      <c r="H234" s="198">
        <v>45905</v>
      </c>
      <c r="I234" s="161" t="s">
        <v>566</v>
      </c>
      <c r="J234" s="161" t="s">
        <v>363</v>
      </c>
      <c r="K234" s="260">
        <v>100940013976</v>
      </c>
      <c r="L234" s="161" t="s">
        <v>3027</v>
      </c>
      <c r="M234" s="161" t="s">
        <v>1348</v>
      </c>
      <c r="N234" s="161" t="s">
        <v>564</v>
      </c>
      <c r="O234" s="198">
        <v>45894</v>
      </c>
      <c r="P234" s="161" t="e">
        <v>#N/A</v>
      </c>
      <c r="Q234" s="161" t="e">
        <v>#N/A</v>
      </c>
      <c r="R234" s="161" t="s">
        <v>31</v>
      </c>
      <c r="S234" s="161" t="s">
        <v>675</v>
      </c>
      <c r="T234" s="161" t="s">
        <v>759</v>
      </c>
      <c r="U234" s="161" t="s">
        <v>1347</v>
      </c>
      <c r="V234" s="161" t="s">
        <v>689</v>
      </c>
      <c r="W234" s="161" t="s">
        <v>28</v>
      </c>
      <c r="X234" s="198">
        <v>44743</v>
      </c>
      <c r="Y234" s="198">
        <v>45291</v>
      </c>
      <c r="Z234" s="161">
        <v>30</v>
      </c>
      <c r="AA234" s="198">
        <v>45936</v>
      </c>
      <c r="AB234" s="197">
        <f t="shared" si="16"/>
        <v>177</v>
      </c>
      <c r="AC234" s="161" t="s">
        <v>904</v>
      </c>
      <c r="AD234" s="161">
        <v>0</v>
      </c>
      <c r="AE234" s="197">
        <v>867683391</v>
      </c>
      <c r="AF234" s="197">
        <v>12.338179559336005</v>
      </c>
      <c r="AG234" s="197">
        <v>58.333333333333336</v>
      </c>
      <c r="AH234" s="242" t="s">
        <v>118</v>
      </c>
      <c r="AI234" s="242" t="s">
        <v>904</v>
      </c>
      <c r="AJ234" s="515"/>
      <c r="AK234" s="515"/>
      <c r="AL234" s="515"/>
      <c r="AM234" s="515"/>
      <c r="AN234" s="515"/>
      <c r="AO234" s="515"/>
      <c r="AP234" s="515"/>
      <c r="AQ234" s="515"/>
      <c r="AR234" s="515"/>
      <c r="AS234" s="515"/>
      <c r="AT234" s="515"/>
      <c r="AU234" s="515"/>
      <c r="AV234" s="515"/>
      <c r="AW234" s="515"/>
      <c r="AX234" s="515"/>
      <c r="AY234" s="515"/>
      <c r="AZ234" s="515"/>
      <c r="BA234" s="515"/>
      <c r="BB234" s="234"/>
      <c r="BC234" s="234"/>
      <c r="BD234" s="234"/>
      <c r="BE234" s="234"/>
      <c r="BF234" s="234"/>
      <c r="BG234" s="234"/>
      <c r="BH234" s="234"/>
      <c r="BI234" s="234"/>
      <c r="BJ234" s="234"/>
      <c r="BK234" s="234"/>
      <c r="BL234" s="234"/>
      <c r="BM234" s="234"/>
      <c r="BN234" s="234"/>
      <c r="BO234" s="234"/>
      <c r="BP234" s="234"/>
      <c r="BQ234" s="234"/>
      <c r="BR234" s="234"/>
      <c r="BS234" s="234"/>
      <c r="BT234" s="234"/>
      <c r="BU234" s="234"/>
      <c r="BV234" s="234"/>
      <c r="BW234" s="234"/>
      <c r="BX234" s="234"/>
      <c r="BY234" s="234"/>
      <c r="BZ234" s="234"/>
      <c r="CA234" s="234"/>
      <c r="CB234" s="234"/>
      <c r="CC234" s="234"/>
      <c r="CD234" s="234"/>
      <c r="CE234" s="234"/>
      <c r="CF234" s="234"/>
      <c r="CG234" s="234"/>
      <c r="CH234" s="234"/>
      <c r="CI234" s="234"/>
      <c r="CJ234" s="234"/>
      <c r="CK234" s="234"/>
      <c r="CL234" s="234"/>
      <c r="CM234" s="234"/>
      <c r="CN234" s="234"/>
      <c r="CO234" s="234"/>
      <c r="CP234" s="234"/>
      <c r="CQ234" s="234"/>
      <c r="CR234" s="234"/>
      <c r="CS234" s="234"/>
      <c r="CT234" s="234"/>
      <c r="CU234" s="234"/>
      <c r="CV234" s="234"/>
      <c r="CW234" s="234"/>
      <c r="CX234" s="234"/>
      <c r="CY234" s="234"/>
      <c r="CZ234" s="234"/>
      <c r="DA234" s="234"/>
      <c r="DB234" s="234"/>
      <c r="DC234" s="234"/>
      <c r="DD234" s="234"/>
      <c r="DE234" s="234"/>
      <c r="DF234" s="234"/>
      <c r="DG234" s="234"/>
      <c r="DH234" s="234"/>
      <c r="DI234" s="234"/>
      <c r="DJ234" s="234"/>
      <c r="DK234" s="234"/>
      <c r="DL234" s="234"/>
      <c r="DM234" s="234"/>
      <c r="DN234" s="234"/>
      <c r="DO234" s="234"/>
      <c r="DP234" s="234"/>
      <c r="DQ234" s="234"/>
      <c r="DR234" s="234"/>
      <c r="DS234" s="234"/>
      <c r="DT234" s="234"/>
      <c r="DU234" s="234"/>
      <c r="DV234" s="234"/>
      <c r="DW234" s="234"/>
      <c r="DX234" s="234"/>
      <c r="DY234" s="234"/>
      <c r="DZ234" s="234"/>
      <c r="EA234" s="234"/>
      <c r="EB234" s="234"/>
      <c r="EC234" s="234"/>
      <c r="ED234" s="234"/>
      <c r="EE234" s="234"/>
      <c r="EF234" s="234"/>
      <c r="EG234" s="234"/>
      <c r="EH234" s="234"/>
      <c r="EI234" s="234"/>
      <c r="EJ234" s="234"/>
      <c r="EK234" s="234"/>
    </row>
    <row r="235" spans="1:141" ht="15" x14ac:dyDescent="0.25">
      <c r="A235" s="386" t="str">
        <f t="shared" si="17"/>
        <v>600120251210TAC0021-60xx-90940000503</v>
      </c>
      <c r="B235" s="161" t="s">
        <v>1914</v>
      </c>
      <c r="C235" s="475" t="s">
        <v>3363</v>
      </c>
      <c r="D235" s="161" t="s">
        <v>4458</v>
      </c>
      <c r="E235" s="161" t="s">
        <v>5234</v>
      </c>
      <c r="F235" s="161"/>
      <c r="G235" s="161" t="s">
        <v>487</v>
      </c>
      <c r="H235" s="198">
        <v>46001</v>
      </c>
      <c r="I235" s="161" t="s">
        <v>566</v>
      </c>
      <c r="J235" s="161" t="s">
        <v>363</v>
      </c>
      <c r="K235" s="260">
        <v>90940000503</v>
      </c>
      <c r="L235" s="161" t="s">
        <v>3028</v>
      </c>
      <c r="M235" s="161" t="s">
        <v>1913</v>
      </c>
      <c r="N235" s="161" t="s">
        <v>564</v>
      </c>
      <c r="O235" s="198">
        <v>45985</v>
      </c>
      <c r="P235" s="161" t="e">
        <v>#N/A</v>
      </c>
      <c r="Q235" s="161" t="e">
        <v>#N/A</v>
      </c>
      <c r="R235" s="161" t="s">
        <v>31</v>
      </c>
      <c r="S235" s="161" t="s">
        <v>793</v>
      </c>
      <c r="T235" s="161" t="s">
        <v>594</v>
      </c>
      <c r="U235" s="161" t="s">
        <v>780</v>
      </c>
      <c r="V235" s="161" t="s">
        <v>689</v>
      </c>
      <c r="W235" s="161" t="s">
        <v>28</v>
      </c>
      <c r="X235" s="198">
        <v>44835</v>
      </c>
      <c r="Y235" s="198">
        <v>45291</v>
      </c>
      <c r="Z235" s="161">
        <v>30</v>
      </c>
      <c r="AA235" s="198">
        <v>46008</v>
      </c>
      <c r="AB235" s="197">
        <f t="shared" si="16"/>
        <v>105</v>
      </c>
      <c r="AC235" s="161" t="s">
        <v>904</v>
      </c>
      <c r="AD235" s="161">
        <v>0</v>
      </c>
      <c r="AE235" s="197">
        <v>856139170</v>
      </c>
      <c r="AF235" s="197">
        <v>3.7609201678387119</v>
      </c>
      <c r="AG235" s="197">
        <v>13.541666666666666</v>
      </c>
      <c r="AH235" s="242" t="s">
        <v>118</v>
      </c>
      <c r="AI235" s="242" t="s">
        <v>904</v>
      </c>
      <c r="AJ235" s="515"/>
      <c r="AK235" s="515"/>
      <c r="AL235" s="515"/>
      <c r="AM235" s="515"/>
      <c r="AN235" s="515"/>
      <c r="AO235" s="515"/>
      <c r="AP235" s="515"/>
      <c r="AQ235" s="515"/>
      <c r="AR235" s="515"/>
      <c r="AS235" s="515"/>
      <c r="AT235" s="515"/>
      <c r="AU235" s="515"/>
      <c r="AV235" s="515"/>
      <c r="AW235" s="515"/>
      <c r="AX235" s="515"/>
      <c r="AY235" s="515"/>
      <c r="AZ235" s="515"/>
      <c r="BA235" s="515"/>
      <c r="BB235" s="234"/>
      <c r="BC235" s="234"/>
      <c r="BD235" s="234"/>
      <c r="BE235" s="234"/>
      <c r="BF235" s="234"/>
      <c r="BG235" s="234"/>
      <c r="BH235" s="234"/>
      <c r="BI235" s="234"/>
      <c r="BJ235" s="234"/>
      <c r="BK235" s="234"/>
      <c r="BL235" s="234"/>
      <c r="BM235" s="234"/>
      <c r="BN235" s="234"/>
      <c r="BO235" s="234"/>
      <c r="BP235" s="234"/>
      <c r="BQ235" s="234"/>
      <c r="BR235" s="234"/>
      <c r="BS235" s="234"/>
      <c r="BT235" s="234"/>
      <c r="BU235" s="234"/>
      <c r="BV235" s="234"/>
      <c r="BW235" s="234"/>
      <c r="BX235" s="234"/>
      <c r="BY235" s="234"/>
      <c r="BZ235" s="234"/>
      <c r="CA235" s="234"/>
      <c r="CB235" s="234"/>
      <c r="CC235" s="234"/>
      <c r="CD235" s="234"/>
      <c r="CE235" s="234"/>
      <c r="CF235" s="234"/>
      <c r="CG235" s="234"/>
      <c r="CH235" s="234"/>
      <c r="CI235" s="234"/>
      <c r="CJ235" s="234"/>
      <c r="CK235" s="234"/>
      <c r="CL235" s="234"/>
      <c r="CM235" s="234"/>
      <c r="CN235" s="234"/>
      <c r="CO235" s="234"/>
      <c r="CP235" s="234"/>
      <c r="CQ235" s="234"/>
      <c r="CR235" s="234"/>
      <c r="CS235" s="234"/>
      <c r="CT235" s="234"/>
      <c r="CU235" s="234"/>
      <c r="CV235" s="234"/>
      <c r="CW235" s="234"/>
      <c r="CX235" s="234"/>
      <c r="CY235" s="234"/>
      <c r="CZ235" s="234"/>
      <c r="DA235" s="234"/>
      <c r="DB235" s="234"/>
      <c r="DC235" s="234"/>
      <c r="DD235" s="234"/>
      <c r="DE235" s="234"/>
      <c r="DF235" s="234"/>
      <c r="DG235" s="234"/>
      <c r="DH235" s="234"/>
      <c r="DI235" s="234"/>
      <c r="DJ235" s="234"/>
      <c r="DK235" s="234"/>
      <c r="DL235" s="234"/>
      <c r="DM235" s="234"/>
      <c r="DN235" s="234"/>
      <c r="DO235" s="234"/>
      <c r="DP235" s="234"/>
      <c r="DQ235" s="234"/>
      <c r="DR235" s="234"/>
      <c r="DS235" s="234"/>
      <c r="DT235" s="234"/>
      <c r="DU235" s="234"/>
      <c r="DV235" s="234"/>
      <c r="DW235" s="234"/>
      <c r="DX235" s="234"/>
      <c r="DY235" s="234"/>
      <c r="DZ235" s="234"/>
      <c r="EA235" s="234"/>
      <c r="EB235" s="234"/>
      <c r="EC235" s="234"/>
      <c r="ED235" s="234"/>
      <c r="EE235" s="234"/>
      <c r="EF235" s="234"/>
      <c r="EG235" s="234"/>
      <c r="EH235" s="234"/>
      <c r="EI235" s="234"/>
      <c r="EJ235" s="234"/>
      <c r="EK235" s="234"/>
    </row>
    <row r="236" spans="1:141" ht="15" x14ac:dyDescent="0.25">
      <c r="A236" s="386" t="str">
        <f t="shared" si="17"/>
        <v>300120251111TAC0050-30xx-61140011309</v>
      </c>
      <c r="B236" s="161" t="s">
        <v>3820</v>
      </c>
      <c r="C236" s="475" t="s">
        <v>3363</v>
      </c>
      <c r="D236" s="161" t="s">
        <v>4458</v>
      </c>
      <c r="E236" s="161" t="s">
        <v>5109</v>
      </c>
      <c r="F236" s="161"/>
      <c r="G236" s="161" t="s">
        <v>487</v>
      </c>
      <c r="H236" s="198">
        <v>45972</v>
      </c>
      <c r="I236" s="161" t="s">
        <v>595</v>
      </c>
      <c r="J236" s="161" t="s">
        <v>217</v>
      </c>
      <c r="K236" s="260">
        <v>61140011309</v>
      </c>
      <c r="L236" s="161" t="s">
        <v>3970</v>
      </c>
      <c r="M236" s="161" t="s">
        <v>3819</v>
      </c>
      <c r="N236" s="161" t="s">
        <v>564</v>
      </c>
      <c r="O236" s="198">
        <v>45971</v>
      </c>
      <c r="P236" s="161" t="e">
        <v>#N/A</v>
      </c>
      <c r="Q236" s="161" t="e">
        <v>#N/A</v>
      </c>
      <c r="R236" s="161" t="s">
        <v>480</v>
      </c>
      <c r="S236" s="161" t="s">
        <v>716</v>
      </c>
      <c r="T236" s="161" t="s">
        <v>579</v>
      </c>
      <c r="U236" s="161" t="s">
        <v>1409</v>
      </c>
      <c r="V236" s="161" t="s">
        <v>655</v>
      </c>
      <c r="W236" s="161" t="s">
        <v>28</v>
      </c>
      <c r="X236" s="198">
        <v>44562</v>
      </c>
      <c r="Y236" s="198">
        <v>45657</v>
      </c>
      <c r="Z236" s="161">
        <v>30</v>
      </c>
      <c r="AA236" s="198">
        <v>46057</v>
      </c>
      <c r="AB236" s="197">
        <f t="shared" si="16"/>
        <v>56</v>
      </c>
      <c r="AC236" s="161" t="s">
        <v>904</v>
      </c>
      <c r="AD236" s="161">
        <v>0</v>
      </c>
      <c r="AE236" s="197">
        <v>704685628</v>
      </c>
      <c r="AF236" s="197">
        <v>11.691767892845403</v>
      </c>
      <c r="AG236" s="197">
        <v>24.75</v>
      </c>
      <c r="AH236" s="242" t="s">
        <v>118</v>
      </c>
      <c r="AI236" s="242" t="s">
        <v>118</v>
      </c>
      <c r="AJ236" s="515"/>
      <c r="AK236" s="515"/>
      <c r="AL236" s="515"/>
      <c r="AM236" s="515"/>
      <c r="AN236" s="515"/>
      <c r="AO236" s="515"/>
      <c r="AP236" s="515"/>
      <c r="AQ236" s="515"/>
      <c r="AR236" s="515"/>
      <c r="AS236" s="515"/>
      <c r="AT236" s="515"/>
      <c r="AU236" s="515"/>
      <c r="AV236" s="515"/>
      <c r="AW236" s="515"/>
      <c r="AX236" s="515"/>
      <c r="AY236" s="515"/>
      <c r="AZ236" s="515"/>
      <c r="BA236" s="515"/>
      <c r="BB236" s="234"/>
      <c r="BC236" s="234"/>
      <c r="BD236" s="234"/>
      <c r="BE236" s="234"/>
      <c r="BF236" s="234"/>
      <c r="BG236" s="234"/>
      <c r="BH236" s="234"/>
      <c r="BI236" s="234"/>
      <c r="BJ236" s="234"/>
      <c r="BK236" s="234"/>
      <c r="BL236" s="234"/>
      <c r="BM236" s="234"/>
      <c r="BN236" s="234"/>
      <c r="BO236" s="234"/>
      <c r="BP236" s="234"/>
      <c r="BQ236" s="234"/>
      <c r="BR236" s="234"/>
      <c r="BS236" s="234"/>
      <c r="BT236" s="234"/>
      <c r="BU236" s="234"/>
      <c r="BV236" s="234"/>
      <c r="BW236" s="234"/>
      <c r="BX236" s="234"/>
      <c r="BY236" s="234"/>
      <c r="BZ236" s="234"/>
      <c r="CA236" s="234"/>
      <c r="CB236" s="234"/>
      <c r="CC236" s="234"/>
      <c r="CD236" s="234"/>
      <c r="CE236" s="234"/>
      <c r="CF236" s="234"/>
      <c r="CG236" s="234"/>
      <c r="CH236" s="234"/>
      <c r="CI236" s="234"/>
      <c r="CJ236" s="234"/>
      <c r="CK236" s="234"/>
      <c r="CL236" s="234"/>
      <c r="CM236" s="234"/>
      <c r="CN236" s="234"/>
      <c r="CO236" s="234"/>
      <c r="CP236" s="234"/>
      <c r="CQ236" s="234"/>
      <c r="CR236" s="234"/>
      <c r="CS236" s="234"/>
      <c r="CT236" s="234"/>
      <c r="CU236" s="234"/>
      <c r="CV236" s="234"/>
      <c r="CW236" s="234"/>
      <c r="CX236" s="234"/>
      <c r="CY236" s="234"/>
      <c r="CZ236" s="234"/>
      <c r="DA236" s="234"/>
      <c r="DB236" s="234"/>
      <c r="DC236" s="234"/>
      <c r="DD236" s="234"/>
      <c r="DE236" s="234"/>
      <c r="DF236" s="234"/>
      <c r="DG236" s="234"/>
      <c r="DH236" s="234"/>
      <c r="DI236" s="234"/>
      <c r="DJ236" s="234"/>
      <c r="DK236" s="234"/>
      <c r="DL236" s="234"/>
      <c r="DM236" s="234"/>
      <c r="DN236" s="234"/>
      <c r="DO236" s="234"/>
      <c r="DP236" s="234"/>
      <c r="DQ236" s="234"/>
      <c r="DR236" s="234"/>
      <c r="DS236" s="234"/>
      <c r="DT236" s="234"/>
      <c r="DU236" s="234"/>
      <c r="DV236" s="234"/>
      <c r="DW236" s="234"/>
      <c r="DX236" s="234"/>
      <c r="DY236" s="234"/>
      <c r="DZ236" s="234"/>
      <c r="EA236" s="234"/>
      <c r="EB236" s="234"/>
      <c r="EC236" s="234"/>
      <c r="ED236" s="234"/>
      <c r="EE236" s="234"/>
      <c r="EF236" s="234"/>
      <c r="EG236" s="234"/>
      <c r="EH236" s="234"/>
      <c r="EI236" s="234"/>
      <c r="EJ236" s="234"/>
      <c r="EK236" s="234"/>
    </row>
    <row r="237" spans="1:141" ht="15" x14ac:dyDescent="0.25">
      <c r="A237" s="386" t="str">
        <f t="shared" si="17"/>
        <v>600120251218TAC0058-60xx-10940000438</v>
      </c>
      <c r="B237" s="161" t="s">
        <v>2298</v>
      </c>
      <c r="C237" s="475" t="s">
        <v>3363</v>
      </c>
      <c r="D237" s="161" t="s">
        <v>4458</v>
      </c>
      <c r="E237" s="161" t="s">
        <v>5242</v>
      </c>
      <c r="F237" s="161"/>
      <c r="G237" s="161" t="s">
        <v>479</v>
      </c>
      <c r="H237" s="198">
        <v>46009</v>
      </c>
      <c r="I237" s="161" t="s">
        <v>566</v>
      </c>
      <c r="J237" s="161" t="s">
        <v>363</v>
      </c>
      <c r="K237" s="260">
        <v>10940000438</v>
      </c>
      <c r="L237" s="161" t="s">
        <v>3032</v>
      </c>
      <c r="M237" s="161" t="s">
        <v>2297</v>
      </c>
      <c r="N237" s="161" t="s">
        <v>564</v>
      </c>
      <c r="O237" s="198" t="e">
        <v>#N/A</v>
      </c>
      <c r="P237" s="161" t="e">
        <v>#N/A</v>
      </c>
      <c r="Q237" s="161" t="e">
        <v>#N/A</v>
      </c>
      <c r="R237" s="161" t="s">
        <v>480</v>
      </c>
      <c r="S237" s="161" t="s">
        <v>665</v>
      </c>
      <c r="T237" s="161" t="s">
        <v>567</v>
      </c>
      <c r="U237" s="161" t="s">
        <v>672</v>
      </c>
      <c r="V237" s="161" t="s">
        <v>658</v>
      </c>
      <c r="W237" s="161" t="s">
        <v>132</v>
      </c>
      <c r="X237" s="198">
        <v>44562</v>
      </c>
      <c r="Y237" s="198">
        <v>45996</v>
      </c>
      <c r="Z237" s="161">
        <v>30</v>
      </c>
      <c r="AA237" s="198">
        <v>46013</v>
      </c>
      <c r="AB237" s="197">
        <f t="shared" si="16"/>
        <v>100</v>
      </c>
      <c r="AC237" s="161" t="s">
        <v>904</v>
      </c>
      <c r="AD237" s="161">
        <v>0</v>
      </c>
      <c r="AE237" s="197">
        <v>677311749</v>
      </c>
      <c r="AF237" s="197">
        <v>8.5009106379683512</v>
      </c>
      <c r="AG237" s="197">
        <v>2.0625</v>
      </c>
      <c r="AH237" s="242" t="s">
        <v>118</v>
      </c>
      <c r="AI237" s="242" t="s">
        <v>904</v>
      </c>
      <c r="AJ237" s="515"/>
      <c r="AK237" s="515"/>
      <c r="AL237" s="515"/>
      <c r="AM237" s="515"/>
      <c r="AN237" s="515"/>
      <c r="AO237" s="515"/>
      <c r="AP237" s="515"/>
      <c r="AQ237" s="515"/>
      <c r="AR237" s="515"/>
      <c r="AS237" s="515"/>
      <c r="AT237" s="515"/>
      <c r="AU237" s="515"/>
      <c r="AV237" s="515"/>
      <c r="AW237" s="515"/>
      <c r="AX237" s="515"/>
      <c r="AY237" s="515"/>
      <c r="AZ237" s="515"/>
      <c r="BA237" s="515"/>
      <c r="BB237" s="234"/>
      <c r="BC237" s="234"/>
      <c r="BD237" s="234"/>
      <c r="BE237" s="234"/>
      <c r="BF237" s="234"/>
      <c r="BG237" s="234"/>
      <c r="BH237" s="234"/>
      <c r="BI237" s="234"/>
      <c r="BJ237" s="234"/>
      <c r="BK237" s="234"/>
      <c r="BL237" s="234"/>
      <c r="BM237" s="234"/>
      <c r="BN237" s="234"/>
      <c r="BO237" s="234"/>
      <c r="BP237" s="234"/>
      <c r="BQ237" s="234"/>
      <c r="BR237" s="234"/>
      <c r="BS237" s="234"/>
      <c r="BT237" s="234"/>
      <c r="BU237" s="234"/>
      <c r="BV237" s="234"/>
      <c r="BW237" s="234"/>
      <c r="BX237" s="234"/>
      <c r="BY237" s="234"/>
      <c r="BZ237" s="234"/>
      <c r="CA237" s="234"/>
      <c r="CB237" s="234"/>
      <c r="CC237" s="234"/>
      <c r="CD237" s="234"/>
      <c r="CE237" s="234"/>
      <c r="CF237" s="234"/>
      <c r="CG237" s="234"/>
      <c r="CH237" s="234"/>
      <c r="CI237" s="234"/>
      <c r="CJ237" s="234"/>
      <c r="CK237" s="234"/>
      <c r="CL237" s="234"/>
      <c r="CM237" s="234"/>
      <c r="CN237" s="234"/>
      <c r="CO237" s="234"/>
      <c r="CP237" s="234"/>
      <c r="CQ237" s="234"/>
      <c r="CR237" s="234"/>
      <c r="CS237" s="234"/>
      <c r="CT237" s="234"/>
      <c r="CU237" s="234"/>
      <c r="CV237" s="234"/>
      <c r="CW237" s="234"/>
      <c r="CX237" s="234"/>
      <c r="CY237" s="234"/>
      <c r="CZ237" s="234"/>
      <c r="DA237" s="234"/>
      <c r="DB237" s="234"/>
      <c r="DC237" s="234"/>
      <c r="DD237" s="234"/>
      <c r="DE237" s="234"/>
      <c r="DF237" s="234"/>
      <c r="DG237" s="234"/>
      <c r="DH237" s="234"/>
      <c r="DI237" s="234"/>
      <c r="DJ237" s="234"/>
      <c r="DK237" s="234"/>
      <c r="DL237" s="234"/>
      <c r="DM237" s="234"/>
      <c r="DN237" s="234"/>
      <c r="DO237" s="234"/>
      <c r="DP237" s="234"/>
      <c r="DQ237" s="234"/>
      <c r="DR237" s="234"/>
      <c r="DS237" s="234"/>
      <c r="DT237" s="234"/>
      <c r="DU237" s="234"/>
      <c r="DV237" s="234"/>
      <c r="DW237" s="234"/>
      <c r="DX237" s="234"/>
      <c r="DY237" s="234"/>
      <c r="DZ237" s="234"/>
      <c r="EA237" s="234"/>
      <c r="EB237" s="234"/>
      <c r="EC237" s="234"/>
      <c r="ED237" s="234"/>
      <c r="EE237" s="234"/>
      <c r="EF237" s="234"/>
      <c r="EG237" s="234"/>
      <c r="EH237" s="234"/>
      <c r="EI237" s="234"/>
      <c r="EJ237" s="234"/>
      <c r="EK237" s="234"/>
    </row>
    <row r="238" spans="1:141" ht="15" x14ac:dyDescent="0.25">
      <c r="A238" s="386" t="str">
        <f t="shared" si="17"/>
        <v>300120250807TAC0010-30xx-90440005149</v>
      </c>
      <c r="B238" s="161" t="s">
        <v>838</v>
      </c>
      <c r="C238" s="475" t="s">
        <v>3363</v>
      </c>
      <c r="D238" s="161" t="s">
        <v>4458</v>
      </c>
      <c r="E238" s="161" t="s">
        <v>5079</v>
      </c>
      <c r="F238" s="161"/>
      <c r="G238" s="161" t="s">
        <v>487</v>
      </c>
      <c r="H238" s="198">
        <v>45876</v>
      </c>
      <c r="I238" s="161" t="s">
        <v>595</v>
      </c>
      <c r="J238" s="161" t="s">
        <v>217</v>
      </c>
      <c r="K238" s="260">
        <v>90440005149</v>
      </c>
      <c r="L238" s="161" t="s">
        <v>3033</v>
      </c>
      <c r="M238" s="161" t="s">
        <v>839</v>
      </c>
      <c r="N238" s="161" t="s">
        <v>564</v>
      </c>
      <c r="O238" s="198">
        <v>45867</v>
      </c>
      <c r="P238" s="161" t="e">
        <v>#N/A</v>
      </c>
      <c r="Q238" s="161" t="e">
        <v>#N/A</v>
      </c>
      <c r="R238" s="161" t="s">
        <v>480</v>
      </c>
      <c r="S238" s="161" t="s">
        <v>716</v>
      </c>
      <c r="T238" s="161" t="s">
        <v>579</v>
      </c>
      <c r="U238" s="161" t="s">
        <v>840</v>
      </c>
      <c r="V238" s="161" t="s">
        <v>689</v>
      </c>
      <c r="W238" s="161" t="s">
        <v>28</v>
      </c>
      <c r="X238" s="198">
        <v>44562</v>
      </c>
      <c r="Y238" s="198">
        <v>45657</v>
      </c>
      <c r="Z238" s="161">
        <v>30</v>
      </c>
      <c r="AA238" s="198">
        <v>45889</v>
      </c>
      <c r="AB238" s="197">
        <f t="shared" si="16"/>
        <v>224</v>
      </c>
      <c r="AC238" s="161" t="s">
        <v>904</v>
      </c>
      <c r="AD238" s="161">
        <v>0</v>
      </c>
      <c r="AE238" s="197">
        <v>648948482</v>
      </c>
      <c r="AF238" s="197">
        <v>14.490381215576647</v>
      </c>
      <c r="AG238" s="197">
        <v>42.305555555555557</v>
      </c>
      <c r="AH238" s="242" t="s">
        <v>118</v>
      </c>
      <c r="AI238" s="242" t="s">
        <v>118</v>
      </c>
      <c r="AJ238" s="515"/>
      <c r="AK238" s="515"/>
      <c r="AL238" s="515"/>
      <c r="AM238" s="515"/>
      <c r="AN238" s="515"/>
      <c r="AO238" s="515"/>
      <c r="AP238" s="515"/>
      <c r="AQ238" s="515"/>
      <c r="AR238" s="515"/>
      <c r="AS238" s="515"/>
      <c r="AT238" s="515"/>
      <c r="AU238" s="515"/>
      <c r="AV238" s="515"/>
      <c r="AW238" s="515"/>
      <c r="AX238" s="515"/>
      <c r="AY238" s="515"/>
      <c r="AZ238" s="515"/>
      <c r="BA238" s="515"/>
      <c r="BB238" s="234"/>
      <c r="BC238" s="234"/>
      <c r="BD238" s="234"/>
      <c r="BE238" s="234"/>
      <c r="BF238" s="234"/>
      <c r="BG238" s="234"/>
      <c r="BH238" s="234"/>
      <c r="BI238" s="234"/>
      <c r="BJ238" s="234"/>
      <c r="BK238" s="234"/>
      <c r="BL238" s="234"/>
      <c r="BM238" s="234"/>
      <c r="BN238" s="234"/>
      <c r="BO238" s="234"/>
      <c r="BP238" s="234"/>
      <c r="BQ238" s="234"/>
      <c r="BR238" s="234"/>
      <c r="BS238" s="234"/>
      <c r="BT238" s="234"/>
      <c r="BU238" s="234"/>
      <c r="BV238" s="234"/>
      <c r="BW238" s="234"/>
      <c r="BX238" s="234"/>
      <c r="BY238" s="234"/>
      <c r="BZ238" s="234"/>
      <c r="CA238" s="234"/>
      <c r="CB238" s="234"/>
      <c r="CC238" s="234"/>
      <c r="CD238" s="234"/>
      <c r="CE238" s="234"/>
      <c r="CF238" s="234"/>
      <c r="CG238" s="234"/>
      <c r="CH238" s="234"/>
      <c r="CI238" s="234"/>
      <c r="CJ238" s="234"/>
      <c r="CK238" s="234"/>
      <c r="CL238" s="234"/>
      <c r="CM238" s="234"/>
      <c r="CN238" s="234"/>
      <c r="CO238" s="234"/>
      <c r="CP238" s="234"/>
      <c r="CQ238" s="234"/>
      <c r="CR238" s="234"/>
      <c r="CS238" s="234"/>
      <c r="CT238" s="234"/>
      <c r="CU238" s="234"/>
      <c r="CV238" s="234"/>
      <c r="CW238" s="234"/>
      <c r="CX238" s="234"/>
      <c r="CY238" s="234"/>
      <c r="CZ238" s="234"/>
      <c r="DA238" s="234"/>
      <c r="DB238" s="234"/>
      <c r="DC238" s="234"/>
      <c r="DD238" s="234"/>
      <c r="DE238" s="234"/>
      <c r="DF238" s="234"/>
      <c r="DG238" s="234"/>
      <c r="DH238" s="234"/>
      <c r="DI238" s="234"/>
      <c r="DJ238" s="234"/>
      <c r="DK238" s="234"/>
      <c r="DL238" s="234"/>
      <c r="DM238" s="234"/>
      <c r="DN238" s="234"/>
      <c r="DO238" s="234"/>
      <c r="DP238" s="234"/>
      <c r="DQ238" s="234"/>
      <c r="DR238" s="234"/>
      <c r="DS238" s="234"/>
      <c r="DT238" s="234"/>
      <c r="DU238" s="234"/>
      <c r="DV238" s="234"/>
      <c r="DW238" s="234"/>
      <c r="DX238" s="234"/>
      <c r="DY238" s="234"/>
      <c r="DZ238" s="234"/>
      <c r="EA238" s="234"/>
      <c r="EB238" s="234"/>
      <c r="EC238" s="234"/>
      <c r="ED238" s="234"/>
      <c r="EE238" s="234"/>
      <c r="EF238" s="234"/>
      <c r="EG238" s="234"/>
      <c r="EH238" s="234"/>
      <c r="EI238" s="234"/>
      <c r="EJ238" s="234"/>
      <c r="EK238" s="234"/>
    </row>
    <row r="239" spans="1:141" ht="15" x14ac:dyDescent="0.25">
      <c r="A239" s="386" t="str">
        <f t="shared" si="17"/>
        <v>580120251110TAC0001-58xx-230540022838</v>
      </c>
      <c r="B239" s="161" t="s">
        <v>1598</v>
      </c>
      <c r="C239" s="475" t="s">
        <v>3363</v>
      </c>
      <c r="D239" s="161" t="s">
        <v>4458</v>
      </c>
      <c r="E239" s="161" t="s">
        <v>5155</v>
      </c>
      <c r="F239" s="161"/>
      <c r="G239" s="161" t="s">
        <v>487</v>
      </c>
      <c r="H239" s="198">
        <v>45971</v>
      </c>
      <c r="I239" s="161" t="s">
        <v>565</v>
      </c>
      <c r="J239" s="161" t="s">
        <v>282</v>
      </c>
      <c r="K239" s="260">
        <v>230540022838</v>
      </c>
      <c r="L239" s="161" t="s">
        <v>3034</v>
      </c>
      <c r="M239" s="161" t="s">
        <v>981</v>
      </c>
      <c r="N239" s="161" t="s">
        <v>564</v>
      </c>
      <c r="O239" s="198" t="e">
        <v>#N/A</v>
      </c>
      <c r="P239" s="161" t="e">
        <v>#N/A</v>
      </c>
      <c r="Q239" s="161" t="e">
        <v>#N/A</v>
      </c>
      <c r="R239" s="161" t="s">
        <v>480</v>
      </c>
      <c r="S239" s="161" t="s">
        <v>1004</v>
      </c>
      <c r="T239" s="161" t="s">
        <v>562</v>
      </c>
      <c r="U239" s="161" t="s">
        <v>1487</v>
      </c>
      <c r="V239" s="161" t="s">
        <v>733</v>
      </c>
      <c r="W239" s="161" t="s">
        <v>28</v>
      </c>
      <c r="X239" s="198">
        <v>44927</v>
      </c>
      <c r="Y239" s="198">
        <v>45657</v>
      </c>
      <c r="Z239" s="161">
        <v>30</v>
      </c>
      <c r="AA239" s="198">
        <v>45981</v>
      </c>
      <c r="AB239" s="197">
        <f t="shared" si="16"/>
        <v>132</v>
      </c>
      <c r="AC239" s="161" t="s">
        <v>904</v>
      </c>
      <c r="AD239" s="161">
        <v>0</v>
      </c>
      <c r="AE239" s="197">
        <v>640158136</v>
      </c>
      <c r="AF239" s="197">
        <v>1.0991095128119457</v>
      </c>
      <c r="AG239" s="197">
        <v>3.875</v>
      </c>
      <c r="AH239" s="242" t="s">
        <v>118</v>
      </c>
      <c r="AI239" s="242" t="s">
        <v>118</v>
      </c>
      <c r="AJ239" s="515"/>
      <c r="AK239" s="515"/>
      <c r="AL239" s="515"/>
      <c r="AM239" s="515"/>
      <c r="AN239" s="515"/>
      <c r="AO239" s="515"/>
      <c r="AP239" s="515"/>
      <c r="AQ239" s="515"/>
      <c r="AR239" s="515"/>
      <c r="AS239" s="515"/>
      <c r="AT239" s="515"/>
      <c r="AU239" s="515"/>
      <c r="AV239" s="515"/>
      <c r="AW239" s="515"/>
      <c r="AX239" s="515"/>
      <c r="AY239" s="515"/>
      <c r="AZ239" s="515"/>
      <c r="BA239" s="515"/>
      <c r="BB239" s="234"/>
      <c r="BC239" s="234"/>
      <c r="BD239" s="234"/>
      <c r="BE239" s="234"/>
      <c r="BF239" s="234"/>
      <c r="BG239" s="234"/>
      <c r="BH239" s="234"/>
      <c r="BI239" s="234"/>
      <c r="BJ239" s="234"/>
      <c r="BK239" s="234"/>
      <c r="BL239" s="234"/>
      <c r="BM239" s="234"/>
      <c r="BN239" s="234"/>
      <c r="BO239" s="234"/>
      <c r="BP239" s="234"/>
      <c r="BQ239" s="234"/>
      <c r="BR239" s="234"/>
      <c r="BS239" s="234"/>
      <c r="BT239" s="234"/>
      <c r="BU239" s="234"/>
      <c r="BV239" s="234"/>
      <c r="BW239" s="234"/>
      <c r="BX239" s="234"/>
      <c r="BY239" s="234"/>
      <c r="BZ239" s="234"/>
      <c r="CA239" s="234"/>
      <c r="CB239" s="234"/>
      <c r="CC239" s="234"/>
      <c r="CD239" s="234"/>
      <c r="CE239" s="234"/>
      <c r="CF239" s="234"/>
      <c r="CG239" s="234"/>
      <c r="CH239" s="234"/>
      <c r="CI239" s="234"/>
      <c r="CJ239" s="234"/>
      <c r="CK239" s="234"/>
      <c r="CL239" s="234"/>
      <c r="CM239" s="234"/>
      <c r="CN239" s="234"/>
      <c r="CO239" s="234"/>
      <c r="CP239" s="234"/>
      <c r="CQ239" s="234"/>
      <c r="CR239" s="234"/>
      <c r="CS239" s="234"/>
      <c r="CT239" s="234"/>
      <c r="CU239" s="234"/>
      <c r="CV239" s="234"/>
      <c r="CW239" s="234"/>
      <c r="CX239" s="234"/>
      <c r="CY239" s="234"/>
      <c r="CZ239" s="234"/>
      <c r="DA239" s="234"/>
      <c r="DB239" s="234"/>
      <c r="DC239" s="234"/>
      <c r="DD239" s="234"/>
      <c r="DE239" s="234"/>
      <c r="DF239" s="234"/>
      <c r="DG239" s="234"/>
      <c r="DH239" s="234"/>
      <c r="DI239" s="234"/>
      <c r="DJ239" s="234"/>
      <c r="DK239" s="234"/>
      <c r="DL239" s="234"/>
      <c r="DM239" s="234"/>
      <c r="DN239" s="234"/>
      <c r="DO239" s="234"/>
      <c r="DP239" s="234"/>
      <c r="DQ239" s="234"/>
      <c r="DR239" s="234"/>
      <c r="DS239" s="234"/>
      <c r="DT239" s="234"/>
      <c r="DU239" s="234"/>
      <c r="DV239" s="234"/>
      <c r="DW239" s="234"/>
      <c r="DX239" s="234"/>
      <c r="DY239" s="234"/>
      <c r="DZ239" s="234"/>
      <c r="EA239" s="234"/>
      <c r="EB239" s="234"/>
      <c r="EC239" s="234"/>
      <c r="ED239" s="234"/>
      <c r="EE239" s="234"/>
      <c r="EF239" s="234"/>
      <c r="EG239" s="234"/>
      <c r="EH239" s="234"/>
      <c r="EI239" s="234"/>
      <c r="EJ239" s="234"/>
      <c r="EK239" s="234"/>
    </row>
    <row r="240" spans="1:141" ht="15" x14ac:dyDescent="0.25">
      <c r="A240" s="386" t="str">
        <f t="shared" si="17"/>
        <v>600120251215TAC0018-60xx-810116300585</v>
      </c>
      <c r="B240" s="161" t="s">
        <v>2137</v>
      </c>
      <c r="C240" s="475" t="s">
        <v>3363</v>
      </c>
      <c r="D240" s="161" t="s">
        <v>4458</v>
      </c>
      <c r="E240" s="161" t="s">
        <v>5244</v>
      </c>
      <c r="F240" s="161"/>
      <c r="G240" s="161" t="s">
        <v>479</v>
      </c>
      <c r="H240" s="198">
        <v>46006</v>
      </c>
      <c r="I240" s="161" t="s">
        <v>566</v>
      </c>
      <c r="J240" s="161" t="s">
        <v>363</v>
      </c>
      <c r="K240" s="260">
        <v>810116300585</v>
      </c>
      <c r="L240" s="161" t="s">
        <v>3038</v>
      </c>
      <c r="M240" s="161" t="s">
        <v>2136</v>
      </c>
      <c r="N240" s="161" t="s">
        <v>564</v>
      </c>
      <c r="O240" s="198" t="e">
        <v>#N/A</v>
      </c>
      <c r="P240" s="161" t="e">
        <v>#N/A</v>
      </c>
      <c r="Q240" s="161" t="e">
        <v>#N/A</v>
      </c>
      <c r="R240" s="161" t="s">
        <v>480</v>
      </c>
      <c r="S240" s="161" t="s">
        <v>665</v>
      </c>
      <c r="T240" s="161" t="s">
        <v>567</v>
      </c>
      <c r="U240" s="161" t="s">
        <v>796</v>
      </c>
      <c r="V240" s="161" t="s">
        <v>658</v>
      </c>
      <c r="W240" s="161" t="s">
        <v>132</v>
      </c>
      <c r="X240" s="198">
        <v>44854</v>
      </c>
      <c r="Y240" s="198">
        <v>45988</v>
      </c>
      <c r="Z240" s="161">
        <v>30</v>
      </c>
      <c r="AA240" s="198">
        <v>46013</v>
      </c>
      <c r="AB240" s="197">
        <f t="shared" si="16"/>
        <v>100</v>
      </c>
      <c r="AC240" s="161" t="s">
        <v>904</v>
      </c>
      <c r="AD240" s="161">
        <v>0</v>
      </c>
      <c r="AE240" s="197">
        <v>549629597</v>
      </c>
      <c r="AF240" s="197">
        <v>1.2650564847584671</v>
      </c>
      <c r="AG240" s="197">
        <v>0.3125</v>
      </c>
      <c r="AH240" s="242" t="s">
        <v>118</v>
      </c>
      <c r="AI240" s="242" t="s">
        <v>904</v>
      </c>
      <c r="AJ240" s="515"/>
      <c r="AK240" s="515"/>
      <c r="AL240" s="515"/>
      <c r="AM240" s="515"/>
      <c r="AN240" s="515"/>
      <c r="AO240" s="515"/>
      <c r="AP240" s="515"/>
      <c r="AQ240" s="515"/>
      <c r="AR240" s="515"/>
      <c r="AS240" s="515"/>
      <c r="AT240" s="515"/>
      <c r="AU240" s="515"/>
      <c r="AV240" s="515"/>
      <c r="AW240" s="515"/>
      <c r="AX240" s="515"/>
      <c r="AY240" s="515"/>
      <c r="AZ240" s="515"/>
      <c r="BA240" s="515"/>
      <c r="BB240" s="234"/>
      <c r="BC240" s="234"/>
      <c r="BD240" s="234"/>
      <c r="BE240" s="234"/>
      <c r="BF240" s="234"/>
      <c r="BG240" s="234"/>
      <c r="BH240" s="234"/>
      <c r="BI240" s="234"/>
      <c r="BJ240" s="234"/>
      <c r="BK240" s="234"/>
      <c r="BL240" s="234"/>
      <c r="BM240" s="234"/>
      <c r="BN240" s="234"/>
      <c r="BO240" s="234"/>
      <c r="BP240" s="234"/>
      <c r="BQ240" s="234"/>
      <c r="BR240" s="234"/>
      <c r="BS240" s="234"/>
      <c r="BT240" s="234"/>
      <c r="BU240" s="234"/>
      <c r="BV240" s="234"/>
      <c r="BW240" s="234"/>
      <c r="BX240" s="234"/>
      <c r="BY240" s="234"/>
      <c r="BZ240" s="234"/>
      <c r="CA240" s="234"/>
      <c r="CB240" s="234"/>
      <c r="CC240" s="234"/>
      <c r="CD240" s="234"/>
      <c r="CE240" s="234"/>
      <c r="CF240" s="234"/>
      <c r="CG240" s="234"/>
      <c r="CH240" s="234"/>
      <c r="CI240" s="234"/>
      <c r="CJ240" s="234"/>
      <c r="CK240" s="234"/>
      <c r="CL240" s="234"/>
      <c r="CM240" s="234"/>
      <c r="CN240" s="234"/>
      <c r="CO240" s="234"/>
      <c r="CP240" s="234"/>
      <c r="CQ240" s="234"/>
      <c r="CR240" s="234"/>
      <c r="CS240" s="234"/>
      <c r="CT240" s="234"/>
      <c r="CU240" s="234"/>
      <c r="CV240" s="234"/>
      <c r="CW240" s="234"/>
      <c r="CX240" s="234"/>
      <c r="CY240" s="234"/>
      <c r="CZ240" s="234"/>
      <c r="DA240" s="234"/>
      <c r="DB240" s="234"/>
      <c r="DC240" s="234"/>
      <c r="DD240" s="234"/>
      <c r="DE240" s="234"/>
      <c r="DF240" s="234"/>
      <c r="DG240" s="234"/>
      <c r="DH240" s="234"/>
      <c r="DI240" s="234"/>
      <c r="DJ240" s="234"/>
      <c r="DK240" s="234"/>
      <c r="DL240" s="234"/>
      <c r="DM240" s="234"/>
      <c r="DN240" s="234"/>
      <c r="DO240" s="234"/>
      <c r="DP240" s="234"/>
      <c r="DQ240" s="234"/>
      <c r="DR240" s="234"/>
      <c r="DS240" s="234"/>
      <c r="DT240" s="234"/>
      <c r="DU240" s="234"/>
      <c r="DV240" s="234"/>
      <c r="DW240" s="234"/>
      <c r="DX240" s="234"/>
      <c r="DY240" s="234"/>
      <c r="DZ240" s="234"/>
      <c r="EA240" s="234"/>
      <c r="EB240" s="234"/>
      <c r="EC240" s="234"/>
      <c r="ED240" s="234"/>
      <c r="EE240" s="234"/>
      <c r="EF240" s="234"/>
      <c r="EG240" s="234"/>
      <c r="EH240" s="234"/>
      <c r="EI240" s="234"/>
      <c r="EJ240" s="234"/>
      <c r="EK240" s="234"/>
    </row>
    <row r="241" spans="1:141" ht="15" x14ac:dyDescent="0.25">
      <c r="A241" s="386" t="str">
        <f t="shared" si="17"/>
        <v>300120251020TAC0077-30xx-130540022511</v>
      </c>
      <c r="B241" s="161" t="s">
        <v>1640</v>
      </c>
      <c r="C241" s="475" t="s">
        <v>3363</v>
      </c>
      <c r="D241" s="161" t="s">
        <v>4458</v>
      </c>
      <c r="E241" s="161" t="s">
        <v>5089</v>
      </c>
      <c r="F241" s="161"/>
      <c r="G241" s="161" t="s">
        <v>487</v>
      </c>
      <c r="H241" s="198">
        <v>45950</v>
      </c>
      <c r="I241" s="161" t="s">
        <v>595</v>
      </c>
      <c r="J241" s="161" t="s">
        <v>217</v>
      </c>
      <c r="K241" s="260">
        <v>130540022511</v>
      </c>
      <c r="L241" s="161" t="s">
        <v>3040</v>
      </c>
      <c r="M241" s="161" t="s">
        <v>969</v>
      </c>
      <c r="N241" s="161" t="s">
        <v>564</v>
      </c>
      <c r="O241" s="198">
        <v>45945</v>
      </c>
      <c r="P241" s="161" t="e">
        <v>#N/A</v>
      </c>
      <c r="Q241" s="161" t="e">
        <v>#N/A</v>
      </c>
      <c r="R241" s="161" t="s">
        <v>31</v>
      </c>
      <c r="S241" s="161" t="s">
        <v>716</v>
      </c>
      <c r="T241" s="161" t="s">
        <v>579</v>
      </c>
      <c r="U241" s="161" t="s">
        <v>997</v>
      </c>
      <c r="V241" s="161" t="s">
        <v>655</v>
      </c>
      <c r="W241" s="161" t="s">
        <v>28</v>
      </c>
      <c r="X241" s="198">
        <v>44927</v>
      </c>
      <c r="Y241" s="198">
        <v>45657</v>
      </c>
      <c r="Z241" s="161">
        <v>30</v>
      </c>
      <c r="AA241" s="198">
        <v>45985</v>
      </c>
      <c r="AB241" s="197">
        <f t="shared" si="16"/>
        <v>128</v>
      </c>
      <c r="AC241" s="161" t="s">
        <v>904</v>
      </c>
      <c r="AD241" s="161">
        <v>0</v>
      </c>
      <c r="AE241" s="197">
        <v>500927593</v>
      </c>
      <c r="AF241" s="197">
        <v>6.253750162181249</v>
      </c>
      <c r="AG241" s="197">
        <v>21.416666666666668</v>
      </c>
      <c r="AH241" s="242" t="s">
        <v>118</v>
      </c>
      <c r="AI241" s="242" t="s">
        <v>118</v>
      </c>
      <c r="AJ241" s="515"/>
      <c r="AK241" s="515"/>
      <c r="AL241" s="515"/>
      <c r="AM241" s="515"/>
      <c r="AN241" s="515"/>
      <c r="AO241" s="515"/>
      <c r="AP241" s="515"/>
      <c r="AQ241" s="515"/>
      <c r="AR241" s="515"/>
      <c r="AS241" s="515"/>
      <c r="AT241" s="515"/>
      <c r="AU241" s="515"/>
      <c r="AV241" s="515"/>
      <c r="AW241" s="515"/>
      <c r="AX241" s="515"/>
      <c r="AY241" s="515"/>
      <c r="AZ241" s="515"/>
      <c r="BA241" s="515"/>
      <c r="BB241" s="234"/>
      <c r="BC241" s="234"/>
      <c r="BD241" s="234"/>
      <c r="BE241" s="234"/>
      <c r="BF241" s="234"/>
      <c r="BG241" s="234"/>
      <c r="BH241" s="234"/>
      <c r="BI241" s="234"/>
      <c r="BJ241" s="234"/>
      <c r="BK241" s="234"/>
      <c r="BL241" s="234"/>
      <c r="BM241" s="234"/>
      <c r="BN241" s="234"/>
      <c r="BO241" s="234"/>
      <c r="BP241" s="234"/>
      <c r="BQ241" s="234"/>
      <c r="BR241" s="234"/>
      <c r="BS241" s="234"/>
      <c r="BT241" s="234"/>
      <c r="BU241" s="234"/>
      <c r="BV241" s="234"/>
      <c r="BW241" s="234"/>
      <c r="BX241" s="234"/>
      <c r="BY241" s="234"/>
      <c r="BZ241" s="234"/>
      <c r="CA241" s="234"/>
      <c r="CB241" s="234"/>
      <c r="CC241" s="234"/>
      <c r="CD241" s="234"/>
      <c r="CE241" s="234"/>
      <c r="CF241" s="234"/>
      <c r="CG241" s="234"/>
      <c r="CH241" s="234"/>
      <c r="CI241" s="234"/>
      <c r="CJ241" s="234"/>
      <c r="CK241" s="234"/>
      <c r="CL241" s="234"/>
      <c r="CM241" s="234"/>
      <c r="CN241" s="234"/>
      <c r="CO241" s="234"/>
      <c r="CP241" s="234"/>
      <c r="CQ241" s="234"/>
      <c r="CR241" s="234"/>
      <c r="CS241" s="234"/>
      <c r="CT241" s="234"/>
      <c r="CU241" s="234"/>
      <c r="CV241" s="234"/>
      <c r="CW241" s="234"/>
      <c r="CX241" s="234"/>
      <c r="CY241" s="234"/>
      <c r="CZ241" s="234"/>
      <c r="DA241" s="234"/>
      <c r="DB241" s="234"/>
      <c r="DC241" s="234"/>
      <c r="DD241" s="234"/>
      <c r="DE241" s="234"/>
      <c r="DF241" s="234"/>
      <c r="DG241" s="234"/>
      <c r="DH241" s="234"/>
      <c r="DI241" s="234"/>
      <c r="DJ241" s="234"/>
      <c r="DK241" s="234"/>
      <c r="DL241" s="234"/>
      <c r="DM241" s="234"/>
      <c r="DN241" s="234"/>
      <c r="DO241" s="234"/>
      <c r="DP241" s="234"/>
      <c r="DQ241" s="234"/>
      <c r="DR241" s="234"/>
      <c r="DS241" s="234"/>
      <c r="DT241" s="234"/>
      <c r="DU241" s="234"/>
      <c r="DV241" s="234"/>
      <c r="DW241" s="234"/>
      <c r="DX241" s="234"/>
      <c r="DY241" s="234"/>
      <c r="DZ241" s="234"/>
      <c r="EA241" s="234"/>
      <c r="EB241" s="234"/>
      <c r="EC241" s="234"/>
      <c r="ED241" s="234"/>
      <c r="EE241" s="234"/>
      <c r="EF241" s="234"/>
      <c r="EG241" s="234"/>
      <c r="EH241" s="234"/>
      <c r="EI241" s="234"/>
      <c r="EJ241" s="234"/>
      <c r="EK241" s="234"/>
    </row>
    <row r="242" spans="1:141" ht="15" x14ac:dyDescent="0.25">
      <c r="A242" s="386" t="str">
        <f t="shared" si="17"/>
        <v>216-30xx-820525351067</v>
      </c>
      <c r="B242" s="249">
        <v>216</v>
      </c>
      <c r="C242" s="476" t="s">
        <v>3365</v>
      </c>
      <c r="D242" s="161" t="s">
        <v>4458</v>
      </c>
      <c r="E242" s="249">
        <v>216</v>
      </c>
      <c r="F242" s="242"/>
      <c r="G242" s="249" t="s">
        <v>21</v>
      </c>
      <c r="H242" s="264">
        <v>45826</v>
      </c>
      <c r="I242" s="249" t="s">
        <v>595</v>
      </c>
      <c r="J242" s="249" t="s">
        <v>217</v>
      </c>
      <c r="K242" s="510">
        <v>820525351067</v>
      </c>
      <c r="L242" s="250">
        <v>300520062436</v>
      </c>
      <c r="M242" s="249" t="s">
        <v>420</v>
      </c>
      <c r="N242" s="249" t="s">
        <v>564</v>
      </c>
      <c r="O242" s="264" t="e">
        <v>#N/A</v>
      </c>
      <c r="P242" s="249" t="e">
        <v>#N/A</v>
      </c>
      <c r="Q242" s="249" t="e">
        <v>#N/A</v>
      </c>
      <c r="R242" s="249" t="s">
        <v>22</v>
      </c>
      <c r="S242" s="249" t="s">
        <v>2029</v>
      </c>
      <c r="T242" s="249" t="s">
        <v>854</v>
      </c>
      <c r="U242" s="249" t="s">
        <v>2031</v>
      </c>
      <c r="V242" s="249"/>
      <c r="W242" s="249" t="s">
        <v>174</v>
      </c>
      <c r="X242" s="264">
        <v>44949</v>
      </c>
      <c r="Y242" s="264">
        <v>45747</v>
      </c>
      <c r="Z242" s="249">
        <v>45</v>
      </c>
      <c r="AA242" s="264">
        <v>45838</v>
      </c>
      <c r="AB242" s="197">
        <f t="shared" si="16"/>
        <v>275</v>
      </c>
      <c r="AC242" s="161" t="s">
        <v>118</v>
      </c>
      <c r="AD242" s="161" t="s">
        <v>165</v>
      </c>
      <c r="AE242" s="197">
        <v>478403996</v>
      </c>
      <c r="AF242" s="197">
        <v>9.1698978103821087</v>
      </c>
      <c r="AG242" s="197">
        <v>0.16666666666666666</v>
      </c>
      <c r="AH242" s="242" t="s">
        <v>118</v>
      </c>
      <c r="AI242" s="242" t="s">
        <v>118</v>
      </c>
      <c r="AJ242" s="515"/>
      <c r="AK242" s="515"/>
      <c r="AL242" s="515"/>
      <c r="AM242" s="515"/>
      <c r="AN242" s="515"/>
      <c r="AO242" s="515"/>
      <c r="AP242" s="515"/>
      <c r="AQ242" s="515"/>
      <c r="AR242" s="515"/>
      <c r="AS242" s="515"/>
      <c r="AT242" s="515"/>
      <c r="AU242" s="515"/>
      <c r="AV242" s="515"/>
      <c r="AW242" s="515"/>
      <c r="AX242" s="515"/>
      <c r="AY242" s="515"/>
      <c r="AZ242" s="515"/>
      <c r="BA242" s="515"/>
      <c r="BB242" s="234"/>
      <c r="BC242" s="234"/>
      <c r="BD242" s="234"/>
      <c r="BE242" s="234"/>
      <c r="BF242" s="234"/>
      <c r="BG242" s="234"/>
      <c r="BH242" s="234"/>
      <c r="BI242" s="234"/>
      <c r="BJ242" s="234"/>
      <c r="BK242" s="234"/>
      <c r="BL242" s="234"/>
      <c r="BM242" s="234"/>
      <c r="BN242" s="234"/>
      <c r="BO242" s="234"/>
      <c r="BP242" s="234"/>
      <c r="BQ242" s="234"/>
      <c r="BR242" s="234"/>
      <c r="BS242" s="234"/>
      <c r="BT242" s="234"/>
      <c r="BU242" s="234"/>
      <c r="BV242" s="234"/>
      <c r="BW242" s="234"/>
      <c r="BX242" s="234"/>
      <c r="BY242" s="234"/>
      <c r="BZ242" s="234"/>
      <c r="CA242" s="234"/>
      <c r="CB242" s="234"/>
      <c r="CC242" s="234"/>
      <c r="CD242" s="234"/>
      <c r="CE242" s="234"/>
      <c r="CF242" s="234"/>
      <c r="CG242" s="234"/>
      <c r="CH242" s="234"/>
      <c r="CI242" s="234"/>
      <c r="CJ242" s="234"/>
      <c r="CK242" s="234"/>
      <c r="CL242" s="234"/>
      <c r="CM242" s="234"/>
      <c r="CN242" s="234"/>
      <c r="CO242" s="234"/>
      <c r="CP242" s="234"/>
      <c r="CQ242" s="234"/>
      <c r="CR242" s="234"/>
      <c r="CS242" s="234"/>
      <c r="CT242" s="234"/>
      <c r="CU242" s="234"/>
      <c r="CV242" s="234"/>
      <c r="CW242" s="234"/>
      <c r="CX242" s="234"/>
      <c r="CY242" s="234"/>
      <c r="CZ242" s="234"/>
      <c r="DA242" s="234"/>
      <c r="DB242" s="234"/>
      <c r="DC242" s="234"/>
      <c r="DD242" s="234"/>
      <c r="DE242" s="234"/>
      <c r="DF242" s="234"/>
      <c r="DG242" s="234"/>
      <c r="DH242" s="234"/>
      <c r="DI242" s="234"/>
      <c r="DJ242" s="234"/>
      <c r="DK242" s="234"/>
      <c r="DL242" s="234"/>
      <c r="DM242" s="234"/>
      <c r="DN242" s="234"/>
      <c r="DO242" s="234"/>
      <c r="DP242" s="234"/>
      <c r="DQ242" s="234"/>
      <c r="DR242" s="234"/>
      <c r="DS242" s="234"/>
      <c r="DT242" s="234"/>
      <c r="DU242" s="234"/>
      <c r="DV242" s="234"/>
      <c r="DW242" s="234"/>
      <c r="DX242" s="234"/>
      <c r="DY242" s="234"/>
      <c r="DZ242" s="234"/>
      <c r="EA242" s="234"/>
      <c r="EB242" s="234"/>
      <c r="EC242" s="234"/>
      <c r="ED242" s="234"/>
      <c r="EE242" s="234"/>
      <c r="EF242" s="234"/>
      <c r="EG242" s="234"/>
      <c r="EH242" s="234"/>
      <c r="EI242" s="234"/>
      <c r="EJ242" s="234"/>
      <c r="EK242" s="234"/>
    </row>
    <row r="243" spans="1:141" ht="15" x14ac:dyDescent="0.25">
      <c r="A243" s="386" t="str">
        <f t="shared" si="17"/>
        <v>430120251104TAC0022-43xx-971040002950</v>
      </c>
      <c r="B243" s="161" t="s">
        <v>1652</v>
      </c>
      <c r="C243" s="475" t="s">
        <v>3363</v>
      </c>
      <c r="D243" s="161" t="s">
        <v>4458</v>
      </c>
      <c r="E243" s="161" t="s">
        <v>5142</v>
      </c>
      <c r="F243" s="161"/>
      <c r="G243" s="161" t="s">
        <v>479</v>
      </c>
      <c r="H243" s="198">
        <v>45965</v>
      </c>
      <c r="I243" s="161" t="s">
        <v>584</v>
      </c>
      <c r="J243" s="161" t="s">
        <v>328</v>
      </c>
      <c r="K243" s="260">
        <v>971040002950</v>
      </c>
      <c r="L243" s="161" t="s">
        <v>3041</v>
      </c>
      <c r="M243" s="161" t="s">
        <v>1653</v>
      </c>
      <c r="N243" s="161" t="s">
        <v>564</v>
      </c>
      <c r="O243" s="198" t="e">
        <v>#N/A</v>
      </c>
      <c r="P243" s="161" t="e">
        <v>#N/A</v>
      </c>
      <c r="Q243" s="161" t="e">
        <v>#N/A</v>
      </c>
      <c r="R243" s="161" t="s">
        <v>480</v>
      </c>
      <c r="S243" s="161" t="s">
        <v>731</v>
      </c>
      <c r="T243" s="161" t="s">
        <v>572</v>
      </c>
      <c r="U243" s="161" t="s">
        <v>1113</v>
      </c>
      <c r="V243" s="161" t="s">
        <v>658</v>
      </c>
      <c r="W243" s="161" t="s">
        <v>131</v>
      </c>
      <c r="X243" s="198">
        <v>44562</v>
      </c>
      <c r="Y243" s="198">
        <v>45657</v>
      </c>
      <c r="Z243" s="161">
        <v>30</v>
      </c>
      <c r="AA243" s="198">
        <v>45987</v>
      </c>
      <c r="AB243" s="197">
        <f t="shared" si="16"/>
        <v>126</v>
      </c>
      <c r="AC243" s="161" t="s">
        <v>904</v>
      </c>
      <c r="AD243" s="161">
        <v>0</v>
      </c>
      <c r="AE243" s="197">
        <v>472363179</v>
      </c>
      <c r="AF243" s="197">
        <v>10.384759644031842</v>
      </c>
      <c r="AG243" s="197">
        <v>26.972222222222229</v>
      </c>
      <c r="AH243" s="242" t="s">
        <v>118</v>
      </c>
      <c r="AI243" s="242" t="s">
        <v>904</v>
      </c>
      <c r="AJ243" s="515"/>
      <c r="AK243" s="515"/>
      <c r="AL243" s="515"/>
      <c r="AM243" s="515"/>
      <c r="AN243" s="515"/>
      <c r="AO243" s="515"/>
      <c r="AP243" s="515"/>
      <c r="AQ243" s="515"/>
      <c r="AR243" s="515"/>
      <c r="AS243" s="515"/>
      <c r="AT243" s="515"/>
      <c r="AU243" s="515"/>
      <c r="AV243" s="515"/>
      <c r="AW243" s="515"/>
      <c r="AX243" s="515"/>
      <c r="AY243" s="515"/>
      <c r="AZ243" s="515"/>
      <c r="BA243" s="515"/>
      <c r="BB243" s="234"/>
      <c r="BC243" s="234"/>
      <c r="BD243" s="234"/>
      <c r="BE243" s="234"/>
      <c r="BF243" s="234"/>
      <c r="BG243" s="234"/>
      <c r="BH243" s="234"/>
      <c r="BI243" s="234"/>
      <c r="BJ243" s="234"/>
      <c r="BK243" s="234"/>
      <c r="BL243" s="234"/>
      <c r="BM243" s="234"/>
      <c r="BN243" s="234"/>
      <c r="BO243" s="234"/>
      <c r="BP243" s="234"/>
      <c r="BQ243" s="234"/>
      <c r="BR243" s="234"/>
      <c r="BS243" s="234"/>
      <c r="BT243" s="234"/>
      <c r="BU243" s="234"/>
      <c r="BV243" s="234"/>
      <c r="BW243" s="234"/>
      <c r="BX243" s="234"/>
      <c r="BY243" s="234"/>
      <c r="BZ243" s="234"/>
      <c r="CA243" s="234"/>
      <c r="CB243" s="234"/>
      <c r="CC243" s="234"/>
      <c r="CD243" s="234"/>
      <c r="CE243" s="234"/>
      <c r="CF243" s="234"/>
      <c r="CG243" s="234"/>
      <c r="CH243" s="234"/>
      <c r="CI243" s="234"/>
      <c r="CJ243" s="234"/>
      <c r="CK243" s="234"/>
      <c r="CL243" s="234"/>
      <c r="CM243" s="234"/>
      <c r="CN243" s="234"/>
      <c r="CO243" s="234"/>
      <c r="CP243" s="234"/>
      <c r="CQ243" s="234"/>
      <c r="CR243" s="234"/>
      <c r="CS243" s="234"/>
      <c r="CT243" s="234"/>
      <c r="CU243" s="234"/>
      <c r="CV243" s="234"/>
      <c r="CW243" s="234"/>
      <c r="CX243" s="234"/>
      <c r="CY243" s="234"/>
      <c r="CZ243" s="234"/>
      <c r="DA243" s="234"/>
      <c r="DB243" s="234"/>
      <c r="DC243" s="234"/>
      <c r="DD243" s="234"/>
      <c r="DE243" s="234"/>
      <c r="DF243" s="234"/>
      <c r="DG243" s="234"/>
      <c r="DH243" s="234"/>
      <c r="DI243" s="234"/>
      <c r="DJ243" s="234"/>
      <c r="DK243" s="234"/>
      <c r="DL243" s="234"/>
      <c r="DM243" s="234"/>
      <c r="DN243" s="234"/>
      <c r="DO243" s="234"/>
      <c r="DP243" s="234"/>
      <c r="DQ243" s="234"/>
      <c r="DR243" s="234"/>
      <c r="DS243" s="234"/>
      <c r="DT243" s="234"/>
      <c r="DU243" s="234"/>
      <c r="DV243" s="234"/>
      <c r="DW243" s="234"/>
      <c r="DX243" s="234"/>
      <c r="DY243" s="234"/>
      <c r="DZ243" s="234"/>
      <c r="EA243" s="234"/>
      <c r="EB243" s="234"/>
      <c r="EC243" s="234"/>
      <c r="ED243" s="234"/>
      <c r="EE243" s="234"/>
      <c r="EF243" s="234"/>
      <c r="EG243" s="234"/>
      <c r="EH243" s="234"/>
      <c r="EI243" s="234"/>
      <c r="EJ243" s="234"/>
      <c r="EK243" s="234"/>
    </row>
    <row r="244" spans="1:141" ht="15" x14ac:dyDescent="0.25">
      <c r="A244" s="386" t="str">
        <f t="shared" si="17"/>
        <v>600120251124TAC0022-60xx-180440013338</v>
      </c>
      <c r="B244" s="161" t="s">
        <v>1948</v>
      </c>
      <c r="C244" s="475" t="s">
        <v>3363</v>
      </c>
      <c r="D244" s="161" t="s">
        <v>4458</v>
      </c>
      <c r="E244" s="161" t="s">
        <v>5225</v>
      </c>
      <c r="F244" s="161"/>
      <c r="G244" s="161" t="s">
        <v>487</v>
      </c>
      <c r="H244" s="198">
        <v>45985</v>
      </c>
      <c r="I244" s="161" t="s">
        <v>566</v>
      </c>
      <c r="J244" s="161" t="s">
        <v>363</v>
      </c>
      <c r="K244" s="260">
        <v>180440013338</v>
      </c>
      <c r="L244" s="161" t="s">
        <v>3042</v>
      </c>
      <c r="M244" s="161" t="s">
        <v>1947</v>
      </c>
      <c r="N244" s="161" t="s">
        <v>564</v>
      </c>
      <c r="O244" s="198">
        <v>45974</v>
      </c>
      <c r="P244" s="161" t="e">
        <v>#N/A</v>
      </c>
      <c r="Q244" s="161" t="e">
        <v>#N/A</v>
      </c>
      <c r="R244" s="161" t="s">
        <v>480</v>
      </c>
      <c r="S244" s="161" t="s">
        <v>663</v>
      </c>
      <c r="T244" s="161" t="s">
        <v>579</v>
      </c>
      <c r="U244" s="161" t="s">
        <v>770</v>
      </c>
      <c r="V244" s="161" t="s">
        <v>655</v>
      </c>
      <c r="W244" s="161" t="s">
        <v>28</v>
      </c>
      <c r="X244" s="198">
        <v>44562</v>
      </c>
      <c r="Y244" s="198">
        <v>45657</v>
      </c>
      <c r="Z244" s="161">
        <v>30</v>
      </c>
      <c r="AA244" s="198">
        <v>45999</v>
      </c>
      <c r="AB244" s="197">
        <f t="shared" si="16"/>
        <v>114</v>
      </c>
      <c r="AC244" s="161" t="s">
        <v>904</v>
      </c>
      <c r="AD244" s="161">
        <v>0</v>
      </c>
      <c r="AE244" s="197">
        <v>470306621</v>
      </c>
      <c r="AF244" s="197">
        <v>12.438869673186895</v>
      </c>
      <c r="AG244" s="197">
        <v>7.1944444444444438</v>
      </c>
      <c r="AH244" s="242" t="s">
        <v>118</v>
      </c>
      <c r="AI244" s="242" t="s">
        <v>904</v>
      </c>
      <c r="AJ244" s="515"/>
      <c r="AK244" s="515"/>
      <c r="AL244" s="515"/>
      <c r="AM244" s="515"/>
      <c r="AN244" s="515"/>
      <c r="AO244" s="515"/>
      <c r="AP244" s="515"/>
      <c r="AQ244" s="515"/>
      <c r="AR244" s="515"/>
      <c r="AS244" s="515"/>
      <c r="AT244" s="515"/>
      <c r="AU244" s="515"/>
      <c r="AV244" s="515"/>
      <c r="AW244" s="515"/>
      <c r="AX244" s="515"/>
      <c r="AY244" s="515"/>
      <c r="AZ244" s="515"/>
      <c r="BA244" s="515"/>
      <c r="BB244" s="234"/>
      <c r="BC244" s="234"/>
      <c r="BD244" s="234"/>
      <c r="BE244" s="234"/>
      <c r="BF244" s="234"/>
      <c r="BG244" s="234"/>
      <c r="BH244" s="234"/>
      <c r="BI244" s="234"/>
      <c r="BJ244" s="234"/>
      <c r="BK244" s="234"/>
      <c r="BL244" s="234"/>
      <c r="BM244" s="234"/>
      <c r="BN244" s="234"/>
      <c r="BO244" s="234"/>
      <c r="BP244" s="234"/>
      <c r="BQ244" s="234"/>
      <c r="BR244" s="234"/>
      <c r="BS244" s="234"/>
      <c r="BT244" s="234"/>
      <c r="BU244" s="234"/>
      <c r="BV244" s="234"/>
      <c r="BW244" s="234"/>
      <c r="BX244" s="234"/>
      <c r="BY244" s="234"/>
      <c r="BZ244" s="234"/>
      <c r="CA244" s="234"/>
      <c r="CB244" s="234"/>
      <c r="CC244" s="234"/>
      <c r="CD244" s="234"/>
      <c r="CE244" s="234"/>
      <c r="CF244" s="234"/>
      <c r="CG244" s="234"/>
      <c r="CH244" s="234"/>
      <c r="CI244" s="234"/>
      <c r="CJ244" s="234"/>
      <c r="CK244" s="234"/>
      <c r="CL244" s="234"/>
      <c r="CM244" s="234"/>
      <c r="CN244" s="234"/>
      <c r="CO244" s="234"/>
      <c r="CP244" s="234"/>
      <c r="CQ244" s="234"/>
      <c r="CR244" s="234"/>
      <c r="CS244" s="234"/>
      <c r="CT244" s="234"/>
      <c r="CU244" s="234"/>
      <c r="CV244" s="234"/>
      <c r="CW244" s="234"/>
      <c r="CX244" s="234"/>
      <c r="CY244" s="234"/>
      <c r="CZ244" s="234"/>
      <c r="DA244" s="234"/>
      <c r="DB244" s="234"/>
      <c r="DC244" s="234"/>
      <c r="DD244" s="234"/>
      <c r="DE244" s="234"/>
      <c r="DF244" s="234"/>
      <c r="DG244" s="234"/>
      <c r="DH244" s="234"/>
      <c r="DI244" s="234"/>
      <c r="DJ244" s="234"/>
      <c r="DK244" s="234"/>
      <c r="DL244" s="234"/>
      <c r="DM244" s="234"/>
      <c r="DN244" s="234"/>
      <c r="DO244" s="234"/>
      <c r="DP244" s="234"/>
      <c r="DQ244" s="234"/>
      <c r="DR244" s="234"/>
      <c r="DS244" s="234"/>
      <c r="DT244" s="234"/>
      <c r="DU244" s="234"/>
      <c r="DV244" s="234"/>
      <c r="DW244" s="234"/>
      <c r="DX244" s="234"/>
      <c r="DY244" s="234"/>
      <c r="DZ244" s="234"/>
      <c r="EA244" s="234"/>
      <c r="EB244" s="234"/>
      <c r="EC244" s="234"/>
      <c r="ED244" s="234"/>
      <c r="EE244" s="234"/>
      <c r="EF244" s="234"/>
      <c r="EG244" s="234"/>
      <c r="EH244" s="234"/>
      <c r="EI244" s="234"/>
      <c r="EJ244" s="234"/>
      <c r="EK244" s="234"/>
    </row>
    <row r="245" spans="1:141" ht="15" x14ac:dyDescent="0.25">
      <c r="A245" s="386" t="str">
        <f t="shared" si="17"/>
        <v>620120260119TAC0009-62xx-830329401026</v>
      </c>
      <c r="B245" s="161" t="s">
        <v>3737</v>
      </c>
      <c r="C245" s="475" t="s">
        <v>3363</v>
      </c>
      <c r="D245" s="161" t="s">
        <v>4458</v>
      </c>
      <c r="E245" s="161" t="s">
        <v>5418</v>
      </c>
      <c r="F245" s="161"/>
      <c r="G245" s="161" t="s">
        <v>479</v>
      </c>
      <c r="H245" s="198">
        <v>46041</v>
      </c>
      <c r="I245" s="161" t="s">
        <v>576</v>
      </c>
      <c r="J245" s="161" t="s">
        <v>361</v>
      </c>
      <c r="K245" s="260">
        <v>830329401026</v>
      </c>
      <c r="L245" s="161" t="s">
        <v>3944</v>
      </c>
      <c r="M245" s="161" t="s">
        <v>3736</v>
      </c>
      <c r="N245" s="161" t="s">
        <v>564</v>
      </c>
      <c r="O245" s="198" t="e">
        <v>#N/A</v>
      </c>
      <c r="P245" s="161" t="e">
        <v>#N/A</v>
      </c>
      <c r="Q245" s="161" t="e">
        <v>#N/A</v>
      </c>
      <c r="R245" s="161" t="s">
        <v>31</v>
      </c>
      <c r="S245" s="161" t="s">
        <v>831</v>
      </c>
      <c r="T245" s="161" t="s">
        <v>578</v>
      </c>
      <c r="U245" s="161" t="s">
        <v>3259</v>
      </c>
      <c r="V245" s="161" t="s">
        <v>658</v>
      </c>
      <c r="W245" s="161" t="s">
        <v>132</v>
      </c>
      <c r="X245" s="198">
        <v>44927</v>
      </c>
      <c r="Y245" s="198">
        <v>46009</v>
      </c>
      <c r="Z245" s="161">
        <v>30</v>
      </c>
      <c r="AA245" s="198">
        <v>46076</v>
      </c>
      <c r="AB245" s="197">
        <f t="shared" si="16"/>
        <v>37</v>
      </c>
      <c r="AC245" s="161" t="s">
        <v>904</v>
      </c>
      <c r="AD245" s="161">
        <v>0</v>
      </c>
      <c r="AE245" s="197">
        <v>462698618</v>
      </c>
      <c r="AF245" s="197">
        <v>3.0308506346133068</v>
      </c>
      <c r="AG245" s="197">
        <v>0.13888888888888887</v>
      </c>
      <c r="AH245" s="242" t="s">
        <v>118</v>
      </c>
      <c r="AI245" s="242" t="s">
        <v>118</v>
      </c>
      <c r="AJ245" s="515"/>
      <c r="AK245" s="515"/>
      <c r="AL245" s="515"/>
      <c r="AM245" s="515"/>
      <c r="AN245" s="515"/>
      <c r="AO245" s="515"/>
      <c r="AP245" s="515"/>
      <c r="AQ245" s="515"/>
      <c r="AR245" s="515"/>
      <c r="AS245" s="515"/>
      <c r="AT245" s="515"/>
      <c r="AU245" s="515"/>
      <c r="AV245" s="515"/>
      <c r="AW245" s="515"/>
      <c r="AX245" s="515"/>
      <c r="AY245" s="515"/>
      <c r="AZ245" s="515"/>
      <c r="BA245" s="515"/>
      <c r="BB245" s="234"/>
      <c r="BC245" s="234"/>
      <c r="BD245" s="234"/>
      <c r="BE245" s="234"/>
      <c r="BF245" s="234"/>
      <c r="BG245" s="234"/>
      <c r="BH245" s="234"/>
      <c r="BI245" s="234"/>
      <c r="BJ245" s="234"/>
      <c r="BK245" s="234"/>
      <c r="BL245" s="234"/>
      <c r="BM245" s="234"/>
      <c r="BN245" s="234"/>
      <c r="BO245" s="234"/>
      <c r="BP245" s="234"/>
      <c r="BQ245" s="234"/>
      <c r="BR245" s="234"/>
      <c r="BS245" s="234"/>
      <c r="BT245" s="234"/>
      <c r="BU245" s="234"/>
      <c r="BV245" s="234"/>
      <c r="BW245" s="234"/>
      <c r="BX245" s="234"/>
      <c r="BY245" s="234"/>
      <c r="BZ245" s="234"/>
      <c r="CA245" s="234"/>
      <c r="CB245" s="234"/>
      <c r="CC245" s="234"/>
      <c r="CD245" s="234"/>
      <c r="CE245" s="234"/>
      <c r="CF245" s="234"/>
      <c r="CG245" s="234"/>
      <c r="CH245" s="234"/>
      <c r="CI245" s="234"/>
      <c r="CJ245" s="234"/>
      <c r="CK245" s="234"/>
      <c r="CL245" s="234"/>
      <c r="CM245" s="234"/>
      <c r="CN245" s="234"/>
      <c r="CO245" s="234"/>
      <c r="CP245" s="234"/>
      <c r="CQ245" s="234"/>
      <c r="CR245" s="234"/>
      <c r="CS245" s="234"/>
      <c r="CT245" s="234"/>
      <c r="CU245" s="234"/>
      <c r="CV245" s="234"/>
      <c r="CW245" s="234"/>
      <c r="CX245" s="234"/>
      <c r="CY245" s="234"/>
      <c r="CZ245" s="234"/>
      <c r="DA245" s="234"/>
      <c r="DB245" s="234"/>
      <c r="DC245" s="234"/>
      <c r="DD245" s="234"/>
      <c r="DE245" s="234"/>
      <c r="DF245" s="234"/>
      <c r="DG245" s="234"/>
      <c r="DH245" s="234"/>
      <c r="DI245" s="234"/>
      <c r="DJ245" s="234"/>
      <c r="DK245" s="234"/>
      <c r="DL245" s="234"/>
      <c r="DM245" s="234"/>
      <c r="DN245" s="234"/>
      <c r="DO245" s="234"/>
      <c r="DP245" s="234"/>
      <c r="DQ245" s="234"/>
      <c r="DR245" s="234"/>
      <c r="DS245" s="234"/>
      <c r="DT245" s="234"/>
      <c r="DU245" s="234"/>
      <c r="DV245" s="234"/>
      <c r="DW245" s="234"/>
      <c r="DX245" s="234"/>
      <c r="DY245" s="234"/>
      <c r="DZ245" s="234"/>
      <c r="EA245" s="234"/>
      <c r="EB245" s="234"/>
      <c r="EC245" s="234"/>
      <c r="ED245" s="234"/>
      <c r="EE245" s="234"/>
      <c r="EF245" s="234"/>
      <c r="EG245" s="234"/>
      <c r="EH245" s="234"/>
      <c r="EI245" s="234"/>
      <c r="EJ245" s="234"/>
      <c r="EK245" s="234"/>
    </row>
    <row r="246" spans="1:141" ht="15" x14ac:dyDescent="0.25">
      <c r="A246" s="386" t="str">
        <f t="shared" si="17"/>
        <v>600120251029TAC0371-60xx-170940023567</v>
      </c>
      <c r="B246" s="161" t="s">
        <v>2310</v>
      </c>
      <c r="C246" s="475" t="s">
        <v>3363</v>
      </c>
      <c r="D246" s="161" t="s">
        <v>4458</v>
      </c>
      <c r="E246" s="161" t="s">
        <v>5241</v>
      </c>
      <c r="F246" s="161"/>
      <c r="G246" s="161" t="s">
        <v>487</v>
      </c>
      <c r="H246" s="198">
        <v>45959</v>
      </c>
      <c r="I246" s="161" t="s">
        <v>566</v>
      </c>
      <c r="J246" s="161" t="s">
        <v>363</v>
      </c>
      <c r="K246" s="260">
        <v>170940023567</v>
      </c>
      <c r="L246" s="161" t="s">
        <v>3043</v>
      </c>
      <c r="M246" s="161" t="s">
        <v>2311</v>
      </c>
      <c r="N246" s="161" t="s">
        <v>564</v>
      </c>
      <c r="O246" s="198" t="e">
        <v>#N/A</v>
      </c>
      <c r="P246" s="161" t="e">
        <v>#N/A</v>
      </c>
      <c r="Q246" s="161" t="e">
        <v>#N/A</v>
      </c>
      <c r="R246" s="161" t="s">
        <v>480</v>
      </c>
      <c r="S246" s="161" t="s">
        <v>663</v>
      </c>
      <c r="T246" s="161" t="s">
        <v>579</v>
      </c>
      <c r="U246" s="161" t="s">
        <v>1036</v>
      </c>
      <c r="V246" s="161" t="s">
        <v>655</v>
      </c>
      <c r="W246" s="161" t="s">
        <v>442</v>
      </c>
      <c r="X246" s="198">
        <v>44562</v>
      </c>
      <c r="Y246" s="198">
        <v>45838</v>
      </c>
      <c r="Z246" s="161">
        <v>30</v>
      </c>
      <c r="AA246" s="198">
        <v>46009</v>
      </c>
      <c r="AB246" s="197">
        <f t="shared" si="16"/>
        <v>104</v>
      </c>
      <c r="AC246" s="161" t="s">
        <v>118</v>
      </c>
      <c r="AD246" s="161" t="s">
        <v>165</v>
      </c>
      <c r="AE246" s="197">
        <v>453505609</v>
      </c>
      <c r="AF246" s="197">
        <v>2.2838077294419321E-2</v>
      </c>
      <c r="AG246" s="197">
        <v>1.875</v>
      </c>
      <c r="AH246" s="242" t="s">
        <v>118</v>
      </c>
      <c r="AI246" s="242" t="s">
        <v>904</v>
      </c>
      <c r="AJ246" s="515"/>
      <c r="AK246" s="515"/>
      <c r="AL246" s="515"/>
      <c r="AM246" s="515"/>
      <c r="AN246" s="515"/>
      <c r="AO246" s="515"/>
      <c r="AP246" s="515"/>
      <c r="AQ246" s="515"/>
      <c r="AR246" s="515"/>
      <c r="AS246" s="515"/>
      <c r="AT246" s="515"/>
      <c r="AU246" s="515"/>
      <c r="AV246" s="515"/>
      <c r="AW246" s="515"/>
      <c r="AX246" s="515"/>
      <c r="AY246" s="515"/>
      <c r="AZ246" s="515"/>
      <c r="BA246" s="515"/>
      <c r="BB246" s="234"/>
      <c r="BC246" s="234"/>
      <c r="BD246" s="234"/>
      <c r="BE246" s="234"/>
      <c r="BF246" s="234"/>
      <c r="BG246" s="234"/>
      <c r="BH246" s="234"/>
      <c r="BI246" s="234"/>
      <c r="BJ246" s="234"/>
      <c r="BK246" s="234"/>
      <c r="BL246" s="234"/>
      <c r="BM246" s="234"/>
      <c r="BN246" s="234"/>
      <c r="BO246" s="234"/>
      <c r="BP246" s="234"/>
      <c r="BQ246" s="234"/>
      <c r="BR246" s="234"/>
      <c r="BS246" s="234"/>
      <c r="BT246" s="234"/>
      <c r="BU246" s="234"/>
      <c r="BV246" s="234"/>
      <c r="BW246" s="234"/>
      <c r="BX246" s="234"/>
      <c r="BY246" s="234"/>
      <c r="BZ246" s="234"/>
      <c r="CA246" s="234"/>
      <c r="CB246" s="234"/>
      <c r="CC246" s="234"/>
      <c r="CD246" s="234"/>
      <c r="CE246" s="234"/>
      <c r="CF246" s="234"/>
      <c r="CG246" s="234"/>
      <c r="CH246" s="234"/>
      <c r="CI246" s="234"/>
      <c r="CJ246" s="234"/>
      <c r="CK246" s="234"/>
      <c r="CL246" s="234"/>
      <c r="CM246" s="234"/>
      <c r="CN246" s="234"/>
      <c r="CO246" s="234"/>
      <c r="CP246" s="234"/>
      <c r="CQ246" s="234"/>
      <c r="CR246" s="234"/>
      <c r="CS246" s="234"/>
      <c r="CT246" s="234"/>
      <c r="CU246" s="234"/>
      <c r="CV246" s="234"/>
      <c r="CW246" s="234"/>
      <c r="CX246" s="234"/>
      <c r="CY246" s="234"/>
      <c r="CZ246" s="234"/>
      <c r="DA246" s="234"/>
      <c r="DB246" s="234"/>
      <c r="DC246" s="234"/>
      <c r="DD246" s="234"/>
      <c r="DE246" s="234"/>
      <c r="DF246" s="234"/>
      <c r="DG246" s="234"/>
      <c r="DH246" s="234"/>
      <c r="DI246" s="234"/>
      <c r="DJ246" s="234"/>
      <c r="DK246" s="234"/>
      <c r="DL246" s="234"/>
      <c r="DM246" s="234"/>
      <c r="DN246" s="234"/>
      <c r="DO246" s="234"/>
      <c r="DP246" s="234"/>
      <c r="DQ246" s="234"/>
      <c r="DR246" s="234"/>
      <c r="DS246" s="234"/>
      <c r="DT246" s="234"/>
      <c r="DU246" s="234"/>
      <c r="DV246" s="234"/>
      <c r="DW246" s="234"/>
      <c r="DX246" s="234"/>
      <c r="DY246" s="234"/>
      <c r="DZ246" s="234"/>
      <c r="EA246" s="234"/>
      <c r="EB246" s="234"/>
      <c r="EC246" s="234"/>
      <c r="ED246" s="234"/>
      <c r="EE246" s="234"/>
      <c r="EF246" s="234"/>
      <c r="EG246" s="234"/>
      <c r="EH246" s="234"/>
      <c r="EI246" s="234"/>
      <c r="EJ246" s="234"/>
      <c r="EK246" s="234"/>
    </row>
    <row r="247" spans="1:141" ht="15" x14ac:dyDescent="0.25">
      <c r="A247" s="386" t="str">
        <f t="shared" si="17"/>
        <v>600120251125TAC0002-60xx-920941000346</v>
      </c>
      <c r="B247" s="161" t="s">
        <v>1942</v>
      </c>
      <c r="C247" s="475" t="s">
        <v>3363</v>
      </c>
      <c r="D247" s="161" t="s">
        <v>4458</v>
      </c>
      <c r="E247" s="161" t="s">
        <v>5217</v>
      </c>
      <c r="F247" s="161"/>
      <c r="G247" s="161" t="s">
        <v>479</v>
      </c>
      <c r="H247" s="198">
        <v>45986</v>
      </c>
      <c r="I247" s="161" t="s">
        <v>566</v>
      </c>
      <c r="J247" s="161" t="s">
        <v>363</v>
      </c>
      <c r="K247" s="260">
        <v>920941000346</v>
      </c>
      <c r="L247" s="161" t="s">
        <v>3044</v>
      </c>
      <c r="M247" s="161" t="s">
        <v>5218</v>
      </c>
      <c r="N247" s="161" t="s">
        <v>564</v>
      </c>
      <c r="O247" s="198" t="e">
        <v>#N/A</v>
      </c>
      <c r="P247" s="161" t="e">
        <v>#N/A</v>
      </c>
      <c r="Q247" s="161" t="e">
        <v>#N/A</v>
      </c>
      <c r="R247" s="161" t="s">
        <v>480</v>
      </c>
      <c r="S247" s="161" t="s">
        <v>675</v>
      </c>
      <c r="T247" s="161" t="s">
        <v>759</v>
      </c>
      <c r="U247" s="161" t="s">
        <v>765</v>
      </c>
      <c r="V247" s="161" t="s">
        <v>658</v>
      </c>
      <c r="W247" s="161" t="s">
        <v>132</v>
      </c>
      <c r="X247" s="198">
        <v>44562</v>
      </c>
      <c r="Y247" s="198">
        <v>45979</v>
      </c>
      <c r="Z247" s="161">
        <v>30</v>
      </c>
      <c r="AA247" s="198">
        <v>45992</v>
      </c>
      <c r="AB247" s="197">
        <f t="shared" si="16"/>
        <v>121</v>
      </c>
      <c r="AC247" s="161" t="s">
        <v>904</v>
      </c>
      <c r="AD247" s="161">
        <v>0</v>
      </c>
      <c r="AE247" s="197">
        <v>443301920</v>
      </c>
      <c r="AF247" s="197">
        <v>7.5</v>
      </c>
      <c r="AG247" s="197">
        <v>3.8333333333333335</v>
      </c>
      <c r="AH247" s="242" t="s">
        <v>118</v>
      </c>
      <c r="AI247" s="242" t="s">
        <v>904</v>
      </c>
      <c r="AJ247" s="515"/>
      <c r="AK247" s="515"/>
      <c r="AL247" s="515"/>
      <c r="AM247" s="515"/>
      <c r="AN247" s="515"/>
      <c r="AO247" s="515"/>
      <c r="AP247" s="515"/>
      <c r="AQ247" s="515"/>
      <c r="AR247" s="515"/>
      <c r="AS247" s="515"/>
      <c r="AT247" s="515"/>
      <c r="AU247" s="515"/>
      <c r="AV247" s="515"/>
      <c r="AW247" s="515"/>
      <c r="AX247" s="515"/>
      <c r="AY247" s="515"/>
      <c r="AZ247" s="515"/>
      <c r="BA247" s="515"/>
      <c r="BB247" s="234"/>
      <c r="BC247" s="234"/>
      <c r="BD247" s="234"/>
      <c r="BE247" s="234"/>
      <c r="BF247" s="234"/>
      <c r="BG247" s="234"/>
      <c r="BH247" s="234"/>
      <c r="BI247" s="234"/>
      <c r="BJ247" s="234"/>
      <c r="BK247" s="234"/>
      <c r="BL247" s="234"/>
      <c r="BM247" s="234"/>
      <c r="BN247" s="234"/>
      <c r="BO247" s="234"/>
      <c r="BP247" s="234"/>
      <c r="BQ247" s="234"/>
      <c r="BR247" s="234"/>
      <c r="BS247" s="234"/>
      <c r="BT247" s="234"/>
      <c r="BU247" s="234"/>
      <c r="BV247" s="234"/>
      <c r="BW247" s="234"/>
      <c r="BX247" s="234"/>
      <c r="BY247" s="234"/>
      <c r="BZ247" s="234"/>
      <c r="CA247" s="234"/>
      <c r="CB247" s="234"/>
      <c r="CC247" s="234"/>
      <c r="CD247" s="234"/>
      <c r="CE247" s="234"/>
      <c r="CF247" s="234"/>
      <c r="CG247" s="234"/>
      <c r="CH247" s="234"/>
      <c r="CI247" s="234"/>
      <c r="CJ247" s="234"/>
      <c r="CK247" s="234"/>
      <c r="CL247" s="234"/>
      <c r="CM247" s="234"/>
      <c r="CN247" s="234"/>
      <c r="CO247" s="234"/>
      <c r="CP247" s="234"/>
      <c r="CQ247" s="234"/>
      <c r="CR247" s="234"/>
      <c r="CS247" s="234"/>
      <c r="CT247" s="234"/>
      <c r="CU247" s="234"/>
      <c r="CV247" s="234"/>
      <c r="CW247" s="234"/>
      <c r="CX247" s="234"/>
      <c r="CY247" s="234"/>
      <c r="CZ247" s="234"/>
      <c r="DA247" s="234"/>
      <c r="DB247" s="234"/>
      <c r="DC247" s="234"/>
      <c r="DD247" s="234"/>
      <c r="DE247" s="234"/>
      <c r="DF247" s="234"/>
      <c r="DG247" s="234"/>
      <c r="DH247" s="234"/>
      <c r="DI247" s="234"/>
      <c r="DJ247" s="234"/>
      <c r="DK247" s="234"/>
      <c r="DL247" s="234"/>
      <c r="DM247" s="234"/>
      <c r="DN247" s="234"/>
      <c r="DO247" s="234"/>
      <c r="DP247" s="234"/>
      <c r="DQ247" s="234"/>
      <c r="DR247" s="234"/>
      <c r="DS247" s="234"/>
      <c r="DT247" s="234"/>
      <c r="DU247" s="234"/>
      <c r="DV247" s="234"/>
      <c r="DW247" s="234"/>
      <c r="DX247" s="234"/>
      <c r="DY247" s="234"/>
      <c r="DZ247" s="234"/>
      <c r="EA247" s="234"/>
      <c r="EB247" s="234"/>
      <c r="EC247" s="234"/>
      <c r="ED247" s="234"/>
      <c r="EE247" s="234"/>
      <c r="EF247" s="234"/>
      <c r="EG247" s="234"/>
      <c r="EH247" s="234"/>
      <c r="EI247" s="234"/>
      <c r="EJ247" s="234"/>
      <c r="EK247" s="234"/>
    </row>
    <row r="248" spans="1:141" ht="15" x14ac:dyDescent="0.25">
      <c r="A248" s="386" t="str">
        <f t="shared" si="17"/>
        <v>580120260113TAC0001-58xx-70840009014</v>
      </c>
      <c r="B248" s="161" t="s">
        <v>2744</v>
      </c>
      <c r="C248" s="475" t="s">
        <v>3363</v>
      </c>
      <c r="D248" s="161" t="s">
        <v>4458</v>
      </c>
      <c r="E248" s="161" t="s">
        <v>5162</v>
      </c>
      <c r="F248" s="161"/>
      <c r="G248" s="161" t="s">
        <v>487</v>
      </c>
      <c r="H248" s="198">
        <v>46035</v>
      </c>
      <c r="I248" s="161" t="s">
        <v>565</v>
      </c>
      <c r="J248" s="161" t="s">
        <v>282</v>
      </c>
      <c r="K248" s="260">
        <v>70840009014</v>
      </c>
      <c r="L248" s="161" t="s">
        <v>3045</v>
      </c>
      <c r="M248" s="161" t="s">
        <v>2743</v>
      </c>
      <c r="N248" s="161" t="s">
        <v>564</v>
      </c>
      <c r="O248" s="198">
        <v>46017</v>
      </c>
      <c r="P248" s="161" t="e">
        <v>#N/A</v>
      </c>
      <c r="Q248" s="161" t="e">
        <v>#N/A</v>
      </c>
      <c r="R248" s="161" t="s">
        <v>480</v>
      </c>
      <c r="S248" s="161" t="s">
        <v>1004</v>
      </c>
      <c r="T248" s="161" t="s">
        <v>562</v>
      </c>
      <c r="U248" s="161" t="s">
        <v>1043</v>
      </c>
      <c r="V248" s="161" t="s">
        <v>689</v>
      </c>
      <c r="W248" s="161" t="s">
        <v>28</v>
      </c>
      <c r="X248" s="198">
        <v>44562</v>
      </c>
      <c r="Y248" s="198">
        <v>45657</v>
      </c>
      <c r="Z248" s="161">
        <v>30</v>
      </c>
      <c r="AA248" s="198">
        <v>46037</v>
      </c>
      <c r="AB248" s="197">
        <f t="shared" si="16"/>
        <v>76</v>
      </c>
      <c r="AC248" s="161" t="s">
        <v>904</v>
      </c>
      <c r="AD248" s="161">
        <v>0</v>
      </c>
      <c r="AE248" s="197">
        <v>433423396</v>
      </c>
      <c r="AF248" s="197">
        <v>11.424798256246794</v>
      </c>
      <c r="AG248" s="197">
        <v>2.3055555555555558</v>
      </c>
      <c r="AH248" s="242" t="s">
        <v>118</v>
      </c>
      <c r="AI248" s="242" t="s">
        <v>118</v>
      </c>
      <c r="AJ248" s="515"/>
      <c r="AK248" s="515"/>
      <c r="AL248" s="515"/>
      <c r="AM248" s="515"/>
      <c r="AN248" s="515"/>
      <c r="AO248" s="515"/>
      <c r="AP248" s="515"/>
      <c r="AQ248" s="515"/>
      <c r="AR248" s="515"/>
      <c r="AS248" s="515"/>
      <c r="AT248" s="515"/>
      <c r="AU248" s="515"/>
      <c r="AV248" s="515"/>
      <c r="AW248" s="515"/>
      <c r="AX248" s="515"/>
      <c r="AY248" s="515"/>
      <c r="AZ248" s="515"/>
      <c r="BA248" s="515"/>
      <c r="BB248" s="234"/>
      <c r="BC248" s="234"/>
      <c r="BD248" s="234"/>
      <c r="BE248" s="234"/>
      <c r="BF248" s="234"/>
      <c r="BG248" s="234"/>
      <c r="BH248" s="234"/>
      <c r="BI248" s="234"/>
      <c r="BJ248" s="234"/>
      <c r="BK248" s="234"/>
      <c r="BL248" s="234"/>
      <c r="BM248" s="234"/>
      <c r="BN248" s="234"/>
      <c r="BO248" s="234"/>
      <c r="BP248" s="234"/>
      <c r="BQ248" s="234"/>
      <c r="BR248" s="234"/>
      <c r="BS248" s="234"/>
      <c r="BT248" s="234"/>
      <c r="BU248" s="234"/>
      <c r="BV248" s="234"/>
      <c r="BW248" s="234"/>
      <c r="BX248" s="234"/>
      <c r="BY248" s="234"/>
      <c r="BZ248" s="234"/>
      <c r="CA248" s="234"/>
      <c r="CB248" s="234"/>
      <c r="CC248" s="234"/>
      <c r="CD248" s="234"/>
      <c r="CE248" s="234"/>
      <c r="CF248" s="234"/>
      <c r="CG248" s="234"/>
      <c r="CH248" s="234"/>
      <c r="CI248" s="234"/>
      <c r="CJ248" s="234"/>
      <c r="CK248" s="234"/>
      <c r="CL248" s="234"/>
      <c r="CM248" s="234"/>
      <c r="CN248" s="234"/>
      <c r="CO248" s="234"/>
      <c r="CP248" s="234"/>
      <c r="CQ248" s="234"/>
      <c r="CR248" s="234"/>
      <c r="CS248" s="234"/>
      <c r="CT248" s="234"/>
      <c r="CU248" s="234"/>
      <c r="CV248" s="234"/>
      <c r="CW248" s="234"/>
      <c r="CX248" s="234"/>
      <c r="CY248" s="234"/>
      <c r="CZ248" s="234"/>
      <c r="DA248" s="234"/>
      <c r="DB248" s="234"/>
      <c r="DC248" s="234"/>
      <c r="DD248" s="234"/>
      <c r="DE248" s="234"/>
      <c r="DF248" s="234"/>
      <c r="DG248" s="234"/>
      <c r="DH248" s="234"/>
      <c r="DI248" s="234"/>
      <c r="DJ248" s="234"/>
      <c r="DK248" s="234"/>
      <c r="DL248" s="234"/>
      <c r="DM248" s="234"/>
      <c r="DN248" s="234"/>
      <c r="DO248" s="234"/>
      <c r="DP248" s="234"/>
      <c r="DQ248" s="234"/>
      <c r="DR248" s="234"/>
      <c r="DS248" s="234"/>
      <c r="DT248" s="234"/>
      <c r="DU248" s="234"/>
      <c r="DV248" s="234"/>
      <c r="DW248" s="234"/>
      <c r="DX248" s="234"/>
      <c r="DY248" s="234"/>
      <c r="DZ248" s="234"/>
      <c r="EA248" s="234"/>
      <c r="EB248" s="234"/>
      <c r="EC248" s="234"/>
      <c r="ED248" s="234"/>
      <c r="EE248" s="234"/>
      <c r="EF248" s="234"/>
      <c r="EG248" s="234"/>
      <c r="EH248" s="234"/>
      <c r="EI248" s="234"/>
      <c r="EJ248" s="234"/>
      <c r="EK248" s="234"/>
    </row>
    <row r="249" spans="1:141" ht="15" x14ac:dyDescent="0.25">
      <c r="A249" s="386" t="str">
        <f t="shared" si="17"/>
        <v>600120251121TAC0023-60xx-220240020046</v>
      </c>
      <c r="B249" s="161" t="s">
        <v>1952</v>
      </c>
      <c r="C249" s="475" t="s">
        <v>3363</v>
      </c>
      <c r="D249" s="161" t="s">
        <v>4458</v>
      </c>
      <c r="E249" s="161" t="s">
        <v>5221</v>
      </c>
      <c r="F249" s="161"/>
      <c r="G249" s="161" t="s">
        <v>487</v>
      </c>
      <c r="H249" s="198">
        <v>45982</v>
      </c>
      <c r="I249" s="161" t="s">
        <v>566</v>
      </c>
      <c r="J249" s="161" t="s">
        <v>363</v>
      </c>
      <c r="K249" s="260">
        <v>220240020046</v>
      </c>
      <c r="L249" s="161" t="s">
        <v>3048</v>
      </c>
      <c r="M249" s="161" t="s">
        <v>1951</v>
      </c>
      <c r="N249" s="161" t="s">
        <v>564</v>
      </c>
      <c r="O249" s="198">
        <v>45972</v>
      </c>
      <c r="P249" s="161" t="e">
        <v>#N/A</v>
      </c>
      <c r="Q249" s="161" t="e">
        <v>#N/A</v>
      </c>
      <c r="R249" s="161" t="s">
        <v>480</v>
      </c>
      <c r="S249" s="161" t="s">
        <v>665</v>
      </c>
      <c r="T249" s="161" t="s">
        <v>567</v>
      </c>
      <c r="U249" s="161" t="s">
        <v>1022</v>
      </c>
      <c r="V249" s="161" t="s">
        <v>655</v>
      </c>
      <c r="W249" s="161" t="s">
        <v>28</v>
      </c>
      <c r="X249" s="198">
        <v>44606</v>
      </c>
      <c r="Y249" s="198">
        <v>45291</v>
      </c>
      <c r="Z249" s="161">
        <v>30</v>
      </c>
      <c r="AA249" s="198">
        <v>45995</v>
      </c>
      <c r="AB249" s="197">
        <f t="shared" si="16"/>
        <v>118</v>
      </c>
      <c r="AC249" s="161" t="s">
        <v>904</v>
      </c>
      <c r="AD249" s="161">
        <v>0</v>
      </c>
      <c r="AE249" s="197">
        <v>399944820</v>
      </c>
      <c r="AF249" s="197">
        <v>2.2050105560152997</v>
      </c>
      <c r="AG249" s="197">
        <v>1.875</v>
      </c>
      <c r="AH249" s="242" t="s">
        <v>118</v>
      </c>
      <c r="AI249" s="242" t="s">
        <v>904</v>
      </c>
      <c r="AJ249" s="515"/>
      <c r="AK249" s="515"/>
      <c r="AL249" s="515"/>
      <c r="AM249" s="515"/>
      <c r="AN249" s="515"/>
      <c r="AO249" s="515"/>
      <c r="AP249" s="515"/>
      <c r="AQ249" s="515"/>
      <c r="AR249" s="515"/>
      <c r="AS249" s="515"/>
      <c r="AT249" s="515"/>
      <c r="AU249" s="515"/>
      <c r="AV249" s="515"/>
      <c r="AW249" s="515"/>
      <c r="AX249" s="515"/>
      <c r="AY249" s="515"/>
      <c r="AZ249" s="515"/>
      <c r="BA249" s="515"/>
      <c r="BB249" s="234"/>
      <c r="BC249" s="234"/>
      <c r="BD249" s="234"/>
      <c r="BE249" s="234"/>
      <c r="BF249" s="234"/>
      <c r="BG249" s="234"/>
      <c r="BH249" s="234"/>
      <c r="BI249" s="234"/>
      <c r="BJ249" s="234"/>
      <c r="BK249" s="234"/>
      <c r="BL249" s="234"/>
      <c r="BM249" s="234"/>
      <c r="BN249" s="234"/>
      <c r="BO249" s="234"/>
      <c r="BP249" s="234"/>
      <c r="BQ249" s="234"/>
      <c r="BR249" s="234"/>
      <c r="BS249" s="234"/>
      <c r="BT249" s="234"/>
      <c r="BU249" s="234"/>
      <c r="BV249" s="234"/>
      <c r="BW249" s="234"/>
      <c r="BX249" s="234"/>
      <c r="BY249" s="234"/>
      <c r="BZ249" s="234"/>
      <c r="CA249" s="234"/>
      <c r="CB249" s="234"/>
      <c r="CC249" s="234"/>
      <c r="CD249" s="234"/>
      <c r="CE249" s="234"/>
      <c r="CF249" s="234"/>
      <c r="CG249" s="234"/>
      <c r="CH249" s="234"/>
      <c r="CI249" s="234"/>
      <c r="CJ249" s="234"/>
      <c r="CK249" s="234"/>
      <c r="CL249" s="234"/>
      <c r="CM249" s="234"/>
      <c r="CN249" s="234"/>
      <c r="CO249" s="234"/>
      <c r="CP249" s="234"/>
      <c r="CQ249" s="234"/>
      <c r="CR249" s="234"/>
      <c r="CS249" s="234"/>
      <c r="CT249" s="234"/>
      <c r="CU249" s="234"/>
      <c r="CV249" s="234"/>
      <c r="CW249" s="234"/>
      <c r="CX249" s="234"/>
      <c r="CY249" s="234"/>
      <c r="CZ249" s="234"/>
      <c r="DA249" s="234"/>
      <c r="DB249" s="234"/>
      <c r="DC249" s="234"/>
      <c r="DD249" s="234"/>
      <c r="DE249" s="234"/>
      <c r="DF249" s="234"/>
      <c r="DG249" s="234"/>
      <c r="DH249" s="234"/>
      <c r="DI249" s="234"/>
      <c r="DJ249" s="234"/>
      <c r="DK249" s="234"/>
      <c r="DL249" s="234"/>
      <c r="DM249" s="234"/>
      <c r="DN249" s="234"/>
      <c r="DO249" s="234"/>
      <c r="DP249" s="234"/>
      <c r="DQ249" s="234"/>
      <c r="DR249" s="234"/>
      <c r="DS249" s="234"/>
      <c r="DT249" s="234"/>
      <c r="DU249" s="234"/>
      <c r="DV249" s="234"/>
      <c r="DW249" s="234"/>
      <c r="DX249" s="234"/>
      <c r="DY249" s="234"/>
      <c r="DZ249" s="234"/>
      <c r="EA249" s="234"/>
      <c r="EB249" s="234"/>
      <c r="EC249" s="234"/>
      <c r="ED249" s="234"/>
      <c r="EE249" s="234"/>
      <c r="EF249" s="234"/>
      <c r="EG249" s="234"/>
      <c r="EH249" s="234"/>
      <c r="EI249" s="234"/>
      <c r="EJ249" s="234"/>
      <c r="EK249" s="234"/>
    </row>
    <row r="250" spans="1:141" ht="15" x14ac:dyDescent="0.25">
      <c r="A250" s="386" t="str">
        <f t="shared" si="17"/>
        <v>270120260317TAC0006-27xx-501201301484</v>
      </c>
      <c r="B250" s="161" t="s">
        <v>4201</v>
      </c>
      <c r="C250" s="475" t="s">
        <v>3363</v>
      </c>
      <c r="D250" s="161" t="s">
        <v>4458</v>
      </c>
      <c r="E250" s="161"/>
      <c r="F250" s="161" t="s">
        <v>4903</v>
      </c>
      <c r="G250" s="161" t="s">
        <v>479</v>
      </c>
      <c r="H250" s="198">
        <v>46098</v>
      </c>
      <c r="I250" s="161" t="s">
        <v>602</v>
      </c>
      <c r="J250" s="161" t="s">
        <v>193</v>
      </c>
      <c r="K250" s="260">
        <v>501201301484</v>
      </c>
      <c r="L250" s="161" t="s">
        <v>4939</v>
      </c>
      <c r="M250" s="161" t="s">
        <v>3266</v>
      </c>
      <c r="N250" s="161" t="s">
        <v>564</v>
      </c>
      <c r="O250" s="198" t="e">
        <v>#N/A</v>
      </c>
      <c r="P250" s="161" t="e">
        <v>#N/A</v>
      </c>
      <c r="Q250" s="161" t="e">
        <v>#N/A</v>
      </c>
      <c r="R250" s="161" t="s">
        <v>31</v>
      </c>
      <c r="S250" s="161" t="s">
        <v>699</v>
      </c>
      <c r="T250" s="161" t="s">
        <v>562</v>
      </c>
      <c r="U250" s="161" t="s">
        <v>3336</v>
      </c>
      <c r="V250" s="161" t="s">
        <v>658</v>
      </c>
      <c r="W250" s="161" t="s">
        <v>132</v>
      </c>
      <c r="X250" s="198">
        <v>44927</v>
      </c>
      <c r="Y250" s="198">
        <v>46077</v>
      </c>
      <c r="Z250" s="161">
        <v>30</v>
      </c>
      <c r="AA250" s="198">
        <v>46101</v>
      </c>
      <c r="AB250" s="197">
        <f t="shared" si="16"/>
        <v>12</v>
      </c>
      <c r="AC250" s="161" t="s">
        <v>904</v>
      </c>
      <c r="AD250" s="161">
        <v>0</v>
      </c>
      <c r="AE250" s="197">
        <v>386720192</v>
      </c>
      <c r="AF250" s="197">
        <v>13.033038109372889</v>
      </c>
      <c r="AG250" s="197">
        <v>0.5</v>
      </c>
      <c r="AH250" s="242" t="s">
        <v>118</v>
      </c>
      <c r="AI250" s="242" t="s">
        <v>57</v>
      </c>
      <c r="AJ250" s="516">
        <v>0</v>
      </c>
      <c r="AK250" s="516">
        <v>64028268</v>
      </c>
      <c r="AL250" s="516">
        <v>148071869</v>
      </c>
      <c r="AM250" s="516">
        <v>142349784</v>
      </c>
      <c r="AN250" s="516">
        <v>96298539</v>
      </c>
      <c r="AO250" s="516">
        <v>0</v>
      </c>
      <c r="AP250" s="516">
        <v>0</v>
      </c>
      <c r="AQ250" s="516">
        <v>4188075</v>
      </c>
      <c r="AR250" s="516">
        <v>16509398</v>
      </c>
      <c r="AS250" s="516">
        <v>19045996</v>
      </c>
      <c r="AT250" s="516">
        <v>14845996</v>
      </c>
      <c r="AU250" s="516">
        <v>0</v>
      </c>
      <c r="AV250" s="516">
        <v>0</v>
      </c>
      <c r="AW250" s="516">
        <v>1</v>
      </c>
      <c r="AX250" s="516">
        <v>0.5</v>
      </c>
      <c r="AY250" s="516">
        <v>1.5</v>
      </c>
      <c r="AZ250" s="516">
        <v>0</v>
      </c>
      <c r="BA250" s="516">
        <v>0</v>
      </c>
      <c r="BB250" s="393">
        <v>0</v>
      </c>
      <c r="BC250" s="393">
        <v>0</v>
      </c>
      <c r="BD250" s="393">
        <v>0</v>
      </c>
      <c r="BE250" s="393">
        <v>0</v>
      </c>
      <c r="BF250" s="393">
        <v>0</v>
      </c>
      <c r="BG250" s="393">
        <v>0</v>
      </c>
      <c r="BH250" s="393">
        <v>0</v>
      </c>
      <c r="BI250" s="393">
        <v>0</v>
      </c>
      <c r="BJ250" s="393">
        <v>0</v>
      </c>
      <c r="BK250" s="393">
        <v>0</v>
      </c>
      <c r="BL250" s="393">
        <v>0</v>
      </c>
      <c r="BM250" s="393">
        <v>0</v>
      </c>
      <c r="BN250" s="393">
        <v>0</v>
      </c>
      <c r="BO250" s="393">
        <v>0</v>
      </c>
      <c r="BP250" s="393">
        <v>0</v>
      </c>
      <c r="BQ250" s="393">
        <v>0</v>
      </c>
      <c r="BR250" s="393">
        <v>0</v>
      </c>
      <c r="BS250" s="393">
        <v>0</v>
      </c>
      <c r="BT250" s="393">
        <v>0</v>
      </c>
      <c r="BU250" s="393">
        <v>0</v>
      </c>
      <c r="BV250" s="393">
        <v>0</v>
      </c>
      <c r="BW250" s="393">
        <v>0</v>
      </c>
      <c r="BX250" s="393">
        <v>0</v>
      </c>
      <c r="BY250" s="393">
        <v>0</v>
      </c>
      <c r="BZ250" s="393">
        <v>0</v>
      </c>
      <c r="CA250" s="393">
        <v>0</v>
      </c>
      <c r="CB250" s="393">
        <v>0</v>
      </c>
      <c r="CC250" s="393">
        <v>0</v>
      </c>
      <c r="CD250" s="393">
        <v>0</v>
      </c>
      <c r="CE250" s="393">
        <v>0</v>
      </c>
      <c r="CF250" s="393">
        <v>0</v>
      </c>
      <c r="CG250" s="393">
        <v>4188075</v>
      </c>
      <c r="CH250" s="393">
        <v>12193240</v>
      </c>
      <c r="CI250" s="393">
        <v>14934262</v>
      </c>
      <c r="CJ250" s="393">
        <v>12076738</v>
      </c>
      <c r="CK250" s="393">
        <v>0</v>
      </c>
      <c r="CL250" s="393">
        <v>0</v>
      </c>
      <c r="CM250" s="393">
        <v>64028268</v>
      </c>
      <c r="CN250" s="393">
        <v>148071869</v>
      </c>
      <c r="CO250" s="393">
        <v>142349784</v>
      </c>
      <c r="CP250" s="393">
        <v>96298539</v>
      </c>
      <c r="CQ250" s="393">
        <v>0</v>
      </c>
      <c r="CR250" s="393">
        <v>0</v>
      </c>
      <c r="CS250" s="393">
        <v>0</v>
      </c>
      <c r="CT250" s="393">
        <v>4316158</v>
      </c>
      <c r="CU250" s="393">
        <v>4111734</v>
      </c>
      <c r="CV250" s="393">
        <v>2769258</v>
      </c>
      <c r="CW250" s="393">
        <v>0</v>
      </c>
      <c r="CX250" s="393">
        <v>0</v>
      </c>
      <c r="CY250" s="393">
        <v>1</v>
      </c>
      <c r="CZ250" s="393">
        <v>0.5</v>
      </c>
      <c r="DA250" s="393">
        <v>1.5</v>
      </c>
      <c r="DB250" s="393">
        <v>0</v>
      </c>
      <c r="DC250" s="393">
        <v>0</v>
      </c>
      <c r="DD250" s="393">
        <v>0</v>
      </c>
      <c r="DE250" s="393">
        <v>0</v>
      </c>
      <c r="DF250" s="393">
        <v>0</v>
      </c>
      <c r="DG250" s="393">
        <v>0</v>
      </c>
      <c r="DH250" s="393">
        <v>0</v>
      </c>
      <c r="DI250" s="393">
        <v>0</v>
      </c>
      <c r="DJ250" s="393">
        <v>0</v>
      </c>
      <c r="DK250" s="393">
        <v>0</v>
      </c>
      <c r="DL250" s="393">
        <v>0</v>
      </c>
      <c r="DM250" s="393">
        <v>0</v>
      </c>
      <c r="DN250" s="393">
        <v>0</v>
      </c>
      <c r="DO250" s="393">
        <v>0</v>
      </c>
    </row>
    <row r="251" spans="1:141" ht="15" x14ac:dyDescent="0.25">
      <c r="A251" s="386" t="str">
        <f t="shared" si="17"/>
        <v>300120251230TAC0001-30xx-151040016444</v>
      </c>
      <c r="B251" s="161" t="s">
        <v>2614</v>
      </c>
      <c r="C251" s="475" t="s">
        <v>3363</v>
      </c>
      <c r="D251" s="161" t="s">
        <v>4458</v>
      </c>
      <c r="E251" s="161" t="s">
        <v>5106</v>
      </c>
      <c r="F251" s="161"/>
      <c r="G251" s="161" t="s">
        <v>487</v>
      </c>
      <c r="H251" s="198">
        <v>46021</v>
      </c>
      <c r="I251" s="161" t="s">
        <v>595</v>
      </c>
      <c r="J251" s="161" t="s">
        <v>217</v>
      </c>
      <c r="K251" s="260">
        <v>151040016444</v>
      </c>
      <c r="L251" s="161" t="s">
        <v>3049</v>
      </c>
      <c r="M251" s="161" t="s">
        <v>2613</v>
      </c>
      <c r="N251" s="161" t="s">
        <v>564</v>
      </c>
      <c r="O251" s="198">
        <v>46017</v>
      </c>
      <c r="P251" s="161" t="e">
        <v>#N/A</v>
      </c>
      <c r="Q251" s="161" t="e">
        <v>#N/A</v>
      </c>
      <c r="R251" s="161" t="s">
        <v>480</v>
      </c>
      <c r="S251" s="161" t="s">
        <v>716</v>
      </c>
      <c r="T251" s="161" t="s">
        <v>579</v>
      </c>
      <c r="U251" s="161" t="s">
        <v>717</v>
      </c>
      <c r="V251" s="161" t="s">
        <v>689</v>
      </c>
      <c r="W251" s="161" t="s">
        <v>28</v>
      </c>
      <c r="X251" s="198">
        <v>45292</v>
      </c>
      <c r="Y251" s="198">
        <v>45657</v>
      </c>
      <c r="Z251" s="161">
        <v>30</v>
      </c>
      <c r="AA251" s="198">
        <v>46050</v>
      </c>
      <c r="AB251" s="197">
        <f t="shared" si="16"/>
        <v>63</v>
      </c>
      <c r="AC251" s="161" t="s">
        <v>904</v>
      </c>
      <c r="AD251" s="161">
        <v>0</v>
      </c>
      <c r="AE251" s="197">
        <v>385172239</v>
      </c>
      <c r="AF251" s="197">
        <v>10</v>
      </c>
      <c r="AG251" s="197">
        <v>2.3333333333333335</v>
      </c>
      <c r="AH251" s="242" t="s">
        <v>118</v>
      </c>
      <c r="AI251" s="242" t="s">
        <v>118</v>
      </c>
      <c r="AJ251" s="515"/>
      <c r="AK251" s="515"/>
      <c r="AL251" s="515"/>
      <c r="AM251" s="515"/>
      <c r="AN251" s="515"/>
      <c r="AO251" s="515"/>
      <c r="AP251" s="515"/>
      <c r="AQ251" s="515"/>
      <c r="AR251" s="515"/>
      <c r="AS251" s="515"/>
      <c r="AT251" s="515"/>
      <c r="AU251" s="515"/>
      <c r="AV251" s="515"/>
      <c r="AW251" s="515"/>
      <c r="AX251" s="515"/>
      <c r="AY251" s="515"/>
      <c r="AZ251" s="515"/>
      <c r="BA251" s="515"/>
      <c r="BB251" s="234"/>
      <c r="BC251" s="234"/>
      <c r="BD251" s="234"/>
      <c r="BE251" s="234"/>
      <c r="BF251" s="234"/>
      <c r="BG251" s="234"/>
      <c r="BH251" s="234"/>
      <c r="BI251" s="234"/>
      <c r="BJ251" s="234"/>
      <c r="BK251" s="234"/>
      <c r="BL251" s="234"/>
      <c r="BM251" s="234"/>
      <c r="BN251" s="234"/>
      <c r="BO251" s="234"/>
      <c r="BP251" s="234"/>
      <c r="BQ251" s="234"/>
      <c r="BR251" s="234"/>
      <c r="BS251" s="234"/>
      <c r="BT251" s="234"/>
      <c r="BU251" s="234"/>
      <c r="BV251" s="234"/>
      <c r="BW251" s="234"/>
      <c r="BX251" s="234"/>
      <c r="BY251" s="234"/>
      <c r="BZ251" s="234"/>
      <c r="CA251" s="234"/>
      <c r="CB251" s="234"/>
      <c r="CC251" s="234"/>
      <c r="CD251" s="234"/>
      <c r="CE251" s="234"/>
      <c r="CF251" s="234"/>
      <c r="CG251" s="234"/>
      <c r="CH251" s="234"/>
      <c r="CI251" s="234"/>
      <c r="CJ251" s="234"/>
      <c r="CK251" s="234"/>
      <c r="CL251" s="234"/>
      <c r="CM251" s="234"/>
      <c r="CN251" s="234"/>
      <c r="CO251" s="234"/>
      <c r="CP251" s="234"/>
      <c r="CQ251" s="234"/>
      <c r="CR251" s="234"/>
      <c r="CS251" s="234"/>
      <c r="CT251" s="234"/>
      <c r="CU251" s="234"/>
      <c r="CV251" s="234"/>
      <c r="CW251" s="234"/>
      <c r="CX251" s="234"/>
      <c r="CY251" s="234"/>
      <c r="CZ251" s="234"/>
      <c r="DA251" s="234"/>
      <c r="DB251" s="234"/>
      <c r="DC251" s="234"/>
      <c r="DD251" s="234"/>
      <c r="DE251" s="234"/>
      <c r="DF251" s="234"/>
      <c r="DG251" s="234"/>
      <c r="DH251" s="234"/>
      <c r="DI251" s="234"/>
      <c r="DJ251" s="234"/>
      <c r="DK251" s="234"/>
      <c r="DL251" s="234"/>
      <c r="DM251" s="234"/>
      <c r="DN251" s="234"/>
      <c r="DO251" s="234"/>
      <c r="DP251" s="234"/>
      <c r="DQ251" s="234"/>
      <c r="DR251" s="234"/>
      <c r="DS251" s="234"/>
      <c r="DT251" s="234"/>
      <c r="DU251" s="234"/>
      <c r="DV251" s="234"/>
      <c r="DW251" s="234"/>
      <c r="DX251" s="234"/>
      <c r="DY251" s="234"/>
      <c r="DZ251" s="234"/>
      <c r="EA251" s="234"/>
      <c r="EB251" s="234"/>
      <c r="EC251" s="234"/>
      <c r="ED251" s="234"/>
      <c r="EE251" s="234"/>
      <c r="EF251" s="234"/>
      <c r="EG251" s="234"/>
      <c r="EH251" s="234"/>
      <c r="EI251" s="234"/>
      <c r="EJ251" s="234"/>
      <c r="EK251" s="234"/>
    </row>
    <row r="252" spans="1:141" ht="15" x14ac:dyDescent="0.25">
      <c r="A252" s="386" t="str">
        <f t="shared" si="17"/>
        <v>600120260313TAC0066-60xx-560423301310</v>
      </c>
      <c r="B252" s="161" t="s">
        <v>4819</v>
      </c>
      <c r="C252" s="475" t="s">
        <v>3363</v>
      </c>
      <c r="D252" s="161" t="s">
        <v>4458</v>
      </c>
      <c r="E252" s="161"/>
      <c r="F252" s="161" t="s">
        <v>4903</v>
      </c>
      <c r="G252" s="161" t="s">
        <v>479</v>
      </c>
      <c r="H252" s="198">
        <v>46094</v>
      </c>
      <c r="I252" s="161" t="s">
        <v>566</v>
      </c>
      <c r="J252" s="161" t="s">
        <v>363</v>
      </c>
      <c r="K252" s="260">
        <v>560423301310</v>
      </c>
      <c r="L252" s="161" t="s">
        <v>4938</v>
      </c>
      <c r="M252" s="161" t="s">
        <v>4818</v>
      </c>
      <c r="N252" s="161" t="s">
        <v>564</v>
      </c>
      <c r="O252" s="198" t="e">
        <v>#N/A</v>
      </c>
      <c r="P252" s="161" t="e">
        <v>#N/A</v>
      </c>
      <c r="Q252" s="161" t="e">
        <v>#N/A</v>
      </c>
      <c r="R252" s="161" t="s">
        <v>31</v>
      </c>
      <c r="S252" s="161" t="s">
        <v>681</v>
      </c>
      <c r="T252" s="161" t="s">
        <v>578</v>
      </c>
      <c r="U252" s="161" t="s">
        <v>749</v>
      </c>
      <c r="V252" s="161" t="s">
        <v>658</v>
      </c>
      <c r="W252" s="161" t="s">
        <v>132</v>
      </c>
      <c r="X252" s="198">
        <v>44927</v>
      </c>
      <c r="Y252" s="198">
        <v>46085</v>
      </c>
      <c r="Z252" s="161">
        <v>30</v>
      </c>
      <c r="AA252" s="198">
        <v>46101</v>
      </c>
      <c r="AB252" s="197">
        <f t="shared" si="16"/>
        <v>12</v>
      </c>
      <c r="AC252" s="161" t="s">
        <v>904</v>
      </c>
      <c r="AD252" s="161">
        <v>0</v>
      </c>
      <c r="AE252" s="197">
        <v>360173854</v>
      </c>
      <c r="AF252" s="197">
        <v>14.853573741085604</v>
      </c>
      <c r="AG252" s="197">
        <v>2.5</v>
      </c>
      <c r="AH252" s="242" t="s">
        <v>118</v>
      </c>
      <c r="AI252" s="242" t="s">
        <v>57</v>
      </c>
      <c r="AJ252" s="516">
        <v>70060000</v>
      </c>
      <c r="AK252" s="516">
        <v>142620000</v>
      </c>
      <c r="AL252" s="516">
        <v>138189033</v>
      </c>
      <c r="AM252" s="516">
        <v>138782143</v>
      </c>
      <c r="AN252" s="516">
        <v>83202678</v>
      </c>
      <c r="AO252" s="516">
        <v>0</v>
      </c>
      <c r="AP252" s="516">
        <v>0</v>
      </c>
      <c r="AQ252" s="516">
        <v>12116538</v>
      </c>
      <c r="AR252" s="516">
        <v>20662409</v>
      </c>
      <c r="AS252" s="516">
        <v>20533809</v>
      </c>
      <c r="AT252" s="516">
        <v>12302471</v>
      </c>
      <c r="AU252" s="516">
        <v>0</v>
      </c>
      <c r="AV252" s="516">
        <v>2</v>
      </c>
      <c r="AW252" s="516">
        <v>3.5</v>
      </c>
      <c r="AX252" s="516">
        <v>3</v>
      </c>
      <c r="AY252" s="516">
        <v>3</v>
      </c>
      <c r="AZ252" s="516">
        <v>4</v>
      </c>
      <c r="BA252" s="516">
        <v>0</v>
      </c>
      <c r="BB252" s="393">
        <v>0</v>
      </c>
      <c r="BC252" s="393">
        <v>0</v>
      </c>
      <c r="BD252" s="393">
        <v>0</v>
      </c>
      <c r="BE252" s="393">
        <v>0</v>
      </c>
      <c r="BF252" s="393">
        <v>0</v>
      </c>
      <c r="BG252" s="393">
        <v>0</v>
      </c>
      <c r="BH252" s="393">
        <v>0</v>
      </c>
      <c r="BI252" s="393">
        <v>0</v>
      </c>
      <c r="BJ252" s="393">
        <v>0</v>
      </c>
      <c r="BK252" s="393">
        <v>0</v>
      </c>
      <c r="BL252" s="393">
        <v>0</v>
      </c>
      <c r="BM252" s="393">
        <v>0</v>
      </c>
      <c r="BN252" s="393">
        <v>0</v>
      </c>
      <c r="BO252" s="393">
        <v>0</v>
      </c>
      <c r="BP252" s="393">
        <v>0</v>
      </c>
      <c r="BQ252" s="393">
        <v>0</v>
      </c>
      <c r="BR252" s="393">
        <v>0</v>
      </c>
      <c r="BS252" s="393">
        <v>0</v>
      </c>
      <c r="BT252" s="393">
        <v>0</v>
      </c>
      <c r="BU252" s="393">
        <v>0</v>
      </c>
      <c r="BV252" s="393">
        <v>0</v>
      </c>
      <c r="BW252" s="393">
        <v>0</v>
      </c>
      <c r="BX252" s="393">
        <v>0</v>
      </c>
      <c r="BY252" s="393">
        <v>0</v>
      </c>
      <c r="BZ252" s="393">
        <v>0</v>
      </c>
      <c r="CA252" s="393">
        <v>0</v>
      </c>
      <c r="CB252" s="393">
        <v>0</v>
      </c>
      <c r="CC252" s="393">
        <v>0</v>
      </c>
      <c r="CD252" s="393">
        <v>0</v>
      </c>
      <c r="CE252" s="393">
        <v>0</v>
      </c>
      <c r="CF252" s="393">
        <v>0</v>
      </c>
      <c r="CG252" s="393">
        <v>12116538</v>
      </c>
      <c r="CH252" s="393">
        <v>16569828</v>
      </c>
      <c r="CI252" s="393">
        <v>16641001</v>
      </c>
      <c r="CJ252" s="393">
        <v>9975751</v>
      </c>
      <c r="CK252" s="393">
        <v>0</v>
      </c>
      <c r="CL252" s="393">
        <v>70060000</v>
      </c>
      <c r="CM252" s="393">
        <v>142620000</v>
      </c>
      <c r="CN252" s="393">
        <v>138189033</v>
      </c>
      <c r="CO252" s="393">
        <v>138782143</v>
      </c>
      <c r="CP252" s="393">
        <v>83202678</v>
      </c>
      <c r="CQ252" s="393">
        <v>0</v>
      </c>
      <c r="CR252" s="393">
        <v>0</v>
      </c>
      <c r="CS252" s="393">
        <v>0</v>
      </c>
      <c r="CT252" s="393">
        <v>4092581</v>
      </c>
      <c r="CU252" s="393">
        <v>3892808</v>
      </c>
      <c r="CV252" s="393">
        <v>2326720</v>
      </c>
      <c r="CW252" s="393">
        <v>0</v>
      </c>
      <c r="CX252" s="393">
        <v>2</v>
      </c>
      <c r="CY252" s="393">
        <v>3.5</v>
      </c>
      <c r="CZ252" s="393">
        <v>3</v>
      </c>
      <c r="DA252" s="393">
        <v>3</v>
      </c>
      <c r="DB252" s="393">
        <v>4</v>
      </c>
      <c r="DC252" s="393">
        <v>0</v>
      </c>
      <c r="DD252" s="393">
        <v>0</v>
      </c>
      <c r="DE252" s="393">
        <v>0</v>
      </c>
      <c r="DF252" s="393">
        <v>0</v>
      </c>
      <c r="DG252" s="393">
        <v>0</v>
      </c>
      <c r="DH252" s="393">
        <v>0</v>
      </c>
      <c r="DI252" s="393">
        <v>0</v>
      </c>
      <c r="DJ252" s="393">
        <v>0</v>
      </c>
      <c r="DK252" s="393">
        <v>0</v>
      </c>
      <c r="DL252" s="393">
        <v>0</v>
      </c>
      <c r="DM252" s="393">
        <v>0</v>
      </c>
      <c r="DN252" s="393">
        <v>0</v>
      </c>
      <c r="DO252" s="393">
        <v>0</v>
      </c>
    </row>
    <row r="253" spans="1:141" ht="15" x14ac:dyDescent="0.25">
      <c r="A253" s="386" t="str">
        <f t="shared" si="17"/>
        <v>600120260313TAC0069-60xx-950604301782</v>
      </c>
      <c r="B253" s="161" t="s">
        <v>4815</v>
      </c>
      <c r="C253" s="475" t="s">
        <v>3363</v>
      </c>
      <c r="D253" s="161" t="s">
        <v>4458</v>
      </c>
      <c r="E253" s="161"/>
      <c r="F253" s="161" t="s">
        <v>4903</v>
      </c>
      <c r="G253" s="161" t="s">
        <v>479</v>
      </c>
      <c r="H253" s="198">
        <v>46094</v>
      </c>
      <c r="I253" s="161" t="s">
        <v>566</v>
      </c>
      <c r="J253" s="161" t="s">
        <v>363</v>
      </c>
      <c r="K253" s="260">
        <v>950604301782</v>
      </c>
      <c r="L253" s="161" t="s">
        <v>4908</v>
      </c>
      <c r="M253" s="161" t="s">
        <v>4814</v>
      </c>
      <c r="N253" s="161" t="s">
        <v>564</v>
      </c>
      <c r="O253" s="198" t="e">
        <v>#N/A</v>
      </c>
      <c r="P253" s="161" t="e">
        <v>#N/A</v>
      </c>
      <c r="Q253" s="161" t="e">
        <v>#N/A</v>
      </c>
      <c r="R253" s="161" t="s">
        <v>31</v>
      </c>
      <c r="S253" s="161" t="s">
        <v>681</v>
      </c>
      <c r="T253" s="161" t="s">
        <v>578</v>
      </c>
      <c r="U253" s="161" t="s">
        <v>808</v>
      </c>
      <c r="V253" s="161" t="s">
        <v>658</v>
      </c>
      <c r="W253" s="161" t="s">
        <v>132</v>
      </c>
      <c r="X253" s="198">
        <v>44927</v>
      </c>
      <c r="Y253" s="198">
        <v>46085</v>
      </c>
      <c r="Z253" s="161">
        <v>30</v>
      </c>
      <c r="AA253" s="198">
        <v>46099</v>
      </c>
      <c r="AB253" s="197">
        <f t="shared" si="16"/>
        <v>14</v>
      </c>
      <c r="AC253" s="161" t="s">
        <v>904</v>
      </c>
      <c r="AD253" s="161">
        <v>0</v>
      </c>
      <c r="AE253" s="197">
        <v>350665625</v>
      </c>
      <c r="AF253" s="197">
        <v>14.835693689679449</v>
      </c>
      <c r="AG253" s="197">
        <v>2.25</v>
      </c>
      <c r="AH253" s="242" t="s">
        <v>118</v>
      </c>
      <c r="AI253" s="242" t="s">
        <v>57</v>
      </c>
      <c r="AJ253" s="516">
        <v>69550000</v>
      </c>
      <c r="AK253" s="516">
        <v>143700000</v>
      </c>
      <c r="AL253" s="516">
        <v>132181250</v>
      </c>
      <c r="AM253" s="516">
        <v>136052679</v>
      </c>
      <c r="AN253" s="516">
        <v>82431696</v>
      </c>
      <c r="AO253" s="516">
        <v>0</v>
      </c>
      <c r="AP253" s="516">
        <v>0</v>
      </c>
      <c r="AQ253" s="516">
        <v>12922158</v>
      </c>
      <c r="AR253" s="516">
        <v>19684446</v>
      </c>
      <c r="AS253" s="516">
        <v>20165167</v>
      </c>
      <c r="AT253" s="516">
        <v>12174065</v>
      </c>
      <c r="AU253" s="516">
        <v>0</v>
      </c>
      <c r="AV253" s="516">
        <v>2</v>
      </c>
      <c r="AW253" s="516">
        <v>4</v>
      </c>
      <c r="AX253" s="516">
        <v>3</v>
      </c>
      <c r="AY253" s="516">
        <v>3</v>
      </c>
      <c r="AZ253" s="516">
        <v>3</v>
      </c>
      <c r="BA253" s="516">
        <v>0</v>
      </c>
      <c r="BB253" s="393">
        <v>0</v>
      </c>
      <c r="BC253" s="393">
        <v>0</v>
      </c>
      <c r="BD253" s="393">
        <v>0</v>
      </c>
      <c r="BE253" s="393">
        <v>0</v>
      </c>
      <c r="BF253" s="393">
        <v>0</v>
      </c>
      <c r="BG253" s="393">
        <v>0</v>
      </c>
      <c r="BH253" s="393">
        <v>0</v>
      </c>
      <c r="BI253" s="393">
        <v>0</v>
      </c>
      <c r="BJ253" s="393">
        <v>0</v>
      </c>
      <c r="BK253" s="393">
        <v>0</v>
      </c>
      <c r="BL253" s="393">
        <v>0</v>
      </c>
      <c r="BM253" s="393">
        <v>0</v>
      </c>
      <c r="BN253" s="393">
        <v>0</v>
      </c>
      <c r="BO253" s="393">
        <v>0</v>
      </c>
      <c r="BP253" s="393">
        <v>0</v>
      </c>
      <c r="BQ253" s="393">
        <v>0</v>
      </c>
      <c r="BR253" s="393">
        <v>0</v>
      </c>
      <c r="BS253" s="393">
        <v>0</v>
      </c>
      <c r="BT253" s="393">
        <v>0</v>
      </c>
      <c r="BU253" s="393">
        <v>0</v>
      </c>
      <c r="BV253" s="393">
        <v>0</v>
      </c>
      <c r="BW253" s="393">
        <v>0</v>
      </c>
      <c r="BX253" s="393">
        <v>0</v>
      </c>
      <c r="BY253" s="393">
        <v>0</v>
      </c>
      <c r="BZ253" s="393">
        <v>0</v>
      </c>
      <c r="CA253" s="393">
        <v>0</v>
      </c>
      <c r="CB253" s="393">
        <v>0</v>
      </c>
      <c r="CC253" s="393">
        <v>0</v>
      </c>
      <c r="CD253" s="393">
        <v>0</v>
      </c>
      <c r="CE253" s="393">
        <v>0</v>
      </c>
      <c r="CF253" s="393">
        <v>0</v>
      </c>
      <c r="CG253" s="393">
        <v>12922158</v>
      </c>
      <c r="CH253" s="393">
        <v>15848894</v>
      </c>
      <c r="CI253" s="393">
        <v>16290129</v>
      </c>
      <c r="CJ253" s="393">
        <v>9882162</v>
      </c>
      <c r="CK253" s="393">
        <v>0</v>
      </c>
      <c r="CL253" s="393">
        <v>69550000</v>
      </c>
      <c r="CM253" s="393">
        <v>143700000</v>
      </c>
      <c r="CN253" s="393">
        <v>132181250</v>
      </c>
      <c r="CO253" s="393">
        <v>136052679</v>
      </c>
      <c r="CP253" s="393">
        <v>82431696</v>
      </c>
      <c r="CQ253" s="393">
        <v>0</v>
      </c>
      <c r="CR253" s="393">
        <v>0</v>
      </c>
      <c r="CS253" s="393">
        <v>0</v>
      </c>
      <c r="CT253" s="393">
        <v>3835552</v>
      </c>
      <c r="CU253" s="393">
        <v>3875038</v>
      </c>
      <c r="CV253" s="393">
        <v>2291903</v>
      </c>
      <c r="CW253" s="393">
        <v>0</v>
      </c>
      <c r="CX253" s="393">
        <v>2</v>
      </c>
      <c r="CY253" s="393">
        <v>4</v>
      </c>
      <c r="CZ253" s="393">
        <v>3</v>
      </c>
      <c r="DA253" s="393">
        <v>3</v>
      </c>
      <c r="DB253" s="393">
        <v>3</v>
      </c>
      <c r="DC253" s="393">
        <v>0</v>
      </c>
      <c r="DD253" s="393">
        <v>0</v>
      </c>
      <c r="DE253" s="393">
        <v>0</v>
      </c>
      <c r="DF253" s="393">
        <v>0</v>
      </c>
      <c r="DG253" s="393">
        <v>0</v>
      </c>
      <c r="DH253" s="393">
        <v>0</v>
      </c>
      <c r="DI253" s="393">
        <v>0</v>
      </c>
      <c r="DJ253" s="393">
        <v>0</v>
      </c>
      <c r="DK253" s="393">
        <v>0</v>
      </c>
      <c r="DL253" s="393">
        <v>0</v>
      </c>
      <c r="DM253" s="393">
        <v>0</v>
      </c>
      <c r="DN253" s="393">
        <v>0</v>
      </c>
      <c r="DO253" s="393">
        <v>0</v>
      </c>
    </row>
    <row r="254" spans="1:141" ht="15" x14ac:dyDescent="0.25">
      <c r="A254" s="386" t="str">
        <f t="shared" si="17"/>
        <v>600120250905TAC0045-60xx-170240023594</v>
      </c>
      <c r="B254" s="161" t="s">
        <v>1329</v>
      </c>
      <c r="C254" s="475" t="s">
        <v>3363</v>
      </c>
      <c r="D254" s="161" t="s">
        <v>4458</v>
      </c>
      <c r="E254" s="161" t="s">
        <v>5204</v>
      </c>
      <c r="F254" s="161"/>
      <c r="G254" s="161" t="s">
        <v>487</v>
      </c>
      <c r="H254" s="198">
        <v>45905</v>
      </c>
      <c r="I254" s="161" t="s">
        <v>566</v>
      </c>
      <c r="J254" s="161" t="s">
        <v>363</v>
      </c>
      <c r="K254" s="260">
        <v>170240023594</v>
      </c>
      <c r="L254" s="161" t="s">
        <v>3051</v>
      </c>
      <c r="M254" s="161" t="s">
        <v>1328</v>
      </c>
      <c r="N254" s="161" t="s">
        <v>564</v>
      </c>
      <c r="O254" s="198">
        <v>45894</v>
      </c>
      <c r="P254" s="161" t="e">
        <v>#N/A</v>
      </c>
      <c r="Q254" s="161" t="e">
        <v>#N/A</v>
      </c>
      <c r="R254" s="161" t="s">
        <v>480</v>
      </c>
      <c r="S254" s="161" t="s">
        <v>675</v>
      </c>
      <c r="T254" s="161" t="s">
        <v>759</v>
      </c>
      <c r="U254" s="161" t="s">
        <v>805</v>
      </c>
      <c r="V254" s="161" t="s">
        <v>689</v>
      </c>
      <c r="W254" s="161" t="s">
        <v>28</v>
      </c>
      <c r="X254" s="198">
        <v>44743</v>
      </c>
      <c r="Y254" s="198">
        <v>45291</v>
      </c>
      <c r="Z254" s="161">
        <v>30</v>
      </c>
      <c r="AA254" s="198">
        <v>45938</v>
      </c>
      <c r="AB254" s="197">
        <f t="shared" si="16"/>
        <v>175</v>
      </c>
      <c r="AC254" s="161" t="s">
        <v>904</v>
      </c>
      <c r="AD254" s="161">
        <v>0</v>
      </c>
      <c r="AE254" s="197">
        <v>349216520</v>
      </c>
      <c r="AF254" s="197">
        <v>5.7261226145079949</v>
      </c>
      <c r="AG254" s="197">
        <v>90.708333333333329</v>
      </c>
      <c r="AH254" s="242" t="s">
        <v>118</v>
      </c>
      <c r="AI254" s="242" t="s">
        <v>904</v>
      </c>
      <c r="AJ254" s="515"/>
      <c r="AK254" s="515"/>
      <c r="AL254" s="515"/>
      <c r="AM254" s="515"/>
      <c r="AN254" s="515"/>
      <c r="AO254" s="515"/>
      <c r="AP254" s="515"/>
      <c r="AQ254" s="515"/>
      <c r="AR254" s="515"/>
      <c r="AS254" s="515"/>
      <c r="AT254" s="515"/>
      <c r="AU254" s="515"/>
      <c r="AV254" s="515"/>
      <c r="AW254" s="515"/>
      <c r="AX254" s="515"/>
      <c r="AY254" s="515"/>
      <c r="AZ254" s="515"/>
      <c r="BA254" s="515"/>
      <c r="BB254" s="234"/>
      <c r="BC254" s="234"/>
      <c r="BD254" s="234"/>
      <c r="BE254" s="234"/>
      <c r="BF254" s="234"/>
      <c r="BG254" s="234"/>
      <c r="BH254" s="234"/>
      <c r="BI254" s="234"/>
      <c r="BJ254" s="234"/>
      <c r="BK254" s="234"/>
      <c r="BL254" s="234"/>
      <c r="BM254" s="234"/>
      <c r="BN254" s="234"/>
      <c r="BO254" s="234"/>
      <c r="BP254" s="234"/>
      <c r="BQ254" s="234"/>
      <c r="BR254" s="234"/>
      <c r="BS254" s="234"/>
      <c r="BT254" s="234"/>
      <c r="BU254" s="234"/>
      <c r="BV254" s="234"/>
      <c r="BW254" s="234"/>
      <c r="BX254" s="234"/>
      <c r="BY254" s="234"/>
      <c r="BZ254" s="234"/>
      <c r="CA254" s="234"/>
      <c r="CB254" s="234"/>
      <c r="CC254" s="234"/>
      <c r="CD254" s="234"/>
      <c r="CE254" s="234"/>
      <c r="CF254" s="234"/>
      <c r="CG254" s="234"/>
      <c r="CH254" s="234"/>
      <c r="CI254" s="234"/>
      <c r="CJ254" s="234"/>
      <c r="CK254" s="234"/>
      <c r="CL254" s="234"/>
      <c r="CM254" s="234"/>
      <c r="CN254" s="234"/>
      <c r="CO254" s="234"/>
      <c r="CP254" s="234"/>
      <c r="CQ254" s="234"/>
      <c r="CR254" s="234"/>
      <c r="CS254" s="234"/>
      <c r="CT254" s="234"/>
      <c r="CU254" s="234"/>
      <c r="CV254" s="234"/>
      <c r="CW254" s="234"/>
      <c r="CX254" s="234"/>
      <c r="CY254" s="234"/>
      <c r="CZ254" s="234"/>
      <c r="DA254" s="234"/>
      <c r="DB254" s="234"/>
      <c r="DC254" s="234"/>
      <c r="DD254" s="234"/>
      <c r="DE254" s="234"/>
      <c r="DF254" s="234"/>
      <c r="DG254" s="234"/>
      <c r="DH254" s="234"/>
      <c r="DI254" s="234"/>
      <c r="DJ254" s="234"/>
      <c r="DK254" s="234"/>
      <c r="DL254" s="234"/>
      <c r="DM254" s="234"/>
      <c r="DN254" s="234"/>
      <c r="DO254" s="234"/>
      <c r="DP254" s="234"/>
      <c r="DQ254" s="234"/>
      <c r="DR254" s="234"/>
      <c r="DS254" s="234"/>
      <c r="DT254" s="234"/>
      <c r="DU254" s="234"/>
      <c r="DV254" s="234"/>
      <c r="DW254" s="234"/>
      <c r="DX254" s="234"/>
      <c r="DY254" s="234"/>
      <c r="DZ254" s="234"/>
      <c r="EA254" s="234"/>
      <c r="EB254" s="234"/>
      <c r="EC254" s="234"/>
      <c r="ED254" s="234"/>
      <c r="EE254" s="234"/>
      <c r="EF254" s="234"/>
      <c r="EG254" s="234"/>
      <c r="EH254" s="234"/>
      <c r="EI254" s="234"/>
      <c r="EJ254" s="234"/>
      <c r="EK254" s="234"/>
    </row>
    <row r="255" spans="1:141" ht="15" x14ac:dyDescent="0.25">
      <c r="A255" s="386" t="str">
        <f t="shared" si="17"/>
        <v>600120251013TAC0074-60xx-130740008462</v>
      </c>
      <c r="B255" s="161" t="s">
        <v>1467</v>
      </c>
      <c r="C255" s="475" t="s">
        <v>3363</v>
      </c>
      <c r="D255" s="161" t="s">
        <v>4458</v>
      </c>
      <c r="E255" s="161" t="s">
        <v>5208</v>
      </c>
      <c r="F255" s="161"/>
      <c r="G255" s="161" t="s">
        <v>479</v>
      </c>
      <c r="H255" s="198">
        <v>45943</v>
      </c>
      <c r="I255" s="161" t="s">
        <v>566</v>
      </c>
      <c r="J255" s="161" t="s">
        <v>363</v>
      </c>
      <c r="K255" s="260">
        <v>130740008462</v>
      </c>
      <c r="L255" s="161" t="s">
        <v>3052</v>
      </c>
      <c r="M255" s="161" t="s">
        <v>1468</v>
      </c>
      <c r="N255" s="161" t="s">
        <v>564</v>
      </c>
      <c r="O255" s="198" t="e">
        <v>#N/A</v>
      </c>
      <c r="P255" s="161" t="e">
        <v>#N/A</v>
      </c>
      <c r="Q255" s="161" t="e">
        <v>#N/A</v>
      </c>
      <c r="R255" s="161" t="s">
        <v>480</v>
      </c>
      <c r="S255" s="161" t="s">
        <v>675</v>
      </c>
      <c r="T255" s="161" t="s">
        <v>759</v>
      </c>
      <c r="U255" s="161" t="s">
        <v>765</v>
      </c>
      <c r="V255" s="161" t="s">
        <v>658</v>
      </c>
      <c r="W255" s="161" t="s">
        <v>132</v>
      </c>
      <c r="X255" s="198">
        <v>44562</v>
      </c>
      <c r="Y255" s="198">
        <v>45938</v>
      </c>
      <c r="Z255" s="161">
        <v>30</v>
      </c>
      <c r="AA255" s="198">
        <v>45961</v>
      </c>
      <c r="AB255" s="197">
        <f t="shared" si="16"/>
        <v>152</v>
      </c>
      <c r="AC255" s="161" t="s">
        <v>904</v>
      </c>
      <c r="AD255" s="161">
        <v>0</v>
      </c>
      <c r="AE255" s="197">
        <v>340493201</v>
      </c>
      <c r="AF255" s="197">
        <v>2.4706216615635004</v>
      </c>
      <c r="AG255" s="197">
        <v>2.770833333333333</v>
      </c>
      <c r="AH255" s="242" t="s">
        <v>118</v>
      </c>
      <c r="AI255" s="242" t="s">
        <v>904</v>
      </c>
      <c r="AJ255" s="515"/>
      <c r="AK255" s="515"/>
      <c r="AL255" s="515"/>
      <c r="AM255" s="515"/>
      <c r="AN255" s="515"/>
      <c r="AO255" s="515"/>
      <c r="AP255" s="515"/>
      <c r="AQ255" s="515"/>
      <c r="AR255" s="515"/>
      <c r="AS255" s="515"/>
      <c r="AT255" s="515"/>
      <c r="AU255" s="515"/>
      <c r="AV255" s="515"/>
      <c r="AW255" s="515"/>
      <c r="AX255" s="515"/>
      <c r="AY255" s="515"/>
      <c r="AZ255" s="515"/>
      <c r="BA255" s="515"/>
      <c r="BB255" s="234"/>
      <c r="BC255" s="234"/>
      <c r="BD255" s="234"/>
      <c r="BE255" s="234"/>
      <c r="BF255" s="234"/>
      <c r="BG255" s="234"/>
      <c r="BH255" s="234"/>
      <c r="BI255" s="234"/>
      <c r="BJ255" s="234"/>
      <c r="BK255" s="234"/>
      <c r="BL255" s="234"/>
      <c r="BM255" s="234"/>
      <c r="BN255" s="234"/>
      <c r="BO255" s="234"/>
      <c r="BP255" s="234"/>
      <c r="BQ255" s="234"/>
      <c r="BR255" s="234"/>
      <c r="BS255" s="234"/>
      <c r="BT255" s="234"/>
      <c r="BU255" s="234"/>
      <c r="BV255" s="234"/>
      <c r="BW255" s="234"/>
      <c r="BX255" s="234"/>
      <c r="BY255" s="234"/>
      <c r="BZ255" s="234"/>
      <c r="CA255" s="234"/>
      <c r="CB255" s="234"/>
      <c r="CC255" s="234"/>
      <c r="CD255" s="234"/>
      <c r="CE255" s="234"/>
      <c r="CF255" s="234"/>
      <c r="CG255" s="234"/>
      <c r="CH255" s="234"/>
      <c r="CI255" s="234"/>
      <c r="CJ255" s="234"/>
      <c r="CK255" s="234"/>
      <c r="CL255" s="234"/>
      <c r="CM255" s="234"/>
      <c r="CN255" s="234"/>
      <c r="CO255" s="234"/>
      <c r="CP255" s="234"/>
      <c r="CQ255" s="234"/>
      <c r="CR255" s="234"/>
      <c r="CS255" s="234"/>
      <c r="CT255" s="234"/>
      <c r="CU255" s="234"/>
      <c r="CV255" s="234"/>
      <c r="CW255" s="234"/>
      <c r="CX255" s="234"/>
      <c r="CY255" s="234"/>
      <c r="CZ255" s="234"/>
      <c r="DA255" s="234"/>
      <c r="DB255" s="234"/>
      <c r="DC255" s="234"/>
      <c r="DD255" s="234"/>
      <c r="DE255" s="234"/>
      <c r="DF255" s="234"/>
      <c r="DG255" s="234"/>
      <c r="DH255" s="234"/>
      <c r="DI255" s="234"/>
      <c r="DJ255" s="234"/>
      <c r="DK255" s="234"/>
      <c r="DL255" s="234"/>
      <c r="DM255" s="234"/>
      <c r="DN255" s="234"/>
      <c r="DO255" s="234"/>
      <c r="DP255" s="234"/>
      <c r="DQ255" s="234"/>
      <c r="DR255" s="234"/>
      <c r="DS255" s="234"/>
      <c r="DT255" s="234"/>
      <c r="DU255" s="234"/>
      <c r="DV255" s="234"/>
      <c r="DW255" s="234"/>
      <c r="DX255" s="234"/>
      <c r="DY255" s="234"/>
      <c r="DZ255" s="234"/>
      <c r="EA255" s="234"/>
      <c r="EB255" s="234"/>
      <c r="EC255" s="234"/>
      <c r="ED255" s="234"/>
      <c r="EE255" s="234"/>
      <c r="EF255" s="234"/>
      <c r="EG255" s="234"/>
      <c r="EH255" s="234"/>
      <c r="EI255" s="234"/>
      <c r="EJ255" s="234"/>
      <c r="EK255" s="234"/>
    </row>
    <row r="256" spans="1:141" ht="15" x14ac:dyDescent="0.25">
      <c r="A256" s="386" t="str">
        <f t="shared" si="17"/>
        <v>600120260313TAC0068-60xx-680809400817</v>
      </c>
      <c r="B256" s="161" t="s">
        <v>4817</v>
      </c>
      <c r="C256" s="475" t="s">
        <v>3363</v>
      </c>
      <c r="D256" s="161" t="s">
        <v>4458</v>
      </c>
      <c r="E256" s="161"/>
      <c r="F256" s="161" t="s">
        <v>4903</v>
      </c>
      <c r="G256" s="161" t="s">
        <v>479</v>
      </c>
      <c r="H256" s="198">
        <v>46094</v>
      </c>
      <c r="I256" s="161" t="s">
        <v>566</v>
      </c>
      <c r="J256" s="161" t="s">
        <v>363</v>
      </c>
      <c r="K256" s="260">
        <v>680809400817</v>
      </c>
      <c r="L256" s="161" t="s">
        <v>4936</v>
      </c>
      <c r="M256" s="161" t="s">
        <v>4816</v>
      </c>
      <c r="N256" s="161" t="s">
        <v>564</v>
      </c>
      <c r="O256" s="198" t="e">
        <v>#N/A</v>
      </c>
      <c r="P256" s="161" t="e">
        <v>#N/A</v>
      </c>
      <c r="Q256" s="161" t="e">
        <v>#N/A</v>
      </c>
      <c r="R256" s="161" t="s">
        <v>31</v>
      </c>
      <c r="S256" s="161" t="s">
        <v>681</v>
      </c>
      <c r="T256" s="161" t="s">
        <v>578</v>
      </c>
      <c r="U256" s="161" t="s">
        <v>788</v>
      </c>
      <c r="V256" s="161" t="s">
        <v>658</v>
      </c>
      <c r="W256" s="161" t="s">
        <v>132</v>
      </c>
      <c r="X256" s="198">
        <v>44927</v>
      </c>
      <c r="Y256" s="198">
        <v>46087</v>
      </c>
      <c r="Z256" s="161">
        <v>30</v>
      </c>
      <c r="AA256" s="198">
        <v>46099</v>
      </c>
      <c r="AB256" s="197">
        <f t="shared" si="16"/>
        <v>14</v>
      </c>
      <c r="AC256" s="161" t="s">
        <v>904</v>
      </c>
      <c r="AD256" s="161">
        <v>0</v>
      </c>
      <c r="AE256" s="197">
        <v>332492801</v>
      </c>
      <c r="AF256" s="197">
        <v>14.859369240899746</v>
      </c>
      <c r="AG256" s="197">
        <v>3.625</v>
      </c>
      <c r="AH256" s="242" t="s">
        <v>118</v>
      </c>
      <c r="AI256" s="242" t="s">
        <v>57</v>
      </c>
      <c r="AJ256" s="516">
        <v>87450845</v>
      </c>
      <c r="AK256" s="516">
        <v>87817076</v>
      </c>
      <c r="AL256" s="516">
        <v>108187445</v>
      </c>
      <c r="AM256" s="516">
        <v>144183035</v>
      </c>
      <c r="AN256" s="516">
        <v>80122321</v>
      </c>
      <c r="AO256" s="516">
        <v>0</v>
      </c>
      <c r="AP256" s="516">
        <v>0</v>
      </c>
      <c r="AQ256" s="516">
        <v>6225071</v>
      </c>
      <c r="AR256" s="516">
        <v>16085228</v>
      </c>
      <c r="AS256" s="516">
        <v>21443007</v>
      </c>
      <c r="AT256" s="516">
        <v>11878098</v>
      </c>
      <c r="AU256" s="516">
        <v>0</v>
      </c>
      <c r="AV256" s="516">
        <v>4.5</v>
      </c>
      <c r="AW256" s="516">
        <v>4</v>
      </c>
      <c r="AX256" s="516">
        <v>4.5</v>
      </c>
      <c r="AY256" s="516">
        <v>5</v>
      </c>
      <c r="AZ256" s="516">
        <v>5</v>
      </c>
      <c r="BA256" s="516">
        <v>0</v>
      </c>
      <c r="BB256" s="393">
        <v>0</v>
      </c>
      <c r="BC256" s="393">
        <v>0</v>
      </c>
      <c r="BD256" s="393">
        <v>0</v>
      </c>
      <c r="BE256" s="393">
        <v>0</v>
      </c>
      <c r="BF256" s="393">
        <v>0</v>
      </c>
      <c r="BG256" s="393">
        <v>0</v>
      </c>
      <c r="BH256" s="393">
        <v>0</v>
      </c>
      <c r="BI256" s="393">
        <v>0</v>
      </c>
      <c r="BJ256" s="393">
        <v>0</v>
      </c>
      <c r="BK256" s="393">
        <v>0</v>
      </c>
      <c r="BL256" s="393">
        <v>0</v>
      </c>
      <c r="BM256" s="393">
        <v>0</v>
      </c>
      <c r="BN256" s="393">
        <v>0</v>
      </c>
      <c r="BO256" s="393">
        <v>0</v>
      </c>
      <c r="BP256" s="393">
        <v>0</v>
      </c>
      <c r="BQ256" s="393">
        <v>0</v>
      </c>
      <c r="BR256" s="393">
        <v>0</v>
      </c>
      <c r="BS256" s="393">
        <v>0</v>
      </c>
      <c r="BT256" s="393">
        <v>0</v>
      </c>
      <c r="BU256" s="393">
        <v>0</v>
      </c>
      <c r="BV256" s="393">
        <v>0</v>
      </c>
      <c r="BW256" s="393">
        <v>0</v>
      </c>
      <c r="BX256" s="393">
        <v>0</v>
      </c>
      <c r="BY256" s="393">
        <v>0</v>
      </c>
      <c r="BZ256" s="393">
        <v>0</v>
      </c>
      <c r="CA256" s="393">
        <v>0</v>
      </c>
      <c r="CB256" s="393">
        <v>0</v>
      </c>
      <c r="CC256" s="393">
        <v>0</v>
      </c>
      <c r="CD256" s="393">
        <v>0</v>
      </c>
      <c r="CE256" s="393">
        <v>0</v>
      </c>
      <c r="CF256" s="393">
        <v>0</v>
      </c>
      <c r="CG256" s="393">
        <v>6225071</v>
      </c>
      <c r="CH256" s="393">
        <v>12982311</v>
      </c>
      <c r="CI256" s="393">
        <v>17301965</v>
      </c>
      <c r="CJ256" s="393">
        <v>9614678</v>
      </c>
      <c r="CK256" s="393">
        <v>0</v>
      </c>
      <c r="CL256" s="393">
        <v>87450845</v>
      </c>
      <c r="CM256" s="393">
        <v>87817076</v>
      </c>
      <c r="CN256" s="393">
        <v>108187445</v>
      </c>
      <c r="CO256" s="393">
        <v>144183035</v>
      </c>
      <c r="CP256" s="393">
        <v>80122321</v>
      </c>
      <c r="CQ256" s="393">
        <v>0</v>
      </c>
      <c r="CR256" s="393">
        <v>0</v>
      </c>
      <c r="CS256" s="393">
        <v>0</v>
      </c>
      <c r="CT256" s="393">
        <v>3102917</v>
      </c>
      <c r="CU256" s="393">
        <v>4141042</v>
      </c>
      <c r="CV256" s="393">
        <v>2263420</v>
      </c>
      <c r="CW256" s="393">
        <v>0</v>
      </c>
      <c r="CX256" s="393">
        <v>4.5</v>
      </c>
      <c r="CY256" s="393">
        <v>4</v>
      </c>
      <c r="CZ256" s="393">
        <v>4.5</v>
      </c>
      <c r="DA256" s="393">
        <v>5</v>
      </c>
      <c r="DB256" s="393">
        <v>5</v>
      </c>
      <c r="DC256" s="393">
        <v>0</v>
      </c>
      <c r="DD256" s="393">
        <v>0</v>
      </c>
      <c r="DE256" s="393">
        <v>0</v>
      </c>
      <c r="DF256" s="393">
        <v>0</v>
      </c>
      <c r="DG256" s="393">
        <v>0</v>
      </c>
      <c r="DH256" s="393">
        <v>0</v>
      </c>
      <c r="DI256" s="393">
        <v>0</v>
      </c>
      <c r="DJ256" s="393">
        <v>0</v>
      </c>
      <c r="DK256" s="393">
        <v>0</v>
      </c>
      <c r="DL256" s="393">
        <v>0</v>
      </c>
      <c r="DM256" s="393">
        <v>0</v>
      </c>
      <c r="DN256" s="393">
        <v>0</v>
      </c>
      <c r="DO256" s="393">
        <v>0</v>
      </c>
    </row>
    <row r="257" spans="1:141" ht="15" x14ac:dyDescent="0.25">
      <c r="A257" s="386" t="str">
        <f t="shared" si="17"/>
        <v>600120251127TAC0014-60xx-621118302367</v>
      </c>
      <c r="B257" s="161" t="s">
        <v>1930</v>
      </c>
      <c r="C257" s="475" t="s">
        <v>3363</v>
      </c>
      <c r="D257" s="161" t="s">
        <v>4458</v>
      </c>
      <c r="E257" s="161" t="s">
        <v>5232</v>
      </c>
      <c r="F257" s="161"/>
      <c r="G257" s="161" t="s">
        <v>479</v>
      </c>
      <c r="H257" s="198">
        <v>45988</v>
      </c>
      <c r="I257" s="161" t="s">
        <v>566</v>
      </c>
      <c r="J257" s="161" t="s">
        <v>363</v>
      </c>
      <c r="K257" s="260">
        <v>621118302367</v>
      </c>
      <c r="L257" s="161" t="s">
        <v>3053</v>
      </c>
      <c r="M257" s="161" t="s">
        <v>1929</v>
      </c>
      <c r="N257" s="161" t="s">
        <v>564</v>
      </c>
      <c r="O257" s="198" t="e">
        <v>#N/A</v>
      </c>
      <c r="P257" s="161" t="e">
        <v>#N/A</v>
      </c>
      <c r="Q257" s="161" t="e">
        <v>#N/A</v>
      </c>
      <c r="R257" s="161" t="s">
        <v>31</v>
      </c>
      <c r="S257" s="161" t="s">
        <v>675</v>
      </c>
      <c r="T257" s="161" t="s">
        <v>759</v>
      </c>
      <c r="U257" s="161" t="s">
        <v>805</v>
      </c>
      <c r="V257" s="161" t="s">
        <v>658</v>
      </c>
      <c r="W257" s="161" t="s">
        <v>132</v>
      </c>
      <c r="X257" s="198">
        <v>44743</v>
      </c>
      <c r="Y257" s="198">
        <v>45986</v>
      </c>
      <c r="Z257" s="161">
        <v>30</v>
      </c>
      <c r="AA257" s="198">
        <v>46006</v>
      </c>
      <c r="AB257" s="197">
        <f t="shared" si="16"/>
        <v>107</v>
      </c>
      <c r="AC257" s="161" t="s">
        <v>904</v>
      </c>
      <c r="AD257" s="161">
        <v>0</v>
      </c>
      <c r="AE257" s="197">
        <v>328484123</v>
      </c>
      <c r="AF257" s="197">
        <v>9.8834648057664367</v>
      </c>
      <c r="AG257" s="197">
        <v>6.75</v>
      </c>
      <c r="AH257" s="242" t="s">
        <v>118</v>
      </c>
      <c r="AI257" s="242" t="s">
        <v>904</v>
      </c>
      <c r="AJ257" s="515"/>
      <c r="AK257" s="515"/>
      <c r="AL257" s="515"/>
      <c r="AM257" s="515"/>
      <c r="AN257" s="515"/>
      <c r="AO257" s="515"/>
      <c r="AP257" s="515"/>
      <c r="AQ257" s="515"/>
      <c r="AR257" s="515"/>
      <c r="AS257" s="515"/>
      <c r="AT257" s="515"/>
      <c r="AU257" s="515"/>
      <c r="AV257" s="515"/>
      <c r="AW257" s="515"/>
      <c r="AX257" s="515"/>
      <c r="AY257" s="515"/>
      <c r="AZ257" s="515"/>
      <c r="BA257" s="515"/>
      <c r="BB257" s="234"/>
      <c r="BC257" s="234"/>
      <c r="BD257" s="234"/>
      <c r="BE257" s="234"/>
      <c r="BF257" s="234"/>
      <c r="BG257" s="234"/>
      <c r="BH257" s="234"/>
      <c r="BI257" s="234"/>
      <c r="BJ257" s="234"/>
      <c r="BK257" s="234"/>
      <c r="BL257" s="234"/>
      <c r="BM257" s="234"/>
      <c r="BN257" s="234"/>
      <c r="BO257" s="234"/>
      <c r="BP257" s="234"/>
      <c r="BQ257" s="234"/>
      <c r="BR257" s="234"/>
      <c r="BS257" s="234"/>
      <c r="BT257" s="234"/>
      <c r="BU257" s="234"/>
      <c r="BV257" s="234"/>
      <c r="BW257" s="234"/>
      <c r="BX257" s="234"/>
      <c r="BY257" s="234"/>
      <c r="BZ257" s="234"/>
      <c r="CA257" s="234"/>
      <c r="CB257" s="234"/>
      <c r="CC257" s="234"/>
      <c r="CD257" s="234"/>
      <c r="CE257" s="234"/>
      <c r="CF257" s="234"/>
      <c r="CG257" s="234"/>
      <c r="CH257" s="234"/>
      <c r="CI257" s="234"/>
      <c r="CJ257" s="234"/>
      <c r="CK257" s="234"/>
      <c r="CL257" s="234"/>
      <c r="CM257" s="234"/>
      <c r="CN257" s="234"/>
      <c r="CO257" s="234"/>
      <c r="CP257" s="234"/>
      <c r="CQ257" s="234"/>
      <c r="CR257" s="234"/>
      <c r="CS257" s="234"/>
      <c r="CT257" s="234"/>
      <c r="CU257" s="234"/>
      <c r="CV257" s="234"/>
      <c r="CW257" s="234"/>
      <c r="CX257" s="234"/>
      <c r="CY257" s="234"/>
      <c r="CZ257" s="234"/>
      <c r="DA257" s="234"/>
      <c r="DB257" s="234"/>
      <c r="DC257" s="234"/>
      <c r="DD257" s="234"/>
      <c r="DE257" s="234"/>
      <c r="DF257" s="234"/>
      <c r="DG257" s="234"/>
      <c r="DH257" s="234"/>
      <c r="DI257" s="234"/>
      <c r="DJ257" s="234"/>
      <c r="DK257" s="234"/>
      <c r="DL257" s="234"/>
      <c r="DM257" s="234"/>
      <c r="DN257" s="234"/>
      <c r="DO257" s="234"/>
      <c r="DP257" s="234"/>
      <c r="DQ257" s="234"/>
      <c r="DR257" s="234"/>
      <c r="DS257" s="234"/>
      <c r="DT257" s="234"/>
      <c r="DU257" s="234"/>
      <c r="DV257" s="234"/>
      <c r="DW257" s="234"/>
      <c r="DX257" s="234"/>
      <c r="DY257" s="234"/>
      <c r="DZ257" s="234"/>
      <c r="EA257" s="234"/>
      <c r="EB257" s="234"/>
      <c r="EC257" s="234"/>
      <c r="ED257" s="234"/>
      <c r="EE257" s="234"/>
      <c r="EF257" s="234"/>
      <c r="EG257" s="234"/>
      <c r="EH257" s="234"/>
      <c r="EI257" s="234"/>
      <c r="EJ257" s="234"/>
      <c r="EK257" s="234"/>
    </row>
    <row r="258" spans="1:141" ht="15" x14ac:dyDescent="0.25">
      <c r="A258" s="386" t="str">
        <f t="shared" si="17"/>
        <v>600120260121TAC0357-60xx-980211401054</v>
      </c>
      <c r="B258" s="161" t="s">
        <v>4800</v>
      </c>
      <c r="C258" s="475" t="s">
        <v>3363</v>
      </c>
      <c r="D258" s="161" t="s">
        <v>4458</v>
      </c>
      <c r="E258" s="161" t="s">
        <v>5365</v>
      </c>
      <c r="F258" s="161"/>
      <c r="G258" s="161" t="s">
        <v>479</v>
      </c>
      <c r="H258" s="198">
        <v>46043</v>
      </c>
      <c r="I258" s="161" t="s">
        <v>566</v>
      </c>
      <c r="J258" s="161" t="s">
        <v>363</v>
      </c>
      <c r="K258" s="260">
        <v>980211401054</v>
      </c>
      <c r="L258" s="161" t="s">
        <v>5366</v>
      </c>
      <c r="M258" s="161" t="s">
        <v>4705</v>
      </c>
      <c r="N258" s="161" t="s">
        <v>564</v>
      </c>
      <c r="O258" s="198" t="e">
        <v>#N/A</v>
      </c>
      <c r="P258" s="161" t="e">
        <v>#N/A</v>
      </c>
      <c r="Q258" s="161" t="e">
        <v>#N/A</v>
      </c>
      <c r="R258" s="161" t="s">
        <v>31</v>
      </c>
      <c r="S258" s="161" t="s">
        <v>665</v>
      </c>
      <c r="T258" s="161" t="s">
        <v>567</v>
      </c>
      <c r="U258" s="161" t="s">
        <v>846</v>
      </c>
      <c r="V258" s="161" t="s">
        <v>658</v>
      </c>
      <c r="W258" s="161" t="s">
        <v>132</v>
      </c>
      <c r="X258" s="198">
        <v>45687</v>
      </c>
      <c r="Y258" s="198">
        <v>46035</v>
      </c>
      <c r="Z258" s="161">
        <v>30</v>
      </c>
      <c r="AA258" s="198">
        <v>46083</v>
      </c>
      <c r="AB258" s="197">
        <f t="shared" si="16"/>
        <v>30</v>
      </c>
      <c r="AC258" s="161" t="s">
        <v>904</v>
      </c>
      <c r="AD258" s="161">
        <v>0</v>
      </c>
      <c r="AE258" s="197">
        <v>313223333</v>
      </c>
      <c r="AF258" s="197">
        <v>0.75608064613755965</v>
      </c>
      <c r="AG258" s="197">
        <v>0.25</v>
      </c>
      <c r="AH258" s="242" t="s">
        <v>118</v>
      </c>
      <c r="AI258" s="242" t="s">
        <v>57</v>
      </c>
      <c r="AJ258" s="516">
        <v>0</v>
      </c>
      <c r="AK258" s="516">
        <v>0</v>
      </c>
      <c r="AL258" s="516">
        <v>0</v>
      </c>
      <c r="AM258" s="516">
        <v>0</v>
      </c>
      <c r="AN258" s="516">
        <v>313223333</v>
      </c>
      <c r="AO258" s="516">
        <v>0</v>
      </c>
      <c r="AP258" s="516">
        <v>0</v>
      </c>
      <c r="AQ258" s="516">
        <v>0</v>
      </c>
      <c r="AR258" s="516">
        <v>0</v>
      </c>
      <c r="AS258" s="516">
        <v>0</v>
      </c>
      <c r="AT258" s="516">
        <v>2368221</v>
      </c>
      <c r="AU258" s="516">
        <v>0</v>
      </c>
      <c r="AV258" s="516">
        <v>0</v>
      </c>
      <c r="AW258" s="516">
        <v>0</v>
      </c>
      <c r="AX258" s="516">
        <v>0</v>
      </c>
      <c r="AY258" s="516">
        <v>0</v>
      </c>
      <c r="AZ258" s="516">
        <v>0.5</v>
      </c>
      <c r="BA258" s="516">
        <v>0</v>
      </c>
      <c r="BB258" s="393">
        <v>0</v>
      </c>
      <c r="BC258" s="393">
        <v>0</v>
      </c>
      <c r="BD258" s="393">
        <v>0</v>
      </c>
      <c r="BE258" s="393">
        <v>0</v>
      </c>
      <c r="BF258" s="393">
        <v>0</v>
      </c>
      <c r="BG258" s="393">
        <v>0</v>
      </c>
      <c r="BH258" s="393">
        <v>0</v>
      </c>
      <c r="BI258" s="393">
        <v>0</v>
      </c>
      <c r="BJ258" s="393">
        <v>0</v>
      </c>
      <c r="BK258" s="393">
        <v>0</v>
      </c>
      <c r="BL258" s="393">
        <v>0</v>
      </c>
      <c r="BM258" s="393">
        <v>0</v>
      </c>
      <c r="BN258" s="393">
        <v>0</v>
      </c>
      <c r="BO258" s="393">
        <v>0</v>
      </c>
      <c r="BP258" s="393">
        <v>0</v>
      </c>
      <c r="BQ258" s="393">
        <v>0</v>
      </c>
      <c r="BR258" s="393">
        <v>0.5</v>
      </c>
      <c r="BS258" s="393">
        <v>0</v>
      </c>
      <c r="BT258" s="393">
        <v>0</v>
      </c>
      <c r="BU258" s="393">
        <v>0</v>
      </c>
      <c r="BV258" s="393">
        <v>0</v>
      </c>
      <c r="BW258" s="393">
        <v>0</v>
      </c>
      <c r="BX258" s="393">
        <v>286819949</v>
      </c>
      <c r="BY258" s="393">
        <v>0</v>
      </c>
      <c r="BZ258" s="393">
        <v>0</v>
      </c>
      <c r="CA258" s="393">
        <v>0</v>
      </c>
      <c r="CB258" s="393">
        <v>0</v>
      </c>
      <c r="CC258" s="393">
        <v>0</v>
      </c>
      <c r="CD258" s="393">
        <v>1404796</v>
      </c>
      <c r="CE258" s="393">
        <v>0</v>
      </c>
      <c r="CF258" s="393">
        <v>0</v>
      </c>
      <c r="CG258" s="393">
        <v>0</v>
      </c>
      <c r="CH258" s="393">
        <v>0</v>
      </c>
      <c r="CI258" s="393">
        <v>0</v>
      </c>
      <c r="CJ258" s="393">
        <v>184073</v>
      </c>
      <c r="CK258" s="393">
        <v>0</v>
      </c>
      <c r="CL258" s="393">
        <v>0</v>
      </c>
      <c r="CM258" s="393">
        <v>0</v>
      </c>
      <c r="CN258" s="393">
        <v>0</v>
      </c>
      <c r="CO258" s="393">
        <v>0</v>
      </c>
      <c r="CP258" s="393">
        <v>26403384</v>
      </c>
      <c r="CQ258" s="393">
        <v>0</v>
      </c>
      <c r="CR258" s="393">
        <v>0</v>
      </c>
      <c r="CS258" s="393">
        <v>0</v>
      </c>
      <c r="CT258" s="393">
        <v>0</v>
      </c>
      <c r="CU258" s="393">
        <v>0</v>
      </c>
      <c r="CV258" s="393">
        <v>779352</v>
      </c>
      <c r="CW258" s="393">
        <v>0</v>
      </c>
      <c r="CX258" s="393">
        <v>0</v>
      </c>
      <c r="CY258" s="393">
        <v>0</v>
      </c>
      <c r="CZ258" s="393">
        <v>0</v>
      </c>
      <c r="DA258" s="393">
        <v>0</v>
      </c>
      <c r="DB258" s="393">
        <v>0</v>
      </c>
      <c r="DC258" s="393">
        <v>0</v>
      </c>
      <c r="DD258" s="393">
        <v>0</v>
      </c>
      <c r="DE258" s="393">
        <v>0</v>
      </c>
      <c r="DF258" s="393">
        <v>0</v>
      </c>
      <c r="DG258" s="393">
        <v>0</v>
      </c>
      <c r="DH258" s="393">
        <v>0</v>
      </c>
      <c r="DI258" s="393">
        <v>0</v>
      </c>
      <c r="DJ258" s="393">
        <v>0</v>
      </c>
      <c r="DK258" s="393">
        <v>0</v>
      </c>
      <c r="DL258" s="393">
        <v>0</v>
      </c>
      <c r="DM258" s="393">
        <v>0</v>
      </c>
      <c r="DN258" s="393">
        <v>0</v>
      </c>
      <c r="DO258" s="393">
        <v>0</v>
      </c>
    </row>
    <row r="259" spans="1:141" ht="15" x14ac:dyDescent="0.25">
      <c r="A259" s="386" t="str">
        <f t="shared" si="17"/>
        <v>600120260313TAC0064-60xx-950714400520</v>
      </c>
      <c r="B259" s="161" t="s">
        <v>4821</v>
      </c>
      <c r="C259" s="475" t="s">
        <v>3363</v>
      </c>
      <c r="D259" s="161" t="s">
        <v>4458</v>
      </c>
      <c r="E259" s="161"/>
      <c r="F259" s="161" t="s">
        <v>4903</v>
      </c>
      <c r="G259" s="161" t="s">
        <v>479</v>
      </c>
      <c r="H259" s="198">
        <v>46094</v>
      </c>
      <c r="I259" s="161" t="s">
        <v>566</v>
      </c>
      <c r="J259" s="161" t="s">
        <v>363</v>
      </c>
      <c r="K259" s="260">
        <v>950714400520</v>
      </c>
      <c r="L259" s="161" t="s">
        <v>4907</v>
      </c>
      <c r="M259" s="161" t="s">
        <v>4820</v>
      </c>
      <c r="N259" s="161" t="s">
        <v>564</v>
      </c>
      <c r="O259" s="198" t="e">
        <v>#N/A</v>
      </c>
      <c r="P259" s="161" t="e">
        <v>#N/A</v>
      </c>
      <c r="Q259" s="161" t="e">
        <v>#N/A</v>
      </c>
      <c r="R259" s="161" t="s">
        <v>31</v>
      </c>
      <c r="S259" s="161" t="s">
        <v>681</v>
      </c>
      <c r="T259" s="161" t="s">
        <v>578</v>
      </c>
      <c r="U259" s="161" t="s">
        <v>681</v>
      </c>
      <c r="V259" s="161" t="s">
        <v>658</v>
      </c>
      <c r="W259" s="161" t="s">
        <v>132</v>
      </c>
      <c r="X259" s="198">
        <v>44927</v>
      </c>
      <c r="Y259" s="198">
        <v>46085</v>
      </c>
      <c r="Z259" s="161">
        <v>30</v>
      </c>
      <c r="AA259" s="198">
        <v>46099</v>
      </c>
      <c r="AB259" s="197">
        <f t="shared" si="16"/>
        <v>14</v>
      </c>
      <c r="AC259" s="161" t="s">
        <v>904</v>
      </c>
      <c r="AD259" s="161">
        <v>0</v>
      </c>
      <c r="AE259" s="197">
        <v>304521220</v>
      </c>
      <c r="AF259" s="197">
        <v>14.506949959020918</v>
      </c>
      <c r="AG259" s="197">
        <v>3.25</v>
      </c>
      <c r="AH259" s="242" t="s">
        <v>118</v>
      </c>
      <c r="AI259" s="242" t="s">
        <v>57</v>
      </c>
      <c r="AJ259" s="516">
        <v>69515064</v>
      </c>
      <c r="AK259" s="516">
        <v>112676408</v>
      </c>
      <c r="AL259" s="516">
        <v>103139942</v>
      </c>
      <c r="AM259" s="516">
        <v>122412283</v>
      </c>
      <c r="AN259" s="516">
        <v>78968995</v>
      </c>
      <c r="AO259" s="516">
        <v>0</v>
      </c>
      <c r="AP259" s="516">
        <v>0</v>
      </c>
      <c r="AQ259" s="516">
        <v>6248928</v>
      </c>
      <c r="AR259" s="516">
        <v>14410041</v>
      </c>
      <c r="AS259" s="516">
        <v>18164537</v>
      </c>
      <c r="AT259" s="516">
        <v>11602163</v>
      </c>
      <c r="AU259" s="516">
        <v>0</v>
      </c>
      <c r="AV259" s="516">
        <v>1</v>
      </c>
      <c r="AW259" s="516">
        <v>4</v>
      </c>
      <c r="AX259" s="516">
        <v>4</v>
      </c>
      <c r="AY259" s="516">
        <v>5</v>
      </c>
      <c r="AZ259" s="516">
        <v>4</v>
      </c>
      <c r="BA259" s="516">
        <v>0</v>
      </c>
      <c r="BB259" s="393">
        <v>0</v>
      </c>
      <c r="BC259" s="393">
        <v>0</v>
      </c>
      <c r="BD259" s="393">
        <v>0</v>
      </c>
      <c r="BE259" s="393">
        <v>0</v>
      </c>
      <c r="BF259" s="393">
        <v>0</v>
      </c>
      <c r="BG259" s="393">
        <v>0</v>
      </c>
      <c r="BH259" s="393">
        <v>0</v>
      </c>
      <c r="BI259" s="393">
        <v>0</v>
      </c>
      <c r="BJ259" s="393">
        <v>0</v>
      </c>
      <c r="BK259" s="393">
        <v>0</v>
      </c>
      <c r="BL259" s="393">
        <v>0</v>
      </c>
      <c r="BM259" s="393">
        <v>0</v>
      </c>
      <c r="BN259" s="393">
        <v>0</v>
      </c>
      <c r="BO259" s="393">
        <v>0</v>
      </c>
      <c r="BP259" s="393">
        <v>0</v>
      </c>
      <c r="BQ259" s="393">
        <v>0</v>
      </c>
      <c r="BR259" s="393">
        <v>0</v>
      </c>
      <c r="BS259" s="393">
        <v>0</v>
      </c>
      <c r="BT259" s="393">
        <v>0</v>
      </c>
      <c r="BU259" s="393">
        <v>0</v>
      </c>
      <c r="BV259" s="393">
        <v>0</v>
      </c>
      <c r="BW259" s="393">
        <v>0</v>
      </c>
      <c r="BX259" s="393">
        <v>0</v>
      </c>
      <c r="BY259" s="393">
        <v>0</v>
      </c>
      <c r="BZ259" s="393">
        <v>0</v>
      </c>
      <c r="CA259" s="393">
        <v>0</v>
      </c>
      <c r="CB259" s="393">
        <v>0</v>
      </c>
      <c r="CC259" s="393">
        <v>0</v>
      </c>
      <c r="CD259" s="393">
        <v>0</v>
      </c>
      <c r="CE259" s="393">
        <v>0</v>
      </c>
      <c r="CF259" s="393">
        <v>0</v>
      </c>
      <c r="CG259" s="393">
        <v>6248928</v>
      </c>
      <c r="CH259" s="393">
        <v>11463933</v>
      </c>
      <c r="CI259" s="393">
        <v>14676617</v>
      </c>
      <c r="CJ259" s="393">
        <v>9467709</v>
      </c>
      <c r="CK259" s="393">
        <v>0</v>
      </c>
      <c r="CL259" s="393">
        <v>69515064</v>
      </c>
      <c r="CM259" s="393">
        <v>112676408</v>
      </c>
      <c r="CN259" s="393">
        <v>103139942</v>
      </c>
      <c r="CO259" s="393">
        <v>122412283</v>
      </c>
      <c r="CP259" s="393">
        <v>78968995</v>
      </c>
      <c r="CQ259" s="393">
        <v>0</v>
      </c>
      <c r="CR259" s="393">
        <v>0</v>
      </c>
      <c r="CS259" s="393">
        <v>0</v>
      </c>
      <c r="CT259" s="393">
        <v>2946108</v>
      </c>
      <c r="CU259" s="393">
        <v>3487920</v>
      </c>
      <c r="CV259" s="393">
        <v>2134454</v>
      </c>
      <c r="CW259" s="393">
        <v>0</v>
      </c>
      <c r="CX259" s="393">
        <v>1</v>
      </c>
      <c r="CY259" s="393">
        <v>4</v>
      </c>
      <c r="CZ259" s="393">
        <v>4</v>
      </c>
      <c r="DA259" s="393">
        <v>5</v>
      </c>
      <c r="DB259" s="393">
        <v>4</v>
      </c>
      <c r="DC259" s="393">
        <v>0</v>
      </c>
      <c r="DD259" s="393">
        <v>0</v>
      </c>
      <c r="DE259" s="393">
        <v>0</v>
      </c>
      <c r="DF259" s="393">
        <v>0</v>
      </c>
      <c r="DG259" s="393">
        <v>0</v>
      </c>
      <c r="DH259" s="393">
        <v>0</v>
      </c>
      <c r="DI259" s="393">
        <v>0</v>
      </c>
      <c r="DJ259" s="393">
        <v>0</v>
      </c>
      <c r="DK259" s="393">
        <v>0</v>
      </c>
      <c r="DL259" s="393">
        <v>0</v>
      </c>
      <c r="DM259" s="393">
        <v>0</v>
      </c>
      <c r="DN259" s="393">
        <v>0</v>
      </c>
      <c r="DO259" s="393">
        <v>0</v>
      </c>
    </row>
    <row r="260" spans="1:141" ht="15" x14ac:dyDescent="0.25">
      <c r="A260" s="386" t="str">
        <f t="shared" si="17"/>
        <v>600120251209TAC0065-60xx-60140006449</v>
      </c>
      <c r="B260" s="161" t="s">
        <v>1916</v>
      </c>
      <c r="C260" s="475" t="s">
        <v>3363</v>
      </c>
      <c r="D260" s="161" t="s">
        <v>4458</v>
      </c>
      <c r="E260" s="161" t="s">
        <v>5228</v>
      </c>
      <c r="F260" s="161"/>
      <c r="G260" s="161" t="s">
        <v>479</v>
      </c>
      <c r="H260" s="198">
        <v>46000</v>
      </c>
      <c r="I260" s="161" t="s">
        <v>566</v>
      </c>
      <c r="J260" s="161" t="s">
        <v>363</v>
      </c>
      <c r="K260" s="260">
        <v>60140006449</v>
      </c>
      <c r="L260" s="161" t="s">
        <v>3055</v>
      </c>
      <c r="M260" s="161" t="s">
        <v>1915</v>
      </c>
      <c r="N260" s="161" t="s">
        <v>564</v>
      </c>
      <c r="O260" s="198" t="e">
        <v>#N/A</v>
      </c>
      <c r="P260" s="161" t="e">
        <v>#N/A</v>
      </c>
      <c r="Q260" s="161" t="e">
        <v>#N/A</v>
      </c>
      <c r="R260" s="161" t="s">
        <v>480</v>
      </c>
      <c r="S260" s="161" t="s">
        <v>793</v>
      </c>
      <c r="T260" s="161" t="s">
        <v>594</v>
      </c>
      <c r="U260" s="161" t="s">
        <v>780</v>
      </c>
      <c r="V260" s="161" t="s">
        <v>658</v>
      </c>
      <c r="W260" s="161" t="s">
        <v>132</v>
      </c>
      <c r="X260" s="198">
        <v>44562</v>
      </c>
      <c r="Y260" s="198">
        <v>45979</v>
      </c>
      <c r="Z260" s="161">
        <v>30</v>
      </c>
      <c r="AA260" s="198">
        <v>46002</v>
      </c>
      <c r="AB260" s="197">
        <f t="shared" si="16"/>
        <v>111</v>
      </c>
      <c r="AC260" s="161" t="s">
        <v>904</v>
      </c>
      <c r="AD260" s="161">
        <v>0</v>
      </c>
      <c r="AE260" s="197">
        <v>298749922</v>
      </c>
      <c r="AF260" s="197">
        <v>2.59782089240551</v>
      </c>
      <c r="AG260" s="197">
        <v>1</v>
      </c>
      <c r="AH260" s="242" t="s">
        <v>118</v>
      </c>
      <c r="AI260" s="242" t="s">
        <v>904</v>
      </c>
      <c r="AJ260" s="515"/>
      <c r="AK260" s="515"/>
      <c r="AL260" s="515"/>
      <c r="AM260" s="515"/>
      <c r="AN260" s="515"/>
      <c r="AO260" s="515"/>
      <c r="AP260" s="515"/>
      <c r="AQ260" s="515"/>
      <c r="AR260" s="515"/>
      <c r="AS260" s="515"/>
      <c r="AT260" s="515"/>
      <c r="AU260" s="515"/>
      <c r="AV260" s="515"/>
      <c r="AW260" s="515"/>
      <c r="AX260" s="515"/>
      <c r="AY260" s="515"/>
      <c r="AZ260" s="515"/>
      <c r="BA260" s="515"/>
      <c r="BB260" s="234"/>
      <c r="BC260" s="234"/>
      <c r="BD260" s="234"/>
      <c r="BE260" s="234"/>
      <c r="BF260" s="234"/>
      <c r="BG260" s="234"/>
      <c r="BH260" s="234"/>
      <c r="BI260" s="234"/>
      <c r="BJ260" s="234"/>
      <c r="BK260" s="234"/>
      <c r="BL260" s="234"/>
      <c r="BM260" s="234"/>
      <c r="BN260" s="234"/>
      <c r="BO260" s="234"/>
      <c r="BP260" s="234"/>
      <c r="BQ260" s="234"/>
      <c r="BR260" s="234"/>
      <c r="BS260" s="234"/>
      <c r="BT260" s="234"/>
      <c r="BU260" s="234"/>
      <c r="BV260" s="234"/>
      <c r="BW260" s="234"/>
      <c r="BX260" s="234"/>
      <c r="BY260" s="234"/>
      <c r="BZ260" s="234"/>
      <c r="CA260" s="234"/>
      <c r="CB260" s="234"/>
      <c r="CC260" s="234"/>
      <c r="CD260" s="234"/>
      <c r="CE260" s="234"/>
      <c r="CF260" s="234"/>
      <c r="CG260" s="234"/>
      <c r="CH260" s="234"/>
      <c r="CI260" s="234"/>
      <c r="CJ260" s="234"/>
      <c r="CK260" s="234"/>
      <c r="CL260" s="234"/>
      <c r="CM260" s="234"/>
      <c r="CN260" s="234"/>
      <c r="CO260" s="234"/>
      <c r="CP260" s="234"/>
      <c r="CQ260" s="234"/>
      <c r="CR260" s="234"/>
      <c r="CS260" s="234"/>
      <c r="CT260" s="234"/>
      <c r="CU260" s="234"/>
      <c r="CV260" s="234"/>
      <c r="CW260" s="234"/>
      <c r="CX260" s="234"/>
      <c r="CY260" s="234"/>
      <c r="CZ260" s="234"/>
      <c r="DA260" s="234"/>
      <c r="DB260" s="234"/>
      <c r="DC260" s="234"/>
      <c r="DD260" s="234"/>
      <c r="DE260" s="234"/>
      <c r="DF260" s="234"/>
      <c r="DG260" s="234"/>
      <c r="DH260" s="234"/>
      <c r="DI260" s="234"/>
      <c r="DJ260" s="234"/>
      <c r="DK260" s="234"/>
      <c r="DL260" s="234"/>
      <c r="DM260" s="234"/>
      <c r="DN260" s="234"/>
      <c r="DO260" s="234"/>
      <c r="DP260" s="234"/>
      <c r="DQ260" s="234"/>
      <c r="DR260" s="234"/>
      <c r="DS260" s="234"/>
      <c r="DT260" s="234"/>
      <c r="DU260" s="234"/>
      <c r="DV260" s="234"/>
      <c r="DW260" s="234"/>
      <c r="DX260" s="234"/>
      <c r="DY260" s="234"/>
      <c r="DZ260" s="234"/>
      <c r="EA260" s="234"/>
      <c r="EB260" s="234"/>
      <c r="EC260" s="234"/>
      <c r="ED260" s="234"/>
      <c r="EE260" s="234"/>
      <c r="EF260" s="234"/>
      <c r="EG260" s="234"/>
      <c r="EH260" s="234"/>
      <c r="EI260" s="234"/>
      <c r="EJ260" s="234"/>
      <c r="EK260" s="234"/>
    </row>
    <row r="261" spans="1:141" ht="15" x14ac:dyDescent="0.25">
      <c r="A261" s="386" t="str">
        <f t="shared" si="17"/>
        <v>450120260327TAC0001-45xx-620106401624</v>
      </c>
      <c r="B261" s="161" t="s">
        <v>4526</v>
      </c>
      <c r="C261" s="475" t="s">
        <v>3363</v>
      </c>
      <c r="D261" s="161" t="s">
        <v>4458</v>
      </c>
      <c r="E261" s="161"/>
      <c r="F261" s="161" t="s">
        <v>4903</v>
      </c>
      <c r="G261" s="161" t="s">
        <v>479</v>
      </c>
      <c r="H261" s="198">
        <v>46108</v>
      </c>
      <c r="I261" s="161" t="s">
        <v>591</v>
      </c>
      <c r="J261" s="161" t="s">
        <v>359</v>
      </c>
      <c r="K261" s="260">
        <v>620106401624</v>
      </c>
      <c r="L261" s="161" t="s">
        <v>5488</v>
      </c>
      <c r="M261" s="161" t="s">
        <v>4525</v>
      </c>
      <c r="N261" s="161" t="s">
        <v>564</v>
      </c>
      <c r="O261" s="198" t="e">
        <v>#N/A</v>
      </c>
      <c r="P261" s="161" t="e">
        <v>#N/A</v>
      </c>
      <c r="Q261" s="161" t="e">
        <v>#N/A</v>
      </c>
      <c r="R261" s="161" t="s">
        <v>31</v>
      </c>
      <c r="S261" s="161" t="s">
        <v>817</v>
      </c>
      <c r="T261" s="161" t="s">
        <v>562</v>
      </c>
      <c r="U261" s="161" t="s">
        <v>817</v>
      </c>
      <c r="V261" s="161" t="s">
        <v>658</v>
      </c>
      <c r="W261" s="161" t="s">
        <v>132</v>
      </c>
      <c r="X261" s="198">
        <v>44927</v>
      </c>
      <c r="Y261" s="198">
        <v>46108</v>
      </c>
      <c r="Z261" s="161">
        <v>30</v>
      </c>
      <c r="AA261" s="198">
        <v>46112</v>
      </c>
      <c r="AB261" s="197">
        <f t="shared" ref="AB261:AB324" si="18">"01.04.2026"-AA261</f>
        <v>1</v>
      </c>
      <c r="AC261" s="161" t="s">
        <v>904</v>
      </c>
      <c r="AD261" s="161">
        <v>0</v>
      </c>
      <c r="AE261" s="197">
        <v>279765476</v>
      </c>
      <c r="AF261" s="197">
        <v>14.964098000426615</v>
      </c>
      <c r="AG261" s="197">
        <v>0</v>
      </c>
      <c r="AH261" s="242" t="s">
        <v>118</v>
      </c>
      <c r="AI261" s="242" t="s">
        <v>57</v>
      </c>
      <c r="AJ261" s="516">
        <v>107142858</v>
      </c>
      <c r="AK261" s="516">
        <v>107142858</v>
      </c>
      <c r="AL261" s="516">
        <v>117857143</v>
      </c>
      <c r="AM261" s="516">
        <v>107589285</v>
      </c>
      <c r="AN261" s="516">
        <v>54319048</v>
      </c>
      <c r="AO261" s="516">
        <v>0</v>
      </c>
      <c r="AP261" s="516">
        <v>12830179</v>
      </c>
      <c r="AQ261" s="516">
        <v>12829129</v>
      </c>
      <c r="AR261" s="516">
        <v>17649618</v>
      </c>
      <c r="AS261" s="516">
        <v>16100759</v>
      </c>
      <c r="AT261" s="516">
        <v>8114003</v>
      </c>
      <c r="AU261" s="516">
        <v>0</v>
      </c>
      <c r="AV261" s="516">
        <v>0</v>
      </c>
      <c r="AW261" s="516">
        <v>0</v>
      </c>
      <c r="AX261" s="516">
        <v>0</v>
      </c>
      <c r="AY261" s="516">
        <v>0</v>
      </c>
      <c r="AZ261" s="516">
        <v>0</v>
      </c>
      <c r="BA261" s="516">
        <v>0</v>
      </c>
      <c r="BB261" s="393">
        <v>0</v>
      </c>
      <c r="BC261" s="393">
        <v>0</v>
      </c>
      <c r="BD261" s="393">
        <v>0</v>
      </c>
      <c r="BE261" s="393">
        <v>0</v>
      </c>
      <c r="BF261" s="393">
        <v>0</v>
      </c>
      <c r="BG261" s="393">
        <v>0</v>
      </c>
      <c r="BH261" s="393">
        <v>0</v>
      </c>
      <c r="BI261" s="393">
        <v>0</v>
      </c>
      <c r="BJ261" s="393">
        <v>0</v>
      </c>
      <c r="BK261" s="393">
        <v>0</v>
      </c>
      <c r="BL261" s="393">
        <v>0</v>
      </c>
      <c r="BM261" s="393">
        <v>0</v>
      </c>
      <c r="BN261" s="393">
        <v>0</v>
      </c>
      <c r="BO261" s="393">
        <v>0</v>
      </c>
      <c r="BP261" s="393">
        <v>0</v>
      </c>
      <c r="BQ261" s="393">
        <v>0</v>
      </c>
      <c r="BR261" s="393">
        <v>0</v>
      </c>
      <c r="BS261" s="393">
        <v>0</v>
      </c>
      <c r="BT261" s="393">
        <v>0</v>
      </c>
      <c r="BU261" s="393">
        <v>0</v>
      </c>
      <c r="BV261" s="393">
        <v>0</v>
      </c>
      <c r="BW261" s="393">
        <v>0</v>
      </c>
      <c r="BX261" s="393">
        <v>0</v>
      </c>
      <c r="BY261" s="393">
        <v>0</v>
      </c>
      <c r="BZ261" s="393">
        <v>0</v>
      </c>
      <c r="CA261" s="393">
        <v>0</v>
      </c>
      <c r="CB261" s="393">
        <v>0</v>
      </c>
      <c r="CC261" s="393">
        <v>0</v>
      </c>
      <c r="CD261" s="393">
        <v>0</v>
      </c>
      <c r="CE261" s="393">
        <v>0</v>
      </c>
      <c r="CF261" s="393">
        <v>12830179</v>
      </c>
      <c r="CG261" s="393">
        <v>12829129</v>
      </c>
      <c r="CH261" s="393">
        <v>14113902</v>
      </c>
      <c r="CI261" s="393">
        <v>12873079</v>
      </c>
      <c r="CJ261" s="393">
        <v>6484431</v>
      </c>
      <c r="CK261" s="393">
        <v>0</v>
      </c>
      <c r="CL261" s="393">
        <v>107142858</v>
      </c>
      <c r="CM261" s="393">
        <v>107142858</v>
      </c>
      <c r="CN261" s="393">
        <v>117857143</v>
      </c>
      <c r="CO261" s="393">
        <v>107589285</v>
      </c>
      <c r="CP261" s="393">
        <v>54319048</v>
      </c>
      <c r="CQ261" s="393">
        <v>0</v>
      </c>
      <c r="CR261" s="393">
        <v>0</v>
      </c>
      <c r="CS261" s="393">
        <v>0</v>
      </c>
      <c r="CT261" s="393">
        <v>3535716</v>
      </c>
      <c r="CU261" s="393">
        <v>3227680</v>
      </c>
      <c r="CV261" s="393">
        <v>1629572</v>
      </c>
      <c r="CW261" s="393">
        <v>0</v>
      </c>
      <c r="CX261" s="393">
        <v>0</v>
      </c>
      <c r="CY261" s="393">
        <v>0</v>
      </c>
      <c r="CZ261" s="393">
        <v>0</v>
      </c>
      <c r="DA261" s="393">
        <v>0</v>
      </c>
      <c r="DB261" s="393">
        <v>0</v>
      </c>
      <c r="DC261" s="393">
        <v>0</v>
      </c>
      <c r="DD261" s="393">
        <v>0</v>
      </c>
      <c r="DE261" s="393">
        <v>0</v>
      </c>
      <c r="DF261" s="393">
        <v>0</v>
      </c>
      <c r="DG261" s="393">
        <v>0</v>
      </c>
      <c r="DH261" s="393">
        <v>0</v>
      </c>
      <c r="DI261" s="393">
        <v>0</v>
      </c>
      <c r="DJ261" s="393">
        <v>0</v>
      </c>
      <c r="DK261" s="393">
        <v>0</v>
      </c>
      <c r="DL261" s="393">
        <v>0</v>
      </c>
      <c r="DM261" s="393">
        <v>0</v>
      </c>
      <c r="DN261" s="393">
        <v>0</v>
      </c>
      <c r="DO261" s="393">
        <v>0</v>
      </c>
    </row>
    <row r="262" spans="1:141" ht="15" x14ac:dyDescent="0.25">
      <c r="A262" s="386" t="str">
        <f t="shared" ref="A262:A325" si="19">CONCATENATE(B262,"-",J262,"-",K262)</f>
        <v>600120260302TAC0025-60xx-230240022906</v>
      </c>
      <c r="B262" s="161" t="s">
        <v>5331</v>
      </c>
      <c r="C262" s="475" t="s">
        <v>3363</v>
      </c>
      <c r="D262" s="161" t="s">
        <v>4458</v>
      </c>
      <c r="E262" s="161" t="s">
        <v>5332</v>
      </c>
      <c r="F262" s="161"/>
      <c r="G262" s="161" t="s">
        <v>479</v>
      </c>
      <c r="H262" s="198">
        <v>46083</v>
      </c>
      <c r="I262" s="161" t="s">
        <v>566</v>
      </c>
      <c r="J262" s="161" t="s">
        <v>363</v>
      </c>
      <c r="K262" s="260">
        <v>230240022906</v>
      </c>
      <c r="L262" s="161" t="s">
        <v>5333</v>
      </c>
      <c r="M262" s="161" t="s">
        <v>4701</v>
      </c>
      <c r="N262" s="161" t="s">
        <v>564</v>
      </c>
      <c r="O262" s="198" t="e">
        <v>#N/A</v>
      </c>
      <c r="P262" s="161" t="e">
        <v>#N/A</v>
      </c>
      <c r="Q262" s="161" t="e">
        <v>#N/A</v>
      </c>
      <c r="R262" s="161" t="s">
        <v>31</v>
      </c>
      <c r="S262" s="161" t="s">
        <v>665</v>
      </c>
      <c r="T262" s="161" t="s">
        <v>567</v>
      </c>
      <c r="U262" s="161" t="s">
        <v>669</v>
      </c>
      <c r="V262" s="161" t="s">
        <v>658</v>
      </c>
      <c r="W262" s="161" t="s">
        <v>132</v>
      </c>
      <c r="X262" s="198">
        <v>44971</v>
      </c>
      <c r="Y262" s="198">
        <v>46073</v>
      </c>
      <c r="Z262" s="161">
        <v>30</v>
      </c>
      <c r="AA262" s="198">
        <v>46085</v>
      </c>
      <c r="AB262" s="197">
        <f t="shared" si="18"/>
        <v>28</v>
      </c>
      <c r="AC262" s="161" t="s">
        <v>904</v>
      </c>
      <c r="AD262" s="161">
        <v>0</v>
      </c>
      <c r="AE262" s="197">
        <v>277835458</v>
      </c>
      <c r="AF262" s="197">
        <v>6.9480519653470569</v>
      </c>
      <c r="AG262" s="197">
        <v>4</v>
      </c>
      <c r="AH262" s="242" t="s">
        <v>118</v>
      </c>
      <c r="AI262" s="242" t="s">
        <v>57</v>
      </c>
      <c r="AJ262" s="516">
        <v>0</v>
      </c>
      <c r="AK262" s="516">
        <v>0</v>
      </c>
      <c r="AL262" s="516">
        <v>82521867</v>
      </c>
      <c r="AM262" s="516">
        <v>108437646</v>
      </c>
      <c r="AN262" s="516">
        <v>86875945</v>
      </c>
      <c r="AO262" s="516">
        <v>0</v>
      </c>
      <c r="AP262" s="516">
        <v>0</v>
      </c>
      <c r="AQ262" s="516">
        <v>0</v>
      </c>
      <c r="AR262" s="516">
        <v>1950972</v>
      </c>
      <c r="AS262" s="516">
        <v>12331863</v>
      </c>
      <c r="AT262" s="516">
        <v>5021317</v>
      </c>
      <c r="AU262" s="516">
        <v>0</v>
      </c>
      <c r="AV262" s="516">
        <v>0</v>
      </c>
      <c r="AW262" s="516">
        <v>0</v>
      </c>
      <c r="AX262" s="516">
        <v>2.8333333333333335</v>
      </c>
      <c r="AY262" s="516">
        <v>8</v>
      </c>
      <c r="AZ262" s="516">
        <v>5.166666666666667</v>
      </c>
      <c r="BA262" s="516">
        <v>0</v>
      </c>
      <c r="BB262" s="393">
        <v>0</v>
      </c>
      <c r="BC262" s="393">
        <v>0</v>
      </c>
      <c r="BD262" s="393">
        <v>82521867</v>
      </c>
      <c r="BE262" s="393">
        <v>108437646</v>
      </c>
      <c r="BF262" s="393">
        <v>0</v>
      </c>
      <c r="BG262" s="393">
        <v>0</v>
      </c>
      <c r="BH262" s="393">
        <v>0</v>
      </c>
      <c r="BI262" s="393">
        <v>0</v>
      </c>
      <c r="BJ262" s="393">
        <v>1950972</v>
      </c>
      <c r="BK262" s="393">
        <v>2960278</v>
      </c>
      <c r="BL262" s="393">
        <v>0</v>
      </c>
      <c r="BM262" s="393">
        <v>0</v>
      </c>
      <c r="BN262" s="393">
        <v>0</v>
      </c>
      <c r="BO262" s="393">
        <v>0</v>
      </c>
      <c r="BP262" s="393">
        <v>2.8333333333333335</v>
      </c>
      <c r="BQ262" s="393">
        <v>8</v>
      </c>
      <c r="BR262" s="393">
        <v>5.166666666666667</v>
      </c>
      <c r="BS262" s="393">
        <v>0</v>
      </c>
      <c r="BT262" s="393">
        <v>0</v>
      </c>
      <c r="BU262" s="393">
        <v>0</v>
      </c>
      <c r="BV262" s="393">
        <v>0</v>
      </c>
      <c r="BW262" s="393">
        <v>0</v>
      </c>
      <c r="BX262" s="393">
        <v>0</v>
      </c>
      <c r="BY262" s="393">
        <v>0</v>
      </c>
      <c r="BZ262" s="393">
        <v>0</v>
      </c>
      <c r="CA262" s="393">
        <v>0</v>
      </c>
      <c r="CB262" s="393">
        <v>0</v>
      </c>
      <c r="CC262" s="393">
        <v>0</v>
      </c>
      <c r="CD262" s="393">
        <v>0</v>
      </c>
      <c r="CE262" s="393">
        <v>0</v>
      </c>
      <c r="CF262" s="393">
        <v>0</v>
      </c>
      <c r="CG262" s="393">
        <v>0</v>
      </c>
      <c r="CH262" s="393">
        <v>0</v>
      </c>
      <c r="CI262" s="393">
        <v>9371585</v>
      </c>
      <c r="CJ262" s="393">
        <v>0</v>
      </c>
      <c r="CK262" s="393">
        <v>0</v>
      </c>
      <c r="CL262" s="393">
        <v>0</v>
      </c>
      <c r="CM262" s="393">
        <v>0</v>
      </c>
      <c r="CN262" s="393">
        <v>0</v>
      </c>
      <c r="CO262" s="393">
        <v>0</v>
      </c>
      <c r="CP262" s="393">
        <v>0</v>
      </c>
      <c r="CQ262" s="393">
        <v>0</v>
      </c>
      <c r="CR262" s="393">
        <v>0</v>
      </c>
      <c r="CS262" s="393">
        <v>0</v>
      </c>
      <c r="CT262" s="393">
        <v>0</v>
      </c>
      <c r="CU262" s="393">
        <v>0</v>
      </c>
      <c r="CV262" s="393">
        <v>0</v>
      </c>
      <c r="CW262" s="393">
        <v>0</v>
      </c>
      <c r="CX262" s="393">
        <v>0</v>
      </c>
      <c r="CY262" s="393">
        <v>0</v>
      </c>
      <c r="CZ262" s="393">
        <v>0</v>
      </c>
      <c r="DA262" s="393">
        <v>0</v>
      </c>
      <c r="DB262" s="393">
        <v>0</v>
      </c>
      <c r="DC262" s="393">
        <v>0</v>
      </c>
      <c r="DD262" s="393">
        <v>0</v>
      </c>
      <c r="DE262" s="393">
        <v>0</v>
      </c>
      <c r="DF262" s="393">
        <v>0</v>
      </c>
      <c r="DG262" s="393">
        <v>0</v>
      </c>
      <c r="DH262" s="393">
        <v>86875945</v>
      </c>
      <c r="DI262" s="393">
        <v>0</v>
      </c>
      <c r="DJ262" s="393">
        <v>0</v>
      </c>
      <c r="DK262" s="393">
        <v>0</v>
      </c>
      <c r="DL262" s="393">
        <v>0</v>
      </c>
      <c r="DM262" s="393">
        <v>0</v>
      </c>
      <c r="DN262" s="393">
        <v>5021317</v>
      </c>
      <c r="DO262" s="393">
        <v>0</v>
      </c>
    </row>
    <row r="263" spans="1:141" ht="15" x14ac:dyDescent="0.25">
      <c r="A263" s="386" t="str">
        <f t="shared" si="19"/>
        <v>620120260219TAC0026-62xx-230140014812</v>
      </c>
      <c r="B263" s="161" t="s">
        <v>3777</v>
      </c>
      <c r="C263" s="475" t="s">
        <v>3363</v>
      </c>
      <c r="D263" s="161" t="s">
        <v>4458</v>
      </c>
      <c r="E263" s="161" t="s">
        <v>5419</v>
      </c>
      <c r="F263" s="161"/>
      <c r="G263" s="161" t="s">
        <v>479</v>
      </c>
      <c r="H263" s="198">
        <v>46072</v>
      </c>
      <c r="I263" s="161" t="s">
        <v>576</v>
      </c>
      <c r="J263" s="161" t="s">
        <v>361</v>
      </c>
      <c r="K263" s="260">
        <v>230140014812</v>
      </c>
      <c r="L263" s="161" t="s">
        <v>3866</v>
      </c>
      <c r="M263" s="161" t="s">
        <v>3776</v>
      </c>
      <c r="N263" s="161" t="s">
        <v>564</v>
      </c>
      <c r="O263" s="198" t="e">
        <v>#N/A</v>
      </c>
      <c r="P263" s="161" t="e">
        <v>#N/A</v>
      </c>
      <c r="Q263" s="161" t="e">
        <v>#N/A</v>
      </c>
      <c r="R263" s="161" t="s">
        <v>31</v>
      </c>
      <c r="S263" s="161" t="s">
        <v>687</v>
      </c>
      <c r="T263" s="161" t="s">
        <v>579</v>
      </c>
      <c r="U263" s="161" t="s">
        <v>499</v>
      </c>
      <c r="V263" s="161" t="s">
        <v>658</v>
      </c>
      <c r="W263" s="161" t="s">
        <v>132</v>
      </c>
      <c r="X263" s="198">
        <v>44939</v>
      </c>
      <c r="Y263" s="198">
        <v>46050</v>
      </c>
      <c r="Z263" s="161">
        <v>30</v>
      </c>
      <c r="AA263" s="198">
        <v>46077</v>
      </c>
      <c r="AB263" s="197">
        <f t="shared" si="18"/>
        <v>36</v>
      </c>
      <c r="AC263" s="161" t="s">
        <v>904</v>
      </c>
      <c r="AD263" s="161">
        <v>0</v>
      </c>
      <c r="AE263" s="197">
        <v>273226704</v>
      </c>
      <c r="AF263" s="197">
        <v>4.908624158493673</v>
      </c>
      <c r="AG263" s="197">
        <v>0.36111111111111116</v>
      </c>
      <c r="AH263" s="242" t="s">
        <v>118</v>
      </c>
      <c r="AI263" s="242" t="s">
        <v>118</v>
      </c>
      <c r="AJ263" s="515"/>
      <c r="AK263" s="515"/>
      <c r="AL263" s="515"/>
      <c r="AM263" s="515"/>
      <c r="AN263" s="515"/>
      <c r="AO263" s="515"/>
      <c r="AP263" s="515"/>
      <c r="AQ263" s="515"/>
      <c r="AR263" s="515"/>
      <c r="AS263" s="515"/>
      <c r="AT263" s="515"/>
      <c r="AU263" s="515"/>
      <c r="AV263" s="515"/>
      <c r="AW263" s="515"/>
      <c r="AX263" s="515"/>
      <c r="AY263" s="515"/>
      <c r="AZ263" s="515"/>
      <c r="BA263" s="515"/>
      <c r="BB263" s="234"/>
      <c r="BC263" s="234"/>
      <c r="BD263" s="234"/>
      <c r="BE263" s="234"/>
      <c r="BF263" s="234"/>
      <c r="BG263" s="234"/>
      <c r="BH263" s="234"/>
      <c r="BI263" s="234"/>
      <c r="BJ263" s="234"/>
      <c r="BK263" s="234"/>
      <c r="BL263" s="234"/>
      <c r="BM263" s="234"/>
      <c r="BN263" s="234"/>
      <c r="BO263" s="234"/>
      <c r="BP263" s="234"/>
      <c r="BQ263" s="234"/>
      <c r="BR263" s="234"/>
      <c r="BS263" s="234"/>
      <c r="BT263" s="234"/>
      <c r="BU263" s="234"/>
      <c r="BV263" s="234"/>
      <c r="BW263" s="234"/>
      <c r="BX263" s="234"/>
      <c r="BY263" s="234"/>
      <c r="BZ263" s="234"/>
      <c r="CA263" s="234"/>
      <c r="CB263" s="234"/>
      <c r="CC263" s="234"/>
      <c r="CD263" s="234"/>
      <c r="CE263" s="234"/>
      <c r="CF263" s="234"/>
      <c r="CG263" s="234"/>
      <c r="CH263" s="234"/>
      <c r="CI263" s="234"/>
      <c r="CJ263" s="234"/>
      <c r="CK263" s="234"/>
      <c r="CL263" s="234"/>
      <c r="CM263" s="234"/>
      <c r="CN263" s="234"/>
      <c r="CO263" s="234"/>
      <c r="CP263" s="234"/>
      <c r="CQ263" s="234"/>
      <c r="CR263" s="234"/>
      <c r="CS263" s="234"/>
      <c r="CT263" s="234"/>
      <c r="CU263" s="234"/>
      <c r="CV263" s="234"/>
      <c r="CW263" s="234"/>
      <c r="CX263" s="234"/>
      <c r="CY263" s="234"/>
      <c r="CZ263" s="234"/>
      <c r="DA263" s="234"/>
      <c r="DB263" s="234"/>
      <c r="DC263" s="234"/>
      <c r="DD263" s="234"/>
      <c r="DE263" s="234"/>
      <c r="DF263" s="234"/>
      <c r="DG263" s="234"/>
      <c r="DH263" s="234"/>
      <c r="DI263" s="234"/>
      <c r="DJ263" s="234"/>
      <c r="DK263" s="234"/>
      <c r="DL263" s="234"/>
      <c r="DM263" s="234"/>
      <c r="DN263" s="234"/>
      <c r="DO263" s="234"/>
      <c r="DP263" s="234"/>
      <c r="DQ263" s="234"/>
      <c r="DR263" s="234"/>
      <c r="DS263" s="234"/>
      <c r="DT263" s="234"/>
      <c r="DU263" s="234"/>
      <c r="DV263" s="234"/>
      <c r="DW263" s="234"/>
      <c r="DX263" s="234"/>
      <c r="DY263" s="234"/>
      <c r="DZ263" s="234"/>
      <c r="EA263" s="234"/>
      <c r="EB263" s="234"/>
      <c r="EC263" s="234"/>
      <c r="ED263" s="234"/>
      <c r="EE263" s="234"/>
      <c r="EF263" s="234"/>
      <c r="EG263" s="234"/>
      <c r="EH263" s="234"/>
      <c r="EI263" s="234"/>
      <c r="EJ263" s="234"/>
      <c r="EK263" s="234"/>
    </row>
    <row r="264" spans="1:141" ht="15" x14ac:dyDescent="0.25">
      <c r="A264" s="386" t="str">
        <f t="shared" si="19"/>
        <v>590120251222TAC0091-59xx-220440017310</v>
      </c>
      <c r="B264" s="161" t="s">
        <v>2199</v>
      </c>
      <c r="C264" s="475" t="s">
        <v>3363</v>
      </c>
      <c r="D264" s="161" t="s">
        <v>4458</v>
      </c>
      <c r="E264" s="161" t="s">
        <v>5171</v>
      </c>
      <c r="F264" s="161"/>
      <c r="G264" s="161" t="s">
        <v>479</v>
      </c>
      <c r="H264" s="198">
        <v>46013</v>
      </c>
      <c r="I264" s="161" t="s">
        <v>570</v>
      </c>
      <c r="J264" s="161" t="s">
        <v>337</v>
      </c>
      <c r="K264" s="260">
        <v>220440017310</v>
      </c>
      <c r="L264" s="161" t="s">
        <v>3060</v>
      </c>
      <c r="M264" s="161" t="s">
        <v>2198</v>
      </c>
      <c r="N264" s="161" t="s">
        <v>564</v>
      </c>
      <c r="O264" s="198" t="e">
        <v>#N/A</v>
      </c>
      <c r="P264" s="161" t="e">
        <v>#N/A</v>
      </c>
      <c r="Q264" s="161" t="e">
        <v>#N/A</v>
      </c>
      <c r="R264" s="161" t="s">
        <v>31</v>
      </c>
      <c r="S264" s="161" t="s">
        <v>747</v>
      </c>
      <c r="T264" s="161" t="s">
        <v>572</v>
      </c>
      <c r="U264" s="161" t="s">
        <v>741</v>
      </c>
      <c r="V264" s="161" t="s">
        <v>658</v>
      </c>
      <c r="W264" s="161" t="s">
        <v>132</v>
      </c>
      <c r="X264" s="198">
        <v>44743</v>
      </c>
      <c r="Y264" s="198">
        <v>45992</v>
      </c>
      <c r="Z264" s="161">
        <v>30</v>
      </c>
      <c r="AA264" s="198">
        <v>46020</v>
      </c>
      <c r="AB264" s="197">
        <f t="shared" si="18"/>
        <v>93</v>
      </c>
      <c r="AC264" s="161" t="s">
        <v>904</v>
      </c>
      <c r="AD264" s="161">
        <v>0</v>
      </c>
      <c r="AE264" s="197">
        <v>267918911</v>
      </c>
      <c r="AF264" s="197">
        <v>5.1162852463885864</v>
      </c>
      <c r="AG264" s="197">
        <v>1.5</v>
      </c>
      <c r="AH264" s="242" t="s">
        <v>118</v>
      </c>
      <c r="AI264" s="242" t="s">
        <v>118</v>
      </c>
      <c r="AJ264" s="515"/>
      <c r="AK264" s="515"/>
      <c r="AL264" s="515"/>
      <c r="AM264" s="515"/>
      <c r="AN264" s="515"/>
      <c r="AO264" s="515"/>
      <c r="AP264" s="515"/>
      <c r="AQ264" s="515"/>
      <c r="AR264" s="515"/>
      <c r="AS264" s="515"/>
      <c r="AT264" s="515"/>
      <c r="AU264" s="515"/>
      <c r="AV264" s="515"/>
      <c r="AW264" s="515"/>
      <c r="AX264" s="515"/>
      <c r="AY264" s="515"/>
      <c r="AZ264" s="515"/>
      <c r="BA264" s="515"/>
      <c r="BB264" s="234"/>
      <c r="BC264" s="234"/>
      <c r="BD264" s="234"/>
      <c r="BE264" s="234"/>
      <c r="BF264" s="234"/>
      <c r="BG264" s="234"/>
      <c r="BH264" s="234"/>
      <c r="BI264" s="234"/>
      <c r="BJ264" s="234"/>
      <c r="BK264" s="234"/>
      <c r="BL264" s="234"/>
      <c r="BM264" s="234"/>
      <c r="BN264" s="234"/>
      <c r="BO264" s="234"/>
      <c r="BP264" s="234"/>
      <c r="BQ264" s="234"/>
      <c r="BR264" s="234"/>
      <c r="BS264" s="234"/>
      <c r="BT264" s="234"/>
      <c r="BU264" s="234"/>
      <c r="BV264" s="234"/>
      <c r="BW264" s="234"/>
      <c r="BX264" s="234"/>
      <c r="BY264" s="234"/>
      <c r="BZ264" s="234"/>
      <c r="CA264" s="234"/>
      <c r="CB264" s="234"/>
      <c r="CC264" s="234"/>
      <c r="CD264" s="234"/>
      <c r="CE264" s="234"/>
      <c r="CF264" s="234"/>
      <c r="CG264" s="234"/>
      <c r="CH264" s="234"/>
      <c r="CI264" s="234"/>
      <c r="CJ264" s="234"/>
      <c r="CK264" s="234"/>
      <c r="CL264" s="234"/>
      <c r="CM264" s="234"/>
      <c r="CN264" s="234"/>
      <c r="CO264" s="234"/>
      <c r="CP264" s="234"/>
      <c r="CQ264" s="234"/>
      <c r="CR264" s="234"/>
      <c r="CS264" s="234"/>
      <c r="CT264" s="234"/>
      <c r="CU264" s="234"/>
      <c r="CV264" s="234"/>
      <c r="CW264" s="234"/>
      <c r="CX264" s="234"/>
      <c r="CY264" s="234"/>
      <c r="CZ264" s="234"/>
      <c r="DA264" s="234"/>
      <c r="DB264" s="234"/>
      <c r="DC264" s="234"/>
      <c r="DD264" s="234"/>
      <c r="DE264" s="234"/>
      <c r="DF264" s="234"/>
      <c r="DG264" s="234"/>
      <c r="DH264" s="234"/>
      <c r="DI264" s="234"/>
      <c r="DJ264" s="234"/>
      <c r="DK264" s="234"/>
      <c r="DL264" s="234"/>
      <c r="DM264" s="234"/>
      <c r="DN264" s="234"/>
      <c r="DO264" s="234"/>
      <c r="DP264" s="234"/>
      <c r="DQ264" s="234"/>
      <c r="DR264" s="234"/>
      <c r="DS264" s="234"/>
      <c r="DT264" s="234"/>
      <c r="DU264" s="234"/>
      <c r="DV264" s="234"/>
      <c r="DW264" s="234"/>
      <c r="DX264" s="234"/>
      <c r="DY264" s="234"/>
      <c r="DZ264" s="234"/>
      <c r="EA264" s="234"/>
      <c r="EB264" s="234"/>
      <c r="EC264" s="234"/>
      <c r="ED264" s="234"/>
      <c r="EE264" s="234"/>
      <c r="EF264" s="234"/>
      <c r="EG264" s="234"/>
      <c r="EH264" s="234"/>
      <c r="EI264" s="234"/>
      <c r="EJ264" s="234"/>
      <c r="EK264" s="234"/>
    </row>
    <row r="265" spans="1:141" ht="15" x14ac:dyDescent="0.25">
      <c r="A265" s="386" t="str">
        <f t="shared" si="19"/>
        <v>590120260203TAC0023-59xx-801108301451</v>
      </c>
      <c r="B265" s="161" t="s">
        <v>2762</v>
      </c>
      <c r="C265" s="475" t="s">
        <v>3363</v>
      </c>
      <c r="D265" s="161" t="s">
        <v>4458</v>
      </c>
      <c r="E265" s="161" t="s">
        <v>5177</v>
      </c>
      <c r="F265" s="161"/>
      <c r="G265" s="161" t="s">
        <v>479</v>
      </c>
      <c r="H265" s="198">
        <v>46056</v>
      </c>
      <c r="I265" s="161" t="s">
        <v>570</v>
      </c>
      <c r="J265" s="161" t="s">
        <v>337</v>
      </c>
      <c r="K265" s="260">
        <v>801108301451</v>
      </c>
      <c r="L265" s="161" t="s">
        <v>3916</v>
      </c>
      <c r="M265" s="161" t="s">
        <v>2761</v>
      </c>
      <c r="N265" s="161" t="s">
        <v>564</v>
      </c>
      <c r="O265" s="198" t="e">
        <v>#N/A</v>
      </c>
      <c r="P265" s="161" t="e">
        <v>#N/A</v>
      </c>
      <c r="Q265" s="161" t="e">
        <v>#N/A</v>
      </c>
      <c r="R265" s="161" t="s">
        <v>480</v>
      </c>
      <c r="S265" s="161" t="s">
        <v>747</v>
      </c>
      <c r="T265" s="161" t="s">
        <v>572</v>
      </c>
      <c r="U265" s="161" t="s">
        <v>755</v>
      </c>
      <c r="V265" s="161" t="s">
        <v>658</v>
      </c>
      <c r="W265" s="161" t="s">
        <v>42</v>
      </c>
      <c r="X265" s="198">
        <v>45313</v>
      </c>
      <c r="Y265" s="198">
        <v>46022</v>
      </c>
      <c r="Z265" s="161">
        <v>30</v>
      </c>
      <c r="AA265" s="198">
        <v>46058</v>
      </c>
      <c r="AB265" s="197">
        <f t="shared" si="18"/>
        <v>55</v>
      </c>
      <c r="AC265" s="161" t="s">
        <v>118</v>
      </c>
      <c r="AD265" s="161" t="s">
        <v>165</v>
      </c>
      <c r="AE265" s="197">
        <v>262522108</v>
      </c>
      <c r="AF265" s="197">
        <v>0.56511850041978173</v>
      </c>
      <c r="AG265" s="197">
        <v>0.45833333333333331</v>
      </c>
      <c r="AH265" s="242" t="s">
        <v>118</v>
      </c>
      <c r="AI265" s="242" t="s">
        <v>118</v>
      </c>
      <c r="AJ265" s="515"/>
      <c r="AK265" s="515"/>
      <c r="AL265" s="515"/>
      <c r="AM265" s="515"/>
      <c r="AN265" s="515"/>
      <c r="AO265" s="515"/>
      <c r="AP265" s="515"/>
      <c r="AQ265" s="515"/>
      <c r="AR265" s="515"/>
      <c r="AS265" s="515"/>
      <c r="AT265" s="515"/>
      <c r="AU265" s="515"/>
      <c r="AV265" s="515"/>
      <c r="AW265" s="515"/>
      <c r="AX265" s="515"/>
      <c r="AY265" s="515"/>
      <c r="AZ265" s="515"/>
      <c r="BA265" s="515"/>
      <c r="BB265" s="234"/>
      <c r="BC265" s="234"/>
      <c r="BD265" s="234"/>
      <c r="BE265" s="234"/>
      <c r="BF265" s="234"/>
      <c r="BG265" s="234"/>
      <c r="BH265" s="234"/>
      <c r="BI265" s="234"/>
      <c r="BJ265" s="234"/>
      <c r="BK265" s="234"/>
      <c r="BL265" s="234"/>
      <c r="BM265" s="234"/>
      <c r="BN265" s="234"/>
      <c r="BO265" s="234"/>
      <c r="BP265" s="234"/>
      <c r="BQ265" s="234"/>
      <c r="BR265" s="234"/>
      <c r="BS265" s="234"/>
      <c r="BT265" s="234"/>
      <c r="BU265" s="234"/>
      <c r="BV265" s="234"/>
      <c r="BW265" s="234"/>
      <c r="BX265" s="234"/>
      <c r="BY265" s="234"/>
      <c r="BZ265" s="234"/>
      <c r="CA265" s="234"/>
      <c r="CB265" s="234"/>
      <c r="CC265" s="234"/>
      <c r="CD265" s="234"/>
      <c r="CE265" s="234"/>
      <c r="CF265" s="234"/>
      <c r="CG265" s="234"/>
      <c r="CH265" s="234"/>
      <c r="CI265" s="234"/>
      <c r="CJ265" s="234"/>
      <c r="CK265" s="234"/>
      <c r="CL265" s="234"/>
      <c r="CM265" s="234"/>
      <c r="CN265" s="234"/>
      <c r="CO265" s="234"/>
      <c r="CP265" s="234"/>
      <c r="CQ265" s="234"/>
      <c r="CR265" s="234"/>
      <c r="CS265" s="234"/>
      <c r="CT265" s="234"/>
      <c r="CU265" s="234"/>
      <c r="CV265" s="234"/>
      <c r="CW265" s="234"/>
      <c r="CX265" s="234"/>
      <c r="CY265" s="234"/>
      <c r="CZ265" s="234"/>
      <c r="DA265" s="234"/>
      <c r="DB265" s="234"/>
      <c r="DC265" s="234"/>
      <c r="DD265" s="234"/>
      <c r="DE265" s="234"/>
      <c r="DF265" s="234"/>
      <c r="DG265" s="234"/>
      <c r="DH265" s="234"/>
      <c r="DI265" s="234"/>
      <c r="DJ265" s="234"/>
      <c r="DK265" s="234"/>
      <c r="DL265" s="234"/>
      <c r="DM265" s="234"/>
      <c r="DN265" s="234"/>
      <c r="DO265" s="234"/>
      <c r="DP265" s="234"/>
      <c r="DQ265" s="234"/>
      <c r="DR265" s="234"/>
      <c r="DS265" s="234"/>
      <c r="DT265" s="234"/>
      <c r="DU265" s="234"/>
      <c r="DV265" s="234"/>
      <c r="DW265" s="234"/>
      <c r="DX265" s="234"/>
      <c r="DY265" s="234"/>
      <c r="DZ265" s="234"/>
      <c r="EA265" s="234"/>
      <c r="EB265" s="234"/>
      <c r="EC265" s="234"/>
      <c r="ED265" s="234"/>
      <c r="EE265" s="234"/>
      <c r="EF265" s="234"/>
      <c r="EG265" s="234"/>
      <c r="EH265" s="234"/>
      <c r="EI265" s="234"/>
      <c r="EJ265" s="234"/>
      <c r="EK265" s="234"/>
    </row>
    <row r="266" spans="1:141" ht="15" x14ac:dyDescent="0.25">
      <c r="A266" s="386" t="str">
        <f t="shared" si="19"/>
        <v>710120260316TAC0002-71xx-870624301121</v>
      </c>
      <c r="B266" s="161" t="s">
        <v>4925</v>
      </c>
      <c r="C266" s="475" t="s">
        <v>3363</v>
      </c>
      <c r="D266" s="161" t="s">
        <v>4458</v>
      </c>
      <c r="E266" s="161"/>
      <c r="F266" s="161" t="s">
        <v>4903</v>
      </c>
      <c r="G266" s="161" t="s">
        <v>479</v>
      </c>
      <c r="H266" s="198">
        <v>46097</v>
      </c>
      <c r="I266" s="161" t="s">
        <v>580</v>
      </c>
      <c r="J266" s="161" t="s">
        <v>256</v>
      </c>
      <c r="K266" s="260">
        <v>870624301121</v>
      </c>
      <c r="L266" s="161" t="s">
        <v>4926</v>
      </c>
      <c r="M266" s="161" t="s">
        <v>4927</v>
      </c>
      <c r="N266" s="161" t="s">
        <v>564</v>
      </c>
      <c r="O266" s="198" t="e">
        <v>#N/A</v>
      </c>
      <c r="P266" s="161" t="e">
        <v>#N/A</v>
      </c>
      <c r="Q266" s="161" t="e">
        <v>#N/A</v>
      </c>
      <c r="R266" s="161" t="s">
        <v>31</v>
      </c>
      <c r="S266" s="161" t="s">
        <v>4928</v>
      </c>
      <c r="T266" s="161" t="s">
        <v>562</v>
      </c>
      <c r="U266" s="161" t="s">
        <v>1662</v>
      </c>
      <c r="V266" s="161" t="s">
        <v>658</v>
      </c>
      <c r="W266" s="161" t="s">
        <v>132</v>
      </c>
      <c r="X266" s="198">
        <v>44927</v>
      </c>
      <c r="Y266" s="198">
        <v>46094</v>
      </c>
      <c r="Z266" s="161">
        <v>30</v>
      </c>
      <c r="AA266" s="198">
        <v>46107</v>
      </c>
      <c r="AB266" s="197">
        <f t="shared" si="18"/>
        <v>6</v>
      </c>
      <c r="AC266" s="161" t="s">
        <v>904</v>
      </c>
      <c r="AD266" s="161">
        <v>0</v>
      </c>
      <c r="AE266" s="197">
        <v>260089942</v>
      </c>
      <c r="AF266" s="197">
        <v>2.346319874222587</v>
      </c>
      <c r="AG266" s="197">
        <v>5.125</v>
      </c>
      <c r="AH266" s="242" t="s">
        <v>118</v>
      </c>
      <c r="AI266" s="242" t="s">
        <v>57</v>
      </c>
      <c r="AJ266" s="516">
        <v>0</v>
      </c>
      <c r="AK266" s="516">
        <v>51879944</v>
      </c>
      <c r="AL266" s="516">
        <v>57576127</v>
      </c>
      <c r="AM266" s="516">
        <v>61233275</v>
      </c>
      <c r="AN266" s="516">
        <v>141280540</v>
      </c>
      <c r="AO266" s="516">
        <v>0</v>
      </c>
      <c r="AP266" s="516">
        <v>0</v>
      </c>
      <c r="AQ266" s="516">
        <v>0</v>
      </c>
      <c r="AR266" s="516">
        <v>1464708</v>
      </c>
      <c r="AS266" s="516">
        <v>1324236</v>
      </c>
      <c r="AT266" s="516">
        <v>3313598</v>
      </c>
      <c r="AU266" s="516">
        <v>0</v>
      </c>
      <c r="AV266" s="516">
        <v>0</v>
      </c>
      <c r="AW266" s="516">
        <v>1.5</v>
      </c>
      <c r="AX266" s="516">
        <v>5</v>
      </c>
      <c r="AY266" s="516">
        <v>7</v>
      </c>
      <c r="AZ266" s="516">
        <v>8.5</v>
      </c>
      <c r="BA266" s="516">
        <v>0</v>
      </c>
      <c r="BB266" s="393">
        <v>0</v>
      </c>
      <c r="BC266" s="393">
        <v>0</v>
      </c>
      <c r="BD266" s="393">
        <v>0</v>
      </c>
      <c r="BE266" s="393">
        <v>0</v>
      </c>
      <c r="BF266" s="393">
        <v>0</v>
      </c>
      <c r="BG266" s="393">
        <v>0</v>
      </c>
      <c r="BH266" s="393">
        <v>0</v>
      </c>
      <c r="BI266" s="393">
        <v>0</v>
      </c>
      <c r="BJ266" s="393">
        <v>0</v>
      </c>
      <c r="BK266" s="393">
        <v>0</v>
      </c>
      <c r="BL266" s="393">
        <v>0</v>
      </c>
      <c r="BM266" s="393">
        <v>0</v>
      </c>
      <c r="BN266" s="393">
        <v>0</v>
      </c>
      <c r="BO266" s="393">
        <v>0</v>
      </c>
      <c r="BP266" s="393">
        <v>0</v>
      </c>
      <c r="BQ266" s="393">
        <v>0</v>
      </c>
      <c r="BR266" s="393">
        <v>0</v>
      </c>
      <c r="BS266" s="393">
        <v>0</v>
      </c>
      <c r="BT266" s="393">
        <v>0</v>
      </c>
      <c r="BU266" s="393">
        <v>0</v>
      </c>
      <c r="BV266" s="393">
        <v>0</v>
      </c>
      <c r="BW266" s="393">
        <v>0</v>
      </c>
      <c r="BX266" s="393">
        <v>0</v>
      </c>
      <c r="BY266" s="393">
        <v>0</v>
      </c>
      <c r="BZ266" s="393">
        <v>0</v>
      </c>
      <c r="CA266" s="393">
        <v>0</v>
      </c>
      <c r="CB266" s="393">
        <v>0</v>
      </c>
      <c r="CC266" s="393">
        <v>0</v>
      </c>
      <c r="CD266" s="393">
        <v>0</v>
      </c>
      <c r="CE266" s="393">
        <v>0</v>
      </c>
      <c r="CF266" s="393">
        <v>0</v>
      </c>
      <c r="CG266" s="393">
        <v>0</v>
      </c>
      <c r="CH266" s="393">
        <v>0</v>
      </c>
      <c r="CI266" s="393">
        <v>0</v>
      </c>
      <c r="CJ266" s="393">
        <v>0</v>
      </c>
      <c r="CK266" s="393">
        <v>0</v>
      </c>
      <c r="CL266" s="393">
        <v>0</v>
      </c>
      <c r="CM266" s="393">
        <v>51879944</v>
      </c>
      <c r="CN266" s="393">
        <v>57576127</v>
      </c>
      <c r="CO266" s="393">
        <v>61233275</v>
      </c>
      <c r="CP266" s="393">
        <v>141280540</v>
      </c>
      <c r="CQ266" s="393">
        <v>0</v>
      </c>
      <c r="CR266" s="393">
        <v>0</v>
      </c>
      <c r="CS266" s="393">
        <v>0</v>
      </c>
      <c r="CT266" s="393">
        <v>1464708</v>
      </c>
      <c r="CU266" s="393">
        <v>1324236</v>
      </c>
      <c r="CV266" s="393">
        <v>3313598</v>
      </c>
      <c r="CW266" s="393">
        <v>0</v>
      </c>
      <c r="CX266" s="393">
        <v>0</v>
      </c>
      <c r="CY266" s="393">
        <v>1.5</v>
      </c>
      <c r="CZ266" s="393">
        <v>5</v>
      </c>
      <c r="DA266" s="393">
        <v>7</v>
      </c>
      <c r="DB266" s="393">
        <v>8.5</v>
      </c>
      <c r="DC266" s="393">
        <v>0</v>
      </c>
      <c r="DD266" s="393">
        <v>0</v>
      </c>
      <c r="DE266" s="393">
        <v>0</v>
      </c>
      <c r="DF266" s="393">
        <v>0</v>
      </c>
      <c r="DG266" s="393">
        <v>0</v>
      </c>
      <c r="DH266" s="393">
        <v>0</v>
      </c>
      <c r="DI266" s="393">
        <v>0</v>
      </c>
      <c r="DJ266" s="393">
        <v>0</v>
      </c>
      <c r="DK266" s="393">
        <v>0</v>
      </c>
      <c r="DL266" s="393">
        <v>0</v>
      </c>
      <c r="DM266" s="393">
        <v>0</v>
      </c>
      <c r="DN266" s="393">
        <v>0</v>
      </c>
      <c r="DO266" s="393">
        <v>0</v>
      </c>
    </row>
    <row r="267" spans="1:141" ht="15" x14ac:dyDescent="0.25">
      <c r="A267" s="386" t="str">
        <f t="shared" si="19"/>
        <v>600120251215TAC0029-60xx-201040035908</v>
      </c>
      <c r="B267" s="161" t="s">
        <v>2210</v>
      </c>
      <c r="C267" s="475" t="s">
        <v>3363</v>
      </c>
      <c r="D267" s="161" t="s">
        <v>4458</v>
      </c>
      <c r="E267" s="161" t="s">
        <v>5247</v>
      </c>
      <c r="F267" s="161"/>
      <c r="G267" s="161" t="s">
        <v>479</v>
      </c>
      <c r="H267" s="198">
        <v>46006</v>
      </c>
      <c r="I267" s="161" t="s">
        <v>566</v>
      </c>
      <c r="J267" s="161" t="s">
        <v>363</v>
      </c>
      <c r="K267" s="260">
        <v>201040035908</v>
      </c>
      <c r="L267" s="161" t="s">
        <v>3061</v>
      </c>
      <c r="M267" s="161" t="s">
        <v>2209</v>
      </c>
      <c r="N267" s="161" t="s">
        <v>564</v>
      </c>
      <c r="O267" s="198" t="e">
        <v>#N/A</v>
      </c>
      <c r="P267" s="161" t="e">
        <v>#N/A</v>
      </c>
      <c r="Q267" s="161" t="e">
        <v>#N/A</v>
      </c>
      <c r="R267" s="161" t="s">
        <v>480</v>
      </c>
      <c r="S267" s="161" t="s">
        <v>1037</v>
      </c>
      <c r="T267" s="161" t="s">
        <v>578</v>
      </c>
      <c r="U267" s="161" t="s">
        <v>3767</v>
      </c>
      <c r="V267" s="161" t="s">
        <v>658</v>
      </c>
      <c r="W267" s="161" t="s">
        <v>132</v>
      </c>
      <c r="X267" s="198">
        <v>44562</v>
      </c>
      <c r="Y267" s="198">
        <v>45985</v>
      </c>
      <c r="Z267" s="161">
        <v>30</v>
      </c>
      <c r="AA267" s="198">
        <v>46014</v>
      </c>
      <c r="AB267" s="197">
        <f t="shared" si="18"/>
        <v>99</v>
      </c>
      <c r="AC267" s="161" t="s">
        <v>904</v>
      </c>
      <c r="AD267" s="161">
        <v>0</v>
      </c>
      <c r="AE267" s="197">
        <v>251329541</v>
      </c>
      <c r="AF267" s="197">
        <v>12.127376965526468</v>
      </c>
      <c r="AG267" s="197">
        <v>2.1875</v>
      </c>
      <c r="AH267" s="242" t="s">
        <v>118</v>
      </c>
      <c r="AI267" s="242" t="s">
        <v>904</v>
      </c>
      <c r="AJ267" s="515"/>
      <c r="AK267" s="515"/>
      <c r="AL267" s="515"/>
      <c r="AM267" s="515"/>
      <c r="AN267" s="515"/>
      <c r="AO267" s="515"/>
      <c r="AP267" s="515"/>
      <c r="AQ267" s="515"/>
      <c r="AR267" s="515"/>
      <c r="AS267" s="515"/>
      <c r="AT267" s="515"/>
      <c r="AU267" s="515"/>
      <c r="AV267" s="515"/>
      <c r="AW267" s="515"/>
      <c r="AX267" s="515"/>
      <c r="AY267" s="515"/>
      <c r="AZ267" s="515"/>
      <c r="BA267" s="515"/>
      <c r="BB267" s="234"/>
      <c r="BC267" s="234"/>
      <c r="BD267" s="234"/>
      <c r="BE267" s="234"/>
      <c r="BF267" s="234"/>
      <c r="BG267" s="234"/>
      <c r="BH267" s="234"/>
      <c r="BI267" s="234"/>
      <c r="BJ267" s="234"/>
      <c r="BK267" s="234"/>
      <c r="BL267" s="234"/>
      <c r="BM267" s="234"/>
      <c r="BN267" s="234"/>
      <c r="BO267" s="234"/>
      <c r="BP267" s="234"/>
      <c r="BQ267" s="234"/>
      <c r="BR267" s="234"/>
      <c r="BS267" s="234"/>
      <c r="BT267" s="234"/>
      <c r="BU267" s="234"/>
      <c r="BV267" s="234"/>
      <c r="BW267" s="234"/>
      <c r="BX267" s="234"/>
      <c r="BY267" s="234"/>
      <c r="BZ267" s="234"/>
      <c r="CA267" s="234"/>
      <c r="CB267" s="234"/>
      <c r="CC267" s="234"/>
      <c r="CD267" s="234"/>
      <c r="CE267" s="234"/>
      <c r="CF267" s="234"/>
      <c r="CG267" s="234"/>
      <c r="CH267" s="234"/>
      <c r="CI267" s="234"/>
      <c r="CJ267" s="234"/>
      <c r="CK267" s="234"/>
      <c r="CL267" s="234"/>
      <c r="CM267" s="234"/>
      <c r="CN267" s="234"/>
      <c r="CO267" s="234"/>
      <c r="CP267" s="234"/>
      <c r="CQ267" s="234"/>
      <c r="CR267" s="234"/>
      <c r="CS267" s="234"/>
      <c r="CT267" s="234"/>
      <c r="CU267" s="234"/>
      <c r="CV267" s="234"/>
      <c r="CW267" s="234"/>
      <c r="CX267" s="234"/>
      <c r="CY267" s="234"/>
      <c r="CZ267" s="234"/>
      <c r="DA267" s="234"/>
      <c r="DB267" s="234"/>
      <c r="DC267" s="234"/>
      <c r="DD267" s="234"/>
      <c r="DE267" s="234"/>
      <c r="DF267" s="234"/>
      <c r="DG267" s="234"/>
      <c r="DH267" s="234"/>
      <c r="DI267" s="234"/>
      <c r="DJ267" s="234"/>
      <c r="DK267" s="234"/>
      <c r="DL267" s="234"/>
      <c r="DM267" s="234"/>
      <c r="DN267" s="234"/>
      <c r="DO267" s="234"/>
      <c r="DP267" s="234"/>
      <c r="DQ267" s="234"/>
      <c r="DR267" s="234"/>
      <c r="DS267" s="234"/>
      <c r="DT267" s="234"/>
      <c r="DU267" s="234"/>
      <c r="DV267" s="234"/>
      <c r="DW267" s="234"/>
      <c r="DX267" s="234"/>
      <c r="DY267" s="234"/>
      <c r="DZ267" s="234"/>
      <c r="EA267" s="234"/>
      <c r="EB267" s="234"/>
      <c r="EC267" s="234"/>
      <c r="ED267" s="234"/>
      <c r="EE267" s="234"/>
      <c r="EF267" s="234"/>
      <c r="EG267" s="234"/>
      <c r="EH267" s="234"/>
      <c r="EI267" s="234"/>
      <c r="EJ267" s="234"/>
      <c r="EK267" s="234"/>
    </row>
    <row r="268" spans="1:141" ht="15" x14ac:dyDescent="0.25">
      <c r="A268" s="386" t="str">
        <f t="shared" si="19"/>
        <v>600120251215TAC0016-60xx-221240011039</v>
      </c>
      <c r="B268" s="161" t="s">
        <v>2183</v>
      </c>
      <c r="C268" s="475" t="s">
        <v>3363</v>
      </c>
      <c r="D268" s="161" t="s">
        <v>4458</v>
      </c>
      <c r="E268" s="161" t="s">
        <v>5256</v>
      </c>
      <c r="F268" s="161"/>
      <c r="G268" s="161" t="s">
        <v>479</v>
      </c>
      <c r="H268" s="198">
        <v>46006</v>
      </c>
      <c r="I268" s="161" t="s">
        <v>566</v>
      </c>
      <c r="J268" s="161" t="s">
        <v>363</v>
      </c>
      <c r="K268" s="260">
        <v>221240011039</v>
      </c>
      <c r="L268" s="161" t="s">
        <v>3062</v>
      </c>
      <c r="M268" s="161" t="s">
        <v>2182</v>
      </c>
      <c r="N268" s="161" t="s">
        <v>564</v>
      </c>
      <c r="O268" s="198" t="e">
        <v>#N/A</v>
      </c>
      <c r="P268" s="161" t="e">
        <v>#N/A</v>
      </c>
      <c r="Q268" s="161" t="e">
        <v>#N/A</v>
      </c>
      <c r="R268" s="161" t="s">
        <v>480</v>
      </c>
      <c r="S268" s="161" t="s">
        <v>665</v>
      </c>
      <c r="T268" s="161" t="s">
        <v>567</v>
      </c>
      <c r="U268" s="161" t="s">
        <v>1031</v>
      </c>
      <c r="V268" s="161" t="s">
        <v>658</v>
      </c>
      <c r="W268" s="161" t="s">
        <v>132</v>
      </c>
      <c r="X268" s="198">
        <v>44902</v>
      </c>
      <c r="Y268" s="198">
        <v>45993</v>
      </c>
      <c r="Z268" s="161">
        <v>30</v>
      </c>
      <c r="AA268" s="198">
        <v>46020</v>
      </c>
      <c r="AB268" s="197">
        <f t="shared" si="18"/>
        <v>93</v>
      </c>
      <c r="AC268" s="161" t="s">
        <v>904</v>
      </c>
      <c r="AD268" s="161">
        <v>0</v>
      </c>
      <c r="AE268" s="197">
        <v>245810329</v>
      </c>
      <c r="AF268" s="197">
        <v>4.6167877038207532</v>
      </c>
      <c r="AG268" s="197">
        <v>0.5625</v>
      </c>
      <c r="AH268" s="242" t="s">
        <v>118</v>
      </c>
      <c r="AI268" s="242" t="s">
        <v>904</v>
      </c>
      <c r="AJ268" s="515"/>
      <c r="AK268" s="515"/>
      <c r="AL268" s="515"/>
      <c r="AM268" s="515"/>
      <c r="AN268" s="515"/>
      <c r="AO268" s="515"/>
      <c r="AP268" s="515"/>
      <c r="AQ268" s="515"/>
      <c r="AR268" s="515"/>
      <c r="AS268" s="515"/>
      <c r="AT268" s="515"/>
      <c r="AU268" s="515"/>
      <c r="AV268" s="515"/>
      <c r="AW268" s="515"/>
      <c r="AX268" s="515"/>
      <c r="AY268" s="515"/>
      <c r="AZ268" s="515"/>
      <c r="BA268" s="515"/>
      <c r="BB268" s="234"/>
      <c r="BC268" s="234"/>
      <c r="BD268" s="234"/>
      <c r="BE268" s="234"/>
      <c r="BF268" s="234"/>
      <c r="BG268" s="234"/>
      <c r="BH268" s="234"/>
      <c r="BI268" s="234"/>
      <c r="BJ268" s="234"/>
      <c r="BK268" s="234"/>
      <c r="BL268" s="234"/>
      <c r="BM268" s="234"/>
      <c r="BN268" s="234"/>
      <c r="BO268" s="234"/>
      <c r="BP268" s="234"/>
      <c r="BQ268" s="234"/>
      <c r="BR268" s="234"/>
      <c r="BS268" s="234"/>
      <c r="BT268" s="234"/>
      <c r="BU268" s="234"/>
      <c r="BV268" s="234"/>
      <c r="BW268" s="234"/>
      <c r="BX268" s="234"/>
      <c r="BY268" s="234"/>
      <c r="BZ268" s="234"/>
      <c r="CA268" s="234"/>
      <c r="CB268" s="234"/>
      <c r="CC268" s="234"/>
      <c r="CD268" s="234"/>
      <c r="CE268" s="234"/>
      <c r="CF268" s="234"/>
      <c r="CG268" s="234"/>
      <c r="CH268" s="234"/>
      <c r="CI268" s="234"/>
      <c r="CJ268" s="234"/>
      <c r="CK268" s="234"/>
      <c r="CL268" s="234"/>
      <c r="CM268" s="234"/>
      <c r="CN268" s="234"/>
      <c r="CO268" s="234"/>
      <c r="CP268" s="234"/>
      <c r="CQ268" s="234"/>
      <c r="CR268" s="234"/>
      <c r="CS268" s="234"/>
      <c r="CT268" s="234"/>
      <c r="CU268" s="234"/>
      <c r="CV268" s="234"/>
      <c r="CW268" s="234"/>
      <c r="CX268" s="234"/>
      <c r="CY268" s="234"/>
      <c r="CZ268" s="234"/>
      <c r="DA268" s="234"/>
      <c r="DB268" s="234"/>
      <c r="DC268" s="234"/>
      <c r="DD268" s="234"/>
      <c r="DE268" s="234"/>
      <c r="DF268" s="234"/>
      <c r="DG268" s="234"/>
      <c r="DH268" s="234"/>
      <c r="DI268" s="234"/>
      <c r="DJ268" s="234"/>
      <c r="DK268" s="234"/>
      <c r="DL268" s="234"/>
      <c r="DM268" s="234"/>
      <c r="DN268" s="234"/>
      <c r="DO268" s="234"/>
      <c r="DP268" s="234"/>
      <c r="DQ268" s="234"/>
      <c r="DR268" s="234"/>
      <c r="DS268" s="234"/>
      <c r="DT268" s="234"/>
      <c r="DU268" s="234"/>
      <c r="DV268" s="234"/>
      <c r="DW268" s="234"/>
      <c r="DX268" s="234"/>
      <c r="DY268" s="234"/>
      <c r="DZ268" s="234"/>
      <c r="EA268" s="234"/>
      <c r="EB268" s="234"/>
      <c r="EC268" s="234"/>
      <c r="ED268" s="234"/>
      <c r="EE268" s="234"/>
      <c r="EF268" s="234"/>
      <c r="EG268" s="234"/>
      <c r="EH268" s="234"/>
      <c r="EI268" s="234"/>
      <c r="EJ268" s="234"/>
      <c r="EK268" s="234"/>
    </row>
    <row r="269" spans="1:141" ht="15" x14ac:dyDescent="0.25">
      <c r="A269" s="386" t="str">
        <f t="shared" si="19"/>
        <v>060120260316TAC0003-06xx-950103351399</v>
      </c>
      <c r="B269" s="161" t="s">
        <v>4413</v>
      </c>
      <c r="C269" s="475" t="s">
        <v>3363</v>
      </c>
      <c r="D269" s="161" t="s">
        <v>4458</v>
      </c>
      <c r="E269" s="161"/>
      <c r="F269" s="161" t="s">
        <v>4903</v>
      </c>
      <c r="G269" s="161" t="s">
        <v>479</v>
      </c>
      <c r="H269" s="198">
        <v>46097</v>
      </c>
      <c r="I269" s="161" t="s">
        <v>661</v>
      </c>
      <c r="J269" s="161" t="s">
        <v>348</v>
      </c>
      <c r="K269" s="260">
        <v>950103351399</v>
      </c>
      <c r="L269" s="161" t="s">
        <v>4910</v>
      </c>
      <c r="M269" s="161" t="s">
        <v>4412</v>
      </c>
      <c r="N269" s="161" t="s">
        <v>564</v>
      </c>
      <c r="O269" s="198" t="e">
        <v>#N/A</v>
      </c>
      <c r="P269" s="161" t="e">
        <v>#N/A</v>
      </c>
      <c r="Q269" s="161" t="e">
        <v>#N/A</v>
      </c>
      <c r="R269" s="161" t="s">
        <v>31</v>
      </c>
      <c r="S269" s="161" t="s">
        <v>662</v>
      </c>
      <c r="T269" s="161" t="s">
        <v>562</v>
      </c>
      <c r="U269" s="161" t="s">
        <v>1381</v>
      </c>
      <c r="V269" s="161" t="s">
        <v>658</v>
      </c>
      <c r="W269" s="161" t="s">
        <v>132</v>
      </c>
      <c r="X269" s="198">
        <v>44743</v>
      </c>
      <c r="Y269" s="198">
        <v>46092</v>
      </c>
      <c r="Z269" s="161">
        <v>30</v>
      </c>
      <c r="AA269" s="198">
        <v>46100</v>
      </c>
      <c r="AB269" s="197">
        <f t="shared" si="18"/>
        <v>13</v>
      </c>
      <c r="AC269" s="161" t="s">
        <v>904</v>
      </c>
      <c r="AD269" s="161">
        <v>0</v>
      </c>
      <c r="AE269" s="197">
        <v>245647612</v>
      </c>
      <c r="AF269" s="197">
        <v>6.8187664694253165</v>
      </c>
      <c r="AG269" s="197">
        <v>0.3</v>
      </c>
      <c r="AH269" s="242" t="s">
        <v>118</v>
      </c>
      <c r="AI269" s="242" t="s">
        <v>57</v>
      </c>
      <c r="AJ269" s="516">
        <v>15627000</v>
      </c>
      <c r="AK269" s="516">
        <v>20327259</v>
      </c>
      <c r="AL269" s="516">
        <v>99000</v>
      </c>
      <c r="AM269" s="516">
        <v>65817808</v>
      </c>
      <c r="AN269" s="516">
        <v>159403545</v>
      </c>
      <c r="AO269" s="516">
        <v>0</v>
      </c>
      <c r="AP269" s="516">
        <v>0</v>
      </c>
      <c r="AQ269" s="516">
        <v>0</v>
      </c>
      <c r="AR269" s="516">
        <v>1485</v>
      </c>
      <c r="AS269" s="516">
        <v>1951610</v>
      </c>
      <c r="AT269" s="516">
        <v>14797042</v>
      </c>
      <c r="AU269" s="516">
        <v>0</v>
      </c>
      <c r="AV269" s="516">
        <v>0</v>
      </c>
      <c r="AW269" s="516">
        <v>0</v>
      </c>
      <c r="AX269" s="516">
        <v>0</v>
      </c>
      <c r="AY269" s="516">
        <v>0</v>
      </c>
      <c r="AZ269" s="516">
        <v>1.5</v>
      </c>
      <c r="BA269" s="516">
        <v>0</v>
      </c>
      <c r="BB269" s="393">
        <v>0</v>
      </c>
      <c r="BC269" s="393">
        <v>0</v>
      </c>
      <c r="BD269" s="393">
        <v>0</v>
      </c>
      <c r="BE269" s="393">
        <v>0</v>
      </c>
      <c r="BF269" s="393">
        <v>0</v>
      </c>
      <c r="BG269" s="393">
        <v>0</v>
      </c>
      <c r="BH269" s="393">
        <v>0</v>
      </c>
      <c r="BI269" s="393">
        <v>0</v>
      </c>
      <c r="BJ269" s="393">
        <v>0</v>
      </c>
      <c r="BK269" s="393">
        <v>0</v>
      </c>
      <c r="BL269" s="393">
        <v>0</v>
      </c>
      <c r="BM269" s="393">
        <v>0</v>
      </c>
      <c r="BN269" s="393">
        <v>0</v>
      </c>
      <c r="BO269" s="393">
        <v>0</v>
      </c>
      <c r="BP269" s="393">
        <v>0</v>
      </c>
      <c r="BQ269" s="393">
        <v>0</v>
      </c>
      <c r="BR269" s="393">
        <v>0</v>
      </c>
      <c r="BS269" s="393">
        <v>0</v>
      </c>
      <c r="BT269" s="393">
        <v>0</v>
      </c>
      <c r="BU269" s="393">
        <v>0</v>
      </c>
      <c r="BV269" s="393">
        <v>0</v>
      </c>
      <c r="BW269" s="393">
        <v>0</v>
      </c>
      <c r="BX269" s="393">
        <v>0</v>
      </c>
      <c r="BY269" s="393">
        <v>0</v>
      </c>
      <c r="BZ269" s="393">
        <v>0</v>
      </c>
      <c r="CA269" s="393">
        <v>0</v>
      </c>
      <c r="CB269" s="393">
        <v>0</v>
      </c>
      <c r="CC269" s="393">
        <v>0</v>
      </c>
      <c r="CD269" s="393">
        <v>0</v>
      </c>
      <c r="CE269" s="393">
        <v>0</v>
      </c>
      <c r="CF269" s="393">
        <v>0</v>
      </c>
      <c r="CG269" s="393">
        <v>0</v>
      </c>
      <c r="CH269" s="393">
        <v>0</v>
      </c>
      <c r="CI269" s="393">
        <v>0</v>
      </c>
      <c r="CJ269" s="393">
        <v>10099934</v>
      </c>
      <c r="CK269" s="393">
        <v>0</v>
      </c>
      <c r="CL269" s="393">
        <v>15627000</v>
      </c>
      <c r="CM269" s="393">
        <v>20327259</v>
      </c>
      <c r="CN269" s="393">
        <v>99000</v>
      </c>
      <c r="CO269" s="393">
        <v>65817808</v>
      </c>
      <c r="CP269" s="393">
        <v>159403545</v>
      </c>
      <c r="CQ269" s="393">
        <v>0</v>
      </c>
      <c r="CR269" s="393">
        <v>0</v>
      </c>
      <c r="CS269" s="393">
        <v>0</v>
      </c>
      <c r="CT269" s="393">
        <v>1485</v>
      </c>
      <c r="CU269" s="393">
        <v>1951610</v>
      </c>
      <c r="CV269" s="393">
        <v>4697108</v>
      </c>
      <c r="CW269" s="393">
        <v>0</v>
      </c>
      <c r="CX269" s="393">
        <v>0</v>
      </c>
      <c r="CY269" s="393">
        <v>0</v>
      </c>
      <c r="CZ269" s="393">
        <v>0</v>
      </c>
      <c r="DA269" s="393">
        <v>0</v>
      </c>
      <c r="DB269" s="393">
        <v>1.5</v>
      </c>
      <c r="DC269" s="393">
        <v>0</v>
      </c>
      <c r="DD269" s="393">
        <v>0</v>
      </c>
      <c r="DE269" s="393">
        <v>0</v>
      </c>
      <c r="DF269" s="393">
        <v>0</v>
      </c>
      <c r="DG269" s="393">
        <v>0</v>
      </c>
      <c r="DH269" s="393">
        <v>0</v>
      </c>
      <c r="DI269" s="393">
        <v>0</v>
      </c>
      <c r="DJ269" s="393">
        <v>0</v>
      </c>
      <c r="DK269" s="393">
        <v>0</v>
      </c>
      <c r="DL269" s="393">
        <v>0</v>
      </c>
      <c r="DM269" s="393">
        <v>0</v>
      </c>
      <c r="DN269" s="393">
        <v>0</v>
      </c>
      <c r="DO269" s="393">
        <v>0</v>
      </c>
    </row>
    <row r="270" spans="1:141" ht="15" x14ac:dyDescent="0.25">
      <c r="A270" s="386" t="str">
        <f t="shared" si="19"/>
        <v>600120260126TAC0182-60xx-80640016130</v>
      </c>
      <c r="B270" s="161" t="s">
        <v>3811</v>
      </c>
      <c r="C270" s="475" t="s">
        <v>3363</v>
      </c>
      <c r="D270" s="161" t="s">
        <v>4458</v>
      </c>
      <c r="E270" s="161" t="s">
        <v>5287</v>
      </c>
      <c r="F270" s="161"/>
      <c r="G270" s="161" t="s">
        <v>479</v>
      </c>
      <c r="H270" s="198">
        <v>46048</v>
      </c>
      <c r="I270" s="161" t="s">
        <v>566</v>
      </c>
      <c r="J270" s="161" t="s">
        <v>363</v>
      </c>
      <c r="K270" s="260">
        <v>80640016130</v>
      </c>
      <c r="L270" s="161" t="s">
        <v>3925</v>
      </c>
      <c r="M270" s="161" t="s">
        <v>3810</v>
      </c>
      <c r="N270" s="161" t="s">
        <v>564</v>
      </c>
      <c r="O270" s="198" t="e">
        <v>#N/A</v>
      </c>
      <c r="P270" s="161" t="e">
        <v>#N/A</v>
      </c>
      <c r="Q270" s="161" t="e">
        <v>#N/A</v>
      </c>
      <c r="R270" s="161" t="s">
        <v>480</v>
      </c>
      <c r="S270" s="161" t="s">
        <v>793</v>
      </c>
      <c r="T270" s="161" t="s">
        <v>594</v>
      </c>
      <c r="U270" s="161" t="s">
        <v>787</v>
      </c>
      <c r="V270" s="161" t="s">
        <v>658</v>
      </c>
      <c r="W270" s="161" t="s">
        <v>132</v>
      </c>
      <c r="X270" s="198">
        <v>44927</v>
      </c>
      <c r="Y270" s="198">
        <v>46035</v>
      </c>
      <c r="Z270" s="161">
        <v>30</v>
      </c>
      <c r="AA270" s="198">
        <v>46058</v>
      </c>
      <c r="AB270" s="197">
        <f t="shared" si="18"/>
        <v>55</v>
      </c>
      <c r="AC270" s="161" t="s">
        <v>904</v>
      </c>
      <c r="AD270" s="161">
        <v>0</v>
      </c>
      <c r="AE270" s="197">
        <v>238481213</v>
      </c>
      <c r="AF270" s="197">
        <v>0</v>
      </c>
      <c r="AG270" s="197">
        <v>0</v>
      </c>
      <c r="AH270" s="242" t="s">
        <v>118</v>
      </c>
      <c r="AI270" s="242" t="s">
        <v>118</v>
      </c>
      <c r="AJ270" s="515"/>
      <c r="AK270" s="515"/>
      <c r="AL270" s="515"/>
      <c r="AM270" s="515"/>
      <c r="AN270" s="515"/>
      <c r="AO270" s="515"/>
      <c r="AP270" s="515"/>
      <c r="AQ270" s="515"/>
      <c r="AR270" s="515"/>
      <c r="AS270" s="515"/>
      <c r="AT270" s="515"/>
      <c r="AU270" s="515"/>
      <c r="AV270" s="515"/>
      <c r="AW270" s="515"/>
      <c r="AX270" s="515"/>
      <c r="AY270" s="515"/>
      <c r="AZ270" s="515"/>
      <c r="BA270" s="515"/>
      <c r="BB270" s="234"/>
      <c r="BC270" s="234"/>
      <c r="BD270" s="234"/>
      <c r="BE270" s="234"/>
      <c r="BF270" s="234"/>
      <c r="BG270" s="234"/>
      <c r="BH270" s="234"/>
      <c r="BI270" s="234"/>
      <c r="BJ270" s="234"/>
      <c r="BK270" s="234"/>
      <c r="BL270" s="234"/>
      <c r="BM270" s="234"/>
      <c r="BN270" s="234"/>
      <c r="BO270" s="234"/>
      <c r="BP270" s="234"/>
      <c r="BQ270" s="234"/>
      <c r="BR270" s="234"/>
      <c r="BS270" s="234"/>
      <c r="BT270" s="234"/>
      <c r="BU270" s="234"/>
      <c r="BV270" s="234"/>
      <c r="BW270" s="234"/>
      <c r="BX270" s="234"/>
      <c r="BY270" s="234"/>
      <c r="BZ270" s="234"/>
      <c r="CA270" s="234"/>
      <c r="CB270" s="234"/>
      <c r="CC270" s="234"/>
      <c r="CD270" s="234"/>
      <c r="CE270" s="234"/>
      <c r="CF270" s="234"/>
      <c r="CG270" s="234"/>
      <c r="CH270" s="234"/>
      <c r="CI270" s="234"/>
      <c r="CJ270" s="234"/>
      <c r="CK270" s="234"/>
      <c r="CL270" s="234"/>
      <c r="CM270" s="234"/>
      <c r="CN270" s="234"/>
      <c r="CO270" s="234"/>
      <c r="CP270" s="234"/>
      <c r="CQ270" s="234"/>
      <c r="CR270" s="234"/>
      <c r="CS270" s="234"/>
      <c r="CT270" s="234"/>
      <c r="CU270" s="234"/>
      <c r="CV270" s="234"/>
      <c r="CW270" s="234"/>
      <c r="CX270" s="234"/>
      <c r="CY270" s="234"/>
      <c r="CZ270" s="234"/>
      <c r="DA270" s="234"/>
      <c r="DB270" s="234"/>
      <c r="DC270" s="234"/>
      <c r="DD270" s="234"/>
      <c r="DE270" s="234"/>
      <c r="DF270" s="234"/>
      <c r="DG270" s="234"/>
      <c r="DH270" s="234"/>
      <c r="DI270" s="234"/>
      <c r="DJ270" s="234"/>
      <c r="DK270" s="234"/>
      <c r="DL270" s="234"/>
      <c r="DM270" s="234"/>
      <c r="DN270" s="234"/>
      <c r="DO270" s="234"/>
      <c r="DP270" s="234"/>
      <c r="DQ270" s="234"/>
      <c r="DR270" s="234"/>
      <c r="DS270" s="234"/>
      <c r="DT270" s="234"/>
      <c r="DU270" s="234"/>
      <c r="DV270" s="234"/>
      <c r="DW270" s="234"/>
      <c r="DX270" s="234"/>
      <c r="DY270" s="234"/>
      <c r="DZ270" s="234"/>
      <c r="EA270" s="234"/>
      <c r="EB270" s="234"/>
      <c r="EC270" s="234"/>
      <c r="ED270" s="234"/>
      <c r="EE270" s="234"/>
      <c r="EF270" s="234"/>
      <c r="EG270" s="234"/>
      <c r="EH270" s="234"/>
      <c r="EI270" s="234"/>
      <c r="EJ270" s="234"/>
      <c r="EK270" s="234"/>
    </row>
    <row r="271" spans="1:141" ht="15" x14ac:dyDescent="0.25">
      <c r="A271" s="386" t="str">
        <f t="shared" si="19"/>
        <v>390120260306TAC0062-39xx-960212350028</v>
      </c>
      <c r="B271" s="161" t="s">
        <v>4511</v>
      </c>
      <c r="C271" s="475" t="s">
        <v>3363</v>
      </c>
      <c r="D271" s="161" t="s">
        <v>4458</v>
      </c>
      <c r="E271" s="161" t="s">
        <v>5131</v>
      </c>
      <c r="F271" s="161"/>
      <c r="G271" s="161" t="s">
        <v>479</v>
      </c>
      <c r="H271" s="198">
        <v>46087</v>
      </c>
      <c r="I271" s="161" t="s">
        <v>593</v>
      </c>
      <c r="J271" s="161" t="s">
        <v>358</v>
      </c>
      <c r="K271" s="260">
        <v>960212350028</v>
      </c>
      <c r="L271" s="161" t="s">
        <v>5132</v>
      </c>
      <c r="M271" s="161" t="s">
        <v>4510</v>
      </c>
      <c r="N271" s="161" t="s">
        <v>564</v>
      </c>
      <c r="O271" s="198" t="e">
        <v>#N/A</v>
      </c>
      <c r="P271" s="161" t="e">
        <v>#N/A</v>
      </c>
      <c r="Q271" s="161" t="e">
        <v>#N/A</v>
      </c>
      <c r="R271" s="161" t="s">
        <v>31</v>
      </c>
      <c r="S271" s="161" t="s">
        <v>5126</v>
      </c>
      <c r="T271" s="161" t="s">
        <v>572</v>
      </c>
      <c r="U271" s="161" t="s">
        <v>5133</v>
      </c>
      <c r="V271" s="161" t="s">
        <v>658</v>
      </c>
      <c r="W271" s="161" t="s">
        <v>132</v>
      </c>
      <c r="X271" s="198">
        <v>45315</v>
      </c>
      <c r="Y271" s="198">
        <v>46084</v>
      </c>
      <c r="Z271" s="161">
        <v>30</v>
      </c>
      <c r="AA271" s="198">
        <v>46093</v>
      </c>
      <c r="AB271" s="197">
        <f t="shared" si="18"/>
        <v>20</v>
      </c>
      <c r="AC271" s="161" t="s">
        <v>904</v>
      </c>
      <c r="AD271" s="161">
        <v>0</v>
      </c>
      <c r="AE271" s="197">
        <v>225036755</v>
      </c>
      <c r="AF271" s="197">
        <v>5.1932538753502735</v>
      </c>
      <c r="AG271" s="197">
        <v>0.33333333333333331</v>
      </c>
      <c r="AH271" s="242" t="s">
        <v>118</v>
      </c>
      <c r="AI271" s="242" t="s">
        <v>57</v>
      </c>
      <c r="AJ271" s="516">
        <v>0</v>
      </c>
      <c r="AK271" s="516">
        <v>0</v>
      </c>
      <c r="AL271" s="516">
        <v>0</v>
      </c>
      <c r="AM271" s="516">
        <v>126419393</v>
      </c>
      <c r="AN271" s="516">
        <v>98617362</v>
      </c>
      <c r="AO271" s="516">
        <v>0</v>
      </c>
      <c r="AP271" s="516">
        <v>0</v>
      </c>
      <c r="AQ271" s="516">
        <v>0</v>
      </c>
      <c r="AR271" s="516">
        <v>0</v>
      </c>
      <c r="AS271" s="516">
        <v>5958540</v>
      </c>
      <c r="AT271" s="516">
        <v>5728190</v>
      </c>
      <c r="AU271" s="516">
        <v>0</v>
      </c>
      <c r="AV271" s="516">
        <v>0</v>
      </c>
      <c r="AW271" s="516">
        <v>0</v>
      </c>
      <c r="AX271" s="516">
        <v>0</v>
      </c>
      <c r="AY271" s="516">
        <v>0</v>
      </c>
      <c r="AZ271" s="516">
        <v>1</v>
      </c>
      <c r="BA271" s="516">
        <v>0</v>
      </c>
      <c r="BB271" s="393">
        <v>0</v>
      </c>
      <c r="BC271" s="393">
        <v>0</v>
      </c>
      <c r="BD271" s="393">
        <v>0</v>
      </c>
      <c r="BE271" s="393">
        <v>0</v>
      </c>
      <c r="BF271" s="393">
        <v>0</v>
      </c>
      <c r="BG271" s="393">
        <v>0</v>
      </c>
      <c r="BH271" s="393">
        <v>0</v>
      </c>
      <c r="BI271" s="393">
        <v>0</v>
      </c>
      <c r="BJ271" s="393">
        <v>0</v>
      </c>
      <c r="BK271" s="393">
        <v>0</v>
      </c>
      <c r="BL271" s="393">
        <v>0</v>
      </c>
      <c r="BM271" s="393">
        <v>0</v>
      </c>
      <c r="BN271" s="393">
        <v>0</v>
      </c>
      <c r="BO271" s="393">
        <v>0</v>
      </c>
      <c r="BP271" s="393">
        <v>0</v>
      </c>
      <c r="BQ271" s="393">
        <v>0</v>
      </c>
      <c r="BR271" s="393">
        <v>0</v>
      </c>
      <c r="BS271" s="393">
        <v>0</v>
      </c>
      <c r="BT271" s="393">
        <v>0</v>
      </c>
      <c r="BU271" s="393">
        <v>0</v>
      </c>
      <c r="BV271" s="393">
        <v>0</v>
      </c>
      <c r="BW271" s="393">
        <v>26538413</v>
      </c>
      <c r="BX271" s="393">
        <v>35417752</v>
      </c>
      <c r="BY271" s="393">
        <v>0</v>
      </c>
      <c r="BZ271" s="393">
        <v>0</v>
      </c>
      <c r="CA271" s="393">
        <v>0</v>
      </c>
      <c r="CB271" s="393">
        <v>0</v>
      </c>
      <c r="CC271" s="393">
        <v>1114747</v>
      </c>
      <c r="CD271" s="393">
        <v>1607767</v>
      </c>
      <c r="CE271" s="393">
        <v>0</v>
      </c>
      <c r="CF271" s="393">
        <v>0</v>
      </c>
      <c r="CG271" s="393">
        <v>0</v>
      </c>
      <c r="CH271" s="393">
        <v>0</v>
      </c>
      <c r="CI271" s="393">
        <v>1883063</v>
      </c>
      <c r="CJ271" s="393">
        <v>2258435</v>
      </c>
      <c r="CK271" s="393">
        <v>0</v>
      </c>
      <c r="CL271" s="393">
        <v>0</v>
      </c>
      <c r="CM271" s="393">
        <v>0</v>
      </c>
      <c r="CN271" s="393">
        <v>0</v>
      </c>
      <c r="CO271" s="393">
        <v>99880980</v>
      </c>
      <c r="CP271" s="393">
        <v>63199610</v>
      </c>
      <c r="CQ271" s="393">
        <v>0</v>
      </c>
      <c r="CR271" s="393">
        <v>0</v>
      </c>
      <c r="CS271" s="393">
        <v>0</v>
      </c>
      <c r="CT271" s="393">
        <v>0</v>
      </c>
      <c r="CU271" s="393">
        <v>2960730</v>
      </c>
      <c r="CV271" s="393">
        <v>1861988</v>
      </c>
      <c r="CW271" s="393">
        <v>0</v>
      </c>
      <c r="CX271" s="393">
        <v>0</v>
      </c>
      <c r="CY271" s="393">
        <v>0</v>
      </c>
      <c r="CZ271" s="393">
        <v>0</v>
      </c>
      <c r="DA271" s="393">
        <v>0</v>
      </c>
      <c r="DB271" s="393">
        <v>1</v>
      </c>
      <c r="DC271" s="393">
        <v>0</v>
      </c>
      <c r="DD271" s="393">
        <v>0</v>
      </c>
      <c r="DE271" s="393">
        <v>0</v>
      </c>
      <c r="DF271" s="393">
        <v>0</v>
      </c>
      <c r="DG271" s="393">
        <v>0</v>
      </c>
      <c r="DH271" s="393">
        <v>0</v>
      </c>
      <c r="DI271" s="393">
        <v>0</v>
      </c>
      <c r="DJ271" s="393">
        <v>0</v>
      </c>
      <c r="DK271" s="393">
        <v>0</v>
      </c>
      <c r="DL271" s="393">
        <v>0</v>
      </c>
      <c r="DM271" s="393">
        <v>0</v>
      </c>
      <c r="DN271" s="393">
        <v>0</v>
      </c>
      <c r="DO271" s="393">
        <v>0</v>
      </c>
    </row>
    <row r="272" spans="1:141" ht="15" x14ac:dyDescent="0.25">
      <c r="A272" s="386" t="str">
        <f t="shared" si="19"/>
        <v>060120260320TAC0004-06xx-691116401456</v>
      </c>
      <c r="B272" s="161" t="s">
        <v>5484</v>
      </c>
      <c r="C272" s="475" t="s">
        <v>3363</v>
      </c>
      <c r="D272" s="161" t="s">
        <v>4458</v>
      </c>
      <c r="E272" s="161"/>
      <c r="F272" s="161" t="s">
        <v>4903</v>
      </c>
      <c r="G272" s="161" t="s">
        <v>479</v>
      </c>
      <c r="H272" s="198">
        <v>46101</v>
      </c>
      <c r="I272" s="161" t="s">
        <v>661</v>
      </c>
      <c r="J272" s="161" t="s">
        <v>348</v>
      </c>
      <c r="K272" s="260">
        <v>691116401456</v>
      </c>
      <c r="L272" s="161" t="s">
        <v>5485</v>
      </c>
      <c r="M272" s="161" t="s">
        <v>5486</v>
      </c>
      <c r="N272" s="161" t="s">
        <v>564</v>
      </c>
      <c r="O272" s="198" t="e">
        <v>#N/A</v>
      </c>
      <c r="P272" s="161" t="e">
        <v>#N/A</v>
      </c>
      <c r="Q272" s="161" t="e">
        <v>#N/A</v>
      </c>
      <c r="R272" s="161" t="s">
        <v>31</v>
      </c>
      <c r="S272" s="161" t="s">
        <v>662</v>
      </c>
      <c r="T272" s="161" t="s">
        <v>562</v>
      </c>
      <c r="U272" s="161" t="s">
        <v>730</v>
      </c>
      <c r="V272" s="161" t="s">
        <v>658</v>
      </c>
      <c r="W272" s="161" t="s">
        <v>132</v>
      </c>
      <c r="X272" s="198">
        <v>44927</v>
      </c>
      <c r="Y272" s="198">
        <v>46099</v>
      </c>
      <c r="Z272" s="161">
        <v>30</v>
      </c>
      <c r="AA272" s="198">
        <v>46108</v>
      </c>
      <c r="AB272" s="197">
        <f t="shared" si="18"/>
        <v>5</v>
      </c>
      <c r="AC272" s="161" t="s">
        <v>904</v>
      </c>
      <c r="AD272" s="161">
        <v>0</v>
      </c>
      <c r="AE272" s="197">
        <v>223249982</v>
      </c>
      <c r="AF272" s="197">
        <v>3.0062976668011556</v>
      </c>
      <c r="AG272" s="197">
        <v>0.375</v>
      </c>
      <c r="AH272" s="242" t="s">
        <v>118</v>
      </c>
      <c r="AI272" s="242" t="s">
        <v>57</v>
      </c>
      <c r="AJ272" s="516">
        <v>0</v>
      </c>
      <c r="AK272" s="516">
        <v>1100000</v>
      </c>
      <c r="AL272" s="516">
        <v>74738500</v>
      </c>
      <c r="AM272" s="516">
        <v>71713771</v>
      </c>
      <c r="AN272" s="516">
        <v>76797711</v>
      </c>
      <c r="AO272" s="516">
        <v>0</v>
      </c>
      <c r="AP272" s="516">
        <v>0</v>
      </c>
      <c r="AQ272" s="516">
        <v>0</v>
      </c>
      <c r="AR272" s="516">
        <v>2418213</v>
      </c>
      <c r="AS272" s="516">
        <v>2109414</v>
      </c>
      <c r="AT272" s="516">
        <v>2183932</v>
      </c>
      <c r="AU272" s="516">
        <v>0</v>
      </c>
      <c r="AV272" s="516">
        <v>0</v>
      </c>
      <c r="AW272" s="516">
        <v>0</v>
      </c>
      <c r="AX272" s="516">
        <v>1.5</v>
      </c>
      <c r="AY272" s="516">
        <v>0</v>
      </c>
      <c r="AZ272" s="516">
        <v>0</v>
      </c>
      <c r="BA272" s="516">
        <v>0</v>
      </c>
      <c r="BB272" s="393">
        <v>0</v>
      </c>
      <c r="BC272" s="393">
        <v>0</v>
      </c>
      <c r="BD272" s="393">
        <v>0</v>
      </c>
      <c r="BE272" s="393">
        <v>0</v>
      </c>
      <c r="BF272" s="393">
        <v>0</v>
      </c>
      <c r="BG272" s="393">
        <v>0</v>
      </c>
      <c r="BH272" s="393">
        <v>0</v>
      </c>
      <c r="BI272" s="393">
        <v>0</v>
      </c>
      <c r="BJ272" s="393">
        <v>0</v>
      </c>
      <c r="BK272" s="393">
        <v>0</v>
      </c>
      <c r="BL272" s="393">
        <v>0</v>
      </c>
      <c r="BM272" s="393">
        <v>0</v>
      </c>
      <c r="BN272" s="393">
        <v>0</v>
      </c>
      <c r="BO272" s="393">
        <v>0</v>
      </c>
      <c r="BP272" s="393">
        <v>0</v>
      </c>
      <c r="BQ272" s="393">
        <v>0</v>
      </c>
      <c r="BR272" s="393">
        <v>0</v>
      </c>
      <c r="BS272" s="393">
        <v>0</v>
      </c>
      <c r="BT272" s="393">
        <v>0</v>
      </c>
      <c r="BU272" s="393">
        <v>0</v>
      </c>
      <c r="BV272" s="393">
        <v>0</v>
      </c>
      <c r="BW272" s="393">
        <v>0</v>
      </c>
      <c r="BX272" s="393">
        <v>0</v>
      </c>
      <c r="BY272" s="393">
        <v>0</v>
      </c>
      <c r="BZ272" s="393">
        <v>0</v>
      </c>
      <c r="CA272" s="393">
        <v>0</v>
      </c>
      <c r="CB272" s="393">
        <v>0</v>
      </c>
      <c r="CC272" s="393">
        <v>0</v>
      </c>
      <c r="CD272" s="393">
        <v>0</v>
      </c>
      <c r="CE272" s="393">
        <v>0</v>
      </c>
      <c r="CF272" s="393">
        <v>0</v>
      </c>
      <c r="CG272" s="393">
        <v>0</v>
      </c>
      <c r="CH272" s="393">
        <v>245357</v>
      </c>
      <c r="CI272" s="393">
        <v>0</v>
      </c>
      <c r="CJ272" s="393">
        <v>0</v>
      </c>
      <c r="CK272" s="393">
        <v>0</v>
      </c>
      <c r="CL272" s="393">
        <v>0</v>
      </c>
      <c r="CM272" s="393">
        <v>1100000</v>
      </c>
      <c r="CN272" s="393">
        <v>74738500</v>
      </c>
      <c r="CO272" s="393">
        <v>71713771</v>
      </c>
      <c r="CP272" s="393">
        <v>76797711</v>
      </c>
      <c r="CQ272" s="393">
        <v>0</v>
      </c>
      <c r="CR272" s="393">
        <v>0</v>
      </c>
      <c r="CS272" s="393">
        <v>0</v>
      </c>
      <c r="CT272" s="393">
        <v>2172856</v>
      </c>
      <c r="CU272" s="393">
        <v>2109414</v>
      </c>
      <c r="CV272" s="393">
        <v>2183932</v>
      </c>
      <c r="CW272" s="393">
        <v>0</v>
      </c>
      <c r="CX272" s="393">
        <v>0</v>
      </c>
      <c r="CY272" s="393">
        <v>0</v>
      </c>
      <c r="CZ272" s="393">
        <v>1.5</v>
      </c>
      <c r="DA272" s="393">
        <v>0</v>
      </c>
      <c r="DB272" s="393">
        <v>0</v>
      </c>
      <c r="DC272" s="393">
        <v>0</v>
      </c>
      <c r="DD272" s="393">
        <v>0</v>
      </c>
      <c r="DE272" s="393">
        <v>0</v>
      </c>
      <c r="DF272" s="393">
        <v>0</v>
      </c>
      <c r="DG272" s="393">
        <v>0</v>
      </c>
      <c r="DH272" s="393">
        <v>0</v>
      </c>
      <c r="DI272" s="393">
        <v>0</v>
      </c>
      <c r="DJ272" s="393">
        <v>0</v>
      </c>
      <c r="DK272" s="393">
        <v>0</v>
      </c>
      <c r="DL272" s="393">
        <v>0</v>
      </c>
      <c r="DM272" s="393">
        <v>0</v>
      </c>
      <c r="DN272" s="393">
        <v>0</v>
      </c>
      <c r="DO272" s="393">
        <v>0</v>
      </c>
    </row>
    <row r="273" spans="1:141" ht="15" x14ac:dyDescent="0.25">
      <c r="A273" s="386" t="str">
        <f t="shared" si="19"/>
        <v>620120260128TAC0422-62xx-600212350193</v>
      </c>
      <c r="B273" s="161" t="s">
        <v>3757</v>
      </c>
      <c r="C273" s="475" t="s">
        <v>3363</v>
      </c>
      <c r="D273" s="161" t="s">
        <v>4458</v>
      </c>
      <c r="E273" s="161" t="s">
        <v>5425</v>
      </c>
      <c r="F273" s="161"/>
      <c r="G273" s="161" t="s">
        <v>479</v>
      </c>
      <c r="H273" s="198">
        <v>46050</v>
      </c>
      <c r="I273" s="161" t="s">
        <v>576</v>
      </c>
      <c r="J273" s="161" t="s">
        <v>361</v>
      </c>
      <c r="K273" s="260">
        <v>600212350193</v>
      </c>
      <c r="L273" s="161" t="s">
        <v>5426</v>
      </c>
      <c r="M273" s="161" t="s">
        <v>3756</v>
      </c>
      <c r="N273" s="161" t="s">
        <v>564</v>
      </c>
      <c r="O273" s="198" t="e">
        <v>#N/A</v>
      </c>
      <c r="P273" s="161" t="e">
        <v>#N/A</v>
      </c>
      <c r="Q273" s="161" t="e">
        <v>#N/A</v>
      </c>
      <c r="R273" s="161" t="s">
        <v>31</v>
      </c>
      <c r="S273" s="161" t="s">
        <v>678</v>
      </c>
      <c r="T273" s="161" t="s">
        <v>594</v>
      </c>
      <c r="U273" s="161" t="s">
        <v>3276</v>
      </c>
      <c r="V273" s="161" t="s">
        <v>689</v>
      </c>
      <c r="W273" s="161" t="s">
        <v>132</v>
      </c>
      <c r="X273" s="198">
        <v>44927</v>
      </c>
      <c r="Y273" s="198">
        <v>46034</v>
      </c>
      <c r="Z273" s="161">
        <v>30</v>
      </c>
      <c r="AA273" s="198">
        <v>46084</v>
      </c>
      <c r="AB273" s="197">
        <f t="shared" si="18"/>
        <v>29</v>
      </c>
      <c r="AC273" s="161" t="s">
        <v>904</v>
      </c>
      <c r="AD273" s="161">
        <v>0</v>
      </c>
      <c r="AE273" s="197">
        <v>217807441</v>
      </c>
      <c r="AF273" s="197">
        <v>8.8577680869957049</v>
      </c>
      <c r="AG273" s="197">
        <v>0</v>
      </c>
      <c r="AH273" s="242" t="s">
        <v>118</v>
      </c>
      <c r="AI273" s="242" t="s">
        <v>57</v>
      </c>
      <c r="AJ273" s="516">
        <v>63634021</v>
      </c>
      <c r="AK273" s="516">
        <v>64213200</v>
      </c>
      <c r="AL273" s="516">
        <v>64570707</v>
      </c>
      <c r="AM273" s="516">
        <v>72512602</v>
      </c>
      <c r="AN273" s="516">
        <v>80724132</v>
      </c>
      <c r="AO273" s="516">
        <v>0</v>
      </c>
      <c r="AP273" s="516">
        <v>5415282</v>
      </c>
      <c r="AQ273" s="516">
        <v>5367520</v>
      </c>
      <c r="AR273" s="516">
        <v>5335434</v>
      </c>
      <c r="AS273" s="516">
        <v>6132307</v>
      </c>
      <c r="AT273" s="516">
        <v>7825137</v>
      </c>
      <c r="AU273" s="516">
        <v>0</v>
      </c>
      <c r="AV273" s="516">
        <v>0</v>
      </c>
      <c r="AW273" s="516">
        <v>0</v>
      </c>
      <c r="AX273" s="516">
        <v>0</v>
      </c>
      <c r="AY273" s="516">
        <v>0</v>
      </c>
      <c r="AZ273" s="516">
        <v>0</v>
      </c>
      <c r="BA273" s="516">
        <v>0</v>
      </c>
      <c r="BB273" s="393">
        <v>0</v>
      </c>
      <c r="BC273" s="393">
        <v>0</v>
      </c>
      <c r="BD273" s="393">
        <v>0</v>
      </c>
      <c r="BE273" s="393">
        <v>0</v>
      </c>
      <c r="BF273" s="393">
        <v>0</v>
      </c>
      <c r="BG273" s="393">
        <v>0</v>
      </c>
      <c r="BH273" s="393">
        <v>0</v>
      </c>
      <c r="BI273" s="393">
        <v>0</v>
      </c>
      <c r="BJ273" s="393">
        <v>0</v>
      </c>
      <c r="BK273" s="393">
        <v>0</v>
      </c>
      <c r="BL273" s="393">
        <v>0</v>
      </c>
      <c r="BM273" s="393">
        <v>0</v>
      </c>
      <c r="BN273" s="393">
        <v>0</v>
      </c>
      <c r="BO273" s="393">
        <v>0</v>
      </c>
      <c r="BP273" s="393">
        <v>0</v>
      </c>
      <c r="BQ273" s="393">
        <v>0</v>
      </c>
      <c r="BR273" s="393">
        <v>0</v>
      </c>
      <c r="BS273" s="393">
        <v>0</v>
      </c>
      <c r="BT273" s="393">
        <v>0</v>
      </c>
      <c r="BU273" s="393">
        <v>0</v>
      </c>
      <c r="BV273" s="393">
        <v>0</v>
      </c>
      <c r="BW273" s="393">
        <v>0</v>
      </c>
      <c r="BX273" s="393">
        <v>0</v>
      </c>
      <c r="BY273" s="393">
        <v>0</v>
      </c>
      <c r="BZ273" s="393">
        <v>0</v>
      </c>
      <c r="CA273" s="393">
        <v>0</v>
      </c>
      <c r="CB273" s="393">
        <v>0</v>
      </c>
      <c r="CC273" s="393">
        <v>0</v>
      </c>
      <c r="CD273" s="393">
        <v>0</v>
      </c>
      <c r="CE273" s="393">
        <v>0</v>
      </c>
      <c r="CF273" s="393">
        <v>3631216</v>
      </c>
      <c r="CG273" s="393">
        <v>3466324</v>
      </c>
      <c r="CH273" s="393">
        <v>3400760</v>
      </c>
      <c r="CI273" s="393">
        <v>3956927</v>
      </c>
      <c r="CJ273" s="393">
        <v>5403411</v>
      </c>
      <c r="CK273" s="393">
        <v>0</v>
      </c>
      <c r="CL273" s="393">
        <v>63634021</v>
      </c>
      <c r="CM273" s="393">
        <v>64213200</v>
      </c>
      <c r="CN273" s="393">
        <v>64570707</v>
      </c>
      <c r="CO273" s="393">
        <v>72512602</v>
      </c>
      <c r="CP273" s="393">
        <v>80724132</v>
      </c>
      <c r="CQ273" s="393">
        <v>0</v>
      </c>
      <c r="CR273" s="393">
        <v>1784066</v>
      </c>
      <c r="CS273" s="393">
        <v>1901196</v>
      </c>
      <c r="CT273" s="393">
        <v>1934674</v>
      </c>
      <c r="CU273" s="393">
        <v>2175380</v>
      </c>
      <c r="CV273" s="393">
        <v>2421726</v>
      </c>
      <c r="CW273" s="393">
        <v>0</v>
      </c>
      <c r="CX273" s="393">
        <v>0</v>
      </c>
      <c r="CY273" s="393">
        <v>0</v>
      </c>
      <c r="CZ273" s="393">
        <v>0</v>
      </c>
      <c r="DA273" s="393">
        <v>0</v>
      </c>
      <c r="DB273" s="393">
        <v>0</v>
      </c>
      <c r="DC273" s="393">
        <v>0</v>
      </c>
      <c r="DD273" s="393">
        <v>0</v>
      </c>
      <c r="DE273" s="393">
        <v>0</v>
      </c>
      <c r="DF273" s="393">
        <v>0</v>
      </c>
      <c r="DG273" s="393">
        <v>0</v>
      </c>
      <c r="DH273" s="393">
        <v>0</v>
      </c>
      <c r="DI273" s="393">
        <v>0</v>
      </c>
      <c r="DJ273" s="393">
        <v>0</v>
      </c>
      <c r="DK273" s="393">
        <v>0</v>
      </c>
      <c r="DL273" s="393">
        <v>0</v>
      </c>
      <c r="DM273" s="393">
        <v>0</v>
      </c>
      <c r="DN273" s="393">
        <v>0</v>
      </c>
      <c r="DO273" s="393">
        <v>0</v>
      </c>
    </row>
    <row r="274" spans="1:141" ht="15" x14ac:dyDescent="0.25">
      <c r="A274" s="386" t="str">
        <f t="shared" si="19"/>
        <v>270120260227TAC0179-27xx-930129351288</v>
      </c>
      <c r="B274" s="161" t="s">
        <v>3710</v>
      </c>
      <c r="C274" s="475" t="s">
        <v>3363</v>
      </c>
      <c r="D274" s="161" t="s">
        <v>4458</v>
      </c>
      <c r="E274" s="161" t="s">
        <v>5076</v>
      </c>
      <c r="F274" s="161"/>
      <c r="G274" s="161" t="s">
        <v>479</v>
      </c>
      <c r="H274" s="198">
        <v>46080</v>
      </c>
      <c r="I274" s="161" t="s">
        <v>602</v>
      </c>
      <c r="J274" s="161" t="s">
        <v>193</v>
      </c>
      <c r="K274" s="260">
        <v>930129351288</v>
      </c>
      <c r="L274" s="161" t="s">
        <v>5077</v>
      </c>
      <c r="M274" s="161" t="s">
        <v>3709</v>
      </c>
      <c r="N274" s="161" t="s">
        <v>564</v>
      </c>
      <c r="O274" s="198" t="e">
        <v>#N/A</v>
      </c>
      <c r="P274" s="161" t="e">
        <v>#N/A</v>
      </c>
      <c r="Q274" s="161" t="e">
        <v>#N/A</v>
      </c>
      <c r="R274" s="161" t="s">
        <v>31</v>
      </c>
      <c r="S274" s="161" t="s">
        <v>699</v>
      </c>
      <c r="T274" s="161" t="s">
        <v>562</v>
      </c>
      <c r="U274" s="161" t="s">
        <v>660</v>
      </c>
      <c r="V274" s="161" t="s">
        <v>658</v>
      </c>
      <c r="W274" s="161" t="s">
        <v>132</v>
      </c>
      <c r="X274" s="198">
        <v>44927</v>
      </c>
      <c r="Y274" s="198">
        <v>46069</v>
      </c>
      <c r="Z274" s="161">
        <v>30</v>
      </c>
      <c r="AA274" s="198">
        <v>46084</v>
      </c>
      <c r="AB274" s="197">
        <f t="shared" si="18"/>
        <v>29</v>
      </c>
      <c r="AC274" s="161" t="s">
        <v>904</v>
      </c>
      <c r="AD274" s="161">
        <v>0</v>
      </c>
      <c r="AE274" s="197">
        <v>217073550</v>
      </c>
      <c r="AF274" s="197">
        <v>9.5788418257314163</v>
      </c>
      <c r="AG274" s="197">
        <v>1.75</v>
      </c>
      <c r="AH274" s="242" t="s">
        <v>118</v>
      </c>
      <c r="AI274" s="242" t="s">
        <v>57</v>
      </c>
      <c r="AJ274" s="516">
        <v>0</v>
      </c>
      <c r="AK274" s="516">
        <v>370235</v>
      </c>
      <c r="AL274" s="516">
        <v>217073550</v>
      </c>
      <c r="AM274" s="516">
        <v>0</v>
      </c>
      <c r="AN274" s="516">
        <v>0</v>
      </c>
      <c r="AO274" s="516">
        <v>0</v>
      </c>
      <c r="AP274" s="516">
        <v>0</v>
      </c>
      <c r="AQ274" s="516">
        <v>0</v>
      </c>
      <c r="AR274" s="516">
        <v>20793132</v>
      </c>
      <c r="AS274" s="516">
        <v>0</v>
      </c>
      <c r="AT274" s="516">
        <v>0</v>
      </c>
      <c r="AU274" s="516">
        <v>0</v>
      </c>
      <c r="AV274" s="516">
        <v>0</v>
      </c>
      <c r="AW274" s="516">
        <v>0</v>
      </c>
      <c r="AX274" s="516">
        <v>7</v>
      </c>
      <c r="AY274" s="516">
        <v>0</v>
      </c>
      <c r="AZ274" s="516">
        <v>0</v>
      </c>
      <c r="BA274" s="516">
        <v>0</v>
      </c>
      <c r="BB274" s="393">
        <v>0</v>
      </c>
      <c r="BC274" s="393">
        <v>0</v>
      </c>
      <c r="BD274" s="393">
        <v>0</v>
      </c>
      <c r="BE274" s="393">
        <v>0</v>
      </c>
      <c r="BF274" s="393">
        <v>0</v>
      </c>
      <c r="BG274" s="393">
        <v>0</v>
      </c>
      <c r="BH274" s="393">
        <v>0</v>
      </c>
      <c r="BI274" s="393">
        <v>0</v>
      </c>
      <c r="BJ274" s="393">
        <v>0</v>
      </c>
      <c r="BK274" s="393">
        <v>0</v>
      </c>
      <c r="BL274" s="393">
        <v>0</v>
      </c>
      <c r="BM274" s="393">
        <v>0</v>
      </c>
      <c r="BN274" s="393">
        <v>0</v>
      </c>
      <c r="BO274" s="393">
        <v>0</v>
      </c>
      <c r="BP274" s="393">
        <v>0</v>
      </c>
      <c r="BQ274" s="393">
        <v>0</v>
      </c>
      <c r="BR274" s="393">
        <v>0</v>
      </c>
      <c r="BS274" s="393">
        <v>0</v>
      </c>
      <c r="BT274" s="393">
        <v>0</v>
      </c>
      <c r="BU274" s="393">
        <v>0</v>
      </c>
      <c r="BV274" s="393">
        <v>0</v>
      </c>
      <c r="BW274" s="393">
        <v>0</v>
      </c>
      <c r="BX274" s="393">
        <v>0</v>
      </c>
      <c r="BY274" s="393">
        <v>0</v>
      </c>
      <c r="BZ274" s="393">
        <v>0</v>
      </c>
      <c r="CA274" s="393">
        <v>0</v>
      </c>
      <c r="CB274" s="393">
        <v>0</v>
      </c>
      <c r="CC274" s="393">
        <v>0</v>
      </c>
      <c r="CD274" s="393">
        <v>0</v>
      </c>
      <c r="CE274" s="393">
        <v>0</v>
      </c>
      <c r="CF274" s="393">
        <v>0</v>
      </c>
      <c r="CG274" s="393">
        <v>0</v>
      </c>
      <c r="CH274" s="393">
        <v>14494343</v>
      </c>
      <c r="CI274" s="393">
        <v>0</v>
      </c>
      <c r="CJ274" s="393">
        <v>0</v>
      </c>
      <c r="CK274" s="393">
        <v>0</v>
      </c>
      <c r="CL274" s="393">
        <v>0</v>
      </c>
      <c r="CM274" s="393">
        <v>370235</v>
      </c>
      <c r="CN274" s="393">
        <v>217073550</v>
      </c>
      <c r="CO274" s="393">
        <v>0</v>
      </c>
      <c r="CP274" s="393">
        <v>0</v>
      </c>
      <c r="CQ274" s="393">
        <v>0</v>
      </c>
      <c r="CR274" s="393">
        <v>0</v>
      </c>
      <c r="CS274" s="393">
        <v>0</v>
      </c>
      <c r="CT274" s="393">
        <v>6298789</v>
      </c>
      <c r="CU274" s="393">
        <v>0</v>
      </c>
      <c r="CV274" s="393">
        <v>0</v>
      </c>
      <c r="CW274" s="393">
        <v>0</v>
      </c>
      <c r="CX274" s="393">
        <v>0</v>
      </c>
      <c r="CY274" s="393">
        <v>0</v>
      </c>
      <c r="CZ274" s="393">
        <v>7</v>
      </c>
      <c r="DA274" s="393">
        <v>0</v>
      </c>
      <c r="DB274" s="393">
        <v>0</v>
      </c>
      <c r="DC274" s="393">
        <v>0</v>
      </c>
      <c r="DD274" s="393">
        <v>0</v>
      </c>
      <c r="DE274" s="393">
        <v>0</v>
      </c>
      <c r="DF274" s="393">
        <v>0</v>
      </c>
      <c r="DG274" s="393">
        <v>0</v>
      </c>
      <c r="DH274" s="393">
        <v>0</v>
      </c>
      <c r="DI274" s="393">
        <v>0</v>
      </c>
      <c r="DJ274" s="393">
        <v>0</v>
      </c>
      <c r="DK274" s="393">
        <v>0</v>
      </c>
      <c r="DL274" s="393">
        <v>0</v>
      </c>
      <c r="DM274" s="393">
        <v>0</v>
      </c>
      <c r="DN274" s="393">
        <v>0</v>
      </c>
      <c r="DO274" s="393">
        <v>0</v>
      </c>
    </row>
    <row r="275" spans="1:141" ht="15" x14ac:dyDescent="0.25">
      <c r="A275" s="386" t="str">
        <f t="shared" si="19"/>
        <v>620120260224TAC0037-62xx-230840024459</v>
      </c>
      <c r="B275" s="161" t="s">
        <v>4602</v>
      </c>
      <c r="C275" s="475" t="s">
        <v>3363</v>
      </c>
      <c r="D275" s="161" t="s">
        <v>4458</v>
      </c>
      <c r="E275" s="161" t="s">
        <v>5427</v>
      </c>
      <c r="F275" s="161"/>
      <c r="G275" s="161" t="s">
        <v>479</v>
      </c>
      <c r="H275" s="198">
        <v>46077</v>
      </c>
      <c r="I275" s="161" t="s">
        <v>576</v>
      </c>
      <c r="J275" s="161" t="s">
        <v>361</v>
      </c>
      <c r="K275" s="260">
        <v>230840024459</v>
      </c>
      <c r="L275" s="161" t="s">
        <v>5428</v>
      </c>
      <c r="M275" s="161" t="s">
        <v>4601</v>
      </c>
      <c r="N275" s="161" t="s">
        <v>564</v>
      </c>
      <c r="O275" s="198" t="e">
        <v>#N/A</v>
      </c>
      <c r="P275" s="161" t="e">
        <v>#N/A</v>
      </c>
      <c r="Q275" s="161" t="e">
        <v>#N/A</v>
      </c>
      <c r="R275" s="161" t="s">
        <v>31</v>
      </c>
      <c r="S275" s="161" t="s">
        <v>1967</v>
      </c>
      <c r="T275" s="161" t="s">
        <v>578</v>
      </c>
      <c r="U275" s="161" t="s">
        <v>493</v>
      </c>
      <c r="V275" s="161" t="s">
        <v>658</v>
      </c>
      <c r="W275" s="161" t="s">
        <v>132</v>
      </c>
      <c r="X275" s="198">
        <v>45155</v>
      </c>
      <c r="Y275" s="198">
        <v>46051</v>
      </c>
      <c r="Z275" s="161">
        <v>30</v>
      </c>
      <c r="AA275" s="198">
        <v>46085</v>
      </c>
      <c r="AB275" s="197">
        <f t="shared" si="18"/>
        <v>28</v>
      </c>
      <c r="AC275" s="161" t="s">
        <v>904</v>
      </c>
      <c r="AD275" s="161">
        <v>0</v>
      </c>
      <c r="AE275" s="197">
        <v>208316295</v>
      </c>
      <c r="AF275" s="197">
        <v>6.6521752414999513</v>
      </c>
      <c r="AG275" s="197">
        <v>1.6458333333333333</v>
      </c>
      <c r="AH275" s="242" t="s">
        <v>118</v>
      </c>
      <c r="AI275" s="242" t="s">
        <v>57</v>
      </c>
      <c r="AJ275" s="516">
        <v>0</v>
      </c>
      <c r="AK275" s="516">
        <v>0</v>
      </c>
      <c r="AL275" s="516">
        <v>67790000</v>
      </c>
      <c r="AM275" s="516">
        <v>140526295</v>
      </c>
      <c r="AN275" s="516">
        <v>0</v>
      </c>
      <c r="AO275" s="516">
        <v>0</v>
      </c>
      <c r="AP275" s="516">
        <v>0</v>
      </c>
      <c r="AQ275" s="516">
        <v>0</v>
      </c>
      <c r="AR275" s="516">
        <v>1868022</v>
      </c>
      <c r="AS275" s="516">
        <v>11989543</v>
      </c>
      <c r="AT275" s="516">
        <v>0</v>
      </c>
      <c r="AU275" s="516">
        <v>0</v>
      </c>
      <c r="AV275" s="516">
        <v>0</v>
      </c>
      <c r="AW275" s="516">
        <v>0</v>
      </c>
      <c r="AX275" s="516">
        <v>1</v>
      </c>
      <c r="AY275" s="516">
        <v>4</v>
      </c>
      <c r="AZ275" s="516">
        <v>1.5833333333333333</v>
      </c>
      <c r="BA275" s="516">
        <v>0</v>
      </c>
      <c r="BB275" s="393">
        <v>0</v>
      </c>
      <c r="BC275" s="393">
        <v>0</v>
      </c>
      <c r="BD275" s="393">
        <v>0</v>
      </c>
      <c r="BE275" s="393">
        <v>2996116</v>
      </c>
      <c r="BF275" s="393">
        <v>0</v>
      </c>
      <c r="BG275" s="393">
        <v>0</v>
      </c>
      <c r="BH275" s="393">
        <v>0</v>
      </c>
      <c r="BI275" s="393">
        <v>0</v>
      </c>
      <c r="BJ275" s="393">
        <v>0</v>
      </c>
      <c r="BK275" s="393">
        <v>101461</v>
      </c>
      <c r="BL275" s="393">
        <v>0</v>
      </c>
      <c r="BM275" s="393">
        <v>0</v>
      </c>
      <c r="BN275" s="393">
        <v>0</v>
      </c>
      <c r="BO275" s="393">
        <v>0</v>
      </c>
      <c r="BP275" s="393">
        <v>0</v>
      </c>
      <c r="BQ275" s="393">
        <v>0.5</v>
      </c>
      <c r="BR275" s="393">
        <v>1.5833333333333333</v>
      </c>
      <c r="BS275" s="393">
        <v>0</v>
      </c>
      <c r="BT275" s="393">
        <v>0</v>
      </c>
      <c r="BU275" s="393">
        <v>0</v>
      </c>
      <c r="BV275" s="393">
        <v>0</v>
      </c>
      <c r="BW275" s="393">
        <v>0</v>
      </c>
      <c r="BX275" s="393">
        <v>0</v>
      </c>
      <c r="BY275" s="393">
        <v>0</v>
      </c>
      <c r="BZ275" s="393">
        <v>0</v>
      </c>
      <c r="CA275" s="393">
        <v>0</v>
      </c>
      <c r="CB275" s="393">
        <v>0</v>
      </c>
      <c r="CC275" s="393">
        <v>0</v>
      </c>
      <c r="CD275" s="393">
        <v>0</v>
      </c>
      <c r="CE275" s="393">
        <v>0</v>
      </c>
      <c r="CF275" s="393">
        <v>0</v>
      </c>
      <c r="CG275" s="393">
        <v>0</v>
      </c>
      <c r="CH275" s="393">
        <v>0</v>
      </c>
      <c r="CI275" s="393">
        <v>8260339</v>
      </c>
      <c r="CJ275" s="393">
        <v>0</v>
      </c>
      <c r="CK275" s="393">
        <v>0</v>
      </c>
      <c r="CL275" s="393">
        <v>0</v>
      </c>
      <c r="CM275" s="393">
        <v>0</v>
      </c>
      <c r="CN275" s="393">
        <v>67790000</v>
      </c>
      <c r="CO275" s="393">
        <v>137530179</v>
      </c>
      <c r="CP275" s="393">
        <v>0</v>
      </c>
      <c r="CQ275" s="393">
        <v>0</v>
      </c>
      <c r="CR275" s="393">
        <v>0</v>
      </c>
      <c r="CS275" s="393">
        <v>0</v>
      </c>
      <c r="CT275" s="393">
        <v>1868022</v>
      </c>
      <c r="CU275" s="393">
        <v>3627743</v>
      </c>
      <c r="CV275" s="393">
        <v>0</v>
      </c>
      <c r="CW275" s="393">
        <v>0</v>
      </c>
      <c r="CX275" s="393">
        <v>0</v>
      </c>
      <c r="CY275" s="393">
        <v>0</v>
      </c>
      <c r="CZ275" s="393">
        <v>1</v>
      </c>
      <c r="DA275" s="393">
        <v>3.5</v>
      </c>
      <c r="DB275" s="393">
        <v>0</v>
      </c>
      <c r="DC275" s="393">
        <v>0</v>
      </c>
      <c r="DD275" s="393">
        <v>0</v>
      </c>
      <c r="DE275" s="393">
        <v>0</v>
      </c>
      <c r="DF275" s="393">
        <v>0</v>
      </c>
      <c r="DG275" s="393">
        <v>0</v>
      </c>
      <c r="DH275" s="393">
        <v>0</v>
      </c>
      <c r="DI275" s="393">
        <v>0</v>
      </c>
      <c r="DJ275" s="393">
        <v>0</v>
      </c>
      <c r="DK275" s="393">
        <v>0</v>
      </c>
      <c r="DL275" s="393">
        <v>0</v>
      </c>
      <c r="DM275" s="393">
        <v>0</v>
      </c>
      <c r="DN275" s="393">
        <v>0</v>
      </c>
      <c r="DO275" s="393">
        <v>0</v>
      </c>
    </row>
    <row r="276" spans="1:141" ht="15" x14ac:dyDescent="0.25">
      <c r="A276" s="386" t="str">
        <f t="shared" si="19"/>
        <v>600120260114TAC0040-60xx-20910601018</v>
      </c>
      <c r="B276" s="161" t="s">
        <v>3067</v>
      </c>
      <c r="C276" s="475" t="s">
        <v>3363</v>
      </c>
      <c r="D276" s="161" t="s">
        <v>4458</v>
      </c>
      <c r="E276" s="161" t="s">
        <v>5283</v>
      </c>
      <c r="F276" s="161"/>
      <c r="G276" s="161" t="s">
        <v>479</v>
      </c>
      <c r="H276" s="198">
        <v>46036</v>
      </c>
      <c r="I276" s="161" t="s">
        <v>566</v>
      </c>
      <c r="J276" s="161" t="s">
        <v>363</v>
      </c>
      <c r="K276" s="260">
        <v>20910601018</v>
      </c>
      <c r="L276" s="161" t="s">
        <v>3068</v>
      </c>
      <c r="M276" s="161" t="s">
        <v>3069</v>
      </c>
      <c r="N276" s="161" t="s">
        <v>564</v>
      </c>
      <c r="O276" s="198" t="e">
        <v>#N/A</v>
      </c>
      <c r="P276" s="161" t="e">
        <v>#N/A</v>
      </c>
      <c r="Q276" s="161" t="e">
        <v>#N/A</v>
      </c>
      <c r="R276" s="161" t="s">
        <v>31</v>
      </c>
      <c r="S276" s="161" t="s">
        <v>663</v>
      </c>
      <c r="T276" s="161" t="s">
        <v>579</v>
      </c>
      <c r="U276" s="161" t="s">
        <v>1044</v>
      </c>
      <c r="V276" s="161" t="s">
        <v>689</v>
      </c>
      <c r="W276" s="161" t="s">
        <v>132</v>
      </c>
      <c r="X276" s="198">
        <v>44927</v>
      </c>
      <c r="Y276" s="198">
        <v>46013</v>
      </c>
      <c r="Z276" s="161">
        <v>30</v>
      </c>
      <c r="AA276" s="198">
        <v>46038</v>
      </c>
      <c r="AB276" s="197">
        <f t="shared" si="18"/>
        <v>75</v>
      </c>
      <c r="AC276" s="161" t="s">
        <v>904</v>
      </c>
      <c r="AD276" s="161">
        <v>0</v>
      </c>
      <c r="AE276" s="197">
        <v>201778282</v>
      </c>
      <c r="AF276" s="197">
        <v>9.6917791432909528</v>
      </c>
      <c r="AG276" s="197">
        <v>0</v>
      </c>
      <c r="AH276" s="242" t="s">
        <v>118</v>
      </c>
      <c r="AI276" s="242" t="s">
        <v>904</v>
      </c>
      <c r="AJ276" s="515"/>
      <c r="AK276" s="515"/>
      <c r="AL276" s="515"/>
      <c r="AM276" s="515"/>
      <c r="AN276" s="515"/>
      <c r="AO276" s="515"/>
      <c r="AP276" s="515"/>
      <c r="AQ276" s="515"/>
      <c r="AR276" s="515"/>
      <c r="AS276" s="515"/>
      <c r="AT276" s="515"/>
      <c r="AU276" s="515"/>
      <c r="AV276" s="515"/>
      <c r="AW276" s="515"/>
      <c r="AX276" s="515"/>
      <c r="AY276" s="515"/>
      <c r="AZ276" s="515"/>
      <c r="BA276" s="515"/>
      <c r="BB276" s="234"/>
      <c r="BC276" s="234"/>
      <c r="BD276" s="234"/>
      <c r="BE276" s="234"/>
      <c r="BF276" s="234"/>
      <c r="BG276" s="234"/>
      <c r="BH276" s="234"/>
      <c r="BI276" s="234"/>
      <c r="BJ276" s="234"/>
      <c r="BK276" s="234"/>
      <c r="BL276" s="234"/>
      <c r="BM276" s="234"/>
      <c r="BN276" s="234"/>
      <c r="BO276" s="234"/>
      <c r="BP276" s="234"/>
      <c r="BQ276" s="234"/>
      <c r="BR276" s="234"/>
      <c r="BS276" s="234"/>
      <c r="BT276" s="234"/>
      <c r="BU276" s="234"/>
      <c r="BV276" s="234"/>
      <c r="BW276" s="234"/>
      <c r="BX276" s="234"/>
      <c r="BY276" s="234"/>
      <c r="BZ276" s="234"/>
      <c r="CA276" s="234"/>
      <c r="CB276" s="234"/>
      <c r="CC276" s="234"/>
      <c r="CD276" s="234"/>
      <c r="CE276" s="234"/>
      <c r="CF276" s="234"/>
      <c r="CG276" s="234"/>
      <c r="CH276" s="234"/>
      <c r="CI276" s="234"/>
      <c r="CJ276" s="234"/>
      <c r="CK276" s="234"/>
      <c r="CL276" s="234"/>
      <c r="CM276" s="234"/>
      <c r="CN276" s="234"/>
      <c r="CO276" s="234"/>
      <c r="CP276" s="234"/>
      <c r="CQ276" s="234"/>
      <c r="CR276" s="234"/>
      <c r="CS276" s="234"/>
      <c r="CT276" s="234"/>
      <c r="CU276" s="234"/>
      <c r="CV276" s="234"/>
      <c r="CW276" s="234"/>
      <c r="CX276" s="234"/>
      <c r="CY276" s="234"/>
      <c r="CZ276" s="234"/>
      <c r="DA276" s="234"/>
      <c r="DB276" s="234"/>
      <c r="DC276" s="234"/>
      <c r="DD276" s="234"/>
      <c r="DE276" s="234"/>
      <c r="DF276" s="234"/>
      <c r="DG276" s="234"/>
      <c r="DH276" s="234"/>
      <c r="DI276" s="234"/>
      <c r="DJ276" s="234"/>
      <c r="DK276" s="234"/>
      <c r="DL276" s="234"/>
      <c r="DM276" s="234"/>
      <c r="DN276" s="234"/>
      <c r="DO276" s="234"/>
      <c r="DP276" s="234"/>
      <c r="DQ276" s="234"/>
      <c r="DR276" s="234"/>
      <c r="DS276" s="234"/>
      <c r="DT276" s="234"/>
      <c r="DU276" s="234"/>
      <c r="DV276" s="234"/>
      <c r="DW276" s="234"/>
      <c r="DX276" s="234"/>
      <c r="DY276" s="234"/>
      <c r="DZ276" s="234"/>
      <c r="EA276" s="234"/>
      <c r="EB276" s="234"/>
      <c r="EC276" s="234"/>
      <c r="ED276" s="234"/>
      <c r="EE276" s="234"/>
      <c r="EF276" s="234"/>
      <c r="EG276" s="234"/>
      <c r="EH276" s="234"/>
      <c r="EI276" s="234"/>
      <c r="EJ276" s="234"/>
      <c r="EK276" s="234"/>
    </row>
    <row r="277" spans="1:141" ht="15" x14ac:dyDescent="0.25">
      <c r="A277" s="386" t="str">
        <f t="shared" si="19"/>
        <v>600120250806TAC0001-60xx-70240019228</v>
      </c>
      <c r="B277" s="161" t="s">
        <v>1009</v>
      </c>
      <c r="C277" s="475" t="s">
        <v>3363</v>
      </c>
      <c r="D277" s="161" t="s">
        <v>4458</v>
      </c>
      <c r="E277" s="161" t="s">
        <v>5197</v>
      </c>
      <c r="F277" s="161"/>
      <c r="G277" s="161" t="s">
        <v>487</v>
      </c>
      <c r="H277" s="198">
        <v>45875</v>
      </c>
      <c r="I277" s="161" t="s">
        <v>566</v>
      </c>
      <c r="J277" s="161" t="s">
        <v>363</v>
      </c>
      <c r="K277" s="260">
        <v>70240019228</v>
      </c>
      <c r="L277" s="161" t="s">
        <v>3070</v>
      </c>
      <c r="M277" s="161" t="s">
        <v>1010</v>
      </c>
      <c r="N277" s="161" t="s">
        <v>564</v>
      </c>
      <c r="O277" s="198">
        <v>45861</v>
      </c>
      <c r="P277" s="161" t="e">
        <v>#N/A</v>
      </c>
      <c r="Q277" s="161" t="e">
        <v>#N/A</v>
      </c>
      <c r="R277" s="161" t="s">
        <v>480</v>
      </c>
      <c r="S277" s="161" t="s">
        <v>683</v>
      </c>
      <c r="T277" s="161" t="s">
        <v>594</v>
      </c>
      <c r="U277" s="161" t="s">
        <v>683</v>
      </c>
      <c r="V277" s="161" t="s">
        <v>655</v>
      </c>
      <c r="W277" s="161" t="s">
        <v>28</v>
      </c>
      <c r="X277" s="198">
        <v>44562</v>
      </c>
      <c r="Y277" s="198">
        <v>45657</v>
      </c>
      <c r="Z277" s="161">
        <v>30</v>
      </c>
      <c r="AA277" s="198">
        <v>45903</v>
      </c>
      <c r="AB277" s="197">
        <f t="shared" si="18"/>
        <v>210</v>
      </c>
      <c r="AC277" s="161" t="s">
        <v>904</v>
      </c>
      <c r="AD277" s="161">
        <v>0</v>
      </c>
      <c r="AE277" s="197">
        <v>193061671</v>
      </c>
      <c r="AF277" s="197">
        <v>1.5001285953509298</v>
      </c>
      <c r="AG277" s="197">
        <v>4.2777777777777777</v>
      </c>
      <c r="AH277" s="242" t="s">
        <v>118</v>
      </c>
      <c r="AI277" s="242" t="s">
        <v>904</v>
      </c>
      <c r="AJ277" s="515"/>
      <c r="AK277" s="515"/>
      <c r="AL277" s="515"/>
      <c r="AM277" s="515"/>
      <c r="AN277" s="515"/>
      <c r="AO277" s="515"/>
      <c r="AP277" s="515"/>
      <c r="AQ277" s="515"/>
      <c r="AR277" s="515"/>
      <c r="AS277" s="515"/>
      <c r="AT277" s="515"/>
      <c r="AU277" s="515"/>
      <c r="AV277" s="515"/>
      <c r="AW277" s="515"/>
      <c r="AX277" s="515"/>
      <c r="AY277" s="515"/>
      <c r="AZ277" s="515"/>
      <c r="BA277" s="515"/>
      <c r="BB277" s="234"/>
      <c r="BC277" s="234"/>
      <c r="BD277" s="234"/>
      <c r="BE277" s="234"/>
      <c r="BF277" s="234"/>
      <c r="BG277" s="234"/>
      <c r="BH277" s="234"/>
      <c r="BI277" s="234"/>
      <c r="BJ277" s="234"/>
      <c r="BK277" s="234"/>
      <c r="BL277" s="234"/>
      <c r="BM277" s="234"/>
      <c r="BN277" s="234"/>
      <c r="BO277" s="234"/>
      <c r="BP277" s="234"/>
      <c r="BQ277" s="234"/>
      <c r="BR277" s="234"/>
      <c r="BS277" s="234"/>
      <c r="BT277" s="234"/>
      <c r="BU277" s="234"/>
      <c r="BV277" s="234"/>
      <c r="BW277" s="234"/>
      <c r="BX277" s="234"/>
      <c r="BY277" s="234"/>
      <c r="BZ277" s="234"/>
      <c r="CA277" s="234"/>
      <c r="CB277" s="234"/>
      <c r="CC277" s="234"/>
      <c r="CD277" s="234"/>
      <c r="CE277" s="234"/>
      <c r="CF277" s="234"/>
      <c r="CG277" s="234"/>
      <c r="CH277" s="234"/>
      <c r="CI277" s="234"/>
      <c r="CJ277" s="234"/>
      <c r="CK277" s="234"/>
      <c r="CL277" s="234"/>
      <c r="CM277" s="234"/>
      <c r="CN277" s="234"/>
      <c r="CO277" s="234"/>
      <c r="CP277" s="234"/>
      <c r="CQ277" s="234"/>
      <c r="CR277" s="234"/>
      <c r="CS277" s="234"/>
      <c r="CT277" s="234"/>
      <c r="CU277" s="234"/>
      <c r="CV277" s="234"/>
      <c r="CW277" s="234"/>
      <c r="CX277" s="234"/>
      <c r="CY277" s="234"/>
      <c r="CZ277" s="234"/>
      <c r="DA277" s="234"/>
      <c r="DB277" s="234"/>
      <c r="DC277" s="234"/>
      <c r="DD277" s="234"/>
      <c r="DE277" s="234"/>
      <c r="DF277" s="234"/>
      <c r="DG277" s="234"/>
      <c r="DH277" s="234"/>
      <c r="DI277" s="234"/>
      <c r="DJ277" s="234"/>
      <c r="DK277" s="234"/>
      <c r="DL277" s="234"/>
      <c r="DM277" s="234"/>
      <c r="DN277" s="234"/>
      <c r="DO277" s="234"/>
      <c r="DP277" s="234"/>
      <c r="DQ277" s="234"/>
      <c r="DR277" s="234"/>
      <c r="DS277" s="234"/>
      <c r="DT277" s="234"/>
      <c r="DU277" s="234"/>
      <c r="DV277" s="234"/>
      <c r="DW277" s="234"/>
      <c r="DX277" s="234"/>
      <c r="DY277" s="234"/>
      <c r="DZ277" s="234"/>
      <c r="EA277" s="234"/>
      <c r="EB277" s="234"/>
      <c r="EC277" s="234"/>
      <c r="ED277" s="234"/>
      <c r="EE277" s="234"/>
      <c r="EF277" s="234"/>
      <c r="EG277" s="234"/>
      <c r="EH277" s="234"/>
      <c r="EI277" s="234"/>
      <c r="EJ277" s="234"/>
      <c r="EK277" s="234"/>
    </row>
    <row r="278" spans="1:141" ht="15" x14ac:dyDescent="0.25">
      <c r="A278" s="386" t="str">
        <f t="shared" si="19"/>
        <v>060120260306TAC0012-06xx-840305302366</v>
      </c>
      <c r="B278" s="161" t="s">
        <v>4408</v>
      </c>
      <c r="C278" s="475" t="s">
        <v>3363</v>
      </c>
      <c r="D278" s="161" t="s">
        <v>4458</v>
      </c>
      <c r="E278" s="161" t="s">
        <v>5018</v>
      </c>
      <c r="F278" s="161"/>
      <c r="G278" s="161" t="s">
        <v>479</v>
      </c>
      <c r="H278" s="198">
        <v>46087</v>
      </c>
      <c r="I278" s="161" t="s">
        <v>661</v>
      </c>
      <c r="J278" s="161" t="s">
        <v>348</v>
      </c>
      <c r="K278" s="260">
        <v>840305302366</v>
      </c>
      <c r="L278" s="161" t="s">
        <v>5019</v>
      </c>
      <c r="M278" s="161" t="s">
        <v>4407</v>
      </c>
      <c r="N278" s="161" t="s">
        <v>564</v>
      </c>
      <c r="O278" s="198" t="e">
        <v>#N/A</v>
      </c>
      <c r="P278" s="161" t="e">
        <v>#N/A</v>
      </c>
      <c r="Q278" s="161" t="e">
        <v>#N/A</v>
      </c>
      <c r="R278" s="161" t="s">
        <v>31</v>
      </c>
      <c r="S278" s="161" t="s">
        <v>662</v>
      </c>
      <c r="T278" s="161" t="s">
        <v>562</v>
      </c>
      <c r="U278" s="161" t="s">
        <v>1381</v>
      </c>
      <c r="V278" s="161" t="s">
        <v>658</v>
      </c>
      <c r="W278" s="161" t="s">
        <v>132</v>
      </c>
      <c r="X278" s="198">
        <v>44927</v>
      </c>
      <c r="Y278" s="198">
        <v>46083</v>
      </c>
      <c r="Z278" s="161">
        <v>30</v>
      </c>
      <c r="AA278" s="198">
        <v>46092</v>
      </c>
      <c r="AB278" s="197">
        <f t="shared" si="18"/>
        <v>21</v>
      </c>
      <c r="AC278" s="161" t="s">
        <v>904</v>
      </c>
      <c r="AD278" s="161">
        <v>0</v>
      </c>
      <c r="AE278" s="197">
        <v>191671781</v>
      </c>
      <c r="AF278" s="197">
        <v>2.1632344512935893</v>
      </c>
      <c r="AG278" s="197">
        <v>0.79166666666666663</v>
      </c>
      <c r="AH278" s="242" t="s">
        <v>118</v>
      </c>
      <c r="AI278" s="242" t="s">
        <v>57</v>
      </c>
      <c r="AJ278" s="516">
        <v>19430412</v>
      </c>
      <c r="AK278" s="516">
        <v>115743547</v>
      </c>
      <c r="AL278" s="516">
        <v>0</v>
      </c>
      <c r="AM278" s="516">
        <v>100891107</v>
      </c>
      <c r="AN278" s="516">
        <v>90780674</v>
      </c>
      <c r="AO278" s="516">
        <v>0</v>
      </c>
      <c r="AP278" s="516">
        <v>291456</v>
      </c>
      <c r="AQ278" s="516">
        <v>1283929</v>
      </c>
      <c r="AR278" s="516">
        <v>0</v>
      </c>
      <c r="AS278" s="516">
        <v>2157735</v>
      </c>
      <c r="AT278" s="516">
        <v>1988575</v>
      </c>
      <c r="AU278" s="516">
        <v>0</v>
      </c>
      <c r="AV278" s="516">
        <v>0</v>
      </c>
      <c r="AW278" s="516">
        <v>2</v>
      </c>
      <c r="AX278" s="516">
        <v>0</v>
      </c>
      <c r="AY278" s="516">
        <v>2</v>
      </c>
      <c r="AZ278" s="516">
        <v>1.1666666666666665</v>
      </c>
      <c r="BA278" s="516">
        <v>0</v>
      </c>
      <c r="BB278" s="393">
        <v>0</v>
      </c>
      <c r="BC278" s="393">
        <v>0</v>
      </c>
      <c r="BD278" s="393">
        <v>0</v>
      </c>
      <c r="BE278" s="393">
        <v>0</v>
      </c>
      <c r="BF278" s="393">
        <v>0</v>
      </c>
      <c r="BG278" s="393">
        <v>0</v>
      </c>
      <c r="BH278" s="393">
        <v>0</v>
      </c>
      <c r="BI278" s="393">
        <v>0</v>
      </c>
      <c r="BJ278" s="393">
        <v>0</v>
      </c>
      <c r="BK278" s="393">
        <v>0</v>
      </c>
      <c r="BL278" s="393">
        <v>0</v>
      </c>
      <c r="BM278" s="393">
        <v>0</v>
      </c>
      <c r="BN278" s="393">
        <v>0</v>
      </c>
      <c r="BO278" s="393">
        <v>0</v>
      </c>
      <c r="BP278" s="393">
        <v>0</v>
      </c>
      <c r="BQ278" s="393">
        <v>2</v>
      </c>
      <c r="BR278" s="393">
        <v>1.1666666666666665</v>
      </c>
      <c r="BS278" s="393">
        <v>0</v>
      </c>
      <c r="BT278" s="393">
        <v>0</v>
      </c>
      <c r="BU278" s="393">
        <v>0</v>
      </c>
      <c r="BV278" s="393">
        <v>0</v>
      </c>
      <c r="BW278" s="393">
        <v>0</v>
      </c>
      <c r="BX278" s="393">
        <v>0</v>
      </c>
      <c r="BY278" s="393">
        <v>0</v>
      </c>
      <c r="BZ278" s="393">
        <v>0</v>
      </c>
      <c r="CA278" s="393">
        <v>0</v>
      </c>
      <c r="CB278" s="393">
        <v>0</v>
      </c>
      <c r="CC278" s="393">
        <v>0</v>
      </c>
      <c r="CD278" s="393">
        <v>0</v>
      </c>
      <c r="CE278" s="393">
        <v>0</v>
      </c>
      <c r="CF278" s="393">
        <v>0</v>
      </c>
      <c r="CG278" s="393">
        <v>438318</v>
      </c>
      <c r="CH278" s="393">
        <v>0</v>
      </c>
      <c r="CI278" s="393">
        <v>0</v>
      </c>
      <c r="CJ278" s="393">
        <v>0</v>
      </c>
      <c r="CK278" s="393">
        <v>0</v>
      </c>
      <c r="CL278" s="393">
        <v>19430412</v>
      </c>
      <c r="CM278" s="393">
        <v>115743547</v>
      </c>
      <c r="CN278" s="393">
        <v>0</v>
      </c>
      <c r="CO278" s="393">
        <v>0</v>
      </c>
      <c r="CP278" s="393">
        <v>0</v>
      </c>
      <c r="CQ278" s="393">
        <v>0</v>
      </c>
      <c r="CR278" s="393">
        <v>291456</v>
      </c>
      <c r="CS278" s="393">
        <v>845611</v>
      </c>
      <c r="CT278" s="393">
        <v>0</v>
      </c>
      <c r="CU278" s="393">
        <v>0</v>
      </c>
      <c r="CV278" s="393">
        <v>0</v>
      </c>
      <c r="CW278" s="393">
        <v>0</v>
      </c>
      <c r="CX278" s="393">
        <v>0</v>
      </c>
      <c r="CY278" s="393">
        <v>2</v>
      </c>
      <c r="CZ278" s="393">
        <v>0</v>
      </c>
      <c r="DA278" s="393">
        <v>0</v>
      </c>
      <c r="DB278" s="393">
        <v>0</v>
      </c>
      <c r="DC278" s="393">
        <v>0</v>
      </c>
      <c r="DD278" s="393">
        <v>0</v>
      </c>
      <c r="DE278" s="393">
        <v>0</v>
      </c>
      <c r="DF278" s="393">
        <v>0</v>
      </c>
      <c r="DG278" s="393">
        <v>100891107</v>
      </c>
      <c r="DH278" s="393">
        <v>90780674</v>
      </c>
      <c r="DI278" s="393">
        <v>0</v>
      </c>
      <c r="DJ278" s="393">
        <v>0</v>
      </c>
      <c r="DK278" s="393">
        <v>0</v>
      </c>
      <c r="DL278" s="393">
        <v>0</v>
      </c>
      <c r="DM278" s="393">
        <v>2157735</v>
      </c>
      <c r="DN278" s="393">
        <v>1988575</v>
      </c>
      <c r="DO278" s="393">
        <v>0</v>
      </c>
    </row>
    <row r="279" spans="1:141" ht="15" x14ac:dyDescent="0.25">
      <c r="A279" s="386" t="str">
        <f t="shared" si="19"/>
        <v>600120260128TAC0196-60xx-30740001741</v>
      </c>
      <c r="B279" s="161" t="s">
        <v>5353</v>
      </c>
      <c r="C279" s="475" t="s">
        <v>3363</v>
      </c>
      <c r="D279" s="161" t="s">
        <v>4458</v>
      </c>
      <c r="E279" s="161" t="s">
        <v>5354</v>
      </c>
      <c r="F279" s="161"/>
      <c r="G279" s="161" t="s">
        <v>479</v>
      </c>
      <c r="H279" s="198">
        <v>46050</v>
      </c>
      <c r="I279" s="161" t="s">
        <v>566</v>
      </c>
      <c r="J279" s="161" t="s">
        <v>363</v>
      </c>
      <c r="K279" s="260">
        <v>30740001741</v>
      </c>
      <c r="L279" s="161" t="s">
        <v>5355</v>
      </c>
      <c r="M279" s="161" t="s">
        <v>4703</v>
      </c>
      <c r="N279" s="161" t="s">
        <v>564</v>
      </c>
      <c r="O279" s="198" t="e">
        <v>#N/A</v>
      </c>
      <c r="P279" s="161" t="e">
        <v>#N/A</v>
      </c>
      <c r="Q279" s="161" t="e">
        <v>#N/A</v>
      </c>
      <c r="R279" s="161" t="s">
        <v>31</v>
      </c>
      <c r="S279" s="161" t="s">
        <v>665</v>
      </c>
      <c r="T279" s="161" t="s">
        <v>567</v>
      </c>
      <c r="U279" s="161" t="s">
        <v>796</v>
      </c>
      <c r="V279" s="161" t="s">
        <v>658</v>
      </c>
      <c r="W279" s="161" t="s">
        <v>132</v>
      </c>
      <c r="X279" s="198">
        <v>44927</v>
      </c>
      <c r="Y279" s="198">
        <v>46041</v>
      </c>
      <c r="Z279" s="161">
        <v>30</v>
      </c>
      <c r="AA279" s="198">
        <v>46083</v>
      </c>
      <c r="AB279" s="197">
        <f t="shared" si="18"/>
        <v>30</v>
      </c>
      <c r="AC279" s="161" t="s">
        <v>904</v>
      </c>
      <c r="AD279" s="161">
        <v>0</v>
      </c>
      <c r="AE279" s="197">
        <v>188259923</v>
      </c>
      <c r="AF279" s="197">
        <v>14.894122739017588</v>
      </c>
      <c r="AG279" s="197">
        <v>3.979166666666667</v>
      </c>
      <c r="AH279" s="242" t="s">
        <v>118</v>
      </c>
      <c r="AI279" s="242" t="s">
        <v>57</v>
      </c>
      <c r="AJ279" s="516">
        <v>486730489</v>
      </c>
      <c r="AK279" s="516">
        <v>248102256</v>
      </c>
      <c r="AL279" s="516">
        <v>183106720</v>
      </c>
      <c r="AM279" s="516">
        <v>5153203</v>
      </c>
      <c r="AN279" s="516">
        <v>0</v>
      </c>
      <c r="AO279" s="516">
        <v>0</v>
      </c>
      <c r="AP279" s="516">
        <v>73573199</v>
      </c>
      <c r="AQ279" s="516">
        <v>24893516</v>
      </c>
      <c r="AR279" s="516">
        <v>25449665</v>
      </c>
      <c r="AS279" s="516">
        <v>2589999</v>
      </c>
      <c r="AT279" s="516">
        <v>0</v>
      </c>
      <c r="AU279" s="516">
        <v>0</v>
      </c>
      <c r="AV279" s="516">
        <v>8.0833333333333339</v>
      </c>
      <c r="AW279" s="516">
        <v>14.666666666666668</v>
      </c>
      <c r="AX279" s="516">
        <v>10</v>
      </c>
      <c r="AY279" s="516">
        <v>3.666666666666667</v>
      </c>
      <c r="AZ279" s="516">
        <v>1.25</v>
      </c>
      <c r="BA279" s="516">
        <v>1</v>
      </c>
      <c r="BB279" s="393">
        <v>486730489</v>
      </c>
      <c r="BC279" s="393">
        <v>248102256</v>
      </c>
      <c r="BD279" s="393">
        <v>183106720</v>
      </c>
      <c r="BE279" s="393">
        <v>5153203</v>
      </c>
      <c r="BF279" s="393">
        <v>0</v>
      </c>
      <c r="BG279" s="393">
        <v>0</v>
      </c>
      <c r="BH279" s="393">
        <v>32195881</v>
      </c>
      <c r="BI279" s="393">
        <v>8860328</v>
      </c>
      <c r="BJ279" s="393">
        <v>6310281</v>
      </c>
      <c r="BK279" s="393">
        <v>2092860</v>
      </c>
      <c r="BL279" s="393">
        <v>0</v>
      </c>
      <c r="BM279" s="393">
        <v>0</v>
      </c>
      <c r="BN279" s="393">
        <v>8.0833333333333339</v>
      </c>
      <c r="BO279" s="393">
        <v>14.666666666666668</v>
      </c>
      <c r="BP279" s="393">
        <v>10</v>
      </c>
      <c r="BQ279" s="393">
        <v>3.666666666666667</v>
      </c>
      <c r="BR279" s="393">
        <v>1.25</v>
      </c>
      <c r="BS279" s="393">
        <v>1</v>
      </c>
      <c r="BT279" s="393">
        <v>0</v>
      </c>
      <c r="BU279" s="393">
        <v>0</v>
      </c>
      <c r="BV279" s="393">
        <v>0</v>
      </c>
      <c r="BW279" s="393">
        <v>0</v>
      </c>
      <c r="BX279" s="393">
        <v>0</v>
      </c>
      <c r="BY279" s="393">
        <v>0</v>
      </c>
      <c r="BZ279" s="393">
        <v>0</v>
      </c>
      <c r="CA279" s="393">
        <v>0</v>
      </c>
      <c r="CB279" s="393">
        <v>0</v>
      </c>
      <c r="CC279" s="393">
        <v>0</v>
      </c>
      <c r="CD279" s="393">
        <v>0</v>
      </c>
      <c r="CE279" s="393">
        <v>0</v>
      </c>
      <c r="CF279" s="393">
        <v>41377318</v>
      </c>
      <c r="CG279" s="393">
        <v>16033188</v>
      </c>
      <c r="CH279" s="393">
        <v>19139384</v>
      </c>
      <c r="CI279" s="393">
        <v>497139</v>
      </c>
      <c r="CJ279" s="393">
        <v>0</v>
      </c>
      <c r="CK279" s="393">
        <v>0</v>
      </c>
      <c r="CL279" s="393">
        <v>0</v>
      </c>
      <c r="CM279" s="393">
        <v>0</v>
      </c>
      <c r="CN279" s="393">
        <v>0</v>
      </c>
      <c r="CO279" s="393">
        <v>0</v>
      </c>
      <c r="CP279" s="393">
        <v>0</v>
      </c>
      <c r="CQ279" s="393">
        <v>0</v>
      </c>
      <c r="CR279" s="393">
        <v>0</v>
      </c>
      <c r="CS279" s="393">
        <v>0</v>
      </c>
      <c r="CT279" s="393">
        <v>0</v>
      </c>
      <c r="CU279" s="393">
        <v>0</v>
      </c>
      <c r="CV279" s="393">
        <v>0</v>
      </c>
      <c r="CW279" s="393">
        <v>0</v>
      </c>
      <c r="CX279" s="393">
        <v>0</v>
      </c>
      <c r="CY279" s="393">
        <v>0</v>
      </c>
      <c r="CZ279" s="393">
        <v>0</v>
      </c>
      <c r="DA279" s="393">
        <v>0</v>
      </c>
      <c r="DB279" s="393">
        <v>0</v>
      </c>
      <c r="DC279" s="393">
        <v>0</v>
      </c>
      <c r="DD279" s="393">
        <v>0</v>
      </c>
      <c r="DE279" s="393">
        <v>0</v>
      </c>
      <c r="DF279" s="393">
        <v>0</v>
      </c>
      <c r="DG279" s="393">
        <v>0</v>
      </c>
      <c r="DH279" s="393">
        <v>0</v>
      </c>
      <c r="DI279" s="393">
        <v>0</v>
      </c>
      <c r="DJ279" s="393">
        <v>0</v>
      </c>
      <c r="DK279" s="393">
        <v>0</v>
      </c>
      <c r="DL279" s="393">
        <v>0</v>
      </c>
      <c r="DM279" s="393">
        <v>0</v>
      </c>
      <c r="DN279" s="393">
        <v>0</v>
      </c>
      <c r="DO279" s="393">
        <v>0</v>
      </c>
    </row>
    <row r="280" spans="1:141" ht="15" x14ac:dyDescent="0.25">
      <c r="A280" s="386" t="str">
        <f t="shared" si="19"/>
        <v>450120260305TAC0002-45xx-120240015841</v>
      </c>
      <c r="B280" s="161" t="s">
        <v>4523</v>
      </c>
      <c r="C280" s="475" t="s">
        <v>3363</v>
      </c>
      <c r="D280" s="161" t="s">
        <v>4458</v>
      </c>
      <c r="E280" s="161" t="s">
        <v>5148</v>
      </c>
      <c r="F280" s="161"/>
      <c r="G280" s="161" t="s">
        <v>479</v>
      </c>
      <c r="H280" s="198">
        <v>46086</v>
      </c>
      <c r="I280" s="161" t="s">
        <v>591</v>
      </c>
      <c r="J280" s="161" t="s">
        <v>359</v>
      </c>
      <c r="K280" s="260">
        <v>120240015841</v>
      </c>
      <c r="L280" s="161" t="s">
        <v>5149</v>
      </c>
      <c r="M280" s="161" t="s">
        <v>4522</v>
      </c>
      <c r="N280" s="161" t="s">
        <v>564</v>
      </c>
      <c r="O280" s="198" t="e">
        <v>#N/A</v>
      </c>
      <c r="P280" s="161" t="e">
        <v>#N/A</v>
      </c>
      <c r="Q280" s="161" t="e">
        <v>#N/A</v>
      </c>
      <c r="R280" s="161" t="s">
        <v>31</v>
      </c>
      <c r="S280" s="161" t="s">
        <v>1403</v>
      </c>
      <c r="T280" s="161" t="s">
        <v>562</v>
      </c>
      <c r="U280" s="161" t="s">
        <v>1403</v>
      </c>
      <c r="V280" s="161" t="s">
        <v>658</v>
      </c>
      <c r="W280" s="161" t="s">
        <v>132</v>
      </c>
      <c r="X280" s="198">
        <v>44986</v>
      </c>
      <c r="Y280" s="198">
        <v>46086</v>
      </c>
      <c r="Z280" s="161">
        <v>30</v>
      </c>
      <c r="AA280" s="198">
        <v>46091</v>
      </c>
      <c r="AB280" s="197">
        <f t="shared" si="18"/>
        <v>22</v>
      </c>
      <c r="AC280" s="161" t="s">
        <v>904</v>
      </c>
      <c r="AD280" s="161">
        <v>0</v>
      </c>
      <c r="AE280" s="197">
        <v>178105570</v>
      </c>
      <c r="AF280" s="197">
        <v>7.3077955956121974</v>
      </c>
      <c r="AG280" s="197">
        <v>2.9583333333333335</v>
      </c>
      <c r="AH280" s="242" t="s">
        <v>118</v>
      </c>
      <c r="AI280" s="242" t="s">
        <v>57</v>
      </c>
      <c r="AJ280" s="516">
        <v>36247487</v>
      </c>
      <c r="AK280" s="516">
        <v>53926128</v>
      </c>
      <c r="AL280" s="516">
        <v>56926151</v>
      </c>
      <c r="AM280" s="516">
        <v>44942063</v>
      </c>
      <c r="AN280" s="516">
        <v>76237356</v>
      </c>
      <c r="AO280" s="516">
        <v>0</v>
      </c>
      <c r="AP280" s="516">
        <v>1050535</v>
      </c>
      <c r="AQ280" s="516">
        <v>2131536</v>
      </c>
      <c r="AR280" s="516">
        <v>5215592</v>
      </c>
      <c r="AS280" s="516">
        <v>3484058</v>
      </c>
      <c r="AT280" s="516">
        <v>4315941</v>
      </c>
      <c r="AU280" s="516">
        <v>0</v>
      </c>
      <c r="AV280" s="516">
        <v>3</v>
      </c>
      <c r="AW280" s="516">
        <v>3.5</v>
      </c>
      <c r="AX280" s="516">
        <v>2.5</v>
      </c>
      <c r="AY280" s="516">
        <v>4</v>
      </c>
      <c r="AZ280" s="516">
        <v>5</v>
      </c>
      <c r="BA280" s="516">
        <v>0.33333333333333331</v>
      </c>
      <c r="BB280" s="393">
        <v>0</v>
      </c>
      <c r="BC280" s="393">
        <v>0</v>
      </c>
      <c r="BD280" s="393">
        <v>0</v>
      </c>
      <c r="BE280" s="393">
        <v>0</v>
      </c>
      <c r="BF280" s="393">
        <v>0</v>
      </c>
      <c r="BG280" s="393">
        <v>0</v>
      </c>
      <c r="BH280" s="393">
        <v>0</v>
      </c>
      <c r="BI280" s="393">
        <v>0</v>
      </c>
      <c r="BJ280" s="393">
        <v>0</v>
      </c>
      <c r="BK280" s="393">
        <v>0</v>
      </c>
      <c r="BL280" s="393">
        <v>0</v>
      </c>
      <c r="BM280" s="393">
        <v>0</v>
      </c>
      <c r="BN280" s="393">
        <v>0</v>
      </c>
      <c r="BO280" s="393">
        <v>0</v>
      </c>
      <c r="BP280" s="393">
        <v>0</v>
      </c>
      <c r="BQ280" s="393">
        <v>0</v>
      </c>
      <c r="BR280" s="393">
        <v>0</v>
      </c>
      <c r="BS280" s="393">
        <v>0.33333333333333331</v>
      </c>
      <c r="BT280" s="393">
        <v>0</v>
      </c>
      <c r="BU280" s="393">
        <v>0</v>
      </c>
      <c r="BV280" s="393">
        <v>0</v>
      </c>
      <c r="BW280" s="393">
        <v>0</v>
      </c>
      <c r="BX280" s="393">
        <v>0</v>
      </c>
      <c r="BY280" s="393">
        <v>0</v>
      </c>
      <c r="BZ280" s="393">
        <v>0</v>
      </c>
      <c r="CA280" s="393">
        <v>0</v>
      </c>
      <c r="CB280" s="393">
        <v>0</v>
      </c>
      <c r="CC280" s="393">
        <v>0</v>
      </c>
      <c r="CD280" s="393">
        <v>0</v>
      </c>
      <c r="CE280" s="393">
        <v>0</v>
      </c>
      <c r="CF280" s="393">
        <v>1050535</v>
      </c>
      <c r="CG280" s="393">
        <v>2131536</v>
      </c>
      <c r="CH280" s="393">
        <v>3740664</v>
      </c>
      <c r="CI280" s="393">
        <v>2459279</v>
      </c>
      <c r="CJ280" s="393">
        <v>2582091</v>
      </c>
      <c r="CK280" s="393">
        <v>0</v>
      </c>
      <c r="CL280" s="393">
        <v>36247487</v>
      </c>
      <c r="CM280" s="393">
        <v>53926128</v>
      </c>
      <c r="CN280" s="393">
        <v>56926151</v>
      </c>
      <c r="CO280" s="393">
        <v>44942063</v>
      </c>
      <c r="CP280" s="393">
        <v>76237356</v>
      </c>
      <c r="CQ280" s="393">
        <v>0</v>
      </c>
      <c r="CR280" s="393">
        <v>0</v>
      </c>
      <c r="CS280" s="393">
        <v>0</v>
      </c>
      <c r="CT280" s="393">
        <v>1474928</v>
      </c>
      <c r="CU280" s="393">
        <v>1024779</v>
      </c>
      <c r="CV280" s="393">
        <v>1733850</v>
      </c>
      <c r="CW280" s="393">
        <v>0</v>
      </c>
      <c r="CX280" s="393">
        <v>3</v>
      </c>
      <c r="CY280" s="393">
        <v>3.5</v>
      </c>
      <c r="CZ280" s="393">
        <v>2.5</v>
      </c>
      <c r="DA280" s="393">
        <v>4</v>
      </c>
      <c r="DB280" s="393">
        <v>5</v>
      </c>
      <c r="DC280" s="393">
        <v>0</v>
      </c>
      <c r="DD280" s="393">
        <v>0</v>
      </c>
      <c r="DE280" s="393">
        <v>0</v>
      </c>
      <c r="DF280" s="393">
        <v>0</v>
      </c>
      <c r="DG280" s="393">
        <v>0</v>
      </c>
      <c r="DH280" s="393">
        <v>0</v>
      </c>
      <c r="DI280" s="393">
        <v>0</v>
      </c>
      <c r="DJ280" s="393">
        <v>0</v>
      </c>
      <c r="DK280" s="393">
        <v>0</v>
      </c>
      <c r="DL280" s="393">
        <v>0</v>
      </c>
      <c r="DM280" s="393">
        <v>0</v>
      </c>
      <c r="DN280" s="393">
        <v>0</v>
      </c>
      <c r="DO280" s="393">
        <v>0</v>
      </c>
    </row>
    <row r="281" spans="1:141" ht="15" x14ac:dyDescent="0.25">
      <c r="A281" s="386" t="str">
        <f t="shared" si="19"/>
        <v>700120260204TAC0001-70xx-670324402677</v>
      </c>
      <c r="B281" s="161" t="s">
        <v>3912</v>
      </c>
      <c r="C281" s="475" t="s">
        <v>3363</v>
      </c>
      <c r="D281" s="161" t="s">
        <v>4458</v>
      </c>
      <c r="E281" s="161" t="s">
        <v>3850</v>
      </c>
      <c r="F281" s="161"/>
      <c r="G281" s="161" t="s">
        <v>479</v>
      </c>
      <c r="H281" s="198">
        <v>46057</v>
      </c>
      <c r="I281" s="161" t="s">
        <v>571</v>
      </c>
      <c r="J281" s="161" t="s">
        <v>354</v>
      </c>
      <c r="K281" s="260">
        <v>670324402677</v>
      </c>
      <c r="L281" s="161" t="s">
        <v>3913</v>
      </c>
      <c r="M281" s="161" t="s">
        <v>3914</v>
      </c>
      <c r="N281" s="161" t="s">
        <v>564</v>
      </c>
      <c r="O281" s="198" t="e">
        <v>#N/A</v>
      </c>
      <c r="P281" s="161" t="e">
        <v>#N/A</v>
      </c>
      <c r="Q281" s="161" t="e">
        <v>#N/A</v>
      </c>
      <c r="R281" s="161" t="s">
        <v>31</v>
      </c>
      <c r="S281" s="161" t="s">
        <v>1499</v>
      </c>
      <c r="T281" s="161" t="s">
        <v>572</v>
      </c>
      <c r="U281" s="161" t="s">
        <v>3915</v>
      </c>
      <c r="V281" s="161" t="s">
        <v>658</v>
      </c>
      <c r="W281" s="161" t="s">
        <v>132</v>
      </c>
      <c r="X281" s="198">
        <v>44927</v>
      </c>
      <c r="Y281" s="198">
        <v>46042</v>
      </c>
      <c r="Z281" s="161">
        <v>30</v>
      </c>
      <c r="AA281" s="198">
        <v>46069</v>
      </c>
      <c r="AB281" s="197">
        <f t="shared" si="18"/>
        <v>44</v>
      </c>
      <c r="AC281" s="161" t="s">
        <v>904</v>
      </c>
      <c r="AD281" s="161">
        <v>0</v>
      </c>
      <c r="AE281" s="197">
        <v>177288175</v>
      </c>
      <c r="AF281" s="197">
        <v>8.2488473921061019</v>
      </c>
      <c r="AG281" s="197">
        <v>2.5</v>
      </c>
      <c r="AH281" s="242" t="s">
        <v>118</v>
      </c>
      <c r="AI281" s="242" t="s">
        <v>118</v>
      </c>
      <c r="AJ281" s="515"/>
      <c r="AK281" s="515"/>
      <c r="AL281" s="515"/>
      <c r="AM281" s="515"/>
      <c r="AN281" s="515"/>
      <c r="AO281" s="515"/>
      <c r="AP281" s="515"/>
      <c r="AQ281" s="515"/>
      <c r="AR281" s="515"/>
      <c r="AS281" s="515"/>
      <c r="AT281" s="515"/>
      <c r="AU281" s="515"/>
      <c r="AV281" s="515"/>
      <c r="AW281" s="515"/>
      <c r="AX281" s="515"/>
      <c r="AY281" s="515"/>
      <c r="AZ281" s="515"/>
      <c r="BA281" s="515"/>
      <c r="BB281" s="234"/>
      <c r="BC281" s="234"/>
      <c r="BD281" s="234"/>
      <c r="BE281" s="234"/>
      <c r="BF281" s="234"/>
      <c r="BG281" s="234"/>
      <c r="BH281" s="234"/>
      <c r="BI281" s="234"/>
      <c r="BJ281" s="234"/>
      <c r="BK281" s="234"/>
      <c r="BL281" s="234"/>
      <c r="BM281" s="234"/>
      <c r="BN281" s="234"/>
      <c r="BO281" s="234"/>
      <c r="BP281" s="234"/>
      <c r="BQ281" s="234"/>
      <c r="BR281" s="234"/>
      <c r="BS281" s="234"/>
      <c r="BT281" s="234"/>
      <c r="BU281" s="234"/>
      <c r="BV281" s="234"/>
      <c r="BW281" s="234"/>
      <c r="BX281" s="234"/>
      <c r="BY281" s="234"/>
      <c r="BZ281" s="234"/>
      <c r="CA281" s="234"/>
      <c r="CB281" s="234"/>
      <c r="CC281" s="234"/>
      <c r="CD281" s="234"/>
      <c r="CE281" s="234"/>
      <c r="CF281" s="234"/>
      <c r="CG281" s="234"/>
      <c r="CH281" s="234"/>
      <c r="CI281" s="234"/>
      <c r="CJ281" s="234"/>
      <c r="CK281" s="234"/>
      <c r="CL281" s="234"/>
      <c r="CM281" s="234"/>
      <c r="CN281" s="234"/>
      <c r="CO281" s="234"/>
      <c r="CP281" s="234"/>
      <c r="CQ281" s="234"/>
      <c r="CR281" s="234"/>
      <c r="CS281" s="234"/>
      <c r="CT281" s="234"/>
      <c r="CU281" s="234"/>
      <c r="CV281" s="234"/>
      <c r="CW281" s="234"/>
      <c r="CX281" s="234"/>
      <c r="CY281" s="234"/>
      <c r="CZ281" s="234"/>
      <c r="DA281" s="234"/>
      <c r="DB281" s="234"/>
      <c r="DC281" s="234"/>
      <c r="DD281" s="234"/>
      <c r="DE281" s="234"/>
      <c r="DF281" s="234"/>
      <c r="DG281" s="234"/>
      <c r="DH281" s="234"/>
      <c r="DI281" s="234"/>
      <c r="DJ281" s="234"/>
      <c r="DK281" s="234"/>
      <c r="DL281" s="234"/>
      <c r="DM281" s="234"/>
      <c r="DN281" s="234"/>
      <c r="DO281" s="234"/>
      <c r="DP281" s="234"/>
      <c r="DQ281" s="234"/>
      <c r="DR281" s="234"/>
      <c r="DS281" s="234"/>
      <c r="DT281" s="234"/>
      <c r="DU281" s="234"/>
      <c r="DV281" s="234"/>
      <c r="DW281" s="234"/>
      <c r="DX281" s="234"/>
      <c r="DY281" s="234"/>
      <c r="DZ281" s="234"/>
      <c r="EA281" s="234"/>
      <c r="EB281" s="234"/>
      <c r="EC281" s="234"/>
      <c r="ED281" s="234"/>
      <c r="EE281" s="234"/>
      <c r="EF281" s="234"/>
      <c r="EG281" s="234"/>
      <c r="EH281" s="234"/>
      <c r="EI281" s="234"/>
      <c r="EJ281" s="234"/>
      <c r="EK281" s="234"/>
    </row>
    <row r="282" spans="1:141" ht="15" x14ac:dyDescent="0.25">
      <c r="A282" s="386" t="str">
        <f t="shared" si="19"/>
        <v>060120251117TAC0005-06xx-131240009029</v>
      </c>
      <c r="B282" s="161" t="s">
        <v>1755</v>
      </c>
      <c r="C282" s="475" t="s">
        <v>3363</v>
      </c>
      <c r="D282" s="161" t="s">
        <v>4458</v>
      </c>
      <c r="E282" s="161" t="s">
        <v>5010</v>
      </c>
      <c r="F282" s="161"/>
      <c r="G282" s="161" t="s">
        <v>479</v>
      </c>
      <c r="H282" s="198">
        <v>45978</v>
      </c>
      <c r="I282" s="161" t="s">
        <v>661</v>
      </c>
      <c r="J282" s="161" t="s">
        <v>348</v>
      </c>
      <c r="K282" s="260">
        <v>131240009029</v>
      </c>
      <c r="L282" s="161" t="s">
        <v>3072</v>
      </c>
      <c r="M282" s="161" t="s">
        <v>1754</v>
      </c>
      <c r="N282" s="161" t="s">
        <v>564</v>
      </c>
      <c r="O282" s="198" t="e">
        <v>#N/A</v>
      </c>
      <c r="P282" s="161" t="e">
        <v>#N/A</v>
      </c>
      <c r="Q282" s="161" t="e">
        <v>#N/A</v>
      </c>
      <c r="R282" s="161" t="s">
        <v>480</v>
      </c>
      <c r="S282" s="161" t="s">
        <v>662</v>
      </c>
      <c r="T282" s="161" t="s">
        <v>562</v>
      </c>
      <c r="U282" s="161" t="s">
        <v>771</v>
      </c>
      <c r="V282" s="161" t="s">
        <v>658</v>
      </c>
      <c r="W282" s="161" t="s">
        <v>132</v>
      </c>
      <c r="X282" s="198">
        <v>44562</v>
      </c>
      <c r="Y282" s="198">
        <v>45973</v>
      </c>
      <c r="Z282" s="161">
        <v>30</v>
      </c>
      <c r="AA282" s="198">
        <v>45995</v>
      </c>
      <c r="AB282" s="197">
        <f t="shared" si="18"/>
        <v>118</v>
      </c>
      <c r="AC282" s="161" t="s">
        <v>904</v>
      </c>
      <c r="AD282" s="161">
        <v>0</v>
      </c>
      <c r="AE282" s="197">
        <v>176881595</v>
      </c>
      <c r="AF282" s="197">
        <v>3.8332923506658099</v>
      </c>
      <c r="AG282" s="197">
        <v>5.166666666666667</v>
      </c>
      <c r="AH282" s="242" t="s">
        <v>118</v>
      </c>
      <c r="AI282" s="242" t="s">
        <v>118</v>
      </c>
      <c r="AJ282" s="515"/>
      <c r="AK282" s="515"/>
      <c r="AL282" s="515"/>
      <c r="AM282" s="515"/>
      <c r="AN282" s="515"/>
      <c r="AO282" s="515"/>
      <c r="AP282" s="515"/>
      <c r="AQ282" s="515"/>
      <c r="AR282" s="515"/>
      <c r="AS282" s="515"/>
      <c r="AT282" s="515"/>
      <c r="AU282" s="515"/>
      <c r="AV282" s="515"/>
      <c r="AW282" s="515"/>
      <c r="AX282" s="515"/>
      <c r="AY282" s="515"/>
      <c r="AZ282" s="515"/>
      <c r="BA282" s="515"/>
      <c r="BB282" s="234"/>
      <c r="BC282" s="234"/>
      <c r="BD282" s="234"/>
      <c r="BE282" s="234"/>
      <c r="BF282" s="234"/>
      <c r="BG282" s="234"/>
      <c r="BH282" s="234"/>
      <c r="BI282" s="234"/>
      <c r="BJ282" s="234"/>
      <c r="BK282" s="234"/>
      <c r="BL282" s="234"/>
      <c r="BM282" s="234"/>
      <c r="BN282" s="234"/>
      <c r="BO282" s="234"/>
      <c r="BP282" s="234"/>
      <c r="BQ282" s="234"/>
      <c r="BR282" s="234"/>
      <c r="BS282" s="234"/>
      <c r="BT282" s="234"/>
      <c r="BU282" s="234"/>
      <c r="BV282" s="234"/>
      <c r="BW282" s="234"/>
      <c r="BX282" s="234"/>
      <c r="BY282" s="234"/>
      <c r="BZ282" s="234"/>
      <c r="CA282" s="234"/>
      <c r="CB282" s="234"/>
      <c r="CC282" s="234"/>
      <c r="CD282" s="234"/>
      <c r="CE282" s="234"/>
      <c r="CF282" s="234"/>
      <c r="CG282" s="234"/>
      <c r="CH282" s="234"/>
      <c r="CI282" s="234"/>
      <c r="CJ282" s="234"/>
      <c r="CK282" s="234"/>
      <c r="CL282" s="234"/>
      <c r="CM282" s="234"/>
      <c r="CN282" s="234"/>
      <c r="CO282" s="234"/>
      <c r="CP282" s="234"/>
      <c r="CQ282" s="234"/>
      <c r="CR282" s="234"/>
      <c r="CS282" s="234"/>
      <c r="CT282" s="234"/>
      <c r="CU282" s="234"/>
      <c r="CV282" s="234"/>
      <c r="CW282" s="234"/>
      <c r="CX282" s="234"/>
      <c r="CY282" s="234"/>
      <c r="CZ282" s="234"/>
      <c r="DA282" s="234"/>
      <c r="DB282" s="234"/>
      <c r="DC282" s="234"/>
      <c r="DD282" s="234"/>
      <c r="DE282" s="234"/>
      <c r="DF282" s="234"/>
      <c r="DG282" s="234"/>
      <c r="DH282" s="234"/>
      <c r="DI282" s="234"/>
      <c r="DJ282" s="234"/>
      <c r="DK282" s="234"/>
      <c r="DL282" s="234"/>
      <c r="DM282" s="234"/>
      <c r="DN282" s="234"/>
      <c r="DO282" s="234"/>
      <c r="DP282" s="234"/>
      <c r="DQ282" s="234"/>
      <c r="DR282" s="234"/>
      <c r="DS282" s="234"/>
      <c r="DT282" s="234"/>
      <c r="DU282" s="234"/>
      <c r="DV282" s="234"/>
      <c r="DW282" s="234"/>
      <c r="DX282" s="234"/>
      <c r="DY282" s="234"/>
      <c r="DZ282" s="234"/>
      <c r="EA282" s="234"/>
      <c r="EB282" s="234"/>
      <c r="EC282" s="234"/>
      <c r="ED282" s="234"/>
      <c r="EE282" s="234"/>
      <c r="EF282" s="234"/>
      <c r="EG282" s="234"/>
      <c r="EH282" s="234"/>
      <c r="EI282" s="234"/>
      <c r="EJ282" s="234"/>
      <c r="EK282" s="234"/>
    </row>
    <row r="283" spans="1:141" ht="15" x14ac:dyDescent="0.25">
      <c r="A283" s="386" t="str">
        <f t="shared" si="19"/>
        <v>600120260114TAC0038-60xx-900819300167</v>
      </c>
      <c r="B283" s="161" t="s">
        <v>3073</v>
      </c>
      <c r="C283" s="475" t="s">
        <v>3363</v>
      </c>
      <c r="D283" s="161" t="s">
        <v>4458</v>
      </c>
      <c r="E283" s="161" t="s">
        <v>5284</v>
      </c>
      <c r="F283" s="161"/>
      <c r="G283" s="161" t="s">
        <v>479</v>
      </c>
      <c r="H283" s="198">
        <v>46036</v>
      </c>
      <c r="I283" s="161" t="s">
        <v>566</v>
      </c>
      <c r="J283" s="161" t="s">
        <v>363</v>
      </c>
      <c r="K283" s="260">
        <v>900819300167</v>
      </c>
      <c r="L283" s="161" t="s">
        <v>3074</v>
      </c>
      <c r="M283" s="161" t="s">
        <v>3075</v>
      </c>
      <c r="N283" s="161" t="s">
        <v>564</v>
      </c>
      <c r="O283" s="198" t="e">
        <v>#N/A</v>
      </c>
      <c r="P283" s="161" t="e">
        <v>#N/A</v>
      </c>
      <c r="Q283" s="161" t="e">
        <v>#N/A</v>
      </c>
      <c r="R283" s="161" t="s">
        <v>480</v>
      </c>
      <c r="S283" s="161" t="s">
        <v>663</v>
      </c>
      <c r="T283" s="161" t="s">
        <v>579</v>
      </c>
      <c r="U283" s="161" t="s">
        <v>777</v>
      </c>
      <c r="V283" s="161" t="s">
        <v>689</v>
      </c>
      <c r="W283" s="161" t="s">
        <v>132</v>
      </c>
      <c r="X283" s="198">
        <v>44927</v>
      </c>
      <c r="Y283" s="198">
        <v>46030</v>
      </c>
      <c r="Z283" s="161">
        <v>30</v>
      </c>
      <c r="AA283" s="198">
        <v>46038</v>
      </c>
      <c r="AB283" s="197">
        <f t="shared" si="18"/>
        <v>75</v>
      </c>
      <c r="AC283" s="161" t="s">
        <v>904</v>
      </c>
      <c r="AD283" s="161">
        <v>0</v>
      </c>
      <c r="AE283" s="197">
        <v>175302584</v>
      </c>
      <c r="AF283" s="197">
        <v>14.06151501581599</v>
      </c>
      <c r="AG283" s="197">
        <v>0</v>
      </c>
      <c r="AH283" s="242" t="s">
        <v>118</v>
      </c>
      <c r="AI283" s="242" t="s">
        <v>904</v>
      </c>
      <c r="AJ283" s="515"/>
      <c r="AK283" s="515"/>
      <c r="AL283" s="515"/>
      <c r="AM283" s="515"/>
      <c r="AN283" s="515"/>
      <c r="AO283" s="515"/>
      <c r="AP283" s="515"/>
      <c r="AQ283" s="515"/>
      <c r="AR283" s="515"/>
      <c r="AS283" s="515"/>
      <c r="AT283" s="515"/>
      <c r="AU283" s="515"/>
      <c r="AV283" s="515"/>
      <c r="AW283" s="515"/>
      <c r="AX283" s="515"/>
      <c r="AY283" s="515"/>
      <c r="AZ283" s="515"/>
      <c r="BA283" s="515"/>
      <c r="BB283" s="234"/>
      <c r="BC283" s="234"/>
      <c r="BD283" s="234"/>
      <c r="BE283" s="234"/>
      <c r="BF283" s="234"/>
      <c r="BG283" s="234"/>
      <c r="BH283" s="234"/>
      <c r="BI283" s="234"/>
      <c r="BJ283" s="234"/>
      <c r="BK283" s="234"/>
      <c r="BL283" s="234"/>
      <c r="BM283" s="234"/>
      <c r="BN283" s="234"/>
      <c r="BO283" s="234"/>
      <c r="BP283" s="234"/>
      <c r="BQ283" s="234"/>
      <c r="BR283" s="234"/>
      <c r="BS283" s="234"/>
      <c r="BT283" s="234"/>
      <c r="BU283" s="234"/>
      <c r="BV283" s="234"/>
      <c r="BW283" s="234"/>
      <c r="BX283" s="234"/>
      <c r="BY283" s="234"/>
      <c r="BZ283" s="234"/>
      <c r="CA283" s="234"/>
      <c r="CB283" s="234"/>
      <c r="CC283" s="234"/>
      <c r="CD283" s="234"/>
      <c r="CE283" s="234"/>
      <c r="CF283" s="234"/>
      <c r="CG283" s="234"/>
      <c r="CH283" s="234"/>
      <c r="CI283" s="234"/>
      <c r="CJ283" s="234"/>
      <c r="CK283" s="234"/>
      <c r="CL283" s="234"/>
      <c r="CM283" s="234"/>
      <c r="CN283" s="234"/>
      <c r="CO283" s="234"/>
      <c r="CP283" s="234"/>
      <c r="CQ283" s="234"/>
      <c r="CR283" s="234"/>
      <c r="CS283" s="234"/>
      <c r="CT283" s="234"/>
      <c r="CU283" s="234"/>
      <c r="CV283" s="234"/>
      <c r="CW283" s="234"/>
      <c r="CX283" s="234"/>
      <c r="CY283" s="234"/>
      <c r="CZ283" s="234"/>
      <c r="DA283" s="234"/>
      <c r="DB283" s="234"/>
      <c r="DC283" s="234"/>
      <c r="DD283" s="234"/>
      <c r="DE283" s="234"/>
      <c r="DF283" s="234"/>
      <c r="DG283" s="234"/>
      <c r="DH283" s="234"/>
      <c r="DI283" s="234"/>
      <c r="DJ283" s="234"/>
      <c r="DK283" s="234"/>
      <c r="DL283" s="234"/>
      <c r="DM283" s="234"/>
      <c r="DN283" s="234"/>
      <c r="DO283" s="234"/>
      <c r="DP283" s="234"/>
      <c r="DQ283" s="234"/>
      <c r="DR283" s="234"/>
      <c r="DS283" s="234"/>
      <c r="DT283" s="234"/>
      <c r="DU283" s="234"/>
      <c r="DV283" s="234"/>
      <c r="DW283" s="234"/>
      <c r="DX283" s="234"/>
      <c r="DY283" s="234"/>
      <c r="DZ283" s="234"/>
      <c r="EA283" s="234"/>
      <c r="EB283" s="234"/>
      <c r="EC283" s="234"/>
      <c r="ED283" s="234"/>
      <c r="EE283" s="234"/>
      <c r="EF283" s="234"/>
      <c r="EG283" s="234"/>
      <c r="EH283" s="234"/>
      <c r="EI283" s="234"/>
      <c r="EJ283" s="234"/>
      <c r="EK283" s="234"/>
    </row>
    <row r="284" spans="1:141" ht="15" x14ac:dyDescent="0.25">
      <c r="A284" s="386" t="str">
        <f t="shared" si="19"/>
        <v>480120260313TAC0001-48xx-781126300821</v>
      </c>
      <c r="B284" s="161" t="s">
        <v>4534</v>
      </c>
      <c r="C284" s="475" t="s">
        <v>3363</v>
      </c>
      <c r="D284" s="161" t="s">
        <v>4458</v>
      </c>
      <c r="E284" s="161"/>
      <c r="F284" s="161" t="s">
        <v>4903</v>
      </c>
      <c r="G284" s="161" t="s">
        <v>479</v>
      </c>
      <c r="H284" s="198">
        <v>46094</v>
      </c>
      <c r="I284" s="161" t="s">
        <v>587</v>
      </c>
      <c r="J284" s="161" t="s">
        <v>352</v>
      </c>
      <c r="K284" s="260">
        <v>781126300821</v>
      </c>
      <c r="L284" s="161" t="s">
        <v>4932</v>
      </c>
      <c r="M284" s="161" t="s">
        <v>4533</v>
      </c>
      <c r="N284" s="161" t="s">
        <v>564</v>
      </c>
      <c r="O284" s="198" t="e">
        <v>#N/A</v>
      </c>
      <c r="P284" s="161" t="e">
        <v>#N/A</v>
      </c>
      <c r="Q284" s="161" t="e">
        <v>#N/A</v>
      </c>
      <c r="R284" s="161" t="s">
        <v>31</v>
      </c>
      <c r="S284" s="161" t="s">
        <v>3263</v>
      </c>
      <c r="T284" s="161" t="s">
        <v>579</v>
      </c>
      <c r="U284" s="161" t="s">
        <v>3263</v>
      </c>
      <c r="V284" s="161" t="s">
        <v>658</v>
      </c>
      <c r="W284" s="161" t="s">
        <v>132</v>
      </c>
      <c r="X284" s="198">
        <v>44927</v>
      </c>
      <c r="Y284" s="198">
        <v>46085</v>
      </c>
      <c r="Z284" s="161">
        <v>30</v>
      </c>
      <c r="AA284" s="198">
        <v>46098</v>
      </c>
      <c r="AB284" s="197">
        <f t="shared" si="18"/>
        <v>15</v>
      </c>
      <c r="AC284" s="161" t="s">
        <v>904</v>
      </c>
      <c r="AD284" s="161">
        <v>0</v>
      </c>
      <c r="AE284" s="197">
        <v>170280747</v>
      </c>
      <c r="AF284" s="197">
        <v>2.7816344968230613</v>
      </c>
      <c r="AG284" s="197">
        <v>2</v>
      </c>
      <c r="AH284" s="242" t="s">
        <v>118</v>
      </c>
      <c r="AI284" s="242" t="s">
        <v>57</v>
      </c>
      <c r="AJ284" s="516">
        <v>21197500</v>
      </c>
      <c r="AK284" s="516">
        <v>27037226</v>
      </c>
      <c r="AL284" s="516">
        <v>18700968</v>
      </c>
      <c r="AM284" s="516">
        <v>62611839</v>
      </c>
      <c r="AN284" s="516">
        <v>88967940</v>
      </c>
      <c r="AO284" s="516">
        <v>0</v>
      </c>
      <c r="AP284" s="516">
        <v>0</v>
      </c>
      <c r="AQ284" s="516">
        <v>0</v>
      </c>
      <c r="AR284" s="516">
        <v>495930</v>
      </c>
      <c r="AS284" s="516">
        <v>1747456</v>
      </c>
      <c r="AT284" s="516">
        <v>2493202</v>
      </c>
      <c r="AU284" s="516">
        <v>0</v>
      </c>
      <c r="AV284" s="516">
        <v>0</v>
      </c>
      <c r="AW284" s="516">
        <v>0</v>
      </c>
      <c r="AX284" s="516">
        <v>1.5</v>
      </c>
      <c r="AY284" s="516">
        <v>3</v>
      </c>
      <c r="AZ284" s="516">
        <v>3.5</v>
      </c>
      <c r="BA284" s="516">
        <v>0</v>
      </c>
      <c r="BB284" s="393">
        <v>0</v>
      </c>
      <c r="BC284" s="393">
        <v>0</v>
      </c>
      <c r="BD284" s="393">
        <v>0</v>
      </c>
      <c r="BE284" s="393">
        <v>0</v>
      </c>
      <c r="BF284" s="393">
        <v>0</v>
      </c>
      <c r="BG284" s="393">
        <v>0</v>
      </c>
      <c r="BH284" s="393">
        <v>0</v>
      </c>
      <c r="BI284" s="393">
        <v>0</v>
      </c>
      <c r="BJ284" s="393">
        <v>0</v>
      </c>
      <c r="BK284" s="393">
        <v>0</v>
      </c>
      <c r="BL284" s="393">
        <v>0</v>
      </c>
      <c r="BM284" s="393">
        <v>0</v>
      </c>
      <c r="BN284" s="393">
        <v>0</v>
      </c>
      <c r="BO284" s="393">
        <v>0</v>
      </c>
      <c r="BP284" s="393">
        <v>0</v>
      </c>
      <c r="BQ284" s="393">
        <v>0</v>
      </c>
      <c r="BR284" s="393">
        <v>0</v>
      </c>
      <c r="BS284" s="393">
        <v>0</v>
      </c>
      <c r="BT284" s="393">
        <v>0</v>
      </c>
      <c r="BU284" s="393">
        <v>0</v>
      </c>
      <c r="BV284" s="393">
        <v>0</v>
      </c>
      <c r="BW284" s="393">
        <v>0</v>
      </c>
      <c r="BX284" s="393">
        <v>0</v>
      </c>
      <c r="BY284" s="393">
        <v>0</v>
      </c>
      <c r="BZ284" s="393">
        <v>0</v>
      </c>
      <c r="CA284" s="393">
        <v>0</v>
      </c>
      <c r="CB284" s="393">
        <v>0</v>
      </c>
      <c r="CC284" s="393">
        <v>0</v>
      </c>
      <c r="CD284" s="393">
        <v>0</v>
      </c>
      <c r="CE284" s="393">
        <v>0</v>
      </c>
      <c r="CF284" s="393">
        <v>0</v>
      </c>
      <c r="CG284" s="393">
        <v>0</v>
      </c>
      <c r="CH284" s="393">
        <v>0</v>
      </c>
      <c r="CI284" s="393">
        <v>0</v>
      </c>
      <c r="CJ284" s="393">
        <v>40912</v>
      </c>
      <c r="CK284" s="393">
        <v>0</v>
      </c>
      <c r="CL284" s="393">
        <v>21197500</v>
      </c>
      <c r="CM284" s="393">
        <v>27037226</v>
      </c>
      <c r="CN284" s="393">
        <v>18700968</v>
      </c>
      <c r="CO284" s="393">
        <v>62611839</v>
      </c>
      <c r="CP284" s="393">
        <v>88967940</v>
      </c>
      <c r="CQ284" s="393">
        <v>0</v>
      </c>
      <c r="CR284" s="393">
        <v>0</v>
      </c>
      <c r="CS284" s="393">
        <v>0</v>
      </c>
      <c r="CT284" s="393">
        <v>495930</v>
      </c>
      <c r="CU284" s="393">
        <v>1747456</v>
      </c>
      <c r="CV284" s="393">
        <v>2452290</v>
      </c>
      <c r="CW284" s="393">
        <v>0</v>
      </c>
      <c r="CX284" s="393">
        <v>0</v>
      </c>
      <c r="CY284" s="393">
        <v>0</v>
      </c>
      <c r="CZ284" s="393">
        <v>1.5</v>
      </c>
      <c r="DA284" s="393">
        <v>3</v>
      </c>
      <c r="DB284" s="393">
        <v>3.5</v>
      </c>
      <c r="DC284" s="393">
        <v>0</v>
      </c>
      <c r="DD284" s="393">
        <v>0</v>
      </c>
      <c r="DE284" s="393">
        <v>0</v>
      </c>
      <c r="DF284" s="393">
        <v>0</v>
      </c>
      <c r="DG284" s="393">
        <v>0</v>
      </c>
      <c r="DH284" s="393">
        <v>0</v>
      </c>
      <c r="DI284" s="393">
        <v>0</v>
      </c>
      <c r="DJ284" s="393">
        <v>0</v>
      </c>
      <c r="DK284" s="393">
        <v>0</v>
      </c>
      <c r="DL284" s="393">
        <v>0</v>
      </c>
      <c r="DM284" s="393">
        <v>0</v>
      </c>
      <c r="DN284" s="393">
        <v>0</v>
      </c>
      <c r="DO284" s="393">
        <v>0</v>
      </c>
    </row>
    <row r="285" spans="1:141" ht="15" x14ac:dyDescent="0.25">
      <c r="A285" s="386" t="str">
        <f t="shared" si="19"/>
        <v>300120260316TAC0001-30xx-950801451366</v>
      </c>
      <c r="B285" s="161" t="s">
        <v>4493</v>
      </c>
      <c r="C285" s="475" t="s">
        <v>3363</v>
      </c>
      <c r="D285" s="161" t="s">
        <v>4458</v>
      </c>
      <c r="E285" s="161"/>
      <c r="F285" s="161" t="s">
        <v>4903</v>
      </c>
      <c r="G285" s="161" t="s">
        <v>479</v>
      </c>
      <c r="H285" s="198">
        <v>46097</v>
      </c>
      <c r="I285" s="161" t="s">
        <v>595</v>
      </c>
      <c r="J285" s="161" t="s">
        <v>217</v>
      </c>
      <c r="K285" s="260">
        <v>950801451366</v>
      </c>
      <c r="L285" s="161" t="s">
        <v>4906</v>
      </c>
      <c r="M285" s="161" t="s">
        <v>4492</v>
      </c>
      <c r="N285" s="161" t="s">
        <v>564</v>
      </c>
      <c r="O285" s="198" t="e">
        <v>#N/A</v>
      </c>
      <c r="P285" s="161" t="e">
        <v>#N/A</v>
      </c>
      <c r="Q285" s="161" t="e">
        <v>#N/A</v>
      </c>
      <c r="R285" s="161" t="s">
        <v>31</v>
      </c>
      <c r="S285" s="161" t="s">
        <v>710</v>
      </c>
      <c r="T285" s="161" t="s">
        <v>567</v>
      </c>
      <c r="U285" s="161" t="s">
        <v>1100</v>
      </c>
      <c r="V285" s="161" t="s">
        <v>689</v>
      </c>
      <c r="W285" s="161" t="s">
        <v>132</v>
      </c>
      <c r="X285" s="198">
        <v>44927</v>
      </c>
      <c r="Y285" s="198">
        <v>46090</v>
      </c>
      <c r="Z285" s="161">
        <v>30</v>
      </c>
      <c r="AA285" s="198">
        <v>46111</v>
      </c>
      <c r="AB285" s="197">
        <f t="shared" si="18"/>
        <v>2</v>
      </c>
      <c r="AC285" s="161" t="s">
        <v>904</v>
      </c>
      <c r="AD285" s="161">
        <v>0</v>
      </c>
      <c r="AE285" s="197">
        <v>169275752</v>
      </c>
      <c r="AF285" s="197">
        <v>9.1534504008583575</v>
      </c>
      <c r="AG285" s="197">
        <v>0</v>
      </c>
      <c r="AH285" s="242" t="s">
        <v>118</v>
      </c>
      <c r="AI285" s="242" t="s">
        <v>57</v>
      </c>
      <c r="AJ285" s="516">
        <v>0</v>
      </c>
      <c r="AK285" s="516">
        <v>136877766</v>
      </c>
      <c r="AL285" s="516">
        <v>169275752</v>
      </c>
      <c r="AM285" s="516">
        <v>0</v>
      </c>
      <c r="AN285" s="516">
        <v>0</v>
      </c>
      <c r="AO285" s="516">
        <v>0</v>
      </c>
      <c r="AP285" s="516">
        <v>0</v>
      </c>
      <c r="AQ285" s="516">
        <v>65121</v>
      </c>
      <c r="AR285" s="516">
        <v>15494572</v>
      </c>
      <c r="AS285" s="516">
        <v>0</v>
      </c>
      <c r="AT285" s="516">
        <v>0</v>
      </c>
      <c r="AU285" s="516">
        <v>0</v>
      </c>
      <c r="AV285" s="516">
        <v>0</v>
      </c>
      <c r="AW285" s="516">
        <v>1.3333333333333333</v>
      </c>
      <c r="AX285" s="516">
        <v>0</v>
      </c>
      <c r="AY285" s="516">
        <v>0</v>
      </c>
      <c r="AZ285" s="516">
        <v>0</v>
      </c>
      <c r="BA285" s="516">
        <v>0</v>
      </c>
      <c r="BB285" s="393">
        <v>0</v>
      </c>
      <c r="BC285" s="393">
        <v>0</v>
      </c>
      <c r="BD285" s="393">
        <v>0</v>
      </c>
      <c r="BE285" s="393">
        <v>0</v>
      </c>
      <c r="BF285" s="393">
        <v>0</v>
      </c>
      <c r="BG285" s="393">
        <v>0</v>
      </c>
      <c r="BH285" s="393">
        <v>0</v>
      </c>
      <c r="BI285" s="393">
        <v>0</v>
      </c>
      <c r="BJ285" s="393">
        <v>0</v>
      </c>
      <c r="BK285" s="393">
        <v>0</v>
      </c>
      <c r="BL285" s="393">
        <v>0</v>
      </c>
      <c r="BM285" s="393">
        <v>0</v>
      </c>
      <c r="BN285" s="393">
        <v>0</v>
      </c>
      <c r="BO285" s="393">
        <v>1.3333333333333333</v>
      </c>
      <c r="BP285" s="393">
        <v>0</v>
      </c>
      <c r="BQ285" s="393">
        <v>0</v>
      </c>
      <c r="BR285" s="393">
        <v>0</v>
      </c>
      <c r="BS285" s="393">
        <v>0</v>
      </c>
      <c r="BT285" s="393">
        <v>0</v>
      </c>
      <c r="BU285" s="393">
        <v>136877766</v>
      </c>
      <c r="BV285" s="393">
        <v>169275752</v>
      </c>
      <c r="BW285" s="393">
        <v>0</v>
      </c>
      <c r="BX285" s="393">
        <v>0</v>
      </c>
      <c r="BY285" s="393">
        <v>0</v>
      </c>
      <c r="BZ285" s="393">
        <v>0</v>
      </c>
      <c r="CA285" s="393">
        <v>65121</v>
      </c>
      <c r="CB285" s="393">
        <v>22250</v>
      </c>
      <c r="CC285" s="393">
        <v>0</v>
      </c>
      <c r="CD285" s="393">
        <v>0</v>
      </c>
      <c r="CE285" s="393">
        <v>0</v>
      </c>
      <c r="CF285" s="393">
        <v>0</v>
      </c>
      <c r="CG285" s="393">
        <v>0</v>
      </c>
      <c r="CH285" s="393">
        <v>15472322</v>
      </c>
      <c r="CI285" s="393">
        <v>0</v>
      </c>
      <c r="CJ285" s="393">
        <v>0</v>
      </c>
      <c r="CK285" s="393">
        <v>0</v>
      </c>
      <c r="CL285" s="393">
        <v>0</v>
      </c>
      <c r="CM285" s="393">
        <v>0</v>
      </c>
      <c r="CN285" s="393">
        <v>0</v>
      </c>
      <c r="CO285" s="393">
        <v>0</v>
      </c>
      <c r="CP285" s="393">
        <v>0</v>
      </c>
      <c r="CQ285" s="393">
        <v>0</v>
      </c>
      <c r="CR285" s="393">
        <v>0</v>
      </c>
      <c r="CS285" s="393">
        <v>0</v>
      </c>
      <c r="CT285" s="393">
        <v>0</v>
      </c>
      <c r="CU285" s="393">
        <v>0</v>
      </c>
      <c r="CV285" s="393">
        <v>0</v>
      </c>
      <c r="CW285" s="393">
        <v>0</v>
      </c>
      <c r="CX285" s="393">
        <v>0</v>
      </c>
      <c r="CY285" s="393">
        <v>0</v>
      </c>
      <c r="CZ285" s="393">
        <v>0</v>
      </c>
      <c r="DA285" s="393">
        <v>0</v>
      </c>
      <c r="DB285" s="393">
        <v>0</v>
      </c>
      <c r="DC285" s="393">
        <v>0</v>
      </c>
      <c r="DD285" s="393">
        <v>0</v>
      </c>
      <c r="DE285" s="393">
        <v>0</v>
      </c>
      <c r="DF285" s="393">
        <v>0</v>
      </c>
      <c r="DG285" s="393">
        <v>0</v>
      </c>
      <c r="DH285" s="393">
        <v>0</v>
      </c>
      <c r="DI285" s="393">
        <v>0</v>
      </c>
      <c r="DJ285" s="393">
        <v>0</v>
      </c>
      <c r="DK285" s="393">
        <v>0</v>
      </c>
      <c r="DL285" s="393">
        <v>0</v>
      </c>
      <c r="DM285" s="393">
        <v>0</v>
      </c>
      <c r="DN285" s="393">
        <v>0</v>
      </c>
      <c r="DO285" s="393">
        <v>0</v>
      </c>
    </row>
    <row r="286" spans="1:141" ht="15" x14ac:dyDescent="0.25">
      <c r="A286" s="386" t="str">
        <f t="shared" si="19"/>
        <v>600120250717TAC0020-60xx-171241013565</v>
      </c>
      <c r="B286" s="161" t="s">
        <v>800</v>
      </c>
      <c r="C286" s="475" t="s">
        <v>3363</v>
      </c>
      <c r="D286" s="161" t="s">
        <v>4458</v>
      </c>
      <c r="E286" s="161" t="s">
        <v>5184</v>
      </c>
      <c r="F286" s="161"/>
      <c r="G286" s="161" t="s">
        <v>479</v>
      </c>
      <c r="H286" s="198">
        <v>45855</v>
      </c>
      <c r="I286" s="161" t="s">
        <v>566</v>
      </c>
      <c r="J286" s="161" t="s">
        <v>363</v>
      </c>
      <c r="K286" s="260">
        <v>171241013565</v>
      </c>
      <c r="L286" s="161" t="s">
        <v>3077</v>
      </c>
      <c r="M286" s="161" t="s">
        <v>5185</v>
      </c>
      <c r="N286" s="161" t="s">
        <v>564</v>
      </c>
      <c r="O286" s="198" t="e">
        <v>#N/A</v>
      </c>
      <c r="P286" s="161" t="e">
        <v>#N/A</v>
      </c>
      <c r="Q286" s="161" t="e">
        <v>#N/A</v>
      </c>
      <c r="R286" s="161" t="s">
        <v>480</v>
      </c>
      <c r="S286" s="161" t="s">
        <v>665</v>
      </c>
      <c r="T286" s="161" t="s">
        <v>567</v>
      </c>
      <c r="U286" s="161" t="s">
        <v>669</v>
      </c>
      <c r="V286" s="161" t="s">
        <v>658</v>
      </c>
      <c r="W286" s="161" t="s">
        <v>132</v>
      </c>
      <c r="X286" s="198">
        <v>44562</v>
      </c>
      <c r="Y286" s="198">
        <v>45827</v>
      </c>
      <c r="Z286" s="161">
        <v>30</v>
      </c>
      <c r="AA286" s="198">
        <v>45856</v>
      </c>
      <c r="AB286" s="197">
        <f t="shared" si="18"/>
        <v>257</v>
      </c>
      <c r="AC286" s="161" t="s">
        <v>904</v>
      </c>
      <c r="AD286" s="161">
        <v>0</v>
      </c>
      <c r="AE286" s="197">
        <v>162692537</v>
      </c>
      <c r="AF286" s="197">
        <v>6.8024827309759823</v>
      </c>
      <c r="AG286" s="197">
        <v>0.6875</v>
      </c>
      <c r="AH286" s="242" t="s">
        <v>118</v>
      </c>
      <c r="AI286" s="242" t="s">
        <v>904</v>
      </c>
      <c r="AJ286" s="515"/>
      <c r="AK286" s="515"/>
      <c r="AL286" s="515"/>
      <c r="AM286" s="515"/>
      <c r="AN286" s="515"/>
      <c r="AO286" s="515"/>
      <c r="AP286" s="515"/>
      <c r="AQ286" s="515"/>
      <c r="AR286" s="515"/>
      <c r="AS286" s="515"/>
      <c r="AT286" s="515"/>
      <c r="AU286" s="515"/>
      <c r="AV286" s="515"/>
      <c r="AW286" s="515"/>
      <c r="AX286" s="515"/>
      <c r="AY286" s="515"/>
      <c r="AZ286" s="515"/>
      <c r="BA286" s="515"/>
      <c r="BB286" s="234"/>
      <c r="BC286" s="234"/>
      <c r="BD286" s="234"/>
      <c r="BE286" s="234"/>
      <c r="BF286" s="234"/>
      <c r="BG286" s="234"/>
      <c r="BH286" s="234"/>
      <c r="BI286" s="234"/>
      <c r="BJ286" s="234"/>
      <c r="BK286" s="234"/>
      <c r="BL286" s="234"/>
      <c r="BM286" s="234"/>
      <c r="BN286" s="234"/>
      <c r="BO286" s="234"/>
      <c r="BP286" s="234"/>
      <c r="BQ286" s="234"/>
      <c r="BR286" s="234"/>
      <c r="BS286" s="234"/>
      <c r="BT286" s="234"/>
      <c r="BU286" s="234"/>
      <c r="BV286" s="234"/>
      <c r="BW286" s="234"/>
      <c r="BX286" s="234"/>
      <c r="BY286" s="234"/>
      <c r="BZ286" s="234"/>
      <c r="CA286" s="234"/>
      <c r="CB286" s="234"/>
      <c r="CC286" s="234"/>
      <c r="CD286" s="234"/>
      <c r="CE286" s="234"/>
      <c r="CF286" s="234"/>
      <c r="CG286" s="234"/>
      <c r="CH286" s="234"/>
      <c r="CI286" s="234"/>
      <c r="CJ286" s="234"/>
      <c r="CK286" s="234"/>
      <c r="CL286" s="234"/>
      <c r="CM286" s="234"/>
      <c r="CN286" s="234"/>
      <c r="CO286" s="234"/>
      <c r="CP286" s="234"/>
      <c r="CQ286" s="234"/>
      <c r="CR286" s="234"/>
      <c r="CS286" s="234"/>
      <c r="CT286" s="234"/>
      <c r="CU286" s="234"/>
      <c r="CV286" s="234"/>
      <c r="CW286" s="234"/>
      <c r="CX286" s="234"/>
      <c r="CY286" s="234"/>
      <c r="CZ286" s="234"/>
      <c r="DA286" s="234"/>
      <c r="DB286" s="234"/>
      <c r="DC286" s="234"/>
      <c r="DD286" s="234"/>
      <c r="DE286" s="234"/>
      <c r="DF286" s="234"/>
      <c r="DG286" s="234"/>
      <c r="DH286" s="234"/>
      <c r="DI286" s="234"/>
      <c r="DJ286" s="234"/>
      <c r="DK286" s="234"/>
      <c r="DL286" s="234"/>
      <c r="DM286" s="234"/>
      <c r="DN286" s="234"/>
      <c r="DO286" s="234"/>
      <c r="DP286" s="234"/>
      <c r="DQ286" s="234"/>
      <c r="DR286" s="234"/>
      <c r="DS286" s="234"/>
      <c r="DT286" s="234"/>
      <c r="DU286" s="234"/>
      <c r="DV286" s="234"/>
      <c r="DW286" s="234"/>
      <c r="DX286" s="234"/>
      <c r="DY286" s="234"/>
      <c r="DZ286" s="234"/>
      <c r="EA286" s="234"/>
      <c r="EB286" s="234"/>
      <c r="EC286" s="234"/>
      <c r="ED286" s="234"/>
      <c r="EE286" s="234"/>
      <c r="EF286" s="234"/>
      <c r="EG286" s="234"/>
      <c r="EH286" s="234"/>
      <c r="EI286" s="234"/>
      <c r="EJ286" s="234"/>
      <c r="EK286" s="234"/>
    </row>
    <row r="287" spans="1:141" ht="15" x14ac:dyDescent="0.25">
      <c r="A287" s="386" t="str">
        <f t="shared" si="19"/>
        <v>060120260305TAC0021-06xx-210940023202</v>
      </c>
      <c r="B287" s="161" t="s">
        <v>4403</v>
      </c>
      <c r="C287" s="475" t="s">
        <v>3363</v>
      </c>
      <c r="D287" s="161" t="s">
        <v>4458</v>
      </c>
      <c r="E287" s="161" t="s">
        <v>5016</v>
      </c>
      <c r="F287" s="161"/>
      <c r="G287" s="161" t="s">
        <v>479</v>
      </c>
      <c r="H287" s="198">
        <v>46086</v>
      </c>
      <c r="I287" s="161" t="s">
        <v>661</v>
      </c>
      <c r="J287" s="161" t="s">
        <v>348</v>
      </c>
      <c r="K287" s="260">
        <v>210940023202</v>
      </c>
      <c r="L287" s="161" t="s">
        <v>5017</v>
      </c>
      <c r="M287" s="161" t="s">
        <v>4402</v>
      </c>
      <c r="N287" s="161" t="s">
        <v>564</v>
      </c>
      <c r="O287" s="198" t="e">
        <v>#N/A</v>
      </c>
      <c r="P287" s="161" t="e">
        <v>#N/A</v>
      </c>
      <c r="Q287" s="161" t="e">
        <v>#N/A</v>
      </c>
      <c r="R287" s="161" t="s">
        <v>31</v>
      </c>
      <c r="S287" s="161" t="s">
        <v>662</v>
      </c>
      <c r="T287" s="161" t="s">
        <v>562</v>
      </c>
      <c r="U287" s="161" t="s">
        <v>1380</v>
      </c>
      <c r="V287" s="161" t="s">
        <v>658</v>
      </c>
      <c r="W287" s="161" t="s">
        <v>132</v>
      </c>
      <c r="X287" s="198">
        <v>44927</v>
      </c>
      <c r="Y287" s="198">
        <v>46077</v>
      </c>
      <c r="Z287" s="161">
        <v>30</v>
      </c>
      <c r="AA287" s="198">
        <v>46092</v>
      </c>
      <c r="AB287" s="197">
        <f t="shared" si="18"/>
        <v>21</v>
      </c>
      <c r="AC287" s="161" t="s">
        <v>904</v>
      </c>
      <c r="AD287" s="161">
        <v>0</v>
      </c>
      <c r="AE287" s="197">
        <v>162513683</v>
      </c>
      <c r="AF287" s="197">
        <v>20.695869036455225</v>
      </c>
      <c r="AG287" s="197">
        <v>12.020833333333334</v>
      </c>
      <c r="AH287" s="242" t="s">
        <v>118</v>
      </c>
      <c r="AI287" s="242" t="s">
        <v>57</v>
      </c>
      <c r="AJ287" s="516">
        <v>897600</v>
      </c>
      <c r="AK287" s="516">
        <v>151850978</v>
      </c>
      <c r="AL287" s="516">
        <v>8648854</v>
      </c>
      <c r="AM287" s="516">
        <v>153864829</v>
      </c>
      <c r="AN287" s="516">
        <v>0</v>
      </c>
      <c r="AO287" s="516">
        <v>0</v>
      </c>
      <c r="AP287" s="516">
        <v>0</v>
      </c>
      <c r="AQ287" s="516">
        <v>7069434</v>
      </c>
      <c r="AR287" s="516">
        <v>9800118</v>
      </c>
      <c r="AS287" s="516">
        <v>23833501</v>
      </c>
      <c r="AT287" s="516">
        <v>0</v>
      </c>
      <c r="AU287" s="516">
        <v>0</v>
      </c>
      <c r="AV287" s="516">
        <v>0.41666666666666669</v>
      </c>
      <c r="AW287" s="516">
        <v>15.166666666666668</v>
      </c>
      <c r="AX287" s="516">
        <v>12.75</v>
      </c>
      <c r="AY287" s="516">
        <v>10.75</v>
      </c>
      <c r="AZ287" s="516">
        <v>24.583333333333336</v>
      </c>
      <c r="BA287" s="516">
        <v>0</v>
      </c>
      <c r="BB287" s="393">
        <v>897600</v>
      </c>
      <c r="BC287" s="393">
        <v>151850978</v>
      </c>
      <c r="BD287" s="393">
        <v>8648854</v>
      </c>
      <c r="BE287" s="393">
        <v>153864829</v>
      </c>
      <c r="BF287" s="393">
        <v>0</v>
      </c>
      <c r="BG287" s="393">
        <v>0</v>
      </c>
      <c r="BH287" s="393">
        <v>0</v>
      </c>
      <c r="BI287" s="393">
        <v>7069434</v>
      </c>
      <c r="BJ287" s="393">
        <v>9800118</v>
      </c>
      <c r="BK287" s="393">
        <v>9417155</v>
      </c>
      <c r="BL287" s="393">
        <v>0</v>
      </c>
      <c r="BM287" s="393">
        <v>0</v>
      </c>
      <c r="BN287" s="393">
        <v>0.41666666666666669</v>
      </c>
      <c r="BO287" s="393">
        <v>15.166666666666668</v>
      </c>
      <c r="BP287" s="393">
        <v>12.75</v>
      </c>
      <c r="BQ287" s="393">
        <v>10.75</v>
      </c>
      <c r="BR287" s="393">
        <v>24.583333333333336</v>
      </c>
      <c r="BS287" s="393">
        <v>0</v>
      </c>
      <c r="BT287" s="393">
        <v>0</v>
      </c>
      <c r="BU287" s="393">
        <v>0</v>
      </c>
      <c r="BV287" s="393">
        <v>0</v>
      </c>
      <c r="BW287" s="393">
        <v>0</v>
      </c>
      <c r="BX287" s="393">
        <v>0</v>
      </c>
      <c r="BY287" s="393">
        <v>0</v>
      </c>
      <c r="BZ287" s="393">
        <v>0</v>
      </c>
      <c r="CA287" s="393">
        <v>0</v>
      </c>
      <c r="CB287" s="393">
        <v>0</v>
      </c>
      <c r="CC287" s="393">
        <v>0</v>
      </c>
      <c r="CD287" s="393">
        <v>0</v>
      </c>
      <c r="CE287" s="393">
        <v>0</v>
      </c>
      <c r="CF287" s="393">
        <v>0</v>
      </c>
      <c r="CG287" s="393">
        <v>0</v>
      </c>
      <c r="CH287" s="393">
        <v>0</v>
      </c>
      <c r="CI287" s="393">
        <v>14416346</v>
      </c>
      <c r="CJ287" s="393">
        <v>0</v>
      </c>
      <c r="CK287" s="393">
        <v>0</v>
      </c>
      <c r="CL287" s="393">
        <v>0</v>
      </c>
      <c r="CM287" s="393">
        <v>0</v>
      </c>
      <c r="CN287" s="393">
        <v>0</v>
      </c>
      <c r="CO287" s="393">
        <v>0</v>
      </c>
      <c r="CP287" s="393">
        <v>0</v>
      </c>
      <c r="CQ287" s="393">
        <v>0</v>
      </c>
      <c r="CR287" s="393">
        <v>0</v>
      </c>
      <c r="CS287" s="393">
        <v>0</v>
      </c>
      <c r="CT287" s="393">
        <v>0</v>
      </c>
      <c r="CU287" s="393">
        <v>0</v>
      </c>
      <c r="CV287" s="393">
        <v>0</v>
      </c>
      <c r="CW287" s="393">
        <v>0</v>
      </c>
      <c r="CX287" s="393">
        <v>0</v>
      </c>
      <c r="CY287" s="393">
        <v>0</v>
      </c>
      <c r="CZ287" s="393">
        <v>0</v>
      </c>
      <c r="DA287" s="393">
        <v>0</v>
      </c>
      <c r="DB287" s="393">
        <v>0</v>
      </c>
      <c r="DC287" s="393">
        <v>0</v>
      </c>
      <c r="DD287" s="393">
        <v>0</v>
      </c>
      <c r="DE287" s="393">
        <v>0</v>
      </c>
      <c r="DF287" s="393">
        <v>0</v>
      </c>
      <c r="DG287" s="393">
        <v>0</v>
      </c>
      <c r="DH287" s="393">
        <v>0</v>
      </c>
      <c r="DI287" s="393">
        <v>0</v>
      </c>
      <c r="DJ287" s="393">
        <v>0</v>
      </c>
      <c r="DK287" s="393">
        <v>0</v>
      </c>
      <c r="DL287" s="393">
        <v>0</v>
      </c>
      <c r="DM287" s="393">
        <v>0</v>
      </c>
      <c r="DN287" s="393">
        <v>0</v>
      </c>
      <c r="DO287" s="393">
        <v>0</v>
      </c>
    </row>
    <row r="288" spans="1:141" ht="15" x14ac:dyDescent="0.25">
      <c r="A288" s="386" t="str">
        <f t="shared" si="19"/>
        <v>300120260119TAC0009-30xx-30929551162</v>
      </c>
      <c r="B288" s="161" t="s">
        <v>2591</v>
      </c>
      <c r="C288" s="475" t="s">
        <v>3363</v>
      </c>
      <c r="D288" s="161" t="s">
        <v>4458</v>
      </c>
      <c r="E288" s="161" t="s">
        <v>5104</v>
      </c>
      <c r="F288" s="161"/>
      <c r="G288" s="161" t="s">
        <v>479</v>
      </c>
      <c r="H288" s="198">
        <v>46041</v>
      </c>
      <c r="I288" s="161" t="s">
        <v>595</v>
      </c>
      <c r="J288" s="161" t="s">
        <v>217</v>
      </c>
      <c r="K288" s="260">
        <v>30929551162</v>
      </c>
      <c r="L288" s="161" t="s">
        <v>3078</v>
      </c>
      <c r="M288" s="161" t="s">
        <v>2590</v>
      </c>
      <c r="N288" s="161" t="s">
        <v>564</v>
      </c>
      <c r="O288" s="198" t="e">
        <v>#N/A</v>
      </c>
      <c r="P288" s="161" t="e">
        <v>#N/A</v>
      </c>
      <c r="Q288" s="161" t="e">
        <v>#N/A</v>
      </c>
      <c r="R288" s="161" t="s">
        <v>480</v>
      </c>
      <c r="S288" s="161" t="s">
        <v>716</v>
      </c>
      <c r="T288" s="161" t="s">
        <v>579</v>
      </c>
      <c r="U288" s="161" t="s">
        <v>719</v>
      </c>
      <c r="V288" s="161" t="s">
        <v>658</v>
      </c>
      <c r="W288" s="161" t="s">
        <v>132</v>
      </c>
      <c r="X288" s="198">
        <v>44927</v>
      </c>
      <c r="Y288" s="198">
        <v>46016</v>
      </c>
      <c r="Z288" s="161">
        <v>30</v>
      </c>
      <c r="AA288" s="198">
        <v>46044</v>
      </c>
      <c r="AB288" s="197">
        <f t="shared" si="18"/>
        <v>69</v>
      </c>
      <c r="AC288" s="161" t="s">
        <v>904</v>
      </c>
      <c r="AD288" s="161">
        <v>0</v>
      </c>
      <c r="AE288" s="197">
        <v>161385340</v>
      </c>
      <c r="AF288" s="197">
        <v>2.6001938779501326</v>
      </c>
      <c r="AG288" s="197">
        <v>0.33333333333333331</v>
      </c>
      <c r="AH288" s="242" t="s">
        <v>118</v>
      </c>
      <c r="AI288" s="242" t="s">
        <v>118</v>
      </c>
      <c r="AJ288" s="515"/>
      <c r="AK288" s="515"/>
      <c r="AL288" s="515"/>
      <c r="AM288" s="515"/>
      <c r="AN288" s="515"/>
      <c r="AO288" s="515"/>
      <c r="AP288" s="515"/>
      <c r="AQ288" s="515"/>
      <c r="AR288" s="515"/>
      <c r="AS288" s="515"/>
      <c r="AT288" s="515"/>
      <c r="AU288" s="515"/>
      <c r="AV288" s="515"/>
      <c r="AW288" s="515"/>
      <c r="AX288" s="515"/>
      <c r="AY288" s="515"/>
      <c r="AZ288" s="515"/>
      <c r="BA288" s="515"/>
      <c r="BB288" s="234"/>
      <c r="BC288" s="234"/>
      <c r="BD288" s="234"/>
      <c r="BE288" s="234"/>
      <c r="BF288" s="234"/>
      <c r="BG288" s="234"/>
      <c r="BH288" s="234"/>
      <c r="BI288" s="234"/>
      <c r="BJ288" s="234"/>
      <c r="BK288" s="234"/>
      <c r="BL288" s="234"/>
      <c r="BM288" s="234"/>
      <c r="BN288" s="234"/>
      <c r="BO288" s="234"/>
      <c r="BP288" s="234"/>
      <c r="BQ288" s="234"/>
      <c r="BR288" s="234"/>
      <c r="BS288" s="234"/>
      <c r="BT288" s="234"/>
      <c r="BU288" s="234"/>
      <c r="BV288" s="234"/>
      <c r="BW288" s="234"/>
      <c r="BX288" s="234"/>
      <c r="BY288" s="234"/>
      <c r="BZ288" s="234"/>
      <c r="CA288" s="234"/>
      <c r="CB288" s="234"/>
      <c r="CC288" s="234"/>
      <c r="CD288" s="234"/>
      <c r="CE288" s="234"/>
      <c r="CF288" s="234"/>
      <c r="CG288" s="234"/>
      <c r="CH288" s="234"/>
      <c r="CI288" s="234"/>
      <c r="CJ288" s="234"/>
      <c r="CK288" s="234"/>
      <c r="CL288" s="234"/>
      <c r="CM288" s="234"/>
      <c r="CN288" s="234"/>
      <c r="CO288" s="234"/>
      <c r="CP288" s="234"/>
      <c r="CQ288" s="234"/>
      <c r="CR288" s="234"/>
      <c r="CS288" s="234"/>
      <c r="CT288" s="234"/>
      <c r="CU288" s="234"/>
      <c r="CV288" s="234"/>
      <c r="CW288" s="234"/>
      <c r="CX288" s="234"/>
      <c r="CY288" s="234"/>
      <c r="CZ288" s="234"/>
      <c r="DA288" s="234"/>
      <c r="DB288" s="234"/>
      <c r="DC288" s="234"/>
      <c r="DD288" s="234"/>
      <c r="DE288" s="234"/>
      <c r="DF288" s="234"/>
      <c r="DG288" s="234"/>
      <c r="DH288" s="234"/>
      <c r="DI288" s="234"/>
      <c r="DJ288" s="234"/>
      <c r="DK288" s="234"/>
      <c r="DL288" s="234"/>
      <c r="DM288" s="234"/>
      <c r="DN288" s="234"/>
      <c r="DO288" s="234"/>
      <c r="DP288" s="234"/>
      <c r="DQ288" s="234"/>
      <c r="DR288" s="234"/>
      <c r="DS288" s="234"/>
      <c r="DT288" s="234"/>
      <c r="DU288" s="234"/>
      <c r="DV288" s="234"/>
      <c r="DW288" s="234"/>
      <c r="DX288" s="234"/>
      <c r="DY288" s="234"/>
      <c r="DZ288" s="234"/>
      <c r="EA288" s="234"/>
      <c r="EB288" s="234"/>
      <c r="EC288" s="234"/>
      <c r="ED288" s="234"/>
      <c r="EE288" s="234"/>
      <c r="EF288" s="234"/>
      <c r="EG288" s="234"/>
      <c r="EH288" s="234"/>
      <c r="EI288" s="234"/>
      <c r="EJ288" s="234"/>
      <c r="EK288" s="234"/>
    </row>
    <row r="289" spans="1:141" ht="15" x14ac:dyDescent="0.25">
      <c r="A289" s="386" t="str">
        <f t="shared" si="19"/>
        <v>620120260219TAC0096-62xx-820303350748</v>
      </c>
      <c r="B289" s="161" t="s">
        <v>4612</v>
      </c>
      <c r="C289" s="475" t="s">
        <v>3363</v>
      </c>
      <c r="D289" s="161" t="s">
        <v>4458</v>
      </c>
      <c r="E289" s="161" t="s">
        <v>5443</v>
      </c>
      <c r="F289" s="161"/>
      <c r="G289" s="161" t="s">
        <v>479</v>
      </c>
      <c r="H289" s="198">
        <v>46072</v>
      </c>
      <c r="I289" s="161" t="s">
        <v>576</v>
      </c>
      <c r="J289" s="161" t="s">
        <v>361</v>
      </c>
      <c r="K289" s="260">
        <v>820303350748</v>
      </c>
      <c r="L289" s="161" t="s">
        <v>5444</v>
      </c>
      <c r="M289" s="161" t="s">
        <v>4611</v>
      </c>
      <c r="N289" s="161" t="s">
        <v>564</v>
      </c>
      <c r="O289" s="198" t="e">
        <v>#N/A</v>
      </c>
      <c r="P289" s="161" t="e">
        <v>#N/A</v>
      </c>
      <c r="Q289" s="161" t="e">
        <v>#N/A</v>
      </c>
      <c r="R289" s="161" t="s">
        <v>31</v>
      </c>
      <c r="S289" s="161" t="s">
        <v>678</v>
      </c>
      <c r="T289" s="161" t="s">
        <v>594</v>
      </c>
      <c r="U289" s="161" t="s">
        <v>3276</v>
      </c>
      <c r="V289" s="161" t="s">
        <v>689</v>
      </c>
      <c r="W289" s="161" t="s">
        <v>132</v>
      </c>
      <c r="X289" s="198">
        <v>44927</v>
      </c>
      <c r="Y289" s="198">
        <v>46050</v>
      </c>
      <c r="Z289" s="161">
        <v>30</v>
      </c>
      <c r="AA289" s="198">
        <v>46093</v>
      </c>
      <c r="AB289" s="197">
        <f t="shared" si="18"/>
        <v>20</v>
      </c>
      <c r="AC289" s="161" t="s">
        <v>904</v>
      </c>
      <c r="AD289" s="161">
        <v>0</v>
      </c>
      <c r="AE289" s="197">
        <v>161268571</v>
      </c>
      <c r="AF289" s="197">
        <v>15.888595552818535</v>
      </c>
      <c r="AG289" s="197">
        <v>3.416666666666667</v>
      </c>
      <c r="AH289" s="242" t="s">
        <v>118</v>
      </c>
      <c r="AI289" s="242" t="s">
        <v>57</v>
      </c>
      <c r="AJ289" s="516">
        <v>79600000</v>
      </c>
      <c r="AK289" s="516">
        <v>98710800</v>
      </c>
      <c r="AL289" s="516">
        <v>161268571</v>
      </c>
      <c r="AM289" s="516">
        <v>0</v>
      </c>
      <c r="AN289" s="516">
        <v>0</v>
      </c>
      <c r="AO289" s="516">
        <v>0</v>
      </c>
      <c r="AP289" s="516">
        <v>0</v>
      </c>
      <c r="AQ289" s="516">
        <v>4012586</v>
      </c>
      <c r="AR289" s="516">
        <v>25623311</v>
      </c>
      <c r="AS289" s="516">
        <v>0</v>
      </c>
      <c r="AT289" s="516">
        <v>0</v>
      </c>
      <c r="AU289" s="516">
        <v>0</v>
      </c>
      <c r="AV289" s="516">
        <v>14</v>
      </c>
      <c r="AW289" s="516">
        <v>15.5</v>
      </c>
      <c r="AX289" s="516">
        <v>12.416666666666668</v>
      </c>
      <c r="AY289" s="516">
        <v>1</v>
      </c>
      <c r="AZ289" s="516">
        <v>0.25</v>
      </c>
      <c r="BA289" s="516">
        <v>0</v>
      </c>
      <c r="BB289" s="393">
        <v>0</v>
      </c>
      <c r="BC289" s="393">
        <v>0</v>
      </c>
      <c r="BD289" s="393">
        <v>0</v>
      </c>
      <c r="BE289" s="393">
        <v>0</v>
      </c>
      <c r="BF289" s="393">
        <v>0</v>
      </c>
      <c r="BG289" s="393">
        <v>0</v>
      </c>
      <c r="BH289" s="393">
        <v>0</v>
      </c>
      <c r="BI289" s="393">
        <v>0</v>
      </c>
      <c r="BJ289" s="393">
        <v>0</v>
      </c>
      <c r="BK289" s="393">
        <v>0</v>
      </c>
      <c r="BL289" s="393">
        <v>0</v>
      </c>
      <c r="BM289" s="393">
        <v>0</v>
      </c>
      <c r="BN289" s="393">
        <v>0</v>
      </c>
      <c r="BO289" s="393">
        <v>0</v>
      </c>
      <c r="BP289" s="393">
        <v>4.916666666666667</v>
      </c>
      <c r="BQ289" s="393">
        <v>1</v>
      </c>
      <c r="BR289" s="393">
        <v>0.25</v>
      </c>
      <c r="BS289" s="393">
        <v>0</v>
      </c>
      <c r="BT289" s="393">
        <v>0</v>
      </c>
      <c r="BU289" s="393">
        <v>0</v>
      </c>
      <c r="BV289" s="393">
        <v>78337471</v>
      </c>
      <c r="BW289" s="393">
        <v>0</v>
      </c>
      <c r="BX289" s="393">
        <v>0</v>
      </c>
      <c r="BY289" s="393">
        <v>0</v>
      </c>
      <c r="BZ289" s="393">
        <v>0</v>
      </c>
      <c r="CA289" s="393">
        <v>0</v>
      </c>
      <c r="CB289" s="393">
        <v>4841368</v>
      </c>
      <c r="CC289" s="393">
        <v>0</v>
      </c>
      <c r="CD289" s="393">
        <v>0</v>
      </c>
      <c r="CE289" s="393">
        <v>0</v>
      </c>
      <c r="CF289" s="393">
        <v>0</v>
      </c>
      <c r="CG289" s="393">
        <v>4012586</v>
      </c>
      <c r="CH289" s="393">
        <v>19352229</v>
      </c>
      <c r="CI289" s="393">
        <v>0</v>
      </c>
      <c r="CJ289" s="393">
        <v>0</v>
      </c>
      <c r="CK289" s="393">
        <v>0</v>
      </c>
      <c r="CL289" s="393">
        <v>79600000</v>
      </c>
      <c r="CM289" s="393">
        <v>98710800</v>
      </c>
      <c r="CN289" s="393">
        <v>82931100</v>
      </c>
      <c r="CO289" s="393">
        <v>0</v>
      </c>
      <c r="CP289" s="393">
        <v>0</v>
      </c>
      <c r="CQ289" s="393">
        <v>0</v>
      </c>
      <c r="CR289" s="393">
        <v>0</v>
      </c>
      <c r="CS289" s="393">
        <v>0</v>
      </c>
      <c r="CT289" s="393">
        <v>1429714</v>
      </c>
      <c r="CU289" s="393">
        <v>0</v>
      </c>
      <c r="CV289" s="393">
        <v>0</v>
      </c>
      <c r="CW289" s="393">
        <v>0</v>
      </c>
      <c r="CX289" s="393">
        <v>14</v>
      </c>
      <c r="CY289" s="393">
        <v>15.5</v>
      </c>
      <c r="CZ289" s="393">
        <v>7.5</v>
      </c>
      <c r="DA289" s="393">
        <v>0</v>
      </c>
      <c r="DB289" s="393">
        <v>0</v>
      </c>
      <c r="DC289" s="393">
        <v>0</v>
      </c>
      <c r="DD289" s="393">
        <v>0</v>
      </c>
      <c r="DE289" s="393">
        <v>0</v>
      </c>
      <c r="DF289" s="393">
        <v>0</v>
      </c>
      <c r="DG289" s="393">
        <v>0</v>
      </c>
      <c r="DH289" s="393">
        <v>0</v>
      </c>
      <c r="DI289" s="393">
        <v>0</v>
      </c>
      <c r="DJ289" s="393">
        <v>0</v>
      </c>
      <c r="DK289" s="393">
        <v>0</v>
      </c>
      <c r="DL289" s="393">
        <v>0</v>
      </c>
      <c r="DM289" s="393">
        <v>0</v>
      </c>
      <c r="DN289" s="393">
        <v>0</v>
      </c>
      <c r="DO289" s="393">
        <v>0</v>
      </c>
    </row>
    <row r="290" spans="1:141" ht="15" x14ac:dyDescent="0.25">
      <c r="A290" s="386" t="str">
        <f t="shared" si="19"/>
        <v>620120260220TAC0014-62xx-910125351450</v>
      </c>
      <c r="B290" s="161" t="s">
        <v>4622</v>
      </c>
      <c r="C290" s="475" t="s">
        <v>3363</v>
      </c>
      <c r="D290" s="161" t="s">
        <v>4458</v>
      </c>
      <c r="E290" s="161" t="s">
        <v>5449</v>
      </c>
      <c r="F290" s="161"/>
      <c r="G290" s="161" t="s">
        <v>479</v>
      </c>
      <c r="H290" s="198">
        <v>46073</v>
      </c>
      <c r="I290" s="161" t="s">
        <v>576</v>
      </c>
      <c r="J290" s="161" t="s">
        <v>361</v>
      </c>
      <c r="K290" s="260">
        <v>910125351450</v>
      </c>
      <c r="L290" s="161" t="s">
        <v>5450</v>
      </c>
      <c r="M290" s="161" t="s">
        <v>4621</v>
      </c>
      <c r="N290" s="161" t="s">
        <v>564</v>
      </c>
      <c r="O290" s="198" t="e">
        <v>#N/A</v>
      </c>
      <c r="P290" s="161" t="e">
        <v>#N/A</v>
      </c>
      <c r="Q290" s="161" t="e">
        <v>#N/A</v>
      </c>
      <c r="R290" s="161" t="s">
        <v>31</v>
      </c>
      <c r="S290" s="161" t="s">
        <v>687</v>
      </c>
      <c r="T290" s="161" t="s">
        <v>579</v>
      </c>
      <c r="U290" s="161" t="s">
        <v>1511</v>
      </c>
      <c r="V290" s="161" t="s">
        <v>658</v>
      </c>
      <c r="W290" s="161" t="s">
        <v>132</v>
      </c>
      <c r="X290" s="198">
        <v>44927</v>
      </c>
      <c r="Y290" s="198">
        <v>46043</v>
      </c>
      <c r="Z290" s="161">
        <v>30</v>
      </c>
      <c r="AA290" s="198">
        <v>46094</v>
      </c>
      <c r="AB290" s="197">
        <f t="shared" si="18"/>
        <v>19</v>
      </c>
      <c r="AC290" s="161" t="s">
        <v>904</v>
      </c>
      <c r="AD290" s="161">
        <v>0</v>
      </c>
      <c r="AE290" s="197">
        <v>159975250</v>
      </c>
      <c r="AF290" s="197">
        <v>14.974183819059512</v>
      </c>
      <c r="AG290" s="197">
        <v>0</v>
      </c>
      <c r="AH290" s="242" t="s">
        <v>118</v>
      </c>
      <c r="AI290" s="242" t="s">
        <v>57</v>
      </c>
      <c r="AJ290" s="516">
        <v>43200000</v>
      </c>
      <c r="AK290" s="516">
        <v>144996000</v>
      </c>
      <c r="AL290" s="516">
        <v>120830000</v>
      </c>
      <c r="AM290" s="516">
        <v>39145250</v>
      </c>
      <c r="AN290" s="516">
        <v>0</v>
      </c>
      <c r="AO290" s="516">
        <v>0</v>
      </c>
      <c r="AP290" s="516">
        <v>0</v>
      </c>
      <c r="AQ290" s="516">
        <v>8699760</v>
      </c>
      <c r="AR290" s="516">
        <v>18095100</v>
      </c>
      <c r="AS290" s="516">
        <v>5859888</v>
      </c>
      <c r="AT290" s="516">
        <v>0</v>
      </c>
      <c r="AU290" s="516">
        <v>0</v>
      </c>
      <c r="AV290" s="516">
        <v>0</v>
      </c>
      <c r="AW290" s="516">
        <v>0</v>
      </c>
      <c r="AX290" s="516">
        <v>0</v>
      </c>
      <c r="AY290" s="516">
        <v>0</v>
      </c>
      <c r="AZ290" s="516">
        <v>0</v>
      </c>
      <c r="BA290" s="516">
        <v>0</v>
      </c>
      <c r="BB290" s="393">
        <v>0</v>
      </c>
      <c r="BC290" s="393">
        <v>0</v>
      </c>
      <c r="BD290" s="393">
        <v>0</v>
      </c>
      <c r="BE290" s="393">
        <v>0</v>
      </c>
      <c r="BF290" s="393">
        <v>0</v>
      </c>
      <c r="BG290" s="393">
        <v>0</v>
      </c>
      <c r="BH290" s="393">
        <v>0</v>
      </c>
      <c r="BI290" s="393">
        <v>0</v>
      </c>
      <c r="BJ290" s="393">
        <v>0</v>
      </c>
      <c r="BK290" s="393">
        <v>0</v>
      </c>
      <c r="BL290" s="393">
        <v>0</v>
      </c>
      <c r="BM290" s="393">
        <v>0</v>
      </c>
      <c r="BN290" s="393">
        <v>0</v>
      </c>
      <c r="BO290" s="393">
        <v>0</v>
      </c>
      <c r="BP290" s="393">
        <v>0</v>
      </c>
      <c r="BQ290" s="393">
        <v>0</v>
      </c>
      <c r="BR290" s="393">
        <v>0</v>
      </c>
      <c r="BS290" s="393">
        <v>0</v>
      </c>
      <c r="BT290" s="393">
        <v>0</v>
      </c>
      <c r="BU290" s="393">
        <v>0</v>
      </c>
      <c r="BV290" s="393">
        <v>0</v>
      </c>
      <c r="BW290" s="393">
        <v>0</v>
      </c>
      <c r="BX290" s="393">
        <v>0</v>
      </c>
      <c r="BY290" s="393">
        <v>0</v>
      </c>
      <c r="BZ290" s="393">
        <v>0</v>
      </c>
      <c r="CA290" s="393">
        <v>0</v>
      </c>
      <c r="CB290" s="393">
        <v>0</v>
      </c>
      <c r="CC290" s="393">
        <v>0</v>
      </c>
      <c r="CD290" s="393">
        <v>0</v>
      </c>
      <c r="CE290" s="393">
        <v>0</v>
      </c>
      <c r="CF290" s="393">
        <v>0</v>
      </c>
      <c r="CG290" s="393">
        <v>8699760</v>
      </c>
      <c r="CH290" s="393">
        <v>14499600</v>
      </c>
      <c r="CI290" s="393">
        <v>4697430</v>
      </c>
      <c r="CJ290" s="393">
        <v>0</v>
      </c>
      <c r="CK290" s="393">
        <v>0</v>
      </c>
      <c r="CL290" s="393">
        <v>43200000</v>
      </c>
      <c r="CM290" s="393">
        <v>144996000</v>
      </c>
      <c r="CN290" s="393">
        <v>120830000</v>
      </c>
      <c r="CO290" s="393">
        <v>39145250</v>
      </c>
      <c r="CP290" s="393">
        <v>0</v>
      </c>
      <c r="CQ290" s="393">
        <v>0</v>
      </c>
      <c r="CR290" s="393">
        <v>0</v>
      </c>
      <c r="CS290" s="393">
        <v>0</v>
      </c>
      <c r="CT290" s="393">
        <v>3595500</v>
      </c>
      <c r="CU290" s="393">
        <v>1162458</v>
      </c>
      <c r="CV290" s="393">
        <v>0</v>
      </c>
      <c r="CW290" s="393">
        <v>0</v>
      </c>
      <c r="CX290" s="393">
        <v>0</v>
      </c>
      <c r="CY290" s="393">
        <v>0</v>
      </c>
      <c r="CZ290" s="393">
        <v>0</v>
      </c>
      <c r="DA290" s="393">
        <v>0</v>
      </c>
      <c r="DB290" s="393">
        <v>0</v>
      </c>
      <c r="DC290" s="393">
        <v>0</v>
      </c>
      <c r="DD290" s="393">
        <v>0</v>
      </c>
      <c r="DE290" s="393">
        <v>0</v>
      </c>
      <c r="DF290" s="393">
        <v>0</v>
      </c>
      <c r="DG290" s="393">
        <v>0</v>
      </c>
      <c r="DH290" s="393">
        <v>0</v>
      </c>
      <c r="DI290" s="393">
        <v>0</v>
      </c>
      <c r="DJ290" s="393">
        <v>0</v>
      </c>
      <c r="DK290" s="393">
        <v>0</v>
      </c>
      <c r="DL290" s="393">
        <v>0</v>
      </c>
      <c r="DM290" s="393">
        <v>0</v>
      </c>
      <c r="DN290" s="393">
        <v>0</v>
      </c>
      <c r="DO290" s="393">
        <v>0</v>
      </c>
    </row>
    <row r="291" spans="1:141" ht="15" x14ac:dyDescent="0.25">
      <c r="A291" s="386" t="str">
        <f t="shared" si="19"/>
        <v>600120260304TAC0059-60xx-230940041492</v>
      </c>
      <c r="B291" s="161" t="s">
        <v>4741</v>
      </c>
      <c r="C291" s="475" t="s">
        <v>3363</v>
      </c>
      <c r="D291" s="161" t="s">
        <v>4458</v>
      </c>
      <c r="E291" s="161" t="s">
        <v>5346</v>
      </c>
      <c r="F291" s="161"/>
      <c r="G291" s="161" t="s">
        <v>479</v>
      </c>
      <c r="H291" s="198">
        <v>46085</v>
      </c>
      <c r="I291" s="161" t="s">
        <v>566</v>
      </c>
      <c r="J291" s="161" t="s">
        <v>363</v>
      </c>
      <c r="K291" s="260">
        <v>230940041492</v>
      </c>
      <c r="L291" s="161" t="s">
        <v>5347</v>
      </c>
      <c r="M291" s="161" t="s">
        <v>4776</v>
      </c>
      <c r="N291" s="161" t="s">
        <v>564</v>
      </c>
      <c r="O291" s="198" t="e">
        <v>#N/A</v>
      </c>
      <c r="P291" s="161" t="e">
        <v>#N/A</v>
      </c>
      <c r="Q291" s="161" t="e">
        <v>#N/A</v>
      </c>
      <c r="R291" s="161" t="s">
        <v>480</v>
      </c>
      <c r="S291" s="161" t="s">
        <v>675</v>
      </c>
      <c r="T291" s="161" t="s">
        <v>759</v>
      </c>
      <c r="U291" s="161" t="s">
        <v>774</v>
      </c>
      <c r="V291" s="161" t="s">
        <v>658</v>
      </c>
      <c r="W291" s="161" t="s">
        <v>132</v>
      </c>
      <c r="X291" s="198">
        <v>45198</v>
      </c>
      <c r="Y291" s="198">
        <v>46080</v>
      </c>
      <c r="Z291" s="161">
        <v>30</v>
      </c>
      <c r="AA291" s="198">
        <v>46087</v>
      </c>
      <c r="AB291" s="197">
        <f t="shared" si="18"/>
        <v>26</v>
      </c>
      <c r="AC291" s="161" t="s">
        <v>904</v>
      </c>
      <c r="AD291" s="161">
        <v>0</v>
      </c>
      <c r="AE291" s="197">
        <v>159942399</v>
      </c>
      <c r="AF291" s="197">
        <v>2.7645777652741099</v>
      </c>
      <c r="AG291" s="197">
        <v>1.625</v>
      </c>
      <c r="AH291" s="242" t="s">
        <v>118</v>
      </c>
      <c r="AI291" s="242" t="s">
        <v>57</v>
      </c>
      <c r="AJ291" s="516">
        <v>0</v>
      </c>
      <c r="AK291" s="516">
        <v>0</v>
      </c>
      <c r="AL291" s="516">
        <v>20483614</v>
      </c>
      <c r="AM291" s="516">
        <v>68679680</v>
      </c>
      <c r="AN291" s="516">
        <v>70779105</v>
      </c>
      <c r="AO291" s="516">
        <v>0</v>
      </c>
      <c r="AP291" s="516">
        <v>0</v>
      </c>
      <c r="AQ291" s="516">
        <v>0</v>
      </c>
      <c r="AR291" s="516">
        <v>602258</v>
      </c>
      <c r="AS291" s="516">
        <v>1889675</v>
      </c>
      <c r="AT291" s="516">
        <v>1929799</v>
      </c>
      <c r="AU291" s="516">
        <v>0</v>
      </c>
      <c r="AV291" s="516">
        <v>0</v>
      </c>
      <c r="AW291" s="516">
        <v>0</v>
      </c>
      <c r="AX291" s="516">
        <v>0.5</v>
      </c>
      <c r="AY291" s="516">
        <v>3</v>
      </c>
      <c r="AZ291" s="516">
        <v>3</v>
      </c>
      <c r="BA291" s="516">
        <v>0</v>
      </c>
      <c r="BB291" s="393">
        <v>0</v>
      </c>
      <c r="BC291" s="393">
        <v>0</v>
      </c>
      <c r="BD291" s="393">
        <v>0</v>
      </c>
      <c r="BE291" s="393">
        <v>0</v>
      </c>
      <c r="BF291" s="393">
        <v>0</v>
      </c>
      <c r="BG291" s="393">
        <v>0</v>
      </c>
      <c r="BH291" s="393">
        <v>0</v>
      </c>
      <c r="BI291" s="393">
        <v>0</v>
      </c>
      <c r="BJ291" s="393">
        <v>0</v>
      </c>
      <c r="BK291" s="393">
        <v>0</v>
      </c>
      <c r="BL291" s="393">
        <v>0</v>
      </c>
      <c r="BM291" s="393">
        <v>0</v>
      </c>
      <c r="BN291" s="393">
        <v>0</v>
      </c>
      <c r="BO291" s="393">
        <v>0</v>
      </c>
      <c r="BP291" s="393">
        <v>0</v>
      </c>
      <c r="BQ291" s="393">
        <v>0</v>
      </c>
      <c r="BR291" s="393">
        <v>0</v>
      </c>
      <c r="BS291" s="393">
        <v>0</v>
      </c>
      <c r="BT291" s="393">
        <v>0</v>
      </c>
      <c r="BU291" s="393">
        <v>0</v>
      </c>
      <c r="BV291" s="393">
        <v>0</v>
      </c>
      <c r="BW291" s="393">
        <v>0</v>
      </c>
      <c r="BX291" s="393">
        <v>0</v>
      </c>
      <c r="BY291" s="393">
        <v>0</v>
      </c>
      <c r="BZ291" s="393">
        <v>0</v>
      </c>
      <c r="CA291" s="393">
        <v>0</v>
      </c>
      <c r="CB291" s="393">
        <v>0</v>
      </c>
      <c r="CC291" s="393">
        <v>0</v>
      </c>
      <c r="CD291" s="393">
        <v>0</v>
      </c>
      <c r="CE291" s="393">
        <v>0</v>
      </c>
      <c r="CF291" s="393">
        <v>0</v>
      </c>
      <c r="CG291" s="393">
        <v>0</v>
      </c>
      <c r="CH291" s="393">
        <v>0</v>
      </c>
      <c r="CI291" s="393">
        <v>0</v>
      </c>
      <c r="CJ291" s="393">
        <v>0</v>
      </c>
      <c r="CK291" s="393">
        <v>0</v>
      </c>
      <c r="CL291" s="393">
        <v>0</v>
      </c>
      <c r="CM291" s="393">
        <v>0</v>
      </c>
      <c r="CN291" s="393">
        <v>20483614</v>
      </c>
      <c r="CO291" s="393">
        <v>68679680</v>
      </c>
      <c r="CP291" s="393">
        <v>70779105</v>
      </c>
      <c r="CQ291" s="393">
        <v>0</v>
      </c>
      <c r="CR291" s="393">
        <v>0</v>
      </c>
      <c r="CS291" s="393">
        <v>0</v>
      </c>
      <c r="CT291" s="393">
        <v>602258</v>
      </c>
      <c r="CU291" s="393">
        <v>1889675</v>
      </c>
      <c r="CV291" s="393">
        <v>1929799</v>
      </c>
      <c r="CW291" s="393">
        <v>0</v>
      </c>
      <c r="CX291" s="393">
        <v>0</v>
      </c>
      <c r="CY291" s="393">
        <v>0</v>
      </c>
      <c r="CZ291" s="393">
        <v>0.5</v>
      </c>
      <c r="DA291" s="393">
        <v>3</v>
      </c>
      <c r="DB291" s="393">
        <v>3</v>
      </c>
      <c r="DC291" s="393">
        <v>0</v>
      </c>
      <c r="DD291" s="393">
        <v>0</v>
      </c>
      <c r="DE291" s="393">
        <v>0</v>
      </c>
      <c r="DF291" s="393">
        <v>0</v>
      </c>
      <c r="DG291" s="393">
        <v>0</v>
      </c>
      <c r="DH291" s="393">
        <v>0</v>
      </c>
      <c r="DI291" s="393">
        <v>0</v>
      </c>
      <c r="DJ291" s="393">
        <v>0</v>
      </c>
      <c r="DK291" s="393">
        <v>0</v>
      </c>
      <c r="DL291" s="393">
        <v>0</v>
      </c>
      <c r="DM291" s="393">
        <v>0</v>
      </c>
      <c r="DN291" s="393">
        <v>0</v>
      </c>
      <c r="DO291" s="393">
        <v>0</v>
      </c>
    </row>
    <row r="292" spans="1:141" ht="15" x14ac:dyDescent="0.25">
      <c r="A292" s="386" t="str">
        <f t="shared" si="19"/>
        <v>600120260320TAC0408-60xx-230640026190</v>
      </c>
      <c r="B292" s="161" t="s">
        <v>5495</v>
      </c>
      <c r="C292" s="475" t="s">
        <v>3363</v>
      </c>
      <c r="D292" s="161" t="s">
        <v>4458</v>
      </c>
      <c r="E292" s="161"/>
      <c r="F292" s="161" t="s">
        <v>4903</v>
      </c>
      <c r="G292" s="161" t="s">
        <v>479</v>
      </c>
      <c r="H292" s="198">
        <v>46101</v>
      </c>
      <c r="I292" s="161" t="s">
        <v>566</v>
      </c>
      <c r="J292" s="161" t="s">
        <v>363</v>
      </c>
      <c r="K292" s="260">
        <v>230640026190</v>
      </c>
      <c r="L292" s="161" t="s">
        <v>5496</v>
      </c>
      <c r="M292" s="161" t="s">
        <v>5497</v>
      </c>
      <c r="N292" s="161" t="s">
        <v>564</v>
      </c>
      <c r="O292" s="198" t="e">
        <v>#N/A</v>
      </c>
      <c r="P292" s="161" t="e">
        <v>#N/A</v>
      </c>
      <c r="Q292" s="161" t="e">
        <v>#N/A</v>
      </c>
      <c r="R292" s="161" t="s">
        <v>31</v>
      </c>
      <c r="S292" s="161" t="s">
        <v>675</v>
      </c>
      <c r="T292" s="161" t="s">
        <v>759</v>
      </c>
      <c r="U292" s="161" t="s">
        <v>774</v>
      </c>
      <c r="V292" s="161" t="s">
        <v>658</v>
      </c>
      <c r="W292" s="161" t="s">
        <v>132</v>
      </c>
      <c r="X292" s="198">
        <v>45097</v>
      </c>
      <c r="Y292" s="198">
        <v>46097</v>
      </c>
      <c r="Z292" s="161">
        <v>30</v>
      </c>
      <c r="AA292" s="198">
        <v>46112</v>
      </c>
      <c r="AB292" s="197">
        <f t="shared" si="18"/>
        <v>1</v>
      </c>
      <c r="AC292" s="161" t="s">
        <v>904</v>
      </c>
      <c r="AD292" s="161">
        <v>0</v>
      </c>
      <c r="AE292" s="197">
        <v>153979746</v>
      </c>
      <c r="AF292" s="197">
        <v>10.733797417746098</v>
      </c>
      <c r="AG292" s="197">
        <v>2.833333333333333</v>
      </c>
      <c r="AH292" s="242" t="s">
        <v>118</v>
      </c>
      <c r="AI292" s="242" t="s">
        <v>57</v>
      </c>
      <c r="AJ292" s="516">
        <v>0</v>
      </c>
      <c r="AK292" s="516">
        <v>0</v>
      </c>
      <c r="AL292" s="516">
        <v>421495</v>
      </c>
      <c r="AM292" s="516">
        <v>80968523</v>
      </c>
      <c r="AN292" s="516">
        <v>72589728</v>
      </c>
      <c r="AO292" s="516">
        <v>0</v>
      </c>
      <c r="AP292" s="516">
        <v>0</v>
      </c>
      <c r="AQ292" s="516">
        <v>0</v>
      </c>
      <c r="AR292" s="516">
        <v>85739</v>
      </c>
      <c r="AS292" s="516">
        <v>6191686</v>
      </c>
      <c r="AT292" s="516">
        <v>10250449</v>
      </c>
      <c r="AU292" s="516">
        <v>0</v>
      </c>
      <c r="AV292" s="516">
        <v>0</v>
      </c>
      <c r="AW292" s="516">
        <v>0</v>
      </c>
      <c r="AX292" s="516">
        <v>1.3333333333333333</v>
      </c>
      <c r="AY292" s="516">
        <v>6.5</v>
      </c>
      <c r="AZ292" s="516">
        <v>3.5</v>
      </c>
      <c r="BA292" s="516">
        <v>0</v>
      </c>
      <c r="BB292" s="393">
        <v>0</v>
      </c>
      <c r="BC292" s="393">
        <v>0</v>
      </c>
      <c r="BD292" s="393">
        <v>421495</v>
      </c>
      <c r="BE292" s="393">
        <v>0</v>
      </c>
      <c r="BF292" s="393">
        <v>0</v>
      </c>
      <c r="BG292" s="393">
        <v>0</v>
      </c>
      <c r="BH292" s="393">
        <v>0</v>
      </c>
      <c r="BI292" s="393">
        <v>0</v>
      </c>
      <c r="BJ292" s="393">
        <v>85739</v>
      </c>
      <c r="BK292" s="393">
        <v>0</v>
      </c>
      <c r="BL292" s="393">
        <v>0</v>
      </c>
      <c r="BM292" s="393">
        <v>0</v>
      </c>
      <c r="BN292" s="393">
        <v>0</v>
      </c>
      <c r="BO292" s="393">
        <v>0</v>
      </c>
      <c r="BP292" s="393">
        <v>1.3333333333333333</v>
      </c>
      <c r="BQ292" s="393">
        <v>0</v>
      </c>
      <c r="BR292" s="393">
        <v>0</v>
      </c>
      <c r="BS292" s="393">
        <v>0</v>
      </c>
      <c r="BT292" s="393">
        <v>0</v>
      </c>
      <c r="BU292" s="393">
        <v>0</v>
      </c>
      <c r="BV292" s="393">
        <v>0</v>
      </c>
      <c r="BW292" s="393">
        <v>0</v>
      </c>
      <c r="BX292" s="393">
        <v>0</v>
      </c>
      <c r="BY292" s="393">
        <v>0</v>
      </c>
      <c r="BZ292" s="393">
        <v>0</v>
      </c>
      <c r="CA292" s="393">
        <v>0</v>
      </c>
      <c r="CB292" s="393">
        <v>0</v>
      </c>
      <c r="CC292" s="393">
        <v>0</v>
      </c>
      <c r="CD292" s="393">
        <v>0</v>
      </c>
      <c r="CE292" s="393">
        <v>0</v>
      </c>
      <c r="CF292" s="393">
        <v>0</v>
      </c>
      <c r="CG292" s="393">
        <v>0</v>
      </c>
      <c r="CH292" s="393">
        <v>0</v>
      </c>
      <c r="CI292" s="393">
        <v>4332522</v>
      </c>
      <c r="CJ292" s="393">
        <v>8640495</v>
      </c>
      <c r="CK292" s="393">
        <v>0</v>
      </c>
      <c r="CL292" s="393">
        <v>0</v>
      </c>
      <c r="CM292" s="393">
        <v>0</v>
      </c>
      <c r="CN292" s="393">
        <v>0</v>
      </c>
      <c r="CO292" s="393">
        <v>80968523</v>
      </c>
      <c r="CP292" s="393">
        <v>72589728</v>
      </c>
      <c r="CQ292" s="393">
        <v>0</v>
      </c>
      <c r="CR292" s="393">
        <v>0</v>
      </c>
      <c r="CS292" s="393">
        <v>0</v>
      </c>
      <c r="CT292" s="393">
        <v>0</v>
      </c>
      <c r="CU292" s="393">
        <v>1859164</v>
      </c>
      <c r="CV292" s="393">
        <v>1609954</v>
      </c>
      <c r="CW292" s="393">
        <v>0</v>
      </c>
      <c r="CX292" s="393">
        <v>0</v>
      </c>
      <c r="CY292" s="393">
        <v>0</v>
      </c>
      <c r="CZ292" s="393">
        <v>0</v>
      </c>
      <c r="DA292" s="393">
        <v>6.5</v>
      </c>
      <c r="DB292" s="393">
        <v>3.5</v>
      </c>
      <c r="DC292" s="393">
        <v>0</v>
      </c>
      <c r="DD292" s="393">
        <v>0</v>
      </c>
      <c r="DE292" s="393">
        <v>0</v>
      </c>
      <c r="DF292" s="393">
        <v>0</v>
      </c>
      <c r="DG292" s="393">
        <v>0</v>
      </c>
      <c r="DH292" s="393">
        <v>0</v>
      </c>
      <c r="DI292" s="393">
        <v>0</v>
      </c>
      <c r="DJ292" s="393">
        <v>0</v>
      </c>
      <c r="DK292" s="393">
        <v>0</v>
      </c>
      <c r="DL292" s="393">
        <v>0</v>
      </c>
      <c r="DM292" s="393">
        <v>0</v>
      </c>
      <c r="DN292" s="393">
        <v>0</v>
      </c>
      <c r="DO292" s="393">
        <v>0</v>
      </c>
    </row>
    <row r="293" spans="1:141" ht="15" x14ac:dyDescent="0.25">
      <c r="A293" s="386" t="str">
        <f t="shared" si="19"/>
        <v>270120260317TAC0010-27xx-880219400188</v>
      </c>
      <c r="B293" s="161" t="s">
        <v>4457</v>
      </c>
      <c r="C293" s="475" t="s">
        <v>3363</v>
      </c>
      <c r="D293" s="161" t="s">
        <v>4458</v>
      </c>
      <c r="E293" s="161"/>
      <c r="F293" s="161" t="s">
        <v>4903</v>
      </c>
      <c r="G293" s="161" t="s">
        <v>479</v>
      </c>
      <c r="H293" s="198">
        <v>46098</v>
      </c>
      <c r="I293" s="161" t="s">
        <v>602</v>
      </c>
      <c r="J293" s="161" t="s">
        <v>193</v>
      </c>
      <c r="K293" s="260">
        <v>880219400188</v>
      </c>
      <c r="L293" s="161" t="s">
        <v>4924</v>
      </c>
      <c r="M293" s="161" t="s">
        <v>4456</v>
      </c>
      <c r="N293" s="161" t="s">
        <v>564</v>
      </c>
      <c r="O293" s="198" t="e">
        <v>#N/A</v>
      </c>
      <c r="P293" s="161" t="e">
        <v>#N/A</v>
      </c>
      <c r="Q293" s="161" t="e">
        <v>#N/A</v>
      </c>
      <c r="R293" s="161" t="s">
        <v>31</v>
      </c>
      <c r="S293" s="161" t="s">
        <v>699</v>
      </c>
      <c r="T293" s="161" t="s">
        <v>562</v>
      </c>
      <c r="U293" s="161" t="s">
        <v>702</v>
      </c>
      <c r="V293" s="161" t="s">
        <v>658</v>
      </c>
      <c r="W293" s="161" t="s">
        <v>132</v>
      </c>
      <c r="X293" s="198">
        <v>44927</v>
      </c>
      <c r="Y293" s="198">
        <v>46077</v>
      </c>
      <c r="Z293" s="161">
        <v>30</v>
      </c>
      <c r="AA293" s="198">
        <v>46101</v>
      </c>
      <c r="AB293" s="197">
        <f t="shared" si="18"/>
        <v>12</v>
      </c>
      <c r="AC293" s="161" t="s">
        <v>904</v>
      </c>
      <c r="AD293" s="161">
        <v>0</v>
      </c>
      <c r="AE293" s="197">
        <v>152884552</v>
      </c>
      <c r="AF293" s="197">
        <v>3.0540443353622804</v>
      </c>
      <c r="AG293" s="197">
        <v>1.25</v>
      </c>
      <c r="AH293" s="242" t="s">
        <v>118</v>
      </c>
      <c r="AI293" s="242" t="s">
        <v>57</v>
      </c>
      <c r="AJ293" s="516">
        <v>0</v>
      </c>
      <c r="AK293" s="516">
        <v>60750061</v>
      </c>
      <c r="AL293" s="516">
        <v>73153385</v>
      </c>
      <c r="AM293" s="516">
        <v>32911038</v>
      </c>
      <c r="AN293" s="516">
        <v>46820129</v>
      </c>
      <c r="AO293" s="516">
        <v>0</v>
      </c>
      <c r="AP293" s="516">
        <v>0</v>
      </c>
      <c r="AQ293" s="516">
        <v>0</v>
      </c>
      <c r="AR293" s="516">
        <v>2101154</v>
      </c>
      <c r="AS293" s="516">
        <v>796916</v>
      </c>
      <c r="AT293" s="516">
        <v>1771092</v>
      </c>
      <c r="AU293" s="516">
        <v>0</v>
      </c>
      <c r="AV293" s="516">
        <v>0</v>
      </c>
      <c r="AW293" s="516">
        <v>0.5</v>
      </c>
      <c r="AX293" s="516">
        <v>2</v>
      </c>
      <c r="AY293" s="516">
        <v>1.5</v>
      </c>
      <c r="AZ293" s="516">
        <v>1.5</v>
      </c>
      <c r="BA293" s="516">
        <v>0</v>
      </c>
      <c r="BB293" s="393">
        <v>0</v>
      </c>
      <c r="BC293" s="393">
        <v>0</v>
      </c>
      <c r="BD293" s="393">
        <v>0</v>
      </c>
      <c r="BE293" s="393">
        <v>0</v>
      </c>
      <c r="BF293" s="393">
        <v>0</v>
      </c>
      <c r="BG293" s="393">
        <v>0</v>
      </c>
      <c r="BH293" s="393">
        <v>0</v>
      </c>
      <c r="BI293" s="393">
        <v>0</v>
      </c>
      <c r="BJ293" s="393">
        <v>0</v>
      </c>
      <c r="BK293" s="393">
        <v>0</v>
      </c>
      <c r="BL293" s="393">
        <v>0</v>
      </c>
      <c r="BM293" s="393">
        <v>0</v>
      </c>
      <c r="BN293" s="393">
        <v>0</v>
      </c>
      <c r="BO293" s="393">
        <v>0</v>
      </c>
      <c r="BP293" s="393">
        <v>0</v>
      </c>
      <c r="BQ293" s="393">
        <v>0</v>
      </c>
      <c r="BR293" s="393">
        <v>0</v>
      </c>
      <c r="BS293" s="393">
        <v>0</v>
      </c>
      <c r="BT293" s="393">
        <v>0</v>
      </c>
      <c r="BU293" s="393">
        <v>0</v>
      </c>
      <c r="BV293" s="393">
        <v>0</v>
      </c>
      <c r="BW293" s="393">
        <v>0</v>
      </c>
      <c r="BX293" s="393">
        <v>0</v>
      </c>
      <c r="BY293" s="393">
        <v>0</v>
      </c>
      <c r="BZ293" s="393">
        <v>0</v>
      </c>
      <c r="CA293" s="393">
        <v>0</v>
      </c>
      <c r="CB293" s="393">
        <v>0</v>
      </c>
      <c r="CC293" s="393">
        <v>0</v>
      </c>
      <c r="CD293" s="393">
        <v>0</v>
      </c>
      <c r="CE293" s="393">
        <v>0</v>
      </c>
      <c r="CF293" s="393">
        <v>0</v>
      </c>
      <c r="CG293" s="393">
        <v>0</v>
      </c>
      <c r="CH293" s="393">
        <v>0</v>
      </c>
      <c r="CI293" s="393">
        <v>0</v>
      </c>
      <c r="CJ293" s="393">
        <v>558716</v>
      </c>
      <c r="CK293" s="393">
        <v>0</v>
      </c>
      <c r="CL293" s="393">
        <v>0</v>
      </c>
      <c r="CM293" s="393">
        <v>60750061</v>
      </c>
      <c r="CN293" s="393">
        <v>73153385</v>
      </c>
      <c r="CO293" s="393">
        <v>32911038</v>
      </c>
      <c r="CP293" s="393">
        <v>46820129</v>
      </c>
      <c r="CQ293" s="393">
        <v>0</v>
      </c>
      <c r="CR293" s="393">
        <v>0</v>
      </c>
      <c r="CS293" s="393">
        <v>0</v>
      </c>
      <c r="CT293" s="393">
        <v>2101154</v>
      </c>
      <c r="CU293" s="393">
        <v>796916</v>
      </c>
      <c r="CV293" s="393">
        <v>1212376</v>
      </c>
      <c r="CW293" s="393">
        <v>0</v>
      </c>
      <c r="CX293" s="393">
        <v>0</v>
      </c>
      <c r="CY293" s="393">
        <v>0.5</v>
      </c>
      <c r="CZ293" s="393">
        <v>2</v>
      </c>
      <c r="DA293" s="393">
        <v>1.5</v>
      </c>
      <c r="DB293" s="393">
        <v>1.5</v>
      </c>
      <c r="DC293" s="393">
        <v>0</v>
      </c>
      <c r="DD293" s="393">
        <v>0</v>
      </c>
      <c r="DE293" s="393">
        <v>0</v>
      </c>
      <c r="DF293" s="393">
        <v>0</v>
      </c>
      <c r="DG293" s="393">
        <v>0</v>
      </c>
      <c r="DH293" s="393">
        <v>0</v>
      </c>
      <c r="DI293" s="393">
        <v>0</v>
      </c>
      <c r="DJ293" s="393">
        <v>0</v>
      </c>
      <c r="DK293" s="393">
        <v>0</v>
      </c>
      <c r="DL293" s="393">
        <v>0</v>
      </c>
      <c r="DM293" s="393">
        <v>0</v>
      </c>
      <c r="DN293" s="393">
        <v>0</v>
      </c>
      <c r="DO293" s="393">
        <v>0</v>
      </c>
    </row>
    <row r="294" spans="1:141" ht="15" x14ac:dyDescent="0.25">
      <c r="A294" s="386" t="str">
        <f t="shared" si="19"/>
        <v>620120260317TAC0003-62xx-931101351169</v>
      </c>
      <c r="B294" s="161" t="s">
        <v>4911</v>
      </c>
      <c r="C294" s="475" t="s">
        <v>3363</v>
      </c>
      <c r="D294" s="161" t="s">
        <v>4458</v>
      </c>
      <c r="E294" s="161"/>
      <c r="F294" s="161" t="s">
        <v>4903</v>
      </c>
      <c r="G294" s="161" t="s">
        <v>479</v>
      </c>
      <c r="H294" s="198">
        <v>46098</v>
      </c>
      <c r="I294" s="161" t="s">
        <v>576</v>
      </c>
      <c r="J294" s="161" t="s">
        <v>361</v>
      </c>
      <c r="K294" s="260">
        <v>931101351169</v>
      </c>
      <c r="L294" s="161" t="s">
        <v>4912</v>
      </c>
      <c r="M294" s="161" t="s">
        <v>4913</v>
      </c>
      <c r="N294" s="161" t="s">
        <v>564</v>
      </c>
      <c r="O294" s="198" t="e">
        <v>#N/A</v>
      </c>
      <c r="P294" s="161" t="e">
        <v>#N/A</v>
      </c>
      <c r="Q294" s="161" t="e">
        <v>#N/A</v>
      </c>
      <c r="R294" s="161" t="s">
        <v>31</v>
      </c>
      <c r="S294" s="161" t="s">
        <v>715</v>
      </c>
      <c r="T294" s="161" t="s">
        <v>567</v>
      </c>
      <c r="U294" s="161" t="s">
        <v>847</v>
      </c>
      <c r="V294" s="161" t="s">
        <v>658</v>
      </c>
      <c r="W294" s="161" t="s">
        <v>132</v>
      </c>
      <c r="X294" s="198">
        <v>44927</v>
      </c>
      <c r="Y294" s="198">
        <v>46091</v>
      </c>
      <c r="Z294" s="161">
        <v>30</v>
      </c>
      <c r="AA294" s="198">
        <v>46112</v>
      </c>
      <c r="AB294" s="197">
        <f t="shared" si="18"/>
        <v>1</v>
      </c>
      <c r="AC294" s="161" t="s">
        <v>904</v>
      </c>
      <c r="AD294" s="161">
        <v>0</v>
      </c>
      <c r="AE294" s="197">
        <v>152730371</v>
      </c>
      <c r="AF294" s="197">
        <v>0.61941052968436772</v>
      </c>
      <c r="AG294" s="197">
        <v>0.625</v>
      </c>
      <c r="AH294" s="242" t="s">
        <v>118</v>
      </c>
      <c r="AI294" s="242" t="s">
        <v>57</v>
      </c>
      <c r="AJ294" s="516">
        <v>82500739</v>
      </c>
      <c r="AK294" s="516">
        <v>266708708</v>
      </c>
      <c r="AL294" s="516">
        <v>69507661</v>
      </c>
      <c r="AM294" s="516">
        <v>41639510</v>
      </c>
      <c r="AN294" s="516">
        <v>41583200</v>
      </c>
      <c r="AO294" s="516">
        <v>0</v>
      </c>
      <c r="AP294" s="516">
        <v>0</v>
      </c>
      <c r="AQ294" s="516">
        <v>0</v>
      </c>
      <c r="AR294" s="516">
        <v>-390264</v>
      </c>
      <c r="AS294" s="516">
        <v>54879</v>
      </c>
      <c r="AT294" s="516">
        <v>1281413</v>
      </c>
      <c r="AU294" s="516">
        <v>0</v>
      </c>
      <c r="AV294" s="516">
        <v>0</v>
      </c>
      <c r="AW294" s="516">
        <v>1</v>
      </c>
      <c r="AX294" s="516">
        <v>1.5</v>
      </c>
      <c r="AY294" s="516">
        <v>1</v>
      </c>
      <c r="AZ294" s="516">
        <v>0</v>
      </c>
      <c r="BA294" s="516">
        <v>0</v>
      </c>
      <c r="BB294" s="393">
        <v>0</v>
      </c>
      <c r="BC294" s="393">
        <v>0</v>
      </c>
      <c r="BD294" s="393">
        <v>0</v>
      </c>
      <c r="BE294" s="393">
        <v>0</v>
      </c>
      <c r="BF294" s="393">
        <v>0</v>
      </c>
      <c r="BG294" s="393">
        <v>0</v>
      </c>
      <c r="BH294" s="393">
        <v>0</v>
      </c>
      <c r="BI294" s="393">
        <v>0</v>
      </c>
      <c r="BJ294" s="393">
        <v>0</v>
      </c>
      <c r="BK294" s="393">
        <v>0</v>
      </c>
      <c r="BL294" s="393">
        <v>0</v>
      </c>
      <c r="BM294" s="393">
        <v>0</v>
      </c>
      <c r="BN294" s="393">
        <v>0</v>
      </c>
      <c r="BO294" s="393">
        <v>1</v>
      </c>
      <c r="BP294" s="393">
        <v>1.5</v>
      </c>
      <c r="BQ294" s="393">
        <v>1</v>
      </c>
      <c r="BR294" s="393">
        <v>0</v>
      </c>
      <c r="BS294" s="393">
        <v>0</v>
      </c>
      <c r="BT294" s="393">
        <v>0</v>
      </c>
      <c r="BU294" s="393">
        <v>266708708</v>
      </c>
      <c r="BV294" s="393">
        <v>69507661</v>
      </c>
      <c r="BW294" s="393">
        <v>41639510</v>
      </c>
      <c r="BX294" s="393">
        <v>41583200</v>
      </c>
      <c r="BY294" s="393">
        <v>0</v>
      </c>
      <c r="BZ294" s="393">
        <v>0</v>
      </c>
      <c r="CA294" s="393">
        <v>0</v>
      </c>
      <c r="CB294" s="393">
        <v>-2672691</v>
      </c>
      <c r="CC294" s="393">
        <v>54879</v>
      </c>
      <c r="CD294" s="393">
        <v>370086</v>
      </c>
      <c r="CE294" s="393">
        <v>0</v>
      </c>
      <c r="CF294" s="393">
        <v>0</v>
      </c>
      <c r="CG294" s="393">
        <v>0</v>
      </c>
      <c r="CH294" s="393">
        <v>2282427</v>
      </c>
      <c r="CI294" s="393">
        <v>0</v>
      </c>
      <c r="CJ294" s="393">
        <v>911327</v>
      </c>
      <c r="CK294" s="393">
        <v>0</v>
      </c>
      <c r="CL294" s="393">
        <v>82500739</v>
      </c>
      <c r="CM294" s="393">
        <v>0</v>
      </c>
      <c r="CN294" s="393">
        <v>0</v>
      </c>
      <c r="CO294" s="393">
        <v>0</v>
      </c>
      <c r="CP294" s="393">
        <v>0</v>
      </c>
      <c r="CQ294" s="393">
        <v>0</v>
      </c>
      <c r="CR294" s="393">
        <v>0</v>
      </c>
      <c r="CS294" s="393">
        <v>0</v>
      </c>
      <c r="CT294" s="393">
        <v>0</v>
      </c>
      <c r="CU294" s="393">
        <v>0</v>
      </c>
      <c r="CV294" s="393">
        <v>0</v>
      </c>
      <c r="CW294" s="393">
        <v>0</v>
      </c>
      <c r="CX294" s="393">
        <v>0</v>
      </c>
      <c r="CY294" s="393">
        <v>0</v>
      </c>
      <c r="CZ294" s="393">
        <v>0</v>
      </c>
      <c r="DA294" s="393">
        <v>0</v>
      </c>
      <c r="DB294" s="393">
        <v>0</v>
      </c>
      <c r="DC294" s="393">
        <v>0</v>
      </c>
      <c r="DD294" s="393">
        <v>0</v>
      </c>
      <c r="DE294" s="393">
        <v>0</v>
      </c>
      <c r="DF294" s="393">
        <v>0</v>
      </c>
      <c r="DG294" s="393">
        <v>0</v>
      </c>
      <c r="DH294" s="393">
        <v>0</v>
      </c>
      <c r="DI294" s="393">
        <v>0</v>
      </c>
      <c r="DJ294" s="393">
        <v>0</v>
      </c>
      <c r="DK294" s="393">
        <v>0</v>
      </c>
      <c r="DL294" s="393">
        <v>0</v>
      </c>
      <c r="DM294" s="393">
        <v>0</v>
      </c>
      <c r="DN294" s="393">
        <v>0</v>
      </c>
      <c r="DO294" s="393">
        <v>0</v>
      </c>
    </row>
    <row r="295" spans="1:141" ht="15" x14ac:dyDescent="0.25">
      <c r="A295" s="386" t="str">
        <f t="shared" si="19"/>
        <v>600120260316TAC0052-60xx-240741034132</v>
      </c>
      <c r="B295" s="161" t="s">
        <v>4809</v>
      </c>
      <c r="C295" s="475" t="s">
        <v>3363</v>
      </c>
      <c r="D295" s="161" t="s">
        <v>4458</v>
      </c>
      <c r="E295" s="161"/>
      <c r="F295" s="161" t="s">
        <v>4903</v>
      </c>
      <c r="G295" s="161" t="s">
        <v>479</v>
      </c>
      <c r="H295" s="198">
        <v>46097</v>
      </c>
      <c r="I295" s="161" t="s">
        <v>566</v>
      </c>
      <c r="J295" s="161" t="s">
        <v>363</v>
      </c>
      <c r="K295" s="260">
        <v>240741034132</v>
      </c>
      <c r="L295" s="161" t="s">
        <v>4946</v>
      </c>
      <c r="M295" s="161" t="s">
        <v>4947</v>
      </c>
      <c r="N295" s="161" t="s">
        <v>564</v>
      </c>
      <c r="O295" s="198" t="e">
        <v>#N/A</v>
      </c>
      <c r="P295" s="161" t="e">
        <v>#N/A</v>
      </c>
      <c r="Q295" s="161" t="e">
        <v>#N/A</v>
      </c>
      <c r="R295" s="161" t="s">
        <v>31</v>
      </c>
      <c r="S295" s="161" t="s">
        <v>793</v>
      </c>
      <c r="T295" s="161" t="s">
        <v>594</v>
      </c>
      <c r="U295" s="161" t="s">
        <v>799</v>
      </c>
      <c r="V295" s="161" t="s">
        <v>658</v>
      </c>
      <c r="W295" s="161" t="s">
        <v>132</v>
      </c>
      <c r="X295" s="198">
        <v>45503</v>
      </c>
      <c r="Y295" s="198">
        <v>46085</v>
      </c>
      <c r="Z295" s="161">
        <v>30</v>
      </c>
      <c r="AA295" s="198">
        <v>46099</v>
      </c>
      <c r="AB295" s="197">
        <f t="shared" si="18"/>
        <v>14</v>
      </c>
      <c r="AC295" s="161" t="s">
        <v>904</v>
      </c>
      <c r="AD295" s="161">
        <v>0</v>
      </c>
      <c r="AE295" s="197">
        <v>151575636</v>
      </c>
      <c r="AF295" s="197">
        <v>9.2838607650638512</v>
      </c>
      <c r="AG295" s="197">
        <v>0.19444444444444442</v>
      </c>
      <c r="AH295" s="242" t="s">
        <v>118</v>
      </c>
      <c r="AI295" s="242" t="s">
        <v>57</v>
      </c>
      <c r="AJ295" s="516">
        <v>0</v>
      </c>
      <c r="AK295" s="516">
        <v>0</v>
      </c>
      <c r="AL295" s="516">
        <v>0</v>
      </c>
      <c r="AM295" s="516">
        <v>151575636</v>
      </c>
      <c r="AN295" s="516">
        <v>0</v>
      </c>
      <c r="AO295" s="516">
        <v>0</v>
      </c>
      <c r="AP295" s="516">
        <v>0</v>
      </c>
      <c r="AQ295" s="516">
        <v>0</v>
      </c>
      <c r="AR295" s="516">
        <v>0</v>
      </c>
      <c r="AS295" s="516">
        <v>14072071</v>
      </c>
      <c r="AT295" s="516">
        <v>0</v>
      </c>
      <c r="AU295" s="516">
        <v>0</v>
      </c>
      <c r="AV295" s="516">
        <v>0</v>
      </c>
      <c r="AW295" s="516">
        <v>0</v>
      </c>
      <c r="AX295" s="516">
        <v>0</v>
      </c>
      <c r="AY295" s="516">
        <v>0.33333333333333331</v>
      </c>
      <c r="AZ295" s="516">
        <v>0.25</v>
      </c>
      <c r="BA295" s="516">
        <v>0</v>
      </c>
      <c r="BB295" s="393">
        <v>0</v>
      </c>
      <c r="BC295" s="393">
        <v>0</v>
      </c>
      <c r="BD295" s="393">
        <v>0</v>
      </c>
      <c r="BE295" s="393">
        <v>151575636</v>
      </c>
      <c r="BF295" s="393">
        <v>0</v>
      </c>
      <c r="BG295" s="393">
        <v>0</v>
      </c>
      <c r="BH295" s="393">
        <v>0</v>
      </c>
      <c r="BI295" s="393">
        <v>0</v>
      </c>
      <c r="BJ295" s="393">
        <v>0</v>
      </c>
      <c r="BK295" s="393">
        <v>9356227</v>
      </c>
      <c r="BL295" s="393">
        <v>0</v>
      </c>
      <c r="BM295" s="393">
        <v>0</v>
      </c>
      <c r="BN295" s="393">
        <v>0</v>
      </c>
      <c r="BO295" s="393">
        <v>0</v>
      </c>
      <c r="BP295" s="393">
        <v>0</v>
      </c>
      <c r="BQ295" s="393">
        <v>0.33333333333333331</v>
      </c>
      <c r="BR295" s="393">
        <v>0.25</v>
      </c>
      <c r="BS295" s="393">
        <v>0</v>
      </c>
      <c r="BT295" s="393">
        <v>0</v>
      </c>
      <c r="BU295" s="393">
        <v>0</v>
      </c>
      <c r="BV295" s="393">
        <v>0</v>
      </c>
      <c r="BW295" s="393">
        <v>0</v>
      </c>
      <c r="BX295" s="393">
        <v>0</v>
      </c>
      <c r="BY295" s="393">
        <v>0</v>
      </c>
      <c r="BZ295" s="393">
        <v>0</v>
      </c>
      <c r="CA295" s="393">
        <v>0</v>
      </c>
      <c r="CB295" s="393">
        <v>0</v>
      </c>
      <c r="CC295" s="393">
        <v>0</v>
      </c>
      <c r="CD295" s="393">
        <v>0</v>
      </c>
      <c r="CE295" s="393">
        <v>0</v>
      </c>
      <c r="CF295" s="393">
        <v>0</v>
      </c>
      <c r="CG295" s="393">
        <v>0</v>
      </c>
      <c r="CH295" s="393">
        <v>0</v>
      </c>
      <c r="CI295" s="393">
        <v>4715844</v>
      </c>
      <c r="CJ295" s="393">
        <v>0</v>
      </c>
      <c r="CK295" s="393">
        <v>0</v>
      </c>
      <c r="CL295" s="393">
        <v>0</v>
      </c>
      <c r="CM295" s="393">
        <v>0</v>
      </c>
      <c r="CN295" s="393">
        <v>0</v>
      </c>
      <c r="CO295" s="393">
        <v>0</v>
      </c>
      <c r="CP295" s="393">
        <v>0</v>
      </c>
      <c r="CQ295" s="393">
        <v>0</v>
      </c>
      <c r="CR295" s="393">
        <v>0</v>
      </c>
      <c r="CS295" s="393">
        <v>0</v>
      </c>
      <c r="CT295" s="393">
        <v>0</v>
      </c>
      <c r="CU295" s="393">
        <v>0</v>
      </c>
      <c r="CV295" s="393">
        <v>0</v>
      </c>
      <c r="CW295" s="393">
        <v>0</v>
      </c>
      <c r="CX295" s="393">
        <v>0</v>
      </c>
      <c r="CY295" s="393">
        <v>0</v>
      </c>
      <c r="CZ295" s="393">
        <v>0</v>
      </c>
      <c r="DA295" s="393">
        <v>0</v>
      </c>
      <c r="DB295" s="393">
        <v>0</v>
      </c>
      <c r="DC295" s="393">
        <v>0</v>
      </c>
      <c r="DD295" s="393">
        <v>0</v>
      </c>
      <c r="DE295" s="393">
        <v>0</v>
      </c>
      <c r="DF295" s="393">
        <v>0</v>
      </c>
      <c r="DG295" s="393">
        <v>0</v>
      </c>
      <c r="DH295" s="393">
        <v>0</v>
      </c>
      <c r="DI295" s="393">
        <v>0</v>
      </c>
      <c r="DJ295" s="393">
        <v>0</v>
      </c>
      <c r="DK295" s="393">
        <v>0</v>
      </c>
      <c r="DL295" s="393">
        <v>0</v>
      </c>
      <c r="DM295" s="393">
        <v>0</v>
      </c>
      <c r="DN295" s="393">
        <v>0</v>
      </c>
      <c r="DO295" s="393">
        <v>0</v>
      </c>
    </row>
    <row r="296" spans="1:141" ht="15" x14ac:dyDescent="0.25">
      <c r="A296" s="386" t="str">
        <f t="shared" si="19"/>
        <v>300120251224TAC0009-30xx-230340040333</v>
      </c>
      <c r="B296" s="161" t="s">
        <v>2606</v>
      </c>
      <c r="C296" s="475" t="s">
        <v>3363</v>
      </c>
      <c r="D296" s="161" t="s">
        <v>4458</v>
      </c>
      <c r="E296" s="161" t="s">
        <v>5101</v>
      </c>
      <c r="F296" s="161"/>
      <c r="G296" s="161" t="s">
        <v>479</v>
      </c>
      <c r="H296" s="198">
        <v>46015</v>
      </c>
      <c r="I296" s="161" t="s">
        <v>595</v>
      </c>
      <c r="J296" s="161" t="s">
        <v>217</v>
      </c>
      <c r="K296" s="260">
        <v>230340040333</v>
      </c>
      <c r="L296" s="161" t="s">
        <v>3081</v>
      </c>
      <c r="M296" s="161" t="s">
        <v>2605</v>
      </c>
      <c r="N296" s="161" t="s">
        <v>564</v>
      </c>
      <c r="O296" s="198" t="e">
        <v>#N/A</v>
      </c>
      <c r="P296" s="161" t="e">
        <v>#N/A</v>
      </c>
      <c r="Q296" s="161" t="e">
        <v>#N/A</v>
      </c>
      <c r="R296" s="161" t="s">
        <v>480</v>
      </c>
      <c r="S296" s="161" t="s">
        <v>716</v>
      </c>
      <c r="T296" s="161" t="s">
        <v>579</v>
      </c>
      <c r="U296" s="161" t="s">
        <v>719</v>
      </c>
      <c r="V296" s="161" t="s">
        <v>658</v>
      </c>
      <c r="W296" s="161" t="s">
        <v>132</v>
      </c>
      <c r="X296" s="198">
        <v>45014</v>
      </c>
      <c r="Y296" s="198">
        <v>45999</v>
      </c>
      <c r="Z296" s="161">
        <v>30</v>
      </c>
      <c r="AA296" s="198">
        <v>46043</v>
      </c>
      <c r="AB296" s="197">
        <f t="shared" si="18"/>
        <v>70</v>
      </c>
      <c r="AC296" s="161" t="s">
        <v>904</v>
      </c>
      <c r="AD296" s="161">
        <v>0</v>
      </c>
      <c r="AE296" s="197">
        <v>149983548</v>
      </c>
      <c r="AF296" s="197">
        <v>1.4360165344290028</v>
      </c>
      <c r="AG296" s="197">
        <v>1.4166666666666667</v>
      </c>
      <c r="AH296" s="242" t="s">
        <v>118</v>
      </c>
      <c r="AI296" s="242" t="s">
        <v>118</v>
      </c>
      <c r="AJ296" s="515"/>
      <c r="AK296" s="515"/>
      <c r="AL296" s="515"/>
      <c r="AM296" s="515"/>
      <c r="AN296" s="515"/>
      <c r="AO296" s="515"/>
      <c r="AP296" s="515"/>
      <c r="AQ296" s="515"/>
      <c r="AR296" s="515"/>
      <c r="AS296" s="515"/>
      <c r="AT296" s="515"/>
      <c r="AU296" s="515"/>
      <c r="AV296" s="515"/>
      <c r="AW296" s="515"/>
      <c r="AX296" s="515"/>
      <c r="AY296" s="515"/>
      <c r="AZ296" s="515"/>
      <c r="BA296" s="515"/>
      <c r="BB296" s="234"/>
      <c r="BC296" s="234"/>
      <c r="BD296" s="234"/>
      <c r="BE296" s="234"/>
      <c r="BF296" s="234"/>
      <c r="BG296" s="234"/>
      <c r="BH296" s="234"/>
      <c r="BI296" s="234"/>
      <c r="BJ296" s="234"/>
      <c r="BK296" s="234"/>
      <c r="BL296" s="234"/>
      <c r="BM296" s="234"/>
      <c r="BN296" s="234"/>
      <c r="BO296" s="234"/>
      <c r="BP296" s="234"/>
      <c r="BQ296" s="234"/>
      <c r="BR296" s="234"/>
      <c r="BS296" s="234"/>
      <c r="BT296" s="234"/>
      <c r="BU296" s="234"/>
      <c r="BV296" s="234"/>
      <c r="BW296" s="234"/>
      <c r="BX296" s="234"/>
      <c r="BY296" s="234"/>
      <c r="BZ296" s="234"/>
      <c r="CA296" s="234"/>
      <c r="CB296" s="234"/>
      <c r="CC296" s="234"/>
      <c r="CD296" s="234"/>
      <c r="CE296" s="234"/>
      <c r="CF296" s="234"/>
      <c r="CG296" s="234"/>
      <c r="CH296" s="234"/>
      <c r="CI296" s="234"/>
      <c r="CJ296" s="234"/>
      <c r="CK296" s="234"/>
      <c r="CL296" s="234"/>
      <c r="CM296" s="234"/>
      <c r="CN296" s="234"/>
      <c r="CO296" s="234"/>
      <c r="CP296" s="234"/>
      <c r="CQ296" s="234"/>
      <c r="CR296" s="234"/>
      <c r="CS296" s="234"/>
      <c r="CT296" s="234"/>
      <c r="CU296" s="234"/>
      <c r="CV296" s="234"/>
      <c r="CW296" s="234"/>
      <c r="CX296" s="234"/>
      <c r="CY296" s="234"/>
      <c r="CZ296" s="234"/>
      <c r="DA296" s="234"/>
      <c r="DB296" s="234"/>
      <c r="DC296" s="234"/>
      <c r="DD296" s="234"/>
      <c r="DE296" s="234"/>
      <c r="DF296" s="234"/>
      <c r="DG296" s="234"/>
      <c r="DH296" s="234"/>
      <c r="DI296" s="234"/>
      <c r="DJ296" s="234"/>
      <c r="DK296" s="234"/>
      <c r="DL296" s="234"/>
      <c r="DM296" s="234"/>
      <c r="DN296" s="234"/>
      <c r="DO296" s="234"/>
      <c r="DP296" s="234"/>
      <c r="DQ296" s="234"/>
      <c r="DR296" s="234"/>
      <c r="DS296" s="234"/>
      <c r="DT296" s="234"/>
      <c r="DU296" s="234"/>
      <c r="DV296" s="234"/>
      <c r="DW296" s="234"/>
      <c r="DX296" s="234"/>
      <c r="DY296" s="234"/>
      <c r="DZ296" s="234"/>
      <c r="EA296" s="234"/>
      <c r="EB296" s="234"/>
      <c r="EC296" s="234"/>
      <c r="ED296" s="234"/>
      <c r="EE296" s="234"/>
      <c r="EF296" s="234"/>
      <c r="EG296" s="234"/>
      <c r="EH296" s="234"/>
      <c r="EI296" s="234"/>
      <c r="EJ296" s="234"/>
      <c r="EK296" s="234"/>
    </row>
    <row r="297" spans="1:141" ht="15" x14ac:dyDescent="0.25">
      <c r="A297" s="386" t="str">
        <f t="shared" si="19"/>
        <v>620120260224TAC0040-62xx-220541035040</v>
      </c>
      <c r="B297" s="161" t="s">
        <v>4599</v>
      </c>
      <c r="C297" s="475" t="s">
        <v>3363</v>
      </c>
      <c r="D297" s="161" t="s">
        <v>4458</v>
      </c>
      <c r="E297" s="161" t="s">
        <v>5429</v>
      </c>
      <c r="F297" s="161"/>
      <c r="G297" s="161" t="s">
        <v>479</v>
      </c>
      <c r="H297" s="198">
        <v>46077</v>
      </c>
      <c r="I297" s="161" t="s">
        <v>576</v>
      </c>
      <c r="J297" s="161" t="s">
        <v>361</v>
      </c>
      <c r="K297" s="260">
        <v>220541035040</v>
      </c>
      <c r="L297" s="161" t="s">
        <v>5430</v>
      </c>
      <c r="M297" s="161" t="s">
        <v>5431</v>
      </c>
      <c r="N297" s="161" t="s">
        <v>564</v>
      </c>
      <c r="O297" s="198" t="e">
        <v>#N/A</v>
      </c>
      <c r="P297" s="161" t="e">
        <v>#N/A</v>
      </c>
      <c r="Q297" s="161" t="e">
        <v>#N/A</v>
      </c>
      <c r="R297" s="161" t="s">
        <v>31</v>
      </c>
      <c r="S297" s="161" t="s">
        <v>1967</v>
      </c>
      <c r="T297" s="161" t="s">
        <v>578</v>
      </c>
      <c r="U297" s="161" t="s">
        <v>3259</v>
      </c>
      <c r="V297" s="161" t="s">
        <v>658</v>
      </c>
      <c r="W297" s="161" t="s">
        <v>132</v>
      </c>
      <c r="X297" s="198">
        <v>44927</v>
      </c>
      <c r="Y297" s="198">
        <v>46057</v>
      </c>
      <c r="Z297" s="161">
        <v>30</v>
      </c>
      <c r="AA297" s="198">
        <v>46085</v>
      </c>
      <c r="AB297" s="197">
        <f t="shared" si="18"/>
        <v>28</v>
      </c>
      <c r="AC297" s="161" t="s">
        <v>904</v>
      </c>
      <c r="AD297" s="161">
        <v>0</v>
      </c>
      <c r="AE297" s="197">
        <v>148946621</v>
      </c>
      <c r="AF297" s="197">
        <v>0.95751416878399676</v>
      </c>
      <c r="AG297" s="197">
        <v>0.52083333333333337</v>
      </c>
      <c r="AH297" s="242" t="s">
        <v>118</v>
      </c>
      <c r="AI297" s="242" t="s">
        <v>57</v>
      </c>
      <c r="AJ297" s="516">
        <v>0</v>
      </c>
      <c r="AK297" s="516">
        <v>5023172</v>
      </c>
      <c r="AL297" s="516">
        <v>141525408</v>
      </c>
      <c r="AM297" s="516">
        <v>7421213</v>
      </c>
      <c r="AN297" s="516">
        <v>0</v>
      </c>
      <c r="AO297" s="516">
        <v>0</v>
      </c>
      <c r="AP297" s="516">
        <v>0</v>
      </c>
      <c r="AQ297" s="516">
        <v>410652</v>
      </c>
      <c r="AR297" s="516">
        <v>243819</v>
      </c>
      <c r="AS297" s="516">
        <v>1182366</v>
      </c>
      <c r="AT297" s="516">
        <v>0</v>
      </c>
      <c r="AU297" s="516">
        <v>0</v>
      </c>
      <c r="AV297" s="516">
        <v>0</v>
      </c>
      <c r="AW297" s="516">
        <v>0.58333333333333337</v>
      </c>
      <c r="AX297" s="516">
        <v>1.9166666666666667</v>
      </c>
      <c r="AY297" s="516">
        <v>0.16666666666666666</v>
      </c>
      <c r="AZ297" s="516">
        <v>0</v>
      </c>
      <c r="BA297" s="516">
        <v>0</v>
      </c>
      <c r="BB297" s="393">
        <v>0</v>
      </c>
      <c r="BC297" s="393">
        <v>5023172</v>
      </c>
      <c r="BD297" s="393">
        <v>141525408</v>
      </c>
      <c r="BE297" s="393">
        <v>7421213</v>
      </c>
      <c r="BF297" s="393">
        <v>0</v>
      </c>
      <c r="BG297" s="393">
        <v>0</v>
      </c>
      <c r="BH297" s="393">
        <v>0</v>
      </c>
      <c r="BI297" s="393">
        <v>410652</v>
      </c>
      <c r="BJ297" s="393">
        <v>243819</v>
      </c>
      <c r="BK297" s="393">
        <v>69317</v>
      </c>
      <c r="BL297" s="393">
        <v>0</v>
      </c>
      <c r="BM297" s="393">
        <v>0</v>
      </c>
      <c r="BN297" s="393">
        <v>0</v>
      </c>
      <c r="BO297" s="393">
        <v>0.58333333333333337</v>
      </c>
      <c r="BP297" s="393">
        <v>1.9166666666666667</v>
      </c>
      <c r="BQ297" s="393">
        <v>0.16666666666666666</v>
      </c>
      <c r="BR297" s="393">
        <v>0</v>
      </c>
      <c r="BS297" s="393">
        <v>0</v>
      </c>
      <c r="BT297" s="393">
        <v>0</v>
      </c>
      <c r="BU297" s="393">
        <v>0</v>
      </c>
      <c r="BV297" s="393">
        <v>0</v>
      </c>
      <c r="BW297" s="393">
        <v>0</v>
      </c>
      <c r="BX297" s="393">
        <v>0</v>
      </c>
      <c r="BY297" s="393">
        <v>0</v>
      </c>
      <c r="BZ297" s="393">
        <v>0</v>
      </c>
      <c r="CA297" s="393">
        <v>0</v>
      </c>
      <c r="CB297" s="393">
        <v>0</v>
      </c>
      <c r="CC297" s="393">
        <v>0</v>
      </c>
      <c r="CD297" s="393">
        <v>0</v>
      </c>
      <c r="CE297" s="393">
        <v>0</v>
      </c>
      <c r="CF297" s="393">
        <v>0</v>
      </c>
      <c r="CG297" s="393">
        <v>0</v>
      </c>
      <c r="CH297" s="393">
        <v>0</v>
      </c>
      <c r="CI297" s="393">
        <v>1113049</v>
      </c>
      <c r="CJ297" s="393">
        <v>0</v>
      </c>
      <c r="CK297" s="393">
        <v>0</v>
      </c>
      <c r="CL297" s="393">
        <v>0</v>
      </c>
      <c r="CM297" s="393">
        <v>0</v>
      </c>
      <c r="CN297" s="393">
        <v>0</v>
      </c>
      <c r="CO297" s="393">
        <v>0</v>
      </c>
      <c r="CP297" s="393">
        <v>0</v>
      </c>
      <c r="CQ297" s="393">
        <v>0</v>
      </c>
      <c r="CR297" s="393">
        <v>0</v>
      </c>
      <c r="CS297" s="393">
        <v>0</v>
      </c>
      <c r="CT297" s="393">
        <v>0</v>
      </c>
      <c r="CU297" s="393">
        <v>0</v>
      </c>
      <c r="CV297" s="393">
        <v>0</v>
      </c>
      <c r="CW297" s="393">
        <v>0</v>
      </c>
      <c r="CX297" s="393">
        <v>0</v>
      </c>
      <c r="CY297" s="393">
        <v>0</v>
      </c>
      <c r="CZ297" s="393">
        <v>0</v>
      </c>
      <c r="DA297" s="393">
        <v>0</v>
      </c>
      <c r="DB297" s="393">
        <v>0</v>
      </c>
      <c r="DC297" s="393">
        <v>0</v>
      </c>
      <c r="DD297" s="393">
        <v>0</v>
      </c>
      <c r="DE297" s="393">
        <v>0</v>
      </c>
      <c r="DF297" s="393">
        <v>0</v>
      </c>
      <c r="DG297" s="393">
        <v>0</v>
      </c>
      <c r="DH297" s="393">
        <v>0</v>
      </c>
      <c r="DI297" s="393">
        <v>0</v>
      </c>
      <c r="DJ297" s="393">
        <v>0</v>
      </c>
      <c r="DK297" s="393">
        <v>0</v>
      </c>
      <c r="DL297" s="393">
        <v>0</v>
      </c>
      <c r="DM297" s="393">
        <v>0</v>
      </c>
      <c r="DN297" s="393">
        <v>0</v>
      </c>
      <c r="DO297" s="393">
        <v>0</v>
      </c>
    </row>
    <row r="298" spans="1:141" ht="15" x14ac:dyDescent="0.25">
      <c r="A298" s="386" t="str">
        <f t="shared" si="19"/>
        <v>330120251008TAC0002-33xx-950901300253</v>
      </c>
      <c r="B298" s="161" t="s">
        <v>1259</v>
      </c>
      <c r="C298" s="475" t="s">
        <v>3363</v>
      </c>
      <c r="D298" s="161" t="s">
        <v>4458</v>
      </c>
      <c r="E298" s="161" t="s">
        <v>5119</v>
      </c>
      <c r="F298" s="161"/>
      <c r="G298" s="161" t="s">
        <v>487</v>
      </c>
      <c r="H298" s="198">
        <v>45938</v>
      </c>
      <c r="I298" s="161" t="s">
        <v>598</v>
      </c>
      <c r="J298" s="161" t="s">
        <v>304</v>
      </c>
      <c r="K298" s="260">
        <v>950901300253</v>
      </c>
      <c r="L298" s="161" t="s">
        <v>3082</v>
      </c>
      <c r="M298" s="161" t="s">
        <v>1258</v>
      </c>
      <c r="N298" s="161" t="s">
        <v>564</v>
      </c>
      <c r="O298" s="198" t="e">
        <v>#N/A</v>
      </c>
      <c r="P298" s="161" t="e">
        <v>#N/A</v>
      </c>
      <c r="Q298" s="161" t="e">
        <v>#N/A</v>
      </c>
      <c r="R298" s="161" t="s">
        <v>480</v>
      </c>
      <c r="S298" s="161" t="s">
        <v>708</v>
      </c>
      <c r="T298" s="161" t="s">
        <v>572</v>
      </c>
      <c r="U298" s="161" t="s">
        <v>1014</v>
      </c>
      <c r="V298" s="161" t="s">
        <v>689</v>
      </c>
      <c r="W298" s="161" t="s">
        <v>174</v>
      </c>
      <c r="X298" s="198">
        <v>44562</v>
      </c>
      <c r="Y298" s="198">
        <v>45838</v>
      </c>
      <c r="Z298" s="161">
        <v>30</v>
      </c>
      <c r="AA298" s="198">
        <v>45943</v>
      </c>
      <c r="AB298" s="197">
        <f t="shared" si="18"/>
        <v>170</v>
      </c>
      <c r="AC298" s="161" t="s">
        <v>118</v>
      </c>
      <c r="AD298" s="161" t="s">
        <v>165</v>
      </c>
      <c r="AE298" s="197">
        <v>147129190</v>
      </c>
      <c r="AF298" s="197">
        <v>1.3056410444255735</v>
      </c>
      <c r="AG298" s="197">
        <v>1.9374999999999998</v>
      </c>
      <c r="AH298" s="242" t="s">
        <v>118</v>
      </c>
      <c r="AI298" s="242" t="s">
        <v>118</v>
      </c>
      <c r="AJ298" s="515"/>
      <c r="AK298" s="515"/>
      <c r="AL298" s="515"/>
      <c r="AM298" s="515"/>
      <c r="AN298" s="515"/>
      <c r="AO298" s="515"/>
      <c r="AP298" s="515"/>
      <c r="AQ298" s="515"/>
      <c r="AR298" s="515"/>
      <c r="AS298" s="515"/>
      <c r="AT298" s="515"/>
      <c r="AU298" s="515"/>
      <c r="AV298" s="515"/>
      <c r="AW298" s="515"/>
      <c r="AX298" s="515"/>
      <c r="AY298" s="515"/>
      <c r="AZ298" s="515"/>
      <c r="BA298" s="515"/>
      <c r="BB298" s="234"/>
      <c r="BC298" s="234"/>
      <c r="BD298" s="234"/>
      <c r="BE298" s="234"/>
      <c r="BF298" s="234"/>
      <c r="BG298" s="234"/>
      <c r="BH298" s="234"/>
      <c r="BI298" s="234"/>
      <c r="BJ298" s="234"/>
      <c r="BK298" s="234"/>
      <c r="BL298" s="234"/>
      <c r="BM298" s="234"/>
      <c r="BN298" s="234"/>
      <c r="BO298" s="234"/>
      <c r="BP298" s="234"/>
      <c r="BQ298" s="234"/>
      <c r="BR298" s="234"/>
      <c r="BS298" s="234"/>
      <c r="BT298" s="234"/>
      <c r="BU298" s="234"/>
      <c r="BV298" s="234"/>
      <c r="BW298" s="234"/>
      <c r="BX298" s="234"/>
      <c r="BY298" s="234"/>
      <c r="BZ298" s="234"/>
      <c r="CA298" s="234"/>
      <c r="CB298" s="234"/>
      <c r="CC298" s="234"/>
      <c r="CD298" s="234"/>
      <c r="CE298" s="234"/>
      <c r="CF298" s="234"/>
      <c r="CG298" s="234"/>
      <c r="CH298" s="234"/>
      <c r="CI298" s="234"/>
      <c r="CJ298" s="234"/>
      <c r="CK298" s="234"/>
      <c r="CL298" s="234"/>
      <c r="CM298" s="234"/>
      <c r="CN298" s="234"/>
      <c r="CO298" s="234"/>
      <c r="CP298" s="234"/>
      <c r="CQ298" s="234"/>
      <c r="CR298" s="234"/>
      <c r="CS298" s="234"/>
      <c r="CT298" s="234"/>
      <c r="CU298" s="234"/>
      <c r="CV298" s="234"/>
      <c r="CW298" s="234"/>
      <c r="CX298" s="234"/>
      <c r="CY298" s="234"/>
      <c r="CZ298" s="234"/>
      <c r="DA298" s="234"/>
      <c r="DB298" s="234"/>
      <c r="DC298" s="234"/>
      <c r="DD298" s="234"/>
      <c r="DE298" s="234"/>
      <c r="DF298" s="234"/>
      <c r="DG298" s="234"/>
      <c r="DH298" s="234"/>
      <c r="DI298" s="234"/>
      <c r="DJ298" s="234"/>
      <c r="DK298" s="234"/>
      <c r="DL298" s="234"/>
      <c r="DM298" s="234"/>
      <c r="DN298" s="234"/>
      <c r="DO298" s="234"/>
      <c r="DP298" s="234"/>
      <c r="DQ298" s="234"/>
      <c r="DR298" s="234"/>
      <c r="DS298" s="234"/>
      <c r="DT298" s="234"/>
      <c r="DU298" s="234"/>
      <c r="DV298" s="234"/>
      <c r="DW298" s="234"/>
      <c r="DX298" s="234"/>
      <c r="DY298" s="234"/>
      <c r="DZ298" s="234"/>
      <c r="EA298" s="234"/>
      <c r="EB298" s="234"/>
      <c r="EC298" s="234"/>
      <c r="ED298" s="234"/>
      <c r="EE298" s="234"/>
      <c r="EF298" s="234"/>
      <c r="EG298" s="234"/>
      <c r="EH298" s="234"/>
      <c r="EI298" s="234"/>
      <c r="EJ298" s="234"/>
      <c r="EK298" s="234"/>
    </row>
    <row r="299" spans="1:141" ht="15" x14ac:dyDescent="0.25">
      <c r="A299" s="386" t="str">
        <f t="shared" si="19"/>
        <v>620120260320TAC0018-62xx-870921350221</v>
      </c>
      <c r="B299" s="161" t="s">
        <v>5478</v>
      </c>
      <c r="C299" s="475" t="s">
        <v>3363</v>
      </c>
      <c r="D299" s="161" t="s">
        <v>4458</v>
      </c>
      <c r="E299" s="161"/>
      <c r="F299" s="161" t="s">
        <v>4903</v>
      </c>
      <c r="G299" s="161" t="s">
        <v>479</v>
      </c>
      <c r="H299" s="198">
        <v>46101</v>
      </c>
      <c r="I299" s="161" t="s">
        <v>576</v>
      </c>
      <c r="J299" s="161" t="s">
        <v>361</v>
      </c>
      <c r="K299" s="260">
        <v>870921350221</v>
      </c>
      <c r="L299" s="161" t="s">
        <v>5479</v>
      </c>
      <c r="M299" s="161" t="s">
        <v>5480</v>
      </c>
      <c r="N299" s="161" t="s">
        <v>564</v>
      </c>
      <c r="O299" s="198" t="e">
        <v>#N/A</v>
      </c>
      <c r="P299" s="161" t="e">
        <v>#N/A</v>
      </c>
      <c r="Q299" s="161" t="e">
        <v>#N/A</v>
      </c>
      <c r="R299" s="161" t="s">
        <v>31</v>
      </c>
      <c r="S299" s="161" t="s">
        <v>715</v>
      </c>
      <c r="T299" s="161" t="s">
        <v>567</v>
      </c>
      <c r="U299" s="161" t="s">
        <v>847</v>
      </c>
      <c r="V299" s="161" t="s">
        <v>658</v>
      </c>
      <c r="W299" s="161" t="s">
        <v>132</v>
      </c>
      <c r="X299" s="198">
        <v>44927</v>
      </c>
      <c r="Y299" s="198">
        <v>46097</v>
      </c>
      <c r="Z299" s="161">
        <v>30</v>
      </c>
      <c r="AA299" s="198">
        <v>46112</v>
      </c>
      <c r="AB299" s="197">
        <f t="shared" si="18"/>
        <v>1</v>
      </c>
      <c r="AC299" s="161" t="s">
        <v>904</v>
      </c>
      <c r="AD299" s="161">
        <v>0</v>
      </c>
      <c r="AE299" s="197">
        <v>147058436</v>
      </c>
      <c r="AF299" s="197">
        <v>3.0814859203316969</v>
      </c>
      <c r="AG299" s="197">
        <v>1.5</v>
      </c>
      <c r="AH299" s="242" t="s">
        <v>118</v>
      </c>
      <c r="AI299" s="242" t="s">
        <v>57</v>
      </c>
      <c r="AJ299" s="516">
        <v>12870536</v>
      </c>
      <c r="AK299" s="516">
        <v>30156456</v>
      </c>
      <c r="AL299" s="516">
        <v>36613632</v>
      </c>
      <c r="AM299" s="516">
        <v>62151680</v>
      </c>
      <c r="AN299" s="516">
        <v>48293124</v>
      </c>
      <c r="AO299" s="516">
        <v>0</v>
      </c>
      <c r="AP299" s="516">
        <v>0</v>
      </c>
      <c r="AQ299" s="516">
        <v>682247</v>
      </c>
      <c r="AR299" s="516">
        <v>1467200</v>
      </c>
      <c r="AS299" s="516">
        <v>1776389</v>
      </c>
      <c r="AT299" s="516">
        <v>1287996</v>
      </c>
      <c r="AU299" s="516">
        <v>0</v>
      </c>
      <c r="AV299" s="516">
        <v>0</v>
      </c>
      <c r="AW299" s="516">
        <v>2</v>
      </c>
      <c r="AX299" s="516">
        <v>2</v>
      </c>
      <c r="AY299" s="516">
        <v>2</v>
      </c>
      <c r="AZ299" s="516">
        <v>2</v>
      </c>
      <c r="BA299" s="516">
        <v>0</v>
      </c>
      <c r="BB299" s="393">
        <v>0</v>
      </c>
      <c r="BC299" s="393">
        <v>0</v>
      </c>
      <c r="BD299" s="393">
        <v>0</v>
      </c>
      <c r="BE299" s="393">
        <v>0</v>
      </c>
      <c r="BF299" s="393">
        <v>0</v>
      </c>
      <c r="BG299" s="393">
        <v>0</v>
      </c>
      <c r="BH299" s="393">
        <v>0</v>
      </c>
      <c r="BI299" s="393">
        <v>0</v>
      </c>
      <c r="BJ299" s="393">
        <v>0</v>
      </c>
      <c r="BK299" s="393">
        <v>0</v>
      </c>
      <c r="BL299" s="393">
        <v>0</v>
      </c>
      <c r="BM299" s="393">
        <v>0</v>
      </c>
      <c r="BN299" s="393">
        <v>0</v>
      </c>
      <c r="BO299" s="393">
        <v>0</v>
      </c>
      <c r="BP299" s="393">
        <v>0</v>
      </c>
      <c r="BQ299" s="393">
        <v>0</v>
      </c>
      <c r="BR299" s="393">
        <v>0</v>
      </c>
      <c r="BS299" s="393">
        <v>0</v>
      </c>
      <c r="BT299" s="393">
        <v>0</v>
      </c>
      <c r="BU299" s="393">
        <v>0</v>
      </c>
      <c r="BV299" s="393">
        <v>0</v>
      </c>
      <c r="BW299" s="393">
        <v>0</v>
      </c>
      <c r="BX299" s="393">
        <v>0</v>
      </c>
      <c r="BY299" s="393">
        <v>0</v>
      </c>
      <c r="BZ299" s="393">
        <v>0</v>
      </c>
      <c r="CA299" s="393">
        <v>0</v>
      </c>
      <c r="CB299" s="393">
        <v>0</v>
      </c>
      <c r="CC299" s="393">
        <v>0</v>
      </c>
      <c r="CD299" s="393">
        <v>0</v>
      </c>
      <c r="CE299" s="393">
        <v>0</v>
      </c>
      <c r="CF299" s="393">
        <v>0</v>
      </c>
      <c r="CG299" s="393">
        <v>682247</v>
      </c>
      <c r="CH299" s="393">
        <v>458530</v>
      </c>
      <c r="CI299" s="393">
        <v>29999</v>
      </c>
      <c r="CJ299" s="393">
        <v>0</v>
      </c>
      <c r="CK299" s="393">
        <v>0</v>
      </c>
      <c r="CL299" s="393">
        <v>12870536</v>
      </c>
      <c r="CM299" s="393">
        <v>30156456</v>
      </c>
      <c r="CN299" s="393">
        <v>36613632</v>
      </c>
      <c r="CO299" s="393">
        <v>62151680</v>
      </c>
      <c r="CP299" s="393">
        <v>48293124</v>
      </c>
      <c r="CQ299" s="393">
        <v>0</v>
      </c>
      <c r="CR299" s="393">
        <v>0</v>
      </c>
      <c r="CS299" s="393">
        <v>0</v>
      </c>
      <c r="CT299" s="393">
        <v>1008670</v>
      </c>
      <c r="CU299" s="393">
        <v>1746390</v>
      </c>
      <c r="CV299" s="393">
        <v>1287996</v>
      </c>
      <c r="CW299" s="393">
        <v>0</v>
      </c>
      <c r="CX299" s="393">
        <v>0</v>
      </c>
      <c r="CY299" s="393">
        <v>2</v>
      </c>
      <c r="CZ299" s="393">
        <v>2</v>
      </c>
      <c r="DA299" s="393">
        <v>2</v>
      </c>
      <c r="DB299" s="393">
        <v>2</v>
      </c>
      <c r="DC299" s="393">
        <v>0</v>
      </c>
      <c r="DD299" s="393">
        <v>0</v>
      </c>
      <c r="DE299" s="393">
        <v>0</v>
      </c>
      <c r="DF299" s="393">
        <v>0</v>
      </c>
      <c r="DG299" s="393">
        <v>0</v>
      </c>
      <c r="DH299" s="393">
        <v>0</v>
      </c>
      <c r="DI299" s="393">
        <v>0</v>
      </c>
      <c r="DJ299" s="393">
        <v>0</v>
      </c>
      <c r="DK299" s="393">
        <v>0</v>
      </c>
      <c r="DL299" s="393">
        <v>0</v>
      </c>
      <c r="DM299" s="393">
        <v>0</v>
      </c>
      <c r="DN299" s="393">
        <v>0</v>
      </c>
      <c r="DO299" s="393">
        <v>0</v>
      </c>
    </row>
    <row r="300" spans="1:141" ht="15" x14ac:dyDescent="0.25">
      <c r="A300" s="386" t="str">
        <f t="shared" si="19"/>
        <v>620120251225TAC0001-62xx-830411301441</v>
      </c>
      <c r="B300" s="161" t="s">
        <v>4581</v>
      </c>
      <c r="C300" s="475" t="s">
        <v>3363</v>
      </c>
      <c r="D300" s="161" t="s">
        <v>4458</v>
      </c>
      <c r="E300" s="161" t="s">
        <v>5434</v>
      </c>
      <c r="F300" s="161"/>
      <c r="G300" s="161" t="s">
        <v>479</v>
      </c>
      <c r="H300" s="198">
        <v>46016</v>
      </c>
      <c r="I300" s="161" t="s">
        <v>576</v>
      </c>
      <c r="J300" s="161" t="s">
        <v>361</v>
      </c>
      <c r="K300" s="260">
        <v>830411301441</v>
      </c>
      <c r="L300" s="161" t="s">
        <v>5435</v>
      </c>
      <c r="M300" s="161" t="s">
        <v>4580</v>
      </c>
      <c r="N300" s="161" t="s">
        <v>564</v>
      </c>
      <c r="O300" s="198" t="e">
        <v>#N/A</v>
      </c>
      <c r="P300" s="161" t="e">
        <v>#N/A</v>
      </c>
      <c r="Q300" s="161" t="e">
        <v>#N/A</v>
      </c>
      <c r="R300" s="161" t="s">
        <v>31</v>
      </c>
      <c r="S300" s="161" t="s">
        <v>715</v>
      </c>
      <c r="T300" s="161" t="s">
        <v>567</v>
      </c>
      <c r="U300" s="161" t="s">
        <v>3260</v>
      </c>
      <c r="V300" s="161" t="s">
        <v>658</v>
      </c>
      <c r="W300" s="161" t="s">
        <v>132</v>
      </c>
      <c r="X300" s="198">
        <v>45061</v>
      </c>
      <c r="Y300" s="198">
        <v>46015</v>
      </c>
      <c r="Z300" s="161">
        <v>30</v>
      </c>
      <c r="AA300" s="198">
        <v>46084</v>
      </c>
      <c r="AB300" s="197">
        <f t="shared" si="18"/>
        <v>29</v>
      </c>
      <c r="AC300" s="161" t="s">
        <v>904</v>
      </c>
      <c r="AD300" s="161">
        <v>0</v>
      </c>
      <c r="AE300" s="197">
        <v>144765613</v>
      </c>
      <c r="AF300" s="197">
        <v>3.0733548581043206</v>
      </c>
      <c r="AG300" s="197">
        <v>0</v>
      </c>
      <c r="AH300" s="242" t="s">
        <v>118</v>
      </c>
      <c r="AI300" s="242" t="s">
        <v>57</v>
      </c>
      <c r="AJ300" s="516">
        <v>0</v>
      </c>
      <c r="AK300" s="516">
        <v>0</v>
      </c>
      <c r="AL300" s="516">
        <v>68535676</v>
      </c>
      <c r="AM300" s="516">
        <v>76229937</v>
      </c>
      <c r="AN300" s="516">
        <v>0</v>
      </c>
      <c r="AO300" s="516">
        <v>0</v>
      </c>
      <c r="AP300" s="516">
        <v>0</v>
      </c>
      <c r="AQ300" s="516">
        <v>0</v>
      </c>
      <c r="AR300" s="516">
        <v>2036470</v>
      </c>
      <c r="AS300" s="516">
        <v>2412691</v>
      </c>
      <c r="AT300" s="516">
        <v>0</v>
      </c>
      <c r="AU300" s="516">
        <v>0</v>
      </c>
      <c r="AV300" s="516">
        <v>0</v>
      </c>
      <c r="AW300" s="516">
        <v>0</v>
      </c>
      <c r="AX300" s="516">
        <v>0</v>
      </c>
      <c r="AY300" s="516">
        <v>0</v>
      </c>
      <c r="AZ300" s="516">
        <v>0</v>
      </c>
      <c r="BA300" s="516">
        <v>0</v>
      </c>
      <c r="BB300" s="393">
        <v>0</v>
      </c>
      <c r="BC300" s="393">
        <v>0</v>
      </c>
      <c r="BD300" s="393">
        <v>0</v>
      </c>
      <c r="BE300" s="393">
        <v>0</v>
      </c>
      <c r="BF300" s="393">
        <v>0</v>
      </c>
      <c r="BG300" s="393">
        <v>0</v>
      </c>
      <c r="BH300" s="393">
        <v>0</v>
      </c>
      <c r="BI300" s="393">
        <v>0</v>
      </c>
      <c r="BJ300" s="393">
        <v>0</v>
      </c>
      <c r="BK300" s="393">
        <v>0</v>
      </c>
      <c r="BL300" s="393">
        <v>0</v>
      </c>
      <c r="BM300" s="393">
        <v>0</v>
      </c>
      <c r="BN300" s="393">
        <v>0</v>
      </c>
      <c r="BO300" s="393">
        <v>0</v>
      </c>
      <c r="BP300" s="393">
        <v>0</v>
      </c>
      <c r="BQ300" s="393">
        <v>0</v>
      </c>
      <c r="BR300" s="393">
        <v>0</v>
      </c>
      <c r="BS300" s="393">
        <v>0</v>
      </c>
      <c r="BT300" s="393">
        <v>0</v>
      </c>
      <c r="BU300" s="393">
        <v>0</v>
      </c>
      <c r="BV300" s="393">
        <v>0</v>
      </c>
      <c r="BW300" s="393">
        <v>0</v>
      </c>
      <c r="BX300" s="393">
        <v>0</v>
      </c>
      <c r="BY300" s="393">
        <v>0</v>
      </c>
      <c r="BZ300" s="393">
        <v>0</v>
      </c>
      <c r="CA300" s="393">
        <v>0</v>
      </c>
      <c r="CB300" s="393">
        <v>0</v>
      </c>
      <c r="CC300" s="393">
        <v>0</v>
      </c>
      <c r="CD300" s="393">
        <v>0</v>
      </c>
      <c r="CE300" s="393">
        <v>0</v>
      </c>
      <c r="CF300" s="393">
        <v>0</v>
      </c>
      <c r="CG300" s="393">
        <v>0</v>
      </c>
      <c r="CH300" s="393">
        <v>0</v>
      </c>
      <c r="CI300" s="393">
        <v>137693</v>
      </c>
      <c r="CJ300" s="393">
        <v>0</v>
      </c>
      <c r="CK300" s="393">
        <v>0</v>
      </c>
      <c r="CL300" s="393">
        <v>0</v>
      </c>
      <c r="CM300" s="393">
        <v>0</v>
      </c>
      <c r="CN300" s="393">
        <v>68535676</v>
      </c>
      <c r="CO300" s="393">
        <v>76229937</v>
      </c>
      <c r="CP300" s="393">
        <v>0</v>
      </c>
      <c r="CQ300" s="393">
        <v>0</v>
      </c>
      <c r="CR300" s="393">
        <v>0</v>
      </c>
      <c r="CS300" s="393">
        <v>0</v>
      </c>
      <c r="CT300" s="393">
        <v>2036470</v>
      </c>
      <c r="CU300" s="393">
        <v>2274998</v>
      </c>
      <c r="CV300" s="393">
        <v>0</v>
      </c>
      <c r="CW300" s="393">
        <v>0</v>
      </c>
      <c r="CX300" s="393">
        <v>0</v>
      </c>
      <c r="CY300" s="393">
        <v>0</v>
      </c>
      <c r="CZ300" s="393">
        <v>0</v>
      </c>
      <c r="DA300" s="393">
        <v>0</v>
      </c>
      <c r="DB300" s="393">
        <v>0</v>
      </c>
      <c r="DC300" s="393">
        <v>0</v>
      </c>
      <c r="DD300" s="393">
        <v>0</v>
      </c>
      <c r="DE300" s="393">
        <v>0</v>
      </c>
      <c r="DF300" s="393">
        <v>0</v>
      </c>
      <c r="DG300" s="393">
        <v>0</v>
      </c>
      <c r="DH300" s="393">
        <v>0</v>
      </c>
      <c r="DI300" s="393">
        <v>0</v>
      </c>
      <c r="DJ300" s="393">
        <v>0</v>
      </c>
      <c r="DK300" s="393">
        <v>0</v>
      </c>
      <c r="DL300" s="393">
        <v>0</v>
      </c>
      <c r="DM300" s="393">
        <v>0</v>
      </c>
      <c r="DN300" s="393">
        <v>0</v>
      </c>
      <c r="DO300" s="393">
        <v>0</v>
      </c>
    </row>
    <row r="301" spans="1:141" ht="15" x14ac:dyDescent="0.25">
      <c r="A301" s="386" t="str">
        <f t="shared" si="19"/>
        <v>620120260305TAC0040-62xx-230240030719</v>
      </c>
      <c r="B301" s="161" t="s">
        <v>4651</v>
      </c>
      <c r="C301" s="475" t="s">
        <v>3363</v>
      </c>
      <c r="D301" s="161" t="s">
        <v>4458</v>
      </c>
      <c r="E301" s="161"/>
      <c r="F301" s="161" t="s">
        <v>4903</v>
      </c>
      <c r="G301" s="161" t="s">
        <v>479</v>
      </c>
      <c r="H301" s="198">
        <v>46086</v>
      </c>
      <c r="I301" s="161" t="s">
        <v>576</v>
      </c>
      <c r="J301" s="161" t="s">
        <v>361</v>
      </c>
      <c r="K301" s="260">
        <v>230240030719</v>
      </c>
      <c r="L301" s="161" t="s">
        <v>4958</v>
      </c>
      <c r="M301" s="161" t="s">
        <v>4650</v>
      </c>
      <c r="N301" s="161" t="s">
        <v>564</v>
      </c>
      <c r="O301" s="198" t="e">
        <v>#N/A</v>
      </c>
      <c r="P301" s="161" t="e">
        <v>#N/A</v>
      </c>
      <c r="Q301" s="161" t="e">
        <v>#N/A</v>
      </c>
      <c r="R301" s="161" t="s">
        <v>31</v>
      </c>
      <c r="S301" s="161" t="s">
        <v>715</v>
      </c>
      <c r="T301" s="161" t="s">
        <v>567</v>
      </c>
      <c r="U301" s="161" t="s">
        <v>1580</v>
      </c>
      <c r="V301" s="161" t="s">
        <v>658</v>
      </c>
      <c r="W301" s="161" t="s">
        <v>132</v>
      </c>
      <c r="X301" s="198">
        <v>44974</v>
      </c>
      <c r="Y301" s="198">
        <v>46078</v>
      </c>
      <c r="Z301" s="161">
        <v>30</v>
      </c>
      <c r="AA301" s="198">
        <v>46111</v>
      </c>
      <c r="AB301" s="197">
        <f t="shared" si="18"/>
        <v>2</v>
      </c>
      <c r="AC301" s="161" t="s">
        <v>904</v>
      </c>
      <c r="AD301" s="161">
        <v>0</v>
      </c>
      <c r="AE301" s="197">
        <v>144431083</v>
      </c>
      <c r="AF301" s="197">
        <v>3.320191817712812</v>
      </c>
      <c r="AG301" s="197">
        <v>1.375</v>
      </c>
      <c r="AH301" s="242" t="s">
        <v>118</v>
      </c>
      <c r="AI301" s="242" t="s">
        <v>57</v>
      </c>
      <c r="AJ301" s="516">
        <v>0</v>
      </c>
      <c r="AK301" s="516">
        <v>0</v>
      </c>
      <c r="AL301" s="516">
        <v>67923940</v>
      </c>
      <c r="AM301" s="516">
        <v>76507143</v>
      </c>
      <c r="AN301" s="516">
        <v>0</v>
      </c>
      <c r="AO301" s="516">
        <v>0</v>
      </c>
      <c r="AP301" s="516">
        <v>0</v>
      </c>
      <c r="AQ301" s="516">
        <v>0</v>
      </c>
      <c r="AR301" s="516">
        <v>1988718</v>
      </c>
      <c r="AS301" s="516">
        <v>2806671</v>
      </c>
      <c r="AT301" s="516">
        <v>0</v>
      </c>
      <c r="AU301" s="516">
        <v>0</v>
      </c>
      <c r="AV301" s="516">
        <v>0</v>
      </c>
      <c r="AW301" s="516">
        <v>0</v>
      </c>
      <c r="AX301" s="516">
        <v>1.5</v>
      </c>
      <c r="AY301" s="516">
        <v>2</v>
      </c>
      <c r="AZ301" s="516">
        <v>2</v>
      </c>
      <c r="BA301" s="516">
        <v>0</v>
      </c>
      <c r="BB301" s="393">
        <v>0</v>
      </c>
      <c r="BC301" s="393">
        <v>0</v>
      </c>
      <c r="BD301" s="393">
        <v>0</v>
      </c>
      <c r="BE301" s="393">
        <v>0</v>
      </c>
      <c r="BF301" s="393">
        <v>0</v>
      </c>
      <c r="BG301" s="393">
        <v>0</v>
      </c>
      <c r="BH301" s="393">
        <v>0</v>
      </c>
      <c r="BI301" s="393">
        <v>0</v>
      </c>
      <c r="BJ301" s="393">
        <v>0</v>
      </c>
      <c r="BK301" s="393">
        <v>0</v>
      </c>
      <c r="BL301" s="393">
        <v>0</v>
      </c>
      <c r="BM301" s="393">
        <v>0</v>
      </c>
      <c r="BN301" s="393">
        <v>0</v>
      </c>
      <c r="BO301" s="393">
        <v>0</v>
      </c>
      <c r="BP301" s="393">
        <v>0</v>
      </c>
      <c r="BQ301" s="393">
        <v>0</v>
      </c>
      <c r="BR301" s="393">
        <v>0</v>
      </c>
      <c r="BS301" s="393">
        <v>0</v>
      </c>
      <c r="BT301" s="393">
        <v>0</v>
      </c>
      <c r="BU301" s="393">
        <v>0</v>
      </c>
      <c r="BV301" s="393">
        <v>0</v>
      </c>
      <c r="BW301" s="393">
        <v>0</v>
      </c>
      <c r="BX301" s="393">
        <v>0</v>
      </c>
      <c r="BY301" s="393">
        <v>0</v>
      </c>
      <c r="BZ301" s="393">
        <v>0</v>
      </c>
      <c r="CA301" s="393">
        <v>0</v>
      </c>
      <c r="CB301" s="393">
        <v>0</v>
      </c>
      <c r="CC301" s="393">
        <v>0</v>
      </c>
      <c r="CD301" s="393">
        <v>0</v>
      </c>
      <c r="CE301" s="393">
        <v>0</v>
      </c>
      <c r="CF301" s="393">
        <v>0</v>
      </c>
      <c r="CG301" s="393">
        <v>0</v>
      </c>
      <c r="CH301" s="393">
        <v>0</v>
      </c>
      <c r="CI301" s="393">
        <v>582857</v>
      </c>
      <c r="CJ301" s="393">
        <v>0</v>
      </c>
      <c r="CK301" s="393">
        <v>0</v>
      </c>
      <c r="CL301" s="393">
        <v>0</v>
      </c>
      <c r="CM301" s="393">
        <v>0</v>
      </c>
      <c r="CN301" s="393">
        <v>67923940</v>
      </c>
      <c r="CO301" s="393">
        <v>76507143</v>
      </c>
      <c r="CP301" s="393">
        <v>0</v>
      </c>
      <c r="CQ301" s="393">
        <v>0</v>
      </c>
      <c r="CR301" s="393">
        <v>0</v>
      </c>
      <c r="CS301" s="393">
        <v>0</v>
      </c>
      <c r="CT301" s="393">
        <v>1988718</v>
      </c>
      <c r="CU301" s="393">
        <v>2223814</v>
      </c>
      <c r="CV301" s="393">
        <v>0</v>
      </c>
      <c r="CW301" s="393">
        <v>0</v>
      </c>
      <c r="CX301" s="393">
        <v>0</v>
      </c>
      <c r="CY301" s="393">
        <v>0</v>
      </c>
      <c r="CZ301" s="393">
        <v>1.5</v>
      </c>
      <c r="DA301" s="393">
        <v>2</v>
      </c>
      <c r="DB301" s="393">
        <v>2</v>
      </c>
      <c r="DC301" s="393">
        <v>0</v>
      </c>
      <c r="DD301" s="393">
        <v>0</v>
      </c>
      <c r="DE301" s="393">
        <v>0</v>
      </c>
      <c r="DF301" s="393">
        <v>0</v>
      </c>
      <c r="DG301" s="393">
        <v>0</v>
      </c>
      <c r="DH301" s="393">
        <v>0</v>
      </c>
      <c r="DI301" s="393">
        <v>0</v>
      </c>
      <c r="DJ301" s="393">
        <v>0</v>
      </c>
      <c r="DK301" s="393">
        <v>0</v>
      </c>
      <c r="DL301" s="393">
        <v>0</v>
      </c>
      <c r="DM301" s="393">
        <v>0</v>
      </c>
      <c r="DN301" s="393">
        <v>0</v>
      </c>
      <c r="DO301" s="393">
        <v>0</v>
      </c>
    </row>
    <row r="302" spans="1:141" ht="15" x14ac:dyDescent="0.25">
      <c r="A302" s="386" t="str">
        <f t="shared" si="19"/>
        <v>620120260119TAC0010-62xx-191240018188</v>
      </c>
      <c r="B302" s="161" t="s">
        <v>3792</v>
      </c>
      <c r="C302" s="475" t="s">
        <v>3363</v>
      </c>
      <c r="D302" s="161" t="s">
        <v>4458</v>
      </c>
      <c r="E302" s="161" t="s">
        <v>5417</v>
      </c>
      <c r="F302" s="161"/>
      <c r="G302" s="161" t="s">
        <v>479</v>
      </c>
      <c r="H302" s="198">
        <v>46041</v>
      </c>
      <c r="I302" s="161" t="s">
        <v>576</v>
      </c>
      <c r="J302" s="161" t="s">
        <v>361</v>
      </c>
      <c r="K302" s="260">
        <v>191240018188</v>
      </c>
      <c r="L302" s="161" t="s">
        <v>3943</v>
      </c>
      <c r="M302" s="161" t="s">
        <v>3791</v>
      </c>
      <c r="N302" s="161" t="s">
        <v>564</v>
      </c>
      <c r="O302" s="198" t="e">
        <v>#N/A</v>
      </c>
      <c r="P302" s="161" t="e">
        <v>#N/A</v>
      </c>
      <c r="Q302" s="161" t="e">
        <v>#N/A</v>
      </c>
      <c r="R302" s="161" t="s">
        <v>31</v>
      </c>
      <c r="S302" s="161" t="s">
        <v>831</v>
      </c>
      <c r="T302" s="161" t="s">
        <v>578</v>
      </c>
      <c r="U302" s="161" t="s">
        <v>3259</v>
      </c>
      <c r="V302" s="161" t="s">
        <v>658</v>
      </c>
      <c r="W302" s="161" t="s">
        <v>132</v>
      </c>
      <c r="X302" s="198">
        <v>44927</v>
      </c>
      <c r="Y302" s="198">
        <v>46014</v>
      </c>
      <c r="Z302" s="161">
        <v>30</v>
      </c>
      <c r="AA302" s="198">
        <v>46076</v>
      </c>
      <c r="AB302" s="197">
        <f t="shared" si="18"/>
        <v>37</v>
      </c>
      <c r="AC302" s="161" t="s">
        <v>904</v>
      </c>
      <c r="AD302" s="161">
        <v>0</v>
      </c>
      <c r="AE302" s="197">
        <v>139386921</v>
      </c>
      <c r="AF302" s="197">
        <v>3.1761918322308014</v>
      </c>
      <c r="AG302" s="197">
        <v>1.3333333333333333</v>
      </c>
      <c r="AH302" s="242" t="s">
        <v>118</v>
      </c>
      <c r="AI302" s="242" t="s">
        <v>118</v>
      </c>
      <c r="AJ302" s="515"/>
      <c r="AK302" s="515"/>
      <c r="AL302" s="515"/>
      <c r="AM302" s="515"/>
      <c r="AN302" s="515"/>
      <c r="AO302" s="515"/>
      <c r="AP302" s="515"/>
      <c r="AQ302" s="515"/>
      <c r="AR302" s="515"/>
      <c r="AS302" s="515"/>
      <c r="AT302" s="515"/>
      <c r="AU302" s="515"/>
      <c r="AV302" s="515"/>
      <c r="AW302" s="515"/>
      <c r="AX302" s="515"/>
      <c r="AY302" s="515"/>
      <c r="AZ302" s="515"/>
      <c r="BA302" s="515"/>
      <c r="BB302" s="234"/>
      <c r="BC302" s="234"/>
      <c r="BD302" s="234"/>
      <c r="BE302" s="234"/>
      <c r="BF302" s="234"/>
      <c r="BG302" s="234"/>
      <c r="BH302" s="234"/>
      <c r="BI302" s="234"/>
      <c r="BJ302" s="234"/>
      <c r="BK302" s="234"/>
      <c r="BL302" s="234"/>
      <c r="BM302" s="234"/>
      <c r="BN302" s="234"/>
      <c r="BO302" s="234"/>
      <c r="BP302" s="234"/>
      <c r="BQ302" s="234"/>
      <c r="BR302" s="234"/>
      <c r="BS302" s="234"/>
      <c r="BT302" s="234"/>
      <c r="BU302" s="234"/>
      <c r="BV302" s="234"/>
      <c r="BW302" s="234"/>
      <c r="BX302" s="234"/>
      <c r="BY302" s="234"/>
      <c r="BZ302" s="234"/>
      <c r="CA302" s="234"/>
      <c r="CB302" s="234"/>
      <c r="CC302" s="234"/>
      <c r="CD302" s="234"/>
      <c r="CE302" s="234"/>
      <c r="CF302" s="234"/>
      <c r="CG302" s="234"/>
      <c r="CH302" s="234"/>
      <c r="CI302" s="234"/>
      <c r="CJ302" s="234"/>
      <c r="CK302" s="234"/>
      <c r="CL302" s="234"/>
      <c r="CM302" s="234"/>
      <c r="CN302" s="234"/>
      <c r="CO302" s="234"/>
      <c r="CP302" s="234"/>
      <c r="CQ302" s="234"/>
      <c r="CR302" s="234"/>
      <c r="CS302" s="234"/>
      <c r="CT302" s="234"/>
      <c r="CU302" s="234"/>
      <c r="CV302" s="234"/>
      <c r="CW302" s="234"/>
      <c r="CX302" s="234"/>
      <c r="CY302" s="234"/>
      <c r="CZ302" s="234"/>
      <c r="DA302" s="234"/>
      <c r="DB302" s="234"/>
      <c r="DC302" s="234"/>
      <c r="DD302" s="234"/>
      <c r="DE302" s="234"/>
      <c r="DF302" s="234"/>
      <c r="DG302" s="234"/>
      <c r="DH302" s="234"/>
      <c r="DI302" s="234"/>
      <c r="DJ302" s="234"/>
      <c r="DK302" s="234"/>
      <c r="DL302" s="234"/>
      <c r="DM302" s="234"/>
      <c r="DN302" s="234"/>
      <c r="DO302" s="234"/>
      <c r="DP302" s="234"/>
      <c r="DQ302" s="234"/>
      <c r="DR302" s="234"/>
      <c r="DS302" s="234"/>
      <c r="DT302" s="234"/>
      <c r="DU302" s="234"/>
      <c r="DV302" s="234"/>
      <c r="DW302" s="234"/>
      <c r="DX302" s="234"/>
      <c r="DY302" s="234"/>
      <c r="DZ302" s="234"/>
      <c r="EA302" s="234"/>
      <c r="EB302" s="234"/>
      <c r="EC302" s="234"/>
      <c r="ED302" s="234"/>
      <c r="EE302" s="234"/>
      <c r="EF302" s="234"/>
      <c r="EG302" s="234"/>
      <c r="EH302" s="234"/>
      <c r="EI302" s="234"/>
      <c r="EJ302" s="234"/>
      <c r="EK302" s="234"/>
    </row>
    <row r="303" spans="1:141" ht="15" x14ac:dyDescent="0.25">
      <c r="A303" s="386" t="str">
        <f t="shared" si="19"/>
        <v>620120260219TAC0057-62xx-191040029255</v>
      </c>
      <c r="B303" s="161" t="s">
        <v>4617</v>
      </c>
      <c r="C303" s="475" t="s">
        <v>3363</v>
      </c>
      <c r="D303" s="161" t="s">
        <v>4458</v>
      </c>
      <c r="E303" s="161" t="s">
        <v>5451</v>
      </c>
      <c r="F303" s="161"/>
      <c r="G303" s="161" t="s">
        <v>479</v>
      </c>
      <c r="H303" s="198">
        <v>46072</v>
      </c>
      <c r="I303" s="161" t="s">
        <v>576</v>
      </c>
      <c r="J303" s="161" t="s">
        <v>361</v>
      </c>
      <c r="K303" s="260">
        <v>191040029255</v>
      </c>
      <c r="L303" s="161" t="s">
        <v>5452</v>
      </c>
      <c r="M303" s="161" t="s">
        <v>4616</v>
      </c>
      <c r="N303" s="161" t="s">
        <v>564</v>
      </c>
      <c r="O303" s="198" t="e">
        <v>#N/A</v>
      </c>
      <c r="P303" s="161" t="e">
        <v>#N/A</v>
      </c>
      <c r="Q303" s="161" t="e">
        <v>#N/A</v>
      </c>
      <c r="R303" s="161" t="s">
        <v>31</v>
      </c>
      <c r="S303" s="161" t="s">
        <v>687</v>
      </c>
      <c r="T303" s="161" t="s">
        <v>579</v>
      </c>
      <c r="U303" s="161" t="s">
        <v>1511</v>
      </c>
      <c r="V303" s="161" t="s">
        <v>658</v>
      </c>
      <c r="W303" s="161" t="s">
        <v>132</v>
      </c>
      <c r="X303" s="198">
        <v>44927</v>
      </c>
      <c r="Y303" s="198">
        <v>46057</v>
      </c>
      <c r="Z303" s="161">
        <v>30</v>
      </c>
      <c r="AA303" s="198">
        <v>46094</v>
      </c>
      <c r="AB303" s="197">
        <f t="shared" si="18"/>
        <v>19</v>
      </c>
      <c r="AC303" s="161" t="s">
        <v>904</v>
      </c>
      <c r="AD303" s="161">
        <v>0</v>
      </c>
      <c r="AE303" s="197">
        <v>138115785</v>
      </c>
      <c r="AF303" s="197">
        <v>27.318387974263768</v>
      </c>
      <c r="AG303" s="197">
        <v>4.4791666666666661</v>
      </c>
      <c r="AH303" s="242" t="s">
        <v>118</v>
      </c>
      <c r="AI303" s="242" t="s">
        <v>57</v>
      </c>
      <c r="AJ303" s="516">
        <v>27447129</v>
      </c>
      <c r="AK303" s="516">
        <v>132029090</v>
      </c>
      <c r="AL303" s="516">
        <v>129307990</v>
      </c>
      <c r="AM303" s="516">
        <v>8807795</v>
      </c>
      <c r="AN303" s="516">
        <v>0</v>
      </c>
      <c r="AO303" s="516">
        <v>0</v>
      </c>
      <c r="AP303" s="516">
        <v>72327734</v>
      </c>
      <c r="AQ303" s="516">
        <v>86990158</v>
      </c>
      <c r="AR303" s="516">
        <v>36928853</v>
      </c>
      <c r="AS303" s="516">
        <v>802153</v>
      </c>
      <c r="AT303" s="516">
        <v>0</v>
      </c>
      <c r="AU303" s="516">
        <v>0</v>
      </c>
      <c r="AV303" s="516">
        <v>54.666666666666664</v>
      </c>
      <c r="AW303" s="516">
        <v>54.75</v>
      </c>
      <c r="AX303" s="516">
        <v>15.499999999999998</v>
      </c>
      <c r="AY303" s="516">
        <v>1.0833333333333333</v>
      </c>
      <c r="AZ303" s="516">
        <v>1.3333333333333333</v>
      </c>
      <c r="BA303" s="516">
        <v>0</v>
      </c>
      <c r="BB303" s="393">
        <v>27447129</v>
      </c>
      <c r="BC303" s="393">
        <v>132029090</v>
      </c>
      <c r="BD303" s="393">
        <v>129307990</v>
      </c>
      <c r="BE303" s="393">
        <v>8807795</v>
      </c>
      <c r="BF303" s="393">
        <v>0</v>
      </c>
      <c r="BG303" s="393">
        <v>0</v>
      </c>
      <c r="BH303" s="393">
        <v>71953000</v>
      </c>
      <c r="BI303" s="393">
        <v>86990158</v>
      </c>
      <c r="BJ303" s="393">
        <v>36928853</v>
      </c>
      <c r="BK303" s="393">
        <v>223413</v>
      </c>
      <c r="BL303" s="393">
        <v>0</v>
      </c>
      <c r="BM303" s="393">
        <v>0</v>
      </c>
      <c r="BN303" s="393">
        <v>54.666666666666664</v>
      </c>
      <c r="BO303" s="393">
        <v>54.75</v>
      </c>
      <c r="BP303" s="393">
        <v>15.499999999999998</v>
      </c>
      <c r="BQ303" s="393">
        <v>1.0833333333333333</v>
      </c>
      <c r="BR303" s="393">
        <v>1.3333333333333333</v>
      </c>
      <c r="BS303" s="393">
        <v>0</v>
      </c>
      <c r="BT303" s="393">
        <v>0</v>
      </c>
      <c r="BU303" s="393">
        <v>0</v>
      </c>
      <c r="BV303" s="393">
        <v>0</v>
      </c>
      <c r="BW303" s="393">
        <v>0</v>
      </c>
      <c r="BX303" s="393">
        <v>0</v>
      </c>
      <c r="BY303" s="393">
        <v>0</v>
      </c>
      <c r="BZ303" s="393">
        <v>0</v>
      </c>
      <c r="CA303" s="393">
        <v>0</v>
      </c>
      <c r="CB303" s="393">
        <v>0</v>
      </c>
      <c r="CC303" s="393">
        <v>0</v>
      </c>
      <c r="CD303" s="393">
        <v>0</v>
      </c>
      <c r="CE303" s="393">
        <v>0</v>
      </c>
      <c r="CF303" s="393">
        <v>374734</v>
      </c>
      <c r="CG303" s="393">
        <v>0</v>
      </c>
      <c r="CH303" s="393">
        <v>0</v>
      </c>
      <c r="CI303" s="393">
        <v>578740</v>
      </c>
      <c r="CJ303" s="393">
        <v>0</v>
      </c>
      <c r="CK303" s="393">
        <v>0</v>
      </c>
      <c r="CL303" s="393">
        <v>0</v>
      </c>
      <c r="CM303" s="393">
        <v>0</v>
      </c>
      <c r="CN303" s="393">
        <v>0</v>
      </c>
      <c r="CO303" s="393">
        <v>0</v>
      </c>
      <c r="CP303" s="393">
        <v>0</v>
      </c>
      <c r="CQ303" s="393">
        <v>0</v>
      </c>
      <c r="CR303" s="393">
        <v>0</v>
      </c>
      <c r="CS303" s="393">
        <v>0</v>
      </c>
      <c r="CT303" s="393">
        <v>0</v>
      </c>
      <c r="CU303" s="393">
        <v>0</v>
      </c>
      <c r="CV303" s="393">
        <v>0</v>
      </c>
      <c r="CW303" s="393">
        <v>0</v>
      </c>
      <c r="CX303" s="393">
        <v>0</v>
      </c>
      <c r="CY303" s="393">
        <v>0</v>
      </c>
      <c r="CZ303" s="393">
        <v>0</v>
      </c>
      <c r="DA303" s="393">
        <v>0</v>
      </c>
      <c r="DB303" s="393">
        <v>0</v>
      </c>
      <c r="DC303" s="393">
        <v>0</v>
      </c>
      <c r="DD303" s="393">
        <v>0</v>
      </c>
      <c r="DE303" s="393">
        <v>0</v>
      </c>
      <c r="DF303" s="393">
        <v>0</v>
      </c>
      <c r="DG303" s="393">
        <v>0</v>
      </c>
      <c r="DH303" s="393">
        <v>0</v>
      </c>
      <c r="DI303" s="393">
        <v>0</v>
      </c>
      <c r="DJ303" s="393">
        <v>0</v>
      </c>
      <c r="DK303" s="393">
        <v>0</v>
      </c>
      <c r="DL303" s="393">
        <v>0</v>
      </c>
      <c r="DM303" s="393">
        <v>0</v>
      </c>
      <c r="DN303" s="393">
        <v>0</v>
      </c>
      <c r="DO303" s="393">
        <v>0</v>
      </c>
    </row>
    <row r="304" spans="1:141" ht="15" x14ac:dyDescent="0.25">
      <c r="A304" s="386" t="str">
        <f t="shared" si="19"/>
        <v>600120251030TAC0493-60xx-180840015775</v>
      </c>
      <c r="B304" s="161" t="s">
        <v>1991</v>
      </c>
      <c r="C304" s="475" t="s">
        <v>3363</v>
      </c>
      <c r="D304" s="161" t="s">
        <v>4458</v>
      </c>
      <c r="E304" s="161" t="s">
        <v>5223</v>
      </c>
      <c r="F304" s="161"/>
      <c r="G304" s="161" t="s">
        <v>479</v>
      </c>
      <c r="H304" s="198">
        <v>45960</v>
      </c>
      <c r="I304" s="161" t="s">
        <v>566</v>
      </c>
      <c r="J304" s="161" t="s">
        <v>363</v>
      </c>
      <c r="K304" s="260">
        <v>180840015775</v>
      </c>
      <c r="L304" s="161" t="s">
        <v>3083</v>
      </c>
      <c r="M304" s="161" t="s">
        <v>1992</v>
      </c>
      <c r="N304" s="161" t="s">
        <v>564</v>
      </c>
      <c r="O304" s="198" t="e">
        <v>#N/A</v>
      </c>
      <c r="P304" s="161" t="e">
        <v>#N/A</v>
      </c>
      <c r="Q304" s="161" t="e">
        <v>#N/A</v>
      </c>
      <c r="R304" s="161" t="s">
        <v>480</v>
      </c>
      <c r="S304" s="161" t="s">
        <v>665</v>
      </c>
      <c r="T304" s="161" t="s">
        <v>567</v>
      </c>
      <c r="U304" s="161" t="s">
        <v>846</v>
      </c>
      <c r="V304" s="161" t="s">
        <v>658</v>
      </c>
      <c r="W304" s="161" t="s">
        <v>442</v>
      </c>
      <c r="X304" s="198">
        <v>44562</v>
      </c>
      <c r="Y304" s="198">
        <v>45909</v>
      </c>
      <c r="Z304" s="161">
        <v>30</v>
      </c>
      <c r="AA304" s="198">
        <v>45989</v>
      </c>
      <c r="AB304" s="197">
        <f t="shared" si="18"/>
        <v>124</v>
      </c>
      <c r="AC304" s="161" t="s">
        <v>118</v>
      </c>
      <c r="AD304" s="161" t="s">
        <v>165</v>
      </c>
      <c r="AE304" s="197">
        <v>133291435</v>
      </c>
      <c r="AF304" s="197">
        <v>6.6382554484847454</v>
      </c>
      <c r="AG304" s="197">
        <v>2.854166666666667</v>
      </c>
      <c r="AH304" s="242" t="s">
        <v>118</v>
      </c>
      <c r="AI304" s="242" t="s">
        <v>904</v>
      </c>
      <c r="AJ304" s="515"/>
      <c r="AK304" s="515"/>
      <c r="AL304" s="515"/>
      <c r="AM304" s="515"/>
      <c r="AN304" s="515"/>
      <c r="AO304" s="515"/>
      <c r="AP304" s="515"/>
      <c r="AQ304" s="515"/>
      <c r="AR304" s="515"/>
      <c r="AS304" s="515"/>
      <c r="AT304" s="515"/>
      <c r="AU304" s="515"/>
      <c r="AV304" s="515"/>
      <c r="AW304" s="515"/>
      <c r="AX304" s="515"/>
      <c r="AY304" s="515"/>
      <c r="AZ304" s="515"/>
      <c r="BA304" s="515"/>
      <c r="BB304" s="234"/>
      <c r="BC304" s="234"/>
      <c r="BD304" s="234"/>
      <c r="BE304" s="234"/>
      <c r="BF304" s="234"/>
      <c r="BG304" s="234"/>
      <c r="BH304" s="234"/>
      <c r="BI304" s="234"/>
      <c r="BJ304" s="234"/>
      <c r="BK304" s="234"/>
      <c r="BL304" s="234"/>
      <c r="BM304" s="234"/>
      <c r="BN304" s="234"/>
      <c r="BO304" s="234"/>
      <c r="BP304" s="234"/>
      <c r="BQ304" s="234"/>
      <c r="BR304" s="234"/>
      <c r="BS304" s="234"/>
      <c r="BT304" s="234"/>
      <c r="BU304" s="234"/>
      <c r="BV304" s="234"/>
      <c r="BW304" s="234"/>
      <c r="BX304" s="234"/>
      <c r="BY304" s="234"/>
      <c r="BZ304" s="234"/>
      <c r="CA304" s="234"/>
      <c r="CB304" s="234"/>
      <c r="CC304" s="234"/>
      <c r="CD304" s="234"/>
      <c r="CE304" s="234"/>
      <c r="CF304" s="234"/>
      <c r="CG304" s="234"/>
      <c r="CH304" s="234"/>
      <c r="CI304" s="234"/>
      <c r="CJ304" s="234"/>
      <c r="CK304" s="234"/>
      <c r="CL304" s="234"/>
      <c r="CM304" s="234"/>
      <c r="CN304" s="234"/>
      <c r="CO304" s="234"/>
      <c r="CP304" s="234"/>
      <c r="CQ304" s="234"/>
      <c r="CR304" s="234"/>
      <c r="CS304" s="234"/>
      <c r="CT304" s="234"/>
      <c r="CU304" s="234"/>
      <c r="CV304" s="234"/>
      <c r="CW304" s="234"/>
      <c r="CX304" s="234"/>
      <c r="CY304" s="234"/>
      <c r="CZ304" s="234"/>
      <c r="DA304" s="234"/>
      <c r="DB304" s="234"/>
      <c r="DC304" s="234"/>
      <c r="DD304" s="234"/>
      <c r="DE304" s="234"/>
      <c r="DF304" s="234"/>
      <c r="DG304" s="234"/>
      <c r="DH304" s="234"/>
      <c r="DI304" s="234"/>
      <c r="DJ304" s="234"/>
      <c r="DK304" s="234"/>
      <c r="DL304" s="234"/>
      <c r="DM304" s="234"/>
      <c r="DN304" s="234"/>
      <c r="DO304" s="234"/>
      <c r="DP304" s="234"/>
      <c r="DQ304" s="234"/>
      <c r="DR304" s="234"/>
      <c r="DS304" s="234"/>
      <c r="DT304" s="234"/>
      <c r="DU304" s="234"/>
      <c r="DV304" s="234"/>
      <c r="DW304" s="234"/>
      <c r="DX304" s="234"/>
      <c r="DY304" s="234"/>
      <c r="DZ304" s="234"/>
      <c r="EA304" s="234"/>
      <c r="EB304" s="234"/>
      <c r="EC304" s="234"/>
      <c r="ED304" s="234"/>
      <c r="EE304" s="234"/>
      <c r="EF304" s="234"/>
      <c r="EG304" s="234"/>
      <c r="EH304" s="234"/>
      <c r="EI304" s="234"/>
      <c r="EJ304" s="234"/>
      <c r="EK304" s="234"/>
    </row>
    <row r="305" spans="1:141" ht="15" x14ac:dyDescent="0.25">
      <c r="A305" s="386" t="str">
        <f t="shared" si="19"/>
        <v>600120251225TAC0102-60xx-220640008170</v>
      </c>
      <c r="B305" s="161" t="s">
        <v>2191</v>
      </c>
      <c r="C305" s="475" t="s">
        <v>3363</v>
      </c>
      <c r="D305" s="161" t="s">
        <v>4458</v>
      </c>
      <c r="E305" s="161" t="s">
        <v>5262</v>
      </c>
      <c r="F305" s="161"/>
      <c r="G305" s="161" t="s">
        <v>479</v>
      </c>
      <c r="H305" s="198">
        <v>46016</v>
      </c>
      <c r="I305" s="161" t="s">
        <v>566</v>
      </c>
      <c r="J305" s="161" t="s">
        <v>363</v>
      </c>
      <c r="K305" s="260">
        <v>220640008170</v>
      </c>
      <c r="L305" s="161" t="s">
        <v>3084</v>
      </c>
      <c r="M305" s="161" t="s">
        <v>2190</v>
      </c>
      <c r="N305" s="161" t="s">
        <v>564</v>
      </c>
      <c r="O305" s="198" t="e">
        <v>#N/A</v>
      </c>
      <c r="P305" s="161" t="e">
        <v>#N/A</v>
      </c>
      <c r="Q305" s="161" t="e">
        <v>#N/A</v>
      </c>
      <c r="R305" s="161" t="s">
        <v>480</v>
      </c>
      <c r="S305" s="161" t="s">
        <v>665</v>
      </c>
      <c r="T305" s="161" t="s">
        <v>567</v>
      </c>
      <c r="U305" s="161" t="s">
        <v>783</v>
      </c>
      <c r="V305" s="161" t="s">
        <v>658</v>
      </c>
      <c r="W305" s="161" t="s">
        <v>132</v>
      </c>
      <c r="X305" s="198">
        <v>44718</v>
      </c>
      <c r="Y305" s="198">
        <v>46000</v>
      </c>
      <c r="Z305" s="161">
        <v>30</v>
      </c>
      <c r="AA305" s="198">
        <v>46022</v>
      </c>
      <c r="AB305" s="197">
        <f t="shared" si="18"/>
        <v>91</v>
      </c>
      <c r="AC305" s="161" t="s">
        <v>904</v>
      </c>
      <c r="AD305" s="161">
        <v>0</v>
      </c>
      <c r="AE305" s="197">
        <v>131461680</v>
      </c>
      <c r="AF305" s="197">
        <v>1.7828720227195902</v>
      </c>
      <c r="AG305" s="197">
        <v>0.3125</v>
      </c>
      <c r="AH305" s="242" t="s">
        <v>118</v>
      </c>
      <c r="AI305" s="242" t="s">
        <v>904</v>
      </c>
      <c r="AJ305" s="515"/>
      <c r="AK305" s="515"/>
      <c r="AL305" s="515"/>
      <c r="AM305" s="515"/>
      <c r="AN305" s="515"/>
      <c r="AO305" s="515"/>
      <c r="AP305" s="515"/>
      <c r="AQ305" s="515"/>
      <c r="AR305" s="515"/>
      <c r="AS305" s="515"/>
      <c r="AT305" s="515"/>
      <c r="AU305" s="515"/>
      <c r="AV305" s="515"/>
      <c r="AW305" s="515"/>
      <c r="AX305" s="515"/>
      <c r="AY305" s="515"/>
      <c r="AZ305" s="515"/>
      <c r="BA305" s="515"/>
      <c r="BB305" s="234"/>
      <c r="BC305" s="234"/>
      <c r="BD305" s="234"/>
      <c r="BE305" s="234"/>
      <c r="BF305" s="234"/>
      <c r="BG305" s="234"/>
      <c r="BH305" s="234"/>
      <c r="BI305" s="234"/>
      <c r="BJ305" s="234"/>
      <c r="BK305" s="234"/>
      <c r="BL305" s="234"/>
      <c r="BM305" s="234"/>
      <c r="BN305" s="234"/>
      <c r="BO305" s="234"/>
      <c r="BP305" s="234"/>
      <c r="BQ305" s="234"/>
      <c r="BR305" s="234"/>
      <c r="BS305" s="234"/>
      <c r="BT305" s="234"/>
      <c r="BU305" s="234"/>
      <c r="BV305" s="234"/>
      <c r="BW305" s="234"/>
      <c r="BX305" s="234"/>
      <c r="BY305" s="234"/>
      <c r="BZ305" s="234"/>
      <c r="CA305" s="234"/>
      <c r="CB305" s="234"/>
      <c r="CC305" s="234"/>
      <c r="CD305" s="234"/>
      <c r="CE305" s="234"/>
      <c r="CF305" s="234"/>
      <c r="CG305" s="234"/>
      <c r="CH305" s="234"/>
      <c r="CI305" s="234"/>
      <c r="CJ305" s="234"/>
      <c r="CK305" s="234"/>
      <c r="CL305" s="234"/>
      <c r="CM305" s="234"/>
      <c r="CN305" s="234"/>
      <c r="CO305" s="234"/>
      <c r="CP305" s="234"/>
      <c r="CQ305" s="234"/>
      <c r="CR305" s="234"/>
      <c r="CS305" s="234"/>
      <c r="CT305" s="234"/>
      <c r="CU305" s="234"/>
      <c r="CV305" s="234"/>
      <c r="CW305" s="234"/>
      <c r="CX305" s="234"/>
      <c r="CY305" s="234"/>
      <c r="CZ305" s="234"/>
      <c r="DA305" s="234"/>
      <c r="DB305" s="234"/>
      <c r="DC305" s="234"/>
      <c r="DD305" s="234"/>
      <c r="DE305" s="234"/>
      <c r="DF305" s="234"/>
      <c r="DG305" s="234"/>
      <c r="DH305" s="234"/>
      <c r="DI305" s="234"/>
      <c r="DJ305" s="234"/>
      <c r="DK305" s="234"/>
      <c r="DL305" s="234"/>
      <c r="DM305" s="234"/>
      <c r="DN305" s="234"/>
      <c r="DO305" s="234"/>
      <c r="DP305" s="234"/>
      <c r="DQ305" s="234"/>
      <c r="DR305" s="234"/>
      <c r="DS305" s="234"/>
      <c r="DT305" s="234"/>
      <c r="DU305" s="234"/>
      <c r="DV305" s="234"/>
      <c r="DW305" s="234"/>
      <c r="DX305" s="234"/>
      <c r="DY305" s="234"/>
      <c r="DZ305" s="234"/>
      <c r="EA305" s="234"/>
      <c r="EB305" s="234"/>
      <c r="EC305" s="234"/>
      <c r="ED305" s="234"/>
      <c r="EE305" s="234"/>
      <c r="EF305" s="234"/>
      <c r="EG305" s="234"/>
      <c r="EH305" s="234"/>
      <c r="EI305" s="234"/>
      <c r="EJ305" s="234"/>
      <c r="EK305" s="234"/>
    </row>
    <row r="306" spans="1:141" ht="15" x14ac:dyDescent="0.25">
      <c r="A306" s="386" t="str">
        <f t="shared" si="19"/>
        <v>600120260310TAC0127-60xx-840718401151</v>
      </c>
      <c r="B306" s="161" t="s">
        <v>4833</v>
      </c>
      <c r="C306" s="475" t="s">
        <v>3363</v>
      </c>
      <c r="D306" s="161" t="s">
        <v>4458</v>
      </c>
      <c r="E306" s="161"/>
      <c r="F306" s="161" t="s">
        <v>4903</v>
      </c>
      <c r="G306" s="161" t="s">
        <v>479</v>
      </c>
      <c r="H306" s="198">
        <v>46091</v>
      </c>
      <c r="I306" s="161" t="s">
        <v>566</v>
      </c>
      <c r="J306" s="161" t="s">
        <v>363</v>
      </c>
      <c r="K306" s="260">
        <v>840718401151</v>
      </c>
      <c r="L306" s="161" t="s">
        <v>4931</v>
      </c>
      <c r="M306" s="161" t="s">
        <v>4832</v>
      </c>
      <c r="N306" s="161" t="s">
        <v>564</v>
      </c>
      <c r="O306" s="198" t="e">
        <v>#N/A</v>
      </c>
      <c r="P306" s="161" t="e">
        <v>#N/A</v>
      </c>
      <c r="Q306" s="161" t="e">
        <v>#N/A</v>
      </c>
      <c r="R306" s="161" t="s">
        <v>31</v>
      </c>
      <c r="S306" s="161" t="s">
        <v>663</v>
      </c>
      <c r="T306" s="161" t="s">
        <v>579</v>
      </c>
      <c r="U306" s="161" t="s">
        <v>769</v>
      </c>
      <c r="V306" s="161" t="s">
        <v>658</v>
      </c>
      <c r="W306" s="161" t="s">
        <v>132</v>
      </c>
      <c r="X306" s="198">
        <v>44927</v>
      </c>
      <c r="Y306" s="198">
        <v>46084</v>
      </c>
      <c r="Z306" s="161">
        <v>30</v>
      </c>
      <c r="AA306" s="198">
        <v>46093</v>
      </c>
      <c r="AB306" s="197">
        <f t="shared" si="18"/>
        <v>20</v>
      </c>
      <c r="AC306" s="161" t="s">
        <v>904</v>
      </c>
      <c r="AD306" s="161">
        <v>0</v>
      </c>
      <c r="AE306" s="197">
        <v>130523370</v>
      </c>
      <c r="AF306" s="197">
        <v>3.9808687133959229</v>
      </c>
      <c r="AG306" s="197">
        <v>0.54166666666666674</v>
      </c>
      <c r="AH306" s="242" t="s">
        <v>118</v>
      </c>
      <c r="AI306" s="242" t="s">
        <v>57</v>
      </c>
      <c r="AJ306" s="516">
        <v>2000000</v>
      </c>
      <c r="AK306" s="516">
        <v>64220760</v>
      </c>
      <c r="AL306" s="516">
        <v>15360000</v>
      </c>
      <c r="AM306" s="516">
        <v>33467750</v>
      </c>
      <c r="AN306" s="516">
        <v>81695620</v>
      </c>
      <c r="AO306" s="516">
        <v>0</v>
      </c>
      <c r="AP306" s="516">
        <v>0</v>
      </c>
      <c r="AQ306" s="516">
        <v>0</v>
      </c>
      <c r="AR306" s="516">
        <v>1251270</v>
      </c>
      <c r="AS306" s="516">
        <v>973374</v>
      </c>
      <c r="AT306" s="516">
        <v>2971320</v>
      </c>
      <c r="AU306" s="516">
        <v>0</v>
      </c>
      <c r="AV306" s="516">
        <v>0.5</v>
      </c>
      <c r="AW306" s="516">
        <v>1.5</v>
      </c>
      <c r="AX306" s="516">
        <v>0.5</v>
      </c>
      <c r="AY306" s="516">
        <v>0.5</v>
      </c>
      <c r="AZ306" s="516">
        <v>1.1666666666666667</v>
      </c>
      <c r="BA306" s="516">
        <v>0</v>
      </c>
      <c r="BB306" s="393">
        <v>0</v>
      </c>
      <c r="BC306" s="393">
        <v>0</v>
      </c>
      <c r="BD306" s="393">
        <v>0</v>
      </c>
      <c r="BE306" s="393">
        <v>0</v>
      </c>
      <c r="BF306" s="393">
        <v>0</v>
      </c>
      <c r="BG306" s="393">
        <v>0</v>
      </c>
      <c r="BH306" s="393">
        <v>0</v>
      </c>
      <c r="BI306" s="393">
        <v>0</v>
      </c>
      <c r="BJ306" s="393">
        <v>0</v>
      </c>
      <c r="BK306" s="393">
        <v>0</v>
      </c>
      <c r="BL306" s="393">
        <v>0</v>
      </c>
      <c r="BM306" s="393">
        <v>0</v>
      </c>
      <c r="BN306" s="393">
        <v>0</v>
      </c>
      <c r="BO306" s="393">
        <v>0</v>
      </c>
      <c r="BP306" s="393">
        <v>0</v>
      </c>
      <c r="BQ306" s="393">
        <v>0</v>
      </c>
      <c r="BR306" s="393">
        <v>0.16666666666666666</v>
      </c>
      <c r="BS306" s="393">
        <v>0</v>
      </c>
      <c r="BT306" s="393">
        <v>0</v>
      </c>
      <c r="BU306" s="393">
        <v>0</v>
      </c>
      <c r="BV306" s="393">
        <v>0</v>
      </c>
      <c r="BW306" s="393">
        <v>0</v>
      </c>
      <c r="BX306" s="393">
        <v>0</v>
      </c>
      <c r="BY306" s="393">
        <v>0</v>
      </c>
      <c r="BZ306" s="393">
        <v>0</v>
      </c>
      <c r="CA306" s="393">
        <v>0</v>
      </c>
      <c r="CB306" s="393">
        <v>0</v>
      </c>
      <c r="CC306" s="393">
        <v>0</v>
      </c>
      <c r="CD306" s="393">
        <v>0</v>
      </c>
      <c r="CE306" s="393">
        <v>0</v>
      </c>
      <c r="CF306" s="393">
        <v>0</v>
      </c>
      <c r="CG306" s="393">
        <v>0</v>
      </c>
      <c r="CH306" s="393">
        <v>810000</v>
      </c>
      <c r="CI306" s="393">
        <v>0</v>
      </c>
      <c r="CJ306" s="393">
        <v>0</v>
      </c>
      <c r="CK306" s="393">
        <v>0</v>
      </c>
      <c r="CL306" s="393">
        <v>2000000</v>
      </c>
      <c r="CM306" s="393">
        <v>64220760</v>
      </c>
      <c r="CN306" s="393">
        <v>15360000</v>
      </c>
      <c r="CO306" s="393">
        <v>33467750</v>
      </c>
      <c r="CP306" s="393">
        <v>68820620</v>
      </c>
      <c r="CQ306" s="393">
        <v>0</v>
      </c>
      <c r="CR306" s="393">
        <v>0</v>
      </c>
      <c r="CS306" s="393">
        <v>0</v>
      </c>
      <c r="CT306" s="393">
        <v>441270</v>
      </c>
      <c r="CU306" s="393">
        <v>973374</v>
      </c>
      <c r="CV306" s="393">
        <v>1968520</v>
      </c>
      <c r="CW306" s="393">
        <v>0</v>
      </c>
      <c r="CX306" s="393">
        <v>0.5</v>
      </c>
      <c r="CY306" s="393">
        <v>1.5</v>
      </c>
      <c r="CZ306" s="393">
        <v>0.5</v>
      </c>
      <c r="DA306" s="393">
        <v>0.5</v>
      </c>
      <c r="DB306" s="393">
        <v>1</v>
      </c>
      <c r="DC306" s="393">
        <v>0</v>
      </c>
      <c r="DD306" s="393">
        <v>0</v>
      </c>
      <c r="DE306" s="393">
        <v>0</v>
      </c>
      <c r="DF306" s="393">
        <v>0</v>
      </c>
      <c r="DG306" s="393">
        <v>0</v>
      </c>
      <c r="DH306" s="393">
        <v>12875000</v>
      </c>
      <c r="DI306" s="393">
        <v>0</v>
      </c>
      <c r="DJ306" s="393">
        <v>0</v>
      </c>
      <c r="DK306" s="393">
        <v>0</v>
      </c>
      <c r="DL306" s="393">
        <v>0</v>
      </c>
      <c r="DM306" s="393">
        <v>0</v>
      </c>
      <c r="DN306" s="393">
        <v>1002800</v>
      </c>
      <c r="DO306" s="393">
        <v>0</v>
      </c>
    </row>
    <row r="307" spans="1:141" ht="15" x14ac:dyDescent="0.25">
      <c r="A307" s="386" t="str">
        <f t="shared" si="19"/>
        <v>600120260217TAC0019-60xx-170940009653</v>
      </c>
      <c r="B307" s="161" t="s">
        <v>3794</v>
      </c>
      <c r="C307" s="475" t="s">
        <v>3363</v>
      </c>
      <c r="D307" s="161" t="s">
        <v>4458</v>
      </c>
      <c r="E307" s="161" t="s">
        <v>5302</v>
      </c>
      <c r="F307" s="161"/>
      <c r="G307" s="161" t="s">
        <v>479</v>
      </c>
      <c r="H307" s="198">
        <v>46070</v>
      </c>
      <c r="I307" s="161" t="s">
        <v>566</v>
      </c>
      <c r="J307" s="161" t="s">
        <v>363</v>
      </c>
      <c r="K307" s="260">
        <v>170940009653</v>
      </c>
      <c r="L307" s="161" t="s">
        <v>3881</v>
      </c>
      <c r="M307" s="161" t="s">
        <v>3793</v>
      </c>
      <c r="N307" s="161" t="s">
        <v>564</v>
      </c>
      <c r="O307" s="198" t="e">
        <v>#N/A</v>
      </c>
      <c r="P307" s="161" t="e">
        <v>#N/A</v>
      </c>
      <c r="Q307" s="161" t="e">
        <v>#N/A</v>
      </c>
      <c r="R307" s="161" t="s">
        <v>31</v>
      </c>
      <c r="S307" s="161" t="s">
        <v>663</v>
      </c>
      <c r="T307" s="161" t="s">
        <v>579</v>
      </c>
      <c r="U307" s="161" t="s">
        <v>1036</v>
      </c>
      <c r="V307" s="161" t="s">
        <v>658</v>
      </c>
      <c r="W307" s="161" t="s">
        <v>132</v>
      </c>
      <c r="X307" s="198">
        <v>44927</v>
      </c>
      <c r="Y307" s="198">
        <v>46062</v>
      </c>
      <c r="Z307" s="161">
        <v>30</v>
      </c>
      <c r="AA307" s="198">
        <v>46072</v>
      </c>
      <c r="AB307" s="197">
        <f t="shared" si="18"/>
        <v>41</v>
      </c>
      <c r="AC307" s="161" t="s">
        <v>904</v>
      </c>
      <c r="AD307" s="161">
        <v>0</v>
      </c>
      <c r="AE307" s="197">
        <v>128619828</v>
      </c>
      <c r="AF307" s="197">
        <v>14.779277266643524</v>
      </c>
      <c r="AG307" s="197">
        <v>0.66666666666666663</v>
      </c>
      <c r="AH307" s="242" t="s">
        <v>118</v>
      </c>
      <c r="AI307" s="242" t="s">
        <v>118</v>
      </c>
      <c r="AJ307" s="515"/>
      <c r="AK307" s="515"/>
      <c r="AL307" s="515"/>
      <c r="AM307" s="515"/>
      <c r="AN307" s="515"/>
      <c r="AO307" s="515"/>
      <c r="AP307" s="515"/>
      <c r="AQ307" s="515"/>
      <c r="AR307" s="515"/>
      <c r="AS307" s="515"/>
      <c r="AT307" s="515"/>
      <c r="AU307" s="515"/>
      <c r="AV307" s="515"/>
      <c r="AW307" s="515"/>
      <c r="AX307" s="515"/>
      <c r="AY307" s="515"/>
      <c r="AZ307" s="515"/>
      <c r="BA307" s="515"/>
      <c r="BB307" s="234"/>
      <c r="BC307" s="234"/>
      <c r="BD307" s="234"/>
      <c r="BE307" s="234"/>
      <c r="BF307" s="234"/>
      <c r="BG307" s="234"/>
      <c r="BH307" s="234"/>
      <c r="BI307" s="234"/>
      <c r="BJ307" s="234"/>
      <c r="BK307" s="234"/>
      <c r="BL307" s="234"/>
      <c r="BM307" s="234"/>
      <c r="BN307" s="234"/>
      <c r="BO307" s="234"/>
      <c r="BP307" s="234"/>
      <c r="BQ307" s="234"/>
      <c r="BR307" s="234"/>
      <c r="BS307" s="234"/>
      <c r="BT307" s="234"/>
      <c r="BU307" s="234"/>
      <c r="BV307" s="234"/>
      <c r="BW307" s="234"/>
      <c r="BX307" s="234"/>
      <c r="BY307" s="234"/>
      <c r="BZ307" s="234"/>
      <c r="CA307" s="234"/>
      <c r="CB307" s="234"/>
      <c r="CC307" s="234"/>
      <c r="CD307" s="234"/>
      <c r="CE307" s="234"/>
      <c r="CF307" s="234"/>
      <c r="CG307" s="234"/>
      <c r="CH307" s="234"/>
      <c r="CI307" s="234"/>
      <c r="CJ307" s="234"/>
      <c r="CK307" s="234"/>
      <c r="CL307" s="234"/>
      <c r="CM307" s="234"/>
      <c r="CN307" s="234"/>
      <c r="CO307" s="234"/>
      <c r="CP307" s="234"/>
      <c r="CQ307" s="234"/>
      <c r="CR307" s="234"/>
      <c r="CS307" s="234"/>
      <c r="CT307" s="234"/>
      <c r="CU307" s="234"/>
      <c r="CV307" s="234"/>
      <c r="CW307" s="234"/>
      <c r="CX307" s="234"/>
      <c r="CY307" s="234"/>
      <c r="CZ307" s="234"/>
      <c r="DA307" s="234"/>
      <c r="DB307" s="234"/>
      <c r="DC307" s="234"/>
      <c r="DD307" s="234"/>
      <c r="DE307" s="234"/>
      <c r="DF307" s="234"/>
      <c r="DG307" s="234"/>
      <c r="DH307" s="234"/>
      <c r="DI307" s="234"/>
      <c r="DJ307" s="234"/>
      <c r="DK307" s="234"/>
      <c r="DL307" s="234"/>
      <c r="DM307" s="234"/>
      <c r="DN307" s="234"/>
      <c r="DO307" s="234"/>
      <c r="DP307" s="234"/>
      <c r="DQ307" s="234"/>
      <c r="DR307" s="234"/>
      <c r="DS307" s="234"/>
      <c r="DT307" s="234"/>
      <c r="DU307" s="234"/>
      <c r="DV307" s="234"/>
      <c r="DW307" s="234"/>
      <c r="DX307" s="234"/>
      <c r="DY307" s="234"/>
      <c r="DZ307" s="234"/>
      <c r="EA307" s="234"/>
      <c r="EB307" s="234"/>
      <c r="EC307" s="234"/>
      <c r="ED307" s="234"/>
      <c r="EE307" s="234"/>
      <c r="EF307" s="234"/>
      <c r="EG307" s="234"/>
      <c r="EH307" s="234"/>
      <c r="EI307" s="234"/>
      <c r="EJ307" s="234"/>
      <c r="EK307" s="234"/>
    </row>
    <row r="308" spans="1:141" ht="15" x14ac:dyDescent="0.25">
      <c r="A308" s="386" t="str">
        <f t="shared" si="19"/>
        <v>600120251203TAC0069-60xx-760805303494</v>
      </c>
      <c r="B308" s="161" t="s">
        <v>1920</v>
      </c>
      <c r="C308" s="475" t="s">
        <v>3363</v>
      </c>
      <c r="D308" s="161" t="s">
        <v>4458</v>
      </c>
      <c r="E308" s="161" t="s">
        <v>5240</v>
      </c>
      <c r="F308" s="161"/>
      <c r="G308" s="161" t="s">
        <v>479</v>
      </c>
      <c r="H308" s="198">
        <v>45994</v>
      </c>
      <c r="I308" s="161" t="s">
        <v>566</v>
      </c>
      <c r="J308" s="161" t="s">
        <v>363</v>
      </c>
      <c r="K308" s="260">
        <v>760805303494</v>
      </c>
      <c r="L308" s="161" t="s">
        <v>3086</v>
      </c>
      <c r="M308" s="161" t="s">
        <v>1919</v>
      </c>
      <c r="N308" s="161" t="s">
        <v>564</v>
      </c>
      <c r="O308" s="198" t="e">
        <v>#N/A</v>
      </c>
      <c r="P308" s="161" t="e">
        <v>#N/A</v>
      </c>
      <c r="Q308" s="161" t="e">
        <v>#N/A</v>
      </c>
      <c r="R308" s="161" t="s">
        <v>31</v>
      </c>
      <c r="S308" s="161" t="s">
        <v>675</v>
      </c>
      <c r="T308" s="161" t="s">
        <v>759</v>
      </c>
      <c r="U308" s="161" t="s">
        <v>805</v>
      </c>
      <c r="V308" s="161" t="s">
        <v>658</v>
      </c>
      <c r="W308" s="161" t="s">
        <v>132</v>
      </c>
      <c r="X308" s="198">
        <v>44743</v>
      </c>
      <c r="Y308" s="198">
        <v>45987</v>
      </c>
      <c r="Z308" s="161">
        <v>30</v>
      </c>
      <c r="AA308" s="198">
        <v>46013</v>
      </c>
      <c r="AB308" s="197">
        <f t="shared" si="18"/>
        <v>100</v>
      </c>
      <c r="AC308" s="161" t="s">
        <v>904</v>
      </c>
      <c r="AD308" s="161">
        <v>0</v>
      </c>
      <c r="AE308" s="197">
        <v>126431559</v>
      </c>
      <c r="AF308" s="197">
        <v>1.9021106479073415</v>
      </c>
      <c r="AG308" s="197">
        <v>1.4375</v>
      </c>
      <c r="AH308" s="242" t="s">
        <v>118</v>
      </c>
      <c r="AI308" s="242" t="s">
        <v>904</v>
      </c>
      <c r="AJ308" s="515"/>
      <c r="AK308" s="515"/>
      <c r="AL308" s="515"/>
      <c r="AM308" s="515"/>
      <c r="AN308" s="515"/>
      <c r="AO308" s="515"/>
      <c r="AP308" s="515"/>
      <c r="AQ308" s="515"/>
      <c r="AR308" s="515"/>
      <c r="AS308" s="515"/>
      <c r="AT308" s="515"/>
      <c r="AU308" s="515"/>
      <c r="AV308" s="515"/>
      <c r="AW308" s="515"/>
      <c r="AX308" s="515"/>
      <c r="AY308" s="515"/>
      <c r="AZ308" s="515"/>
      <c r="BA308" s="515"/>
      <c r="BB308" s="234"/>
      <c r="BC308" s="234"/>
      <c r="BD308" s="234"/>
      <c r="BE308" s="234"/>
      <c r="BF308" s="234"/>
      <c r="BG308" s="234"/>
      <c r="BH308" s="234"/>
      <c r="BI308" s="234"/>
      <c r="BJ308" s="234"/>
      <c r="BK308" s="234"/>
      <c r="BL308" s="234"/>
      <c r="BM308" s="234"/>
      <c r="BN308" s="234"/>
      <c r="BO308" s="234"/>
      <c r="BP308" s="234"/>
      <c r="BQ308" s="234"/>
      <c r="BR308" s="234"/>
      <c r="BS308" s="234"/>
      <c r="BT308" s="234"/>
      <c r="BU308" s="234"/>
      <c r="BV308" s="234"/>
      <c r="BW308" s="234"/>
      <c r="BX308" s="234"/>
      <c r="BY308" s="234"/>
      <c r="BZ308" s="234"/>
      <c r="CA308" s="234"/>
      <c r="CB308" s="234"/>
      <c r="CC308" s="234"/>
      <c r="CD308" s="234"/>
      <c r="CE308" s="234"/>
      <c r="CF308" s="234"/>
      <c r="CG308" s="234"/>
      <c r="CH308" s="234"/>
      <c r="CI308" s="234"/>
      <c r="CJ308" s="234"/>
      <c r="CK308" s="234"/>
      <c r="CL308" s="234"/>
      <c r="CM308" s="234"/>
      <c r="CN308" s="234"/>
      <c r="CO308" s="234"/>
      <c r="CP308" s="234"/>
      <c r="CQ308" s="234"/>
      <c r="CR308" s="234"/>
      <c r="CS308" s="234"/>
      <c r="CT308" s="234"/>
      <c r="CU308" s="234"/>
      <c r="CV308" s="234"/>
      <c r="CW308" s="234"/>
      <c r="CX308" s="234"/>
      <c r="CY308" s="234"/>
      <c r="CZ308" s="234"/>
      <c r="DA308" s="234"/>
      <c r="DB308" s="234"/>
      <c r="DC308" s="234"/>
      <c r="DD308" s="234"/>
      <c r="DE308" s="234"/>
      <c r="DF308" s="234"/>
      <c r="DG308" s="234"/>
      <c r="DH308" s="234"/>
      <c r="DI308" s="234"/>
      <c r="DJ308" s="234"/>
      <c r="DK308" s="234"/>
      <c r="DL308" s="234"/>
      <c r="DM308" s="234"/>
      <c r="DN308" s="234"/>
      <c r="DO308" s="234"/>
      <c r="DP308" s="234"/>
      <c r="DQ308" s="234"/>
      <c r="DR308" s="234"/>
      <c r="DS308" s="234"/>
      <c r="DT308" s="234"/>
      <c r="DU308" s="234"/>
      <c r="DV308" s="234"/>
      <c r="DW308" s="234"/>
      <c r="DX308" s="234"/>
      <c r="DY308" s="234"/>
      <c r="DZ308" s="234"/>
      <c r="EA308" s="234"/>
      <c r="EB308" s="234"/>
      <c r="EC308" s="234"/>
      <c r="ED308" s="234"/>
      <c r="EE308" s="234"/>
      <c r="EF308" s="234"/>
      <c r="EG308" s="234"/>
      <c r="EH308" s="234"/>
      <c r="EI308" s="234"/>
      <c r="EJ308" s="234"/>
      <c r="EK308" s="234"/>
    </row>
    <row r="309" spans="1:141" ht="15" x14ac:dyDescent="0.25">
      <c r="A309" s="386" t="str">
        <f t="shared" si="19"/>
        <v>600120251125TAC0001-60xx-211040014917</v>
      </c>
      <c r="B309" s="161" t="s">
        <v>1944</v>
      </c>
      <c r="C309" s="475" t="s">
        <v>3363</v>
      </c>
      <c r="D309" s="161" t="s">
        <v>4458</v>
      </c>
      <c r="E309" s="161" t="s">
        <v>5219</v>
      </c>
      <c r="F309" s="161"/>
      <c r="G309" s="161" t="s">
        <v>479</v>
      </c>
      <c r="H309" s="198">
        <v>45986</v>
      </c>
      <c r="I309" s="161" t="s">
        <v>566</v>
      </c>
      <c r="J309" s="161" t="s">
        <v>363</v>
      </c>
      <c r="K309" s="260">
        <v>211040014917</v>
      </c>
      <c r="L309" s="161" t="s">
        <v>3087</v>
      </c>
      <c r="M309" s="161" t="s">
        <v>1943</v>
      </c>
      <c r="N309" s="161" t="s">
        <v>564</v>
      </c>
      <c r="O309" s="198" t="e">
        <v>#N/A</v>
      </c>
      <c r="P309" s="161" t="e">
        <v>#N/A</v>
      </c>
      <c r="Q309" s="161" t="e">
        <v>#N/A</v>
      </c>
      <c r="R309" s="161" t="s">
        <v>480</v>
      </c>
      <c r="S309" s="161" t="s">
        <v>675</v>
      </c>
      <c r="T309" s="161" t="s">
        <v>759</v>
      </c>
      <c r="U309" s="161" t="s">
        <v>765</v>
      </c>
      <c r="V309" s="161" t="s">
        <v>658</v>
      </c>
      <c r="W309" s="161" t="s">
        <v>132</v>
      </c>
      <c r="X309" s="198">
        <v>44562</v>
      </c>
      <c r="Y309" s="198">
        <v>45982</v>
      </c>
      <c r="Z309" s="161">
        <v>30</v>
      </c>
      <c r="AA309" s="198">
        <v>45993</v>
      </c>
      <c r="AB309" s="197">
        <f t="shared" si="18"/>
        <v>120</v>
      </c>
      <c r="AC309" s="161" t="s">
        <v>904</v>
      </c>
      <c r="AD309" s="161">
        <v>0</v>
      </c>
      <c r="AE309" s="197">
        <v>125933739</v>
      </c>
      <c r="AF309" s="197">
        <v>1.9966794845182632</v>
      </c>
      <c r="AG309" s="197">
        <v>2.3125</v>
      </c>
      <c r="AH309" s="242" t="s">
        <v>118</v>
      </c>
      <c r="AI309" s="242" t="s">
        <v>904</v>
      </c>
      <c r="AJ309" s="515"/>
      <c r="AK309" s="515"/>
      <c r="AL309" s="515"/>
      <c r="AM309" s="515"/>
      <c r="AN309" s="515"/>
      <c r="AO309" s="515"/>
      <c r="AP309" s="515"/>
      <c r="AQ309" s="515"/>
      <c r="AR309" s="515"/>
      <c r="AS309" s="515"/>
      <c r="AT309" s="515"/>
      <c r="AU309" s="515"/>
      <c r="AV309" s="515"/>
      <c r="AW309" s="515"/>
      <c r="AX309" s="515"/>
      <c r="AY309" s="515"/>
      <c r="AZ309" s="515"/>
      <c r="BA309" s="515"/>
      <c r="BB309" s="234"/>
      <c r="BC309" s="234"/>
      <c r="BD309" s="234"/>
      <c r="BE309" s="234"/>
      <c r="BF309" s="234"/>
      <c r="BG309" s="234"/>
      <c r="BH309" s="234"/>
      <c r="BI309" s="234"/>
      <c r="BJ309" s="234"/>
      <c r="BK309" s="234"/>
      <c r="BL309" s="234"/>
      <c r="BM309" s="234"/>
      <c r="BN309" s="234"/>
      <c r="BO309" s="234"/>
      <c r="BP309" s="234"/>
      <c r="BQ309" s="234"/>
      <c r="BR309" s="234"/>
      <c r="BS309" s="234"/>
      <c r="BT309" s="234"/>
      <c r="BU309" s="234"/>
      <c r="BV309" s="234"/>
      <c r="BW309" s="234"/>
      <c r="BX309" s="234"/>
      <c r="BY309" s="234"/>
      <c r="BZ309" s="234"/>
      <c r="CA309" s="234"/>
      <c r="CB309" s="234"/>
      <c r="CC309" s="234"/>
      <c r="CD309" s="234"/>
      <c r="CE309" s="234"/>
      <c r="CF309" s="234"/>
      <c r="CG309" s="234"/>
      <c r="CH309" s="234"/>
      <c r="CI309" s="234"/>
      <c r="CJ309" s="234"/>
      <c r="CK309" s="234"/>
      <c r="CL309" s="234"/>
      <c r="CM309" s="234"/>
      <c r="CN309" s="234"/>
      <c r="CO309" s="234"/>
      <c r="CP309" s="234"/>
      <c r="CQ309" s="234"/>
      <c r="CR309" s="234"/>
      <c r="CS309" s="234"/>
      <c r="CT309" s="234"/>
      <c r="CU309" s="234"/>
      <c r="CV309" s="234"/>
      <c r="CW309" s="234"/>
      <c r="CX309" s="234"/>
      <c r="CY309" s="234"/>
      <c r="CZ309" s="234"/>
      <c r="DA309" s="234"/>
      <c r="DB309" s="234"/>
      <c r="DC309" s="234"/>
      <c r="DD309" s="234"/>
      <c r="DE309" s="234"/>
      <c r="DF309" s="234"/>
      <c r="DG309" s="234"/>
      <c r="DH309" s="234"/>
      <c r="DI309" s="234"/>
      <c r="DJ309" s="234"/>
      <c r="DK309" s="234"/>
      <c r="DL309" s="234"/>
      <c r="DM309" s="234"/>
      <c r="DN309" s="234"/>
      <c r="DO309" s="234"/>
      <c r="DP309" s="234"/>
      <c r="DQ309" s="234"/>
      <c r="DR309" s="234"/>
      <c r="DS309" s="234"/>
      <c r="DT309" s="234"/>
      <c r="DU309" s="234"/>
      <c r="DV309" s="234"/>
      <c r="DW309" s="234"/>
      <c r="DX309" s="234"/>
      <c r="DY309" s="234"/>
      <c r="DZ309" s="234"/>
      <c r="EA309" s="234"/>
      <c r="EB309" s="234"/>
      <c r="EC309" s="234"/>
      <c r="ED309" s="234"/>
      <c r="EE309" s="234"/>
      <c r="EF309" s="234"/>
      <c r="EG309" s="234"/>
      <c r="EH309" s="234"/>
      <c r="EI309" s="234"/>
      <c r="EJ309" s="234"/>
      <c r="EK309" s="234"/>
    </row>
    <row r="310" spans="1:141" ht="15" x14ac:dyDescent="0.25">
      <c r="A310" s="386" t="str">
        <f t="shared" si="19"/>
        <v>300120260112TAC0001-30xx-870607450687</v>
      </c>
      <c r="B310" s="161" t="s">
        <v>2596</v>
      </c>
      <c r="C310" s="475" t="s">
        <v>3363</v>
      </c>
      <c r="D310" s="161" t="s">
        <v>4458</v>
      </c>
      <c r="E310" s="161" t="s">
        <v>5103</v>
      </c>
      <c r="F310" s="161"/>
      <c r="G310" s="161" t="s">
        <v>479</v>
      </c>
      <c r="H310" s="198">
        <v>46034</v>
      </c>
      <c r="I310" s="161" t="s">
        <v>595</v>
      </c>
      <c r="J310" s="161" t="s">
        <v>217</v>
      </c>
      <c r="K310" s="260">
        <v>870607450687</v>
      </c>
      <c r="L310" s="161" t="s">
        <v>3088</v>
      </c>
      <c r="M310" s="161" t="s">
        <v>2595</v>
      </c>
      <c r="N310" s="161" t="s">
        <v>564</v>
      </c>
      <c r="O310" s="198" t="e">
        <v>#N/A</v>
      </c>
      <c r="P310" s="161" t="e">
        <v>#N/A</v>
      </c>
      <c r="Q310" s="161" t="e">
        <v>#N/A</v>
      </c>
      <c r="R310" s="161" t="s">
        <v>480</v>
      </c>
      <c r="S310" s="161" t="s">
        <v>716</v>
      </c>
      <c r="T310" s="161" t="s">
        <v>579</v>
      </c>
      <c r="U310" s="161" t="s">
        <v>719</v>
      </c>
      <c r="V310" s="161" t="s">
        <v>658</v>
      </c>
      <c r="W310" s="161" t="s">
        <v>132</v>
      </c>
      <c r="X310" s="198">
        <v>44927</v>
      </c>
      <c r="Y310" s="198">
        <v>46006</v>
      </c>
      <c r="Z310" s="161">
        <v>30</v>
      </c>
      <c r="AA310" s="198">
        <v>46043</v>
      </c>
      <c r="AB310" s="197">
        <f t="shared" si="18"/>
        <v>70</v>
      </c>
      <c r="AC310" s="161" t="s">
        <v>904</v>
      </c>
      <c r="AD310" s="161">
        <v>0</v>
      </c>
      <c r="AE310" s="197">
        <v>117225776</v>
      </c>
      <c r="AF310" s="197">
        <v>11.000000119424632</v>
      </c>
      <c r="AG310" s="197">
        <v>0</v>
      </c>
      <c r="AH310" s="242" t="s">
        <v>118</v>
      </c>
      <c r="AI310" s="242" t="s">
        <v>118</v>
      </c>
      <c r="AJ310" s="515"/>
      <c r="AK310" s="515"/>
      <c r="AL310" s="515"/>
      <c r="AM310" s="515"/>
      <c r="AN310" s="515"/>
      <c r="AO310" s="515"/>
      <c r="AP310" s="515"/>
      <c r="AQ310" s="515"/>
      <c r="AR310" s="515"/>
      <c r="AS310" s="515"/>
      <c r="AT310" s="515"/>
      <c r="AU310" s="515"/>
      <c r="AV310" s="515"/>
      <c r="AW310" s="515"/>
      <c r="AX310" s="515"/>
      <c r="AY310" s="515"/>
      <c r="AZ310" s="515"/>
      <c r="BA310" s="515"/>
      <c r="BB310" s="234"/>
      <c r="BC310" s="234"/>
      <c r="BD310" s="234"/>
      <c r="BE310" s="234"/>
      <c r="BF310" s="234"/>
      <c r="BG310" s="234"/>
      <c r="BH310" s="234"/>
      <c r="BI310" s="234"/>
      <c r="BJ310" s="234"/>
      <c r="BK310" s="234"/>
      <c r="BL310" s="234"/>
      <c r="BM310" s="234"/>
      <c r="BN310" s="234"/>
      <c r="BO310" s="234"/>
      <c r="BP310" s="234"/>
      <c r="BQ310" s="234"/>
      <c r="BR310" s="234"/>
      <c r="BS310" s="234"/>
      <c r="BT310" s="234"/>
      <c r="BU310" s="234"/>
      <c r="BV310" s="234"/>
      <c r="BW310" s="234"/>
      <c r="BX310" s="234"/>
      <c r="BY310" s="234"/>
      <c r="BZ310" s="234"/>
      <c r="CA310" s="234"/>
      <c r="CB310" s="234"/>
      <c r="CC310" s="234"/>
      <c r="CD310" s="234"/>
      <c r="CE310" s="234"/>
      <c r="CF310" s="234"/>
      <c r="CG310" s="234"/>
      <c r="CH310" s="234"/>
      <c r="CI310" s="234"/>
      <c r="CJ310" s="234"/>
      <c r="CK310" s="234"/>
      <c r="CL310" s="234"/>
      <c r="CM310" s="234"/>
      <c r="CN310" s="234"/>
      <c r="CO310" s="234"/>
      <c r="CP310" s="234"/>
      <c r="CQ310" s="234"/>
      <c r="CR310" s="234"/>
      <c r="CS310" s="234"/>
      <c r="CT310" s="234"/>
      <c r="CU310" s="234"/>
      <c r="CV310" s="234"/>
      <c r="CW310" s="234"/>
      <c r="CX310" s="234"/>
      <c r="CY310" s="234"/>
      <c r="CZ310" s="234"/>
      <c r="DA310" s="234"/>
      <c r="DB310" s="234"/>
      <c r="DC310" s="234"/>
      <c r="DD310" s="234"/>
      <c r="DE310" s="234"/>
      <c r="DF310" s="234"/>
      <c r="DG310" s="234"/>
      <c r="DH310" s="234"/>
      <c r="DI310" s="234"/>
      <c r="DJ310" s="234"/>
      <c r="DK310" s="234"/>
      <c r="DL310" s="234"/>
      <c r="DM310" s="234"/>
      <c r="DN310" s="234"/>
      <c r="DO310" s="234"/>
      <c r="DP310" s="234"/>
      <c r="DQ310" s="234"/>
      <c r="DR310" s="234"/>
      <c r="DS310" s="234"/>
      <c r="DT310" s="234"/>
      <c r="DU310" s="234"/>
      <c r="DV310" s="234"/>
      <c r="DW310" s="234"/>
      <c r="DX310" s="234"/>
      <c r="DY310" s="234"/>
      <c r="DZ310" s="234"/>
      <c r="EA310" s="234"/>
      <c r="EB310" s="234"/>
      <c r="EC310" s="234"/>
      <c r="ED310" s="234"/>
      <c r="EE310" s="234"/>
      <c r="EF310" s="234"/>
      <c r="EG310" s="234"/>
      <c r="EH310" s="234"/>
      <c r="EI310" s="234"/>
      <c r="EJ310" s="234"/>
      <c r="EK310" s="234"/>
    </row>
    <row r="311" spans="1:141" ht="15" x14ac:dyDescent="0.25">
      <c r="A311" s="386" t="str">
        <f t="shared" si="19"/>
        <v>600120250808TAC0066-60xx-810510300255</v>
      </c>
      <c r="B311" s="161" t="s">
        <v>794</v>
      </c>
      <c r="C311" s="475" t="s">
        <v>3363</v>
      </c>
      <c r="D311" s="161" t="s">
        <v>4458</v>
      </c>
      <c r="E311" s="161" t="s">
        <v>5194</v>
      </c>
      <c r="F311" s="161"/>
      <c r="G311" s="161" t="s">
        <v>479</v>
      </c>
      <c r="H311" s="198">
        <v>45877</v>
      </c>
      <c r="I311" s="161" t="s">
        <v>566</v>
      </c>
      <c r="J311" s="161" t="s">
        <v>363</v>
      </c>
      <c r="K311" s="260">
        <v>810510300255</v>
      </c>
      <c r="L311" s="161" t="s">
        <v>3090</v>
      </c>
      <c r="M311" s="161" t="s">
        <v>795</v>
      </c>
      <c r="N311" s="161" t="s">
        <v>564</v>
      </c>
      <c r="O311" s="198" t="e">
        <v>#N/A</v>
      </c>
      <c r="P311" s="161" t="e">
        <v>#N/A</v>
      </c>
      <c r="Q311" s="161" t="e">
        <v>#N/A</v>
      </c>
      <c r="R311" s="161" t="s">
        <v>31</v>
      </c>
      <c r="S311" s="161" t="s">
        <v>665</v>
      </c>
      <c r="T311" s="161" t="s">
        <v>567</v>
      </c>
      <c r="U311" s="161" t="s">
        <v>672</v>
      </c>
      <c r="V311" s="161" t="s">
        <v>658</v>
      </c>
      <c r="W311" s="161" t="s">
        <v>132</v>
      </c>
      <c r="X311" s="198">
        <v>44562</v>
      </c>
      <c r="Y311" s="198">
        <v>45869</v>
      </c>
      <c r="Z311" s="161">
        <v>30</v>
      </c>
      <c r="AA311" s="198">
        <v>45895</v>
      </c>
      <c r="AB311" s="197">
        <f t="shared" si="18"/>
        <v>218</v>
      </c>
      <c r="AC311" s="161" t="s">
        <v>904</v>
      </c>
      <c r="AD311" s="161">
        <v>0</v>
      </c>
      <c r="AE311" s="197">
        <v>115381171</v>
      </c>
      <c r="AF311" s="197">
        <v>2.3080025619990296</v>
      </c>
      <c r="AG311" s="197">
        <v>0.45833333333333337</v>
      </c>
      <c r="AH311" s="242" t="s">
        <v>118</v>
      </c>
      <c r="AI311" s="242" t="s">
        <v>904</v>
      </c>
      <c r="AJ311" s="515"/>
      <c r="AK311" s="515"/>
      <c r="AL311" s="515"/>
      <c r="AM311" s="515"/>
      <c r="AN311" s="515"/>
      <c r="AO311" s="515"/>
      <c r="AP311" s="515"/>
      <c r="AQ311" s="515"/>
      <c r="AR311" s="515"/>
      <c r="AS311" s="515"/>
      <c r="AT311" s="515"/>
      <c r="AU311" s="515"/>
      <c r="AV311" s="515"/>
      <c r="AW311" s="515"/>
      <c r="AX311" s="515"/>
      <c r="AY311" s="515"/>
      <c r="AZ311" s="515"/>
      <c r="BA311" s="515"/>
      <c r="BB311" s="234"/>
      <c r="BC311" s="234"/>
      <c r="BD311" s="234"/>
      <c r="BE311" s="234"/>
      <c r="BF311" s="234"/>
      <c r="BG311" s="234"/>
      <c r="BH311" s="234"/>
      <c r="BI311" s="234"/>
      <c r="BJ311" s="234"/>
      <c r="BK311" s="234"/>
      <c r="BL311" s="234"/>
      <c r="BM311" s="234"/>
      <c r="BN311" s="234"/>
      <c r="BO311" s="234"/>
      <c r="BP311" s="234"/>
      <c r="BQ311" s="234"/>
      <c r="BR311" s="234"/>
      <c r="BS311" s="234"/>
      <c r="BT311" s="234"/>
      <c r="BU311" s="234"/>
      <c r="BV311" s="234"/>
      <c r="BW311" s="234"/>
      <c r="BX311" s="234"/>
      <c r="BY311" s="234"/>
      <c r="BZ311" s="234"/>
      <c r="CA311" s="234"/>
      <c r="CB311" s="234"/>
      <c r="CC311" s="234"/>
      <c r="CD311" s="234"/>
      <c r="CE311" s="234"/>
      <c r="CF311" s="234"/>
      <c r="CG311" s="234"/>
      <c r="CH311" s="234"/>
      <c r="CI311" s="234"/>
      <c r="CJ311" s="234"/>
      <c r="CK311" s="234"/>
      <c r="CL311" s="234"/>
      <c r="CM311" s="234"/>
      <c r="CN311" s="234"/>
      <c r="CO311" s="234"/>
      <c r="CP311" s="234"/>
      <c r="CQ311" s="234"/>
      <c r="CR311" s="234"/>
      <c r="CS311" s="234"/>
      <c r="CT311" s="234"/>
      <c r="CU311" s="234"/>
      <c r="CV311" s="234"/>
      <c r="CW311" s="234"/>
      <c r="CX311" s="234"/>
      <c r="CY311" s="234"/>
      <c r="CZ311" s="234"/>
      <c r="DA311" s="234"/>
      <c r="DB311" s="234"/>
      <c r="DC311" s="234"/>
      <c r="DD311" s="234"/>
      <c r="DE311" s="234"/>
      <c r="DF311" s="234"/>
      <c r="DG311" s="234"/>
      <c r="DH311" s="234"/>
      <c r="DI311" s="234"/>
      <c r="DJ311" s="234"/>
      <c r="DK311" s="234"/>
      <c r="DL311" s="234"/>
      <c r="DM311" s="234"/>
      <c r="DN311" s="234"/>
      <c r="DO311" s="234"/>
      <c r="DP311" s="234"/>
      <c r="DQ311" s="234"/>
      <c r="DR311" s="234"/>
      <c r="DS311" s="234"/>
      <c r="DT311" s="234"/>
      <c r="DU311" s="234"/>
      <c r="DV311" s="234"/>
      <c r="DW311" s="234"/>
      <c r="DX311" s="234"/>
      <c r="DY311" s="234"/>
      <c r="DZ311" s="234"/>
      <c r="EA311" s="234"/>
      <c r="EB311" s="234"/>
      <c r="EC311" s="234"/>
      <c r="ED311" s="234"/>
      <c r="EE311" s="234"/>
      <c r="EF311" s="234"/>
      <c r="EG311" s="234"/>
      <c r="EH311" s="234"/>
      <c r="EI311" s="234"/>
      <c r="EJ311" s="234"/>
      <c r="EK311" s="234"/>
    </row>
    <row r="312" spans="1:141" ht="15" x14ac:dyDescent="0.25">
      <c r="A312" s="386" t="str">
        <f t="shared" si="19"/>
        <v>600120260312TAC0097-60xx-220440049041</v>
      </c>
      <c r="B312" s="161" t="s">
        <v>4961</v>
      </c>
      <c r="C312" s="475" t="s">
        <v>3363</v>
      </c>
      <c r="D312" s="161" t="s">
        <v>4458</v>
      </c>
      <c r="E312" s="161"/>
      <c r="F312" s="161" t="s">
        <v>4903</v>
      </c>
      <c r="G312" s="161" t="s">
        <v>479</v>
      </c>
      <c r="H312" s="198">
        <v>46093</v>
      </c>
      <c r="I312" s="161" t="s">
        <v>566</v>
      </c>
      <c r="J312" s="161" t="s">
        <v>363</v>
      </c>
      <c r="K312" s="260">
        <v>220440049041</v>
      </c>
      <c r="L312" s="161" t="s">
        <v>4962</v>
      </c>
      <c r="M312" s="161" t="s">
        <v>4696</v>
      </c>
      <c r="N312" s="161" t="s">
        <v>564</v>
      </c>
      <c r="O312" s="198" t="e">
        <v>#N/A</v>
      </c>
      <c r="P312" s="161" t="e">
        <v>#N/A</v>
      </c>
      <c r="Q312" s="161" t="e">
        <v>#N/A</v>
      </c>
      <c r="R312" s="161" t="s">
        <v>31</v>
      </c>
      <c r="S312" s="161" t="s">
        <v>665</v>
      </c>
      <c r="T312" s="161" t="s">
        <v>567</v>
      </c>
      <c r="U312" s="161" t="s">
        <v>846</v>
      </c>
      <c r="V312" s="161" t="s">
        <v>658</v>
      </c>
      <c r="W312" s="161" t="s">
        <v>132</v>
      </c>
      <c r="X312" s="198">
        <v>44927</v>
      </c>
      <c r="Y312" s="198">
        <v>46083</v>
      </c>
      <c r="Z312" s="161">
        <v>30</v>
      </c>
      <c r="AA312" s="198">
        <v>46097</v>
      </c>
      <c r="AB312" s="197">
        <f t="shared" si="18"/>
        <v>16</v>
      </c>
      <c r="AC312" s="161" t="s">
        <v>904</v>
      </c>
      <c r="AD312" s="161">
        <v>0</v>
      </c>
      <c r="AE312" s="197">
        <v>114832955</v>
      </c>
      <c r="AF312" s="197">
        <v>0.82538675417696949</v>
      </c>
      <c r="AG312" s="197">
        <v>1.2083333333333333</v>
      </c>
      <c r="AH312" s="242" t="s">
        <v>118</v>
      </c>
      <c r="AI312" s="242" t="s">
        <v>57</v>
      </c>
      <c r="AJ312" s="516">
        <v>0</v>
      </c>
      <c r="AK312" s="516">
        <v>657401500</v>
      </c>
      <c r="AL312" s="516">
        <v>61890175</v>
      </c>
      <c r="AM312" s="516">
        <v>3391765</v>
      </c>
      <c r="AN312" s="516">
        <v>49551015</v>
      </c>
      <c r="AO312" s="516">
        <v>0</v>
      </c>
      <c r="AP312" s="516">
        <v>0</v>
      </c>
      <c r="AQ312" s="516">
        <v>133562</v>
      </c>
      <c r="AR312" s="516">
        <v>268930</v>
      </c>
      <c r="AS312" s="516">
        <v>362123</v>
      </c>
      <c r="AT312" s="516">
        <v>316763</v>
      </c>
      <c r="AU312" s="516">
        <v>0</v>
      </c>
      <c r="AV312" s="516">
        <v>0</v>
      </c>
      <c r="AW312" s="516">
        <v>0.83333333333333326</v>
      </c>
      <c r="AX312" s="516">
        <v>2</v>
      </c>
      <c r="AY312" s="516">
        <v>2</v>
      </c>
      <c r="AZ312" s="516">
        <v>0.83333333333333337</v>
      </c>
      <c r="BA312" s="516">
        <v>0</v>
      </c>
      <c r="BB312" s="393">
        <v>0</v>
      </c>
      <c r="BC312" s="393">
        <v>657401500</v>
      </c>
      <c r="BD312" s="393">
        <v>61890175</v>
      </c>
      <c r="BE312" s="393">
        <v>3391765</v>
      </c>
      <c r="BF312" s="393">
        <v>49551015</v>
      </c>
      <c r="BG312" s="393">
        <v>0</v>
      </c>
      <c r="BH312" s="393">
        <v>0</v>
      </c>
      <c r="BI312" s="393">
        <v>133562</v>
      </c>
      <c r="BJ312" s="393">
        <v>268930</v>
      </c>
      <c r="BK312" s="393">
        <v>362123</v>
      </c>
      <c r="BL312" s="393">
        <v>316763</v>
      </c>
      <c r="BM312" s="393">
        <v>0</v>
      </c>
      <c r="BN312" s="393">
        <v>0</v>
      </c>
      <c r="BO312" s="393">
        <v>0.83333333333333326</v>
      </c>
      <c r="BP312" s="393">
        <v>2</v>
      </c>
      <c r="BQ312" s="393">
        <v>2</v>
      </c>
      <c r="BR312" s="393">
        <v>0.83333333333333337</v>
      </c>
      <c r="BS312" s="393">
        <v>0</v>
      </c>
      <c r="BT312" s="393">
        <v>0</v>
      </c>
      <c r="BU312" s="393">
        <v>0</v>
      </c>
      <c r="BV312" s="393">
        <v>0</v>
      </c>
      <c r="BW312" s="393">
        <v>0</v>
      </c>
      <c r="BX312" s="393">
        <v>0</v>
      </c>
      <c r="BY312" s="393">
        <v>0</v>
      </c>
      <c r="BZ312" s="393">
        <v>0</v>
      </c>
      <c r="CA312" s="393">
        <v>0</v>
      </c>
      <c r="CB312" s="393">
        <v>0</v>
      </c>
      <c r="CC312" s="393">
        <v>0</v>
      </c>
      <c r="CD312" s="393">
        <v>0</v>
      </c>
      <c r="CE312" s="393">
        <v>0</v>
      </c>
      <c r="CF312" s="393">
        <v>0</v>
      </c>
      <c r="CG312" s="393">
        <v>0</v>
      </c>
      <c r="CH312" s="393">
        <v>0</v>
      </c>
      <c r="CI312" s="393">
        <v>0</v>
      </c>
      <c r="CJ312" s="393">
        <v>0</v>
      </c>
      <c r="CK312" s="393">
        <v>0</v>
      </c>
      <c r="CL312" s="393">
        <v>0</v>
      </c>
      <c r="CM312" s="393">
        <v>0</v>
      </c>
      <c r="CN312" s="393">
        <v>0</v>
      </c>
      <c r="CO312" s="393">
        <v>0</v>
      </c>
      <c r="CP312" s="393">
        <v>0</v>
      </c>
      <c r="CQ312" s="393">
        <v>0</v>
      </c>
      <c r="CR312" s="393">
        <v>0</v>
      </c>
      <c r="CS312" s="393">
        <v>0</v>
      </c>
      <c r="CT312" s="393">
        <v>0</v>
      </c>
      <c r="CU312" s="393">
        <v>0</v>
      </c>
      <c r="CV312" s="393">
        <v>0</v>
      </c>
      <c r="CW312" s="393">
        <v>0</v>
      </c>
      <c r="CX312" s="393">
        <v>0</v>
      </c>
      <c r="CY312" s="393">
        <v>0</v>
      </c>
      <c r="CZ312" s="393">
        <v>0</v>
      </c>
      <c r="DA312" s="393">
        <v>0</v>
      </c>
      <c r="DB312" s="393">
        <v>0</v>
      </c>
      <c r="DC312" s="393">
        <v>0</v>
      </c>
      <c r="DD312" s="393">
        <v>0</v>
      </c>
      <c r="DE312" s="393">
        <v>0</v>
      </c>
      <c r="DF312" s="393">
        <v>0</v>
      </c>
      <c r="DG312" s="393">
        <v>0</v>
      </c>
      <c r="DH312" s="393">
        <v>0</v>
      </c>
      <c r="DI312" s="393">
        <v>0</v>
      </c>
      <c r="DJ312" s="393">
        <v>0</v>
      </c>
      <c r="DK312" s="393">
        <v>0</v>
      </c>
      <c r="DL312" s="393">
        <v>0</v>
      </c>
      <c r="DM312" s="393">
        <v>0</v>
      </c>
      <c r="DN312" s="393">
        <v>0</v>
      </c>
      <c r="DO312" s="393">
        <v>0</v>
      </c>
    </row>
    <row r="313" spans="1:141" ht="15" x14ac:dyDescent="0.25">
      <c r="A313" s="386" t="str">
        <f t="shared" si="19"/>
        <v>330120251008TAC0003-33xx-950124300256</v>
      </c>
      <c r="B313" s="161" t="s">
        <v>1262</v>
      </c>
      <c r="C313" s="475" t="s">
        <v>3363</v>
      </c>
      <c r="D313" s="161" t="s">
        <v>4458</v>
      </c>
      <c r="E313" s="161" t="s">
        <v>5120</v>
      </c>
      <c r="F313" s="161"/>
      <c r="G313" s="161" t="s">
        <v>487</v>
      </c>
      <c r="H313" s="198">
        <v>45938</v>
      </c>
      <c r="I313" s="161" t="s">
        <v>598</v>
      </c>
      <c r="J313" s="161" t="s">
        <v>304</v>
      </c>
      <c r="K313" s="260">
        <v>950124300256</v>
      </c>
      <c r="L313" s="161" t="s">
        <v>3092</v>
      </c>
      <c r="M313" s="161" t="s">
        <v>1431</v>
      </c>
      <c r="N313" s="161" t="s">
        <v>564</v>
      </c>
      <c r="O313" s="198" t="e">
        <v>#N/A</v>
      </c>
      <c r="P313" s="161" t="e">
        <v>#N/A</v>
      </c>
      <c r="Q313" s="161" t="e">
        <v>#N/A</v>
      </c>
      <c r="R313" s="161" t="s">
        <v>480</v>
      </c>
      <c r="S313" s="161" t="s">
        <v>708</v>
      </c>
      <c r="T313" s="161" t="s">
        <v>572</v>
      </c>
      <c r="U313" s="161" t="s">
        <v>1432</v>
      </c>
      <c r="V313" s="161" t="s">
        <v>689</v>
      </c>
      <c r="W313" s="161" t="s">
        <v>174</v>
      </c>
      <c r="X313" s="198">
        <v>44562</v>
      </c>
      <c r="Y313" s="198">
        <v>45838</v>
      </c>
      <c r="Z313" s="161">
        <v>30</v>
      </c>
      <c r="AA313" s="198">
        <v>45943</v>
      </c>
      <c r="AB313" s="197">
        <f t="shared" si="18"/>
        <v>170</v>
      </c>
      <c r="AC313" s="161" t="s">
        <v>118</v>
      </c>
      <c r="AD313" s="161" t="s">
        <v>165</v>
      </c>
      <c r="AE313" s="197">
        <v>114670794</v>
      </c>
      <c r="AF313" s="197">
        <v>0.11932898973386372</v>
      </c>
      <c r="AG313" s="197">
        <v>0.3125</v>
      </c>
      <c r="AH313" s="242" t="s">
        <v>118</v>
      </c>
      <c r="AI313" s="242" t="s">
        <v>118</v>
      </c>
      <c r="AJ313" s="515"/>
      <c r="AK313" s="515"/>
      <c r="AL313" s="515"/>
      <c r="AM313" s="515"/>
      <c r="AN313" s="515"/>
      <c r="AO313" s="515"/>
      <c r="AP313" s="515"/>
      <c r="AQ313" s="515"/>
      <c r="AR313" s="515"/>
      <c r="AS313" s="515"/>
      <c r="AT313" s="515"/>
      <c r="AU313" s="515"/>
      <c r="AV313" s="515"/>
      <c r="AW313" s="515"/>
      <c r="AX313" s="515"/>
      <c r="AY313" s="515"/>
      <c r="AZ313" s="515"/>
      <c r="BA313" s="515"/>
      <c r="BB313" s="234"/>
      <c r="BC313" s="234"/>
      <c r="BD313" s="234"/>
      <c r="BE313" s="234"/>
      <c r="BF313" s="234"/>
      <c r="BG313" s="234"/>
      <c r="BH313" s="234"/>
      <c r="BI313" s="234"/>
      <c r="BJ313" s="234"/>
      <c r="BK313" s="234"/>
      <c r="BL313" s="234"/>
      <c r="BM313" s="234"/>
      <c r="BN313" s="234"/>
      <c r="BO313" s="234"/>
      <c r="BP313" s="234"/>
      <c r="BQ313" s="234"/>
      <c r="BR313" s="234"/>
      <c r="BS313" s="234"/>
      <c r="BT313" s="234"/>
      <c r="BU313" s="234"/>
      <c r="BV313" s="234"/>
      <c r="BW313" s="234"/>
      <c r="BX313" s="234"/>
      <c r="BY313" s="234"/>
      <c r="BZ313" s="234"/>
      <c r="CA313" s="234"/>
      <c r="CB313" s="234"/>
      <c r="CC313" s="234"/>
      <c r="CD313" s="234"/>
      <c r="CE313" s="234"/>
      <c r="CF313" s="234"/>
      <c r="CG313" s="234"/>
      <c r="CH313" s="234"/>
      <c r="CI313" s="234"/>
      <c r="CJ313" s="234"/>
      <c r="CK313" s="234"/>
      <c r="CL313" s="234"/>
      <c r="CM313" s="234"/>
      <c r="CN313" s="234"/>
      <c r="CO313" s="234"/>
      <c r="CP313" s="234"/>
      <c r="CQ313" s="234"/>
      <c r="CR313" s="234"/>
      <c r="CS313" s="234"/>
      <c r="CT313" s="234"/>
      <c r="CU313" s="234"/>
      <c r="CV313" s="234"/>
      <c r="CW313" s="234"/>
      <c r="CX313" s="234"/>
      <c r="CY313" s="234"/>
      <c r="CZ313" s="234"/>
      <c r="DA313" s="234"/>
      <c r="DB313" s="234"/>
      <c r="DC313" s="234"/>
      <c r="DD313" s="234"/>
      <c r="DE313" s="234"/>
      <c r="DF313" s="234"/>
      <c r="DG313" s="234"/>
      <c r="DH313" s="234"/>
      <c r="DI313" s="234"/>
      <c r="DJ313" s="234"/>
      <c r="DK313" s="234"/>
      <c r="DL313" s="234"/>
      <c r="DM313" s="234"/>
      <c r="DN313" s="234"/>
      <c r="DO313" s="234"/>
      <c r="DP313" s="234"/>
      <c r="DQ313" s="234"/>
      <c r="DR313" s="234"/>
      <c r="DS313" s="234"/>
      <c r="DT313" s="234"/>
      <c r="DU313" s="234"/>
      <c r="DV313" s="234"/>
      <c r="DW313" s="234"/>
      <c r="DX313" s="234"/>
      <c r="DY313" s="234"/>
      <c r="DZ313" s="234"/>
      <c r="EA313" s="234"/>
      <c r="EB313" s="234"/>
      <c r="EC313" s="234"/>
      <c r="ED313" s="234"/>
      <c r="EE313" s="234"/>
      <c r="EF313" s="234"/>
      <c r="EG313" s="234"/>
      <c r="EH313" s="234"/>
      <c r="EI313" s="234"/>
      <c r="EJ313" s="234"/>
      <c r="EK313" s="234"/>
    </row>
    <row r="314" spans="1:141" ht="15" x14ac:dyDescent="0.25">
      <c r="A314" s="386" t="str">
        <f t="shared" si="19"/>
        <v>710120260310TAC0006-71xx-228550049</v>
      </c>
      <c r="B314" s="161" t="s">
        <v>4998</v>
      </c>
      <c r="C314" s="475" t="s">
        <v>3363</v>
      </c>
      <c r="D314" s="161" t="s">
        <v>4458</v>
      </c>
      <c r="E314" s="161"/>
      <c r="F314" s="161" t="s">
        <v>4903</v>
      </c>
      <c r="G314" s="161" t="s">
        <v>479</v>
      </c>
      <c r="H314" s="198">
        <v>46091</v>
      </c>
      <c r="I314" s="161" t="s">
        <v>580</v>
      </c>
      <c r="J314" s="161" t="s">
        <v>256</v>
      </c>
      <c r="K314" s="260">
        <v>228550049</v>
      </c>
      <c r="L314" s="161" t="s">
        <v>4999</v>
      </c>
      <c r="M314" s="161" t="s">
        <v>5000</v>
      </c>
      <c r="N314" s="161" t="s">
        <v>564</v>
      </c>
      <c r="O314" s="198" t="e">
        <v>#N/A</v>
      </c>
      <c r="P314" s="161" t="e">
        <v>#N/A</v>
      </c>
      <c r="Q314" s="161" t="e">
        <v>#N/A</v>
      </c>
      <c r="R314" s="161" t="s">
        <v>31</v>
      </c>
      <c r="S314" s="161" t="s">
        <v>718</v>
      </c>
      <c r="T314" s="161" t="s">
        <v>572</v>
      </c>
      <c r="U314" s="161" t="s">
        <v>4928</v>
      </c>
      <c r="V314" s="161" t="s">
        <v>658</v>
      </c>
      <c r="W314" s="161" t="s">
        <v>132</v>
      </c>
      <c r="X314" s="198">
        <v>45069</v>
      </c>
      <c r="Y314" s="198">
        <v>46085</v>
      </c>
      <c r="Z314" s="161">
        <v>30</v>
      </c>
      <c r="AA314" s="198">
        <v>46097</v>
      </c>
      <c r="AB314" s="197">
        <f t="shared" si="18"/>
        <v>16</v>
      </c>
      <c r="AC314" s="161" t="s">
        <v>904</v>
      </c>
      <c r="AD314" s="161">
        <v>0</v>
      </c>
      <c r="AE314" s="197">
        <v>109090848</v>
      </c>
      <c r="AF314" s="197">
        <v>1.7150962104538778</v>
      </c>
      <c r="AG314" s="197">
        <v>0</v>
      </c>
      <c r="AH314" s="242" t="s">
        <v>118</v>
      </c>
      <c r="AI314" s="242" t="s">
        <v>57</v>
      </c>
      <c r="AJ314" s="516">
        <v>0</v>
      </c>
      <c r="AK314" s="516">
        <v>0</v>
      </c>
      <c r="AL314" s="516">
        <v>62783706</v>
      </c>
      <c r="AM314" s="516">
        <v>0</v>
      </c>
      <c r="AN314" s="516">
        <v>46307142</v>
      </c>
      <c r="AO314" s="516">
        <v>0</v>
      </c>
      <c r="AP314" s="516">
        <v>0</v>
      </c>
      <c r="AQ314" s="516">
        <v>0</v>
      </c>
      <c r="AR314" s="516">
        <v>1867417</v>
      </c>
      <c r="AS314" s="516">
        <v>0</v>
      </c>
      <c r="AT314" s="516">
        <v>3596</v>
      </c>
      <c r="AU314" s="516">
        <v>0</v>
      </c>
      <c r="AV314" s="516">
        <v>0</v>
      </c>
      <c r="AW314" s="516">
        <v>0</v>
      </c>
      <c r="AX314" s="516">
        <v>0</v>
      </c>
      <c r="AY314" s="516">
        <v>0</v>
      </c>
      <c r="AZ314" s="516">
        <v>0</v>
      </c>
      <c r="BA314" s="516">
        <v>0</v>
      </c>
      <c r="BB314" s="393">
        <v>0</v>
      </c>
      <c r="BC314" s="393">
        <v>0</v>
      </c>
      <c r="BD314" s="393">
        <v>0</v>
      </c>
      <c r="BE314" s="393">
        <v>0</v>
      </c>
      <c r="BF314" s="393">
        <v>0</v>
      </c>
      <c r="BG314" s="393">
        <v>0</v>
      </c>
      <c r="BH314" s="393">
        <v>0</v>
      </c>
      <c r="BI314" s="393">
        <v>0</v>
      </c>
      <c r="BJ314" s="393">
        <v>0</v>
      </c>
      <c r="BK314" s="393">
        <v>0</v>
      </c>
      <c r="BL314" s="393">
        <v>0</v>
      </c>
      <c r="BM314" s="393">
        <v>0</v>
      </c>
      <c r="BN314" s="393">
        <v>0</v>
      </c>
      <c r="BO314" s="393">
        <v>0</v>
      </c>
      <c r="BP314" s="393">
        <v>0</v>
      </c>
      <c r="BQ314" s="393">
        <v>0</v>
      </c>
      <c r="BR314" s="393">
        <v>0</v>
      </c>
      <c r="BS314" s="393">
        <v>0</v>
      </c>
      <c r="BT314" s="393">
        <v>0</v>
      </c>
      <c r="BU314" s="393">
        <v>0</v>
      </c>
      <c r="BV314" s="393">
        <v>0</v>
      </c>
      <c r="BW314" s="393">
        <v>0</v>
      </c>
      <c r="BX314" s="393">
        <v>46307142</v>
      </c>
      <c r="BY314" s="393">
        <v>0</v>
      </c>
      <c r="BZ314" s="393">
        <v>0</v>
      </c>
      <c r="CA314" s="393">
        <v>0</v>
      </c>
      <c r="CB314" s="393">
        <v>0</v>
      </c>
      <c r="CC314" s="393">
        <v>0</v>
      </c>
      <c r="CD314" s="393">
        <v>3596</v>
      </c>
      <c r="CE314" s="393">
        <v>0</v>
      </c>
      <c r="CF314" s="393">
        <v>0</v>
      </c>
      <c r="CG314" s="393">
        <v>0</v>
      </c>
      <c r="CH314" s="393">
        <v>0</v>
      </c>
      <c r="CI314" s="393">
        <v>0</v>
      </c>
      <c r="CJ314" s="393">
        <v>0</v>
      </c>
      <c r="CK314" s="393">
        <v>0</v>
      </c>
      <c r="CL314" s="393">
        <v>0</v>
      </c>
      <c r="CM314" s="393">
        <v>0</v>
      </c>
      <c r="CN314" s="393">
        <v>62783706</v>
      </c>
      <c r="CO314" s="393">
        <v>0</v>
      </c>
      <c r="CP314" s="393">
        <v>0</v>
      </c>
      <c r="CQ314" s="393">
        <v>0</v>
      </c>
      <c r="CR314" s="393">
        <v>0</v>
      </c>
      <c r="CS314" s="393">
        <v>0</v>
      </c>
      <c r="CT314" s="393">
        <v>1867417</v>
      </c>
      <c r="CU314" s="393">
        <v>0</v>
      </c>
      <c r="CV314" s="393">
        <v>0</v>
      </c>
      <c r="CW314" s="393">
        <v>0</v>
      </c>
      <c r="CX314" s="393">
        <v>0</v>
      </c>
      <c r="CY314" s="393">
        <v>0</v>
      </c>
      <c r="CZ314" s="393">
        <v>0</v>
      </c>
      <c r="DA314" s="393">
        <v>0</v>
      </c>
      <c r="DB314" s="393">
        <v>0</v>
      </c>
      <c r="DC314" s="393">
        <v>0</v>
      </c>
      <c r="DD314" s="393">
        <v>0</v>
      </c>
      <c r="DE314" s="393">
        <v>0</v>
      </c>
      <c r="DF314" s="393">
        <v>0</v>
      </c>
      <c r="DG314" s="393">
        <v>0</v>
      </c>
      <c r="DH314" s="393">
        <v>0</v>
      </c>
      <c r="DI314" s="393">
        <v>0</v>
      </c>
      <c r="DJ314" s="393">
        <v>0</v>
      </c>
      <c r="DK314" s="393">
        <v>0</v>
      </c>
      <c r="DL314" s="393">
        <v>0</v>
      </c>
      <c r="DM314" s="393">
        <v>0</v>
      </c>
      <c r="DN314" s="393">
        <v>0</v>
      </c>
      <c r="DO314" s="393">
        <v>0</v>
      </c>
    </row>
    <row r="315" spans="1:141" ht="15" x14ac:dyDescent="0.25">
      <c r="A315" s="386" t="str">
        <f t="shared" si="19"/>
        <v>300120260313TAC0001-30xx-220540007169</v>
      </c>
      <c r="B315" s="161" t="s">
        <v>4579</v>
      </c>
      <c r="C315" s="475" t="s">
        <v>3363</v>
      </c>
      <c r="D315" s="161" t="s">
        <v>4458</v>
      </c>
      <c r="E315" s="161"/>
      <c r="F315" s="161" t="s">
        <v>4903</v>
      </c>
      <c r="G315" s="161" t="s">
        <v>479</v>
      </c>
      <c r="H315" s="198">
        <v>46094</v>
      </c>
      <c r="I315" s="161" t="s">
        <v>595</v>
      </c>
      <c r="J315" s="161" t="s">
        <v>217</v>
      </c>
      <c r="K315" s="260">
        <v>220540007169</v>
      </c>
      <c r="L315" s="161" t="s">
        <v>4960</v>
      </c>
      <c r="M315" s="161" t="s">
        <v>4578</v>
      </c>
      <c r="N315" s="161" t="s">
        <v>564</v>
      </c>
      <c r="O315" s="198" t="e">
        <v>#N/A</v>
      </c>
      <c r="P315" s="161" t="e">
        <v>#N/A</v>
      </c>
      <c r="Q315" s="161" t="e">
        <v>#N/A</v>
      </c>
      <c r="R315" s="161" t="s">
        <v>31</v>
      </c>
      <c r="S315" s="161" t="s">
        <v>710</v>
      </c>
      <c r="T315" s="161" t="s">
        <v>567</v>
      </c>
      <c r="U315" s="161" t="s">
        <v>711</v>
      </c>
      <c r="V315" s="161" t="s">
        <v>689</v>
      </c>
      <c r="W315" s="161" t="s">
        <v>132</v>
      </c>
      <c r="X315" s="198">
        <v>44927</v>
      </c>
      <c r="Y315" s="198">
        <v>46087</v>
      </c>
      <c r="Z315" s="161">
        <v>30</v>
      </c>
      <c r="AA315" s="198">
        <v>46111</v>
      </c>
      <c r="AB315" s="197">
        <f t="shared" si="18"/>
        <v>2</v>
      </c>
      <c r="AC315" s="161" t="s">
        <v>904</v>
      </c>
      <c r="AD315" s="161">
        <v>0</v>
      </c>
      <c r="AE315" s="197">
        <v>101651423</v>
      </c>
      <c r="AF315" s="197">
        <v>5.4355490921164966</v>
      </c>
      <c r="AG315" s="197">
        <v>0.625</v>
      </c>
      <c r="AH315" s="242" t="s">
        <v>118</v>
      </c>
      <c r="AI315" s="242" t="s">
        <v>57</v>
      </c>
      <c r="AJ315" s="516">
        <v>0</v>
      </c>
      <c r="AK315" s="516">
        <v>36558739</v>
      </c>
      <c r="AL315" s="516">
        <v>101651423</v>
      </c>
      <c r="AM315" s="516">
        <v>0</v>
      </c>
      <c r="AN315" s="516">
        <v>0</v>
      </c>
      <c r="AO315" s="516">
        <v>0</v>
      </c>
      <c r="AP315" s="516">
        <v>0</v>
      </c>
      <c r="AQ315" s="516">
        <v>2115598</v>
      </c>
      <c r="AR315" s="516">
        <v>5525313</v>
      </c>
      <c r="AS315" s="516">
        <v>0</v>
      </c>
      <c r="AT315" s="516">
        <v>0</v>
      </c>
      <c r="AU315" s="516">
        <v>0</v>
      </c>
      <c r="AV315" s="516">
        <v>0</v>
      </c>
      <c r="AW315" s="516">
        <v>0.58333333333333337</v>
      </c>
      <c r="AX315" s="516">
        <v>2</v>
      </c>
      <c r="AY315" s="516">
        <v>0.5</v>
      </c>
      <c r="AZ315" s="516">
        <v>0</v>
      </c>
      <c r="BA315" s="516">
        <v>0</v>
      </c>
      <c r="BB315" s="393">
        <v>0</v>
      </c>
      <c r="BC315" s="393">
        <v>0</v>
      </c>
      <c r="BD315" s="393">
        <v>0</v>
      </c>
      <c r="BE315" s="393">
        <v>0</v>
      </c>
      <c r="BF315" s="393">
        <v>0</v>
      </c>
      <c r="BG315" s="393">
        <v>0</v>
      </c>
      <c r="BH315" s="393">
        <v>0</v>
      </c>
      <c r="BI315" s="393">
        <v>0</v>
      </c>
      <c r="BJ315" s="393">
        <v>0</v>
      </c>
      <c r="BK315" s="393">
        <v>0</v>
      </c>
      <c r="BL315" s="393">
        <v>0</v>
      </c>
      <c r="BM315" s="393">
        <v>0</v>
      </c>
      <c r="BN315" s="393">
        <v>0</v>
      </c>
      <c r="BO315" s="393">
        <v>8.3333333333333329E-2</v>
      </c>
      <c r="BP315" s="393">
        <v>0</v>
      </c>
      <c r="BQ315" s="393">
        <v>0</v>
      </c>
      <c r="BR315" s="393">
        <v>0</v>
      </c>
      <c r="BS315" s="393">
        <v>0</v>
      </c>
      <c r="BT315" s="393">
        <v>0</v>
      </c>
      <c r="BU315" s="393">
        <v>0</v>
      </c>
      <c r="BV315" s="393">
        <v>0</v>
      </c>
      <c r="BW315" s="393">
        <v>0</v>
      </c>
      <c r="BX315" s="393">
        <v>0</v>
      </c>
      <c r="BY315" s="393">
        <v>0</v>
      </c>
      <c r="BZ315" s="393">
        <v>0</v>
      </c>
      <c r="CA315" s="393">
        <v>0</v>
      </c>
      <c r="CB315" s="393">
        <v>0</v>
      </c>
      <c r="CC315" s="393">
        <v>0</v>
      </c>
      <c r="CD315" s="393">
        <v>0</v>
      </c>
      <c r="CE315" s="393">
        <v>0</v>
      </c>
      <c r="CF315" s="393">
        <v>0</v>
      </c>
      <c r="CG315" s="393">
        <v>2115598</v>
      </c>
      <c r="CH315" s="393">
        <v>2648188</v>
      </c>
      <c r="CI315" s="393">
        <v>0</v>
      </c>
      <c r="CJ315" s="393">
        <v>0</v>
      </c>
      <c r="CK315" s="393">
        <v>0</v>
      </c>
      <c r="CL315" s="393">
        <v>0</v>
      </c>
      <c r="CM315" s="393">
        <v>36558739</v>
      </c>
      <c r="CN315" s="393">
        <v>101651423</v>
      </c>
      <c r="CO315" s="393">
        <v>0</v>
      </c>
      <c r="CP315" s="393">
        <v>0</v>
      </c>
      <c r="CQ315" s="393">
        <v>0</v>
      </c>
      <c r="CR315" s="393">
        <v>0</v>
      </c>
      <c r="CS315" s="393">
        <v>0</v>
      </c>
      <c r="CT315" s="393">
        <v>2877125</v>
      </c>
      <c r="CU315" s="393">
        <v>0</v>
      </c>
      <c r="CV315" s="393">
        <v>0</v>
      </c>
      <c r="CW315" s="393">
        <v>0</v>
      </c>
      <c r="CX315" s="393">
        <v>0</v>
      </c>
      <c r="CY315" s="393">
        <v>0.5</v>
      </c>
      <c r="CZ315" s="393">
        <v>2</v>
      </c>
      <c r="DA315" s="393">
        <v>0.5</v>
      </c>
      <c r="DB315" s="393">
        <v>0</v>
      </c>
      <c r="DC315" s="393">
        <v>0</v>
      </c>
      <c r="DD315" s="393">
        <v>0</v>
      </c>
      <c r="DE315" s="393">
        <v>0</v>
      </c>
      <c r="DF315" s="393">
        <v>0</v>
      </c>
      <c r="DG315" s="393">
        <v>0</v>
      </c>
      <c r="DH315" s="393">
        <v>0</v>
      </c>
      <c r="DI315" s="393">
        <v>0</v>
      </c>
      <c r="DJ315" s="393">
        <v>0</v>
      </c>
      <c r="DK315" s="393">
        <v>0</v>
      </c>
      <c r="DL315" s="393">
        <v>0</v>
      </c>
      <c r="DM315" s="393">
        <v>0</v>
      </c>
      <c r="DN315" s="393">
        <v>0</v>
      </c>
      <c r="DO315" s="393">
        <v>0</v>
      </c>
    </row>
    <row r="316" spans="1:141" ht="15" x14ac:dyDescent="0.25">
      <c r="A316" s="386" t="str">
        <f t="shared" si="19"/>
        <v>620120260317TAC0047-62xx-240440007634</v>
      </c>
      <c r="B316" s="161" t="s">
        <v>4948</v>
      </c>
      <c r="C316" s="475" t="s">
        <v>3363</v>
      </c>
      <c r="D316" s="161" t="s">
        <v>4458</v>
      </c>
      <c r="E316" s="161"/>
      <c r="F316" s="161" t="s">
        <v>4903</v>
      </c>
      <c r="G316" s="161" t="s">
        <v>479</v>
      </c>
      <c r="H316" s="198">
        <v>46098</v>
      </c>
      <c r="I316" s="161" t="s">
        <v>576</v>
      </c>
      <c r="J316" s="161" t="s">
        <v>361</v>
      </c>
      <c r="K316" s="260">
        <v>240440007634</v>
      </c>
      <c r="L316" s="161" t="s">
        <v>4949</v>
      </c>
      <c r="M316" s="161" t="s">
        <v>4950</v>
      </c>
      <c r="N316" s="161" t="s">
        <v>564</v>
      </c>
      <c r="O316" s="198" t="e">
        <v>#N/A</v>
      </c>
      <c r="P316" s="161" t="e">
        <v>#N/A</v>
      </c>
      <c r="Q316" s="161" t="e">
        <v>#N/A</v>
      </c>
      <c r="R316" s="161" t="s">
        <v>31</v>
      </c>
      <c r="S316" s="161" t="s">
        <v>831</v>
      </c>
      <c r="T316" s="161" t="s">
        <v>578</v>
      </c>
      <c r="U316" s="161" t="s">
        <v>488</v>
      </c>
      <c r="V316" s="161" t="s">
        <v>658</v>
      </c>
      <c r="W316" s="161" t="s">
        <v>132</v>
      </c>
      <c r="X316" s="198">
        <v>45386</v>
      </c>
      <c r="Y316" s="198">
        <v>46085</v>
      </c>
      <c r="Z316" s="161">
        <v>30</v>
      </c>
      <c r="AA316" s="198">
        <v>46112</v>
      </c>
      <c r="AB316" s="197">
        <f t="shared" si="18"/>
        <v>1</v>
      </c>
      <c r="AC316" s="161" t="s">
        <v>904</v>
      </c>
      <c r="AD316" s="161">
        <v>0</v>
      </c>
      <c r="AE316" s="197">
        <v>99311723</v>
      </c>
      <c r="AF316" s="197">
        <v>21.092286355760841</v>
      </c>
      <c r="AG316" s="197">
        <v>0.25</v>
      </c>
      <c r="AH316" s="242" t="s">
        <v>118</v>
      </c>
      <c r="AI316" s="242" t="s">
        <v>57</v>
      </c>
      <c r="AJ316" s="516">
        <v>0</v>
      </c>
      <c r="AK316" s="516">
        <v>0</v>
      </c>
      <c r="AL316" s="516">
        <v>0</v>
      </c>
      <c r="AM316" s="516">
        <v>99311723</v>
      </c>
      <c r="AN316" s="516">
        <v>0</v>
      </c>
      <c r="AO316" s="516">
        <v>0</v>
      </c>
      <c r="AP316" s="516">
        <v>0</v>
      </c>
      <c r="AQ316" s="516">
        <v>0</v>
      </c>
      <c r="AR316" s="516">
        <v>0</v>
      </c>
      <c r="AS316" s="516">
        <v>20947113</v>
      </c>
      <c r="AT316" s="516">
        <v>0</v>
      </c>
      <c r="AU316" s="516">
        <v>0</v>
      </c>
      <c r="AV316" s="516">
        <v>0</v>
      </c>
      <c r="AW316" s="516">
        <v>0</v>
      </c>
      <c r="AX316" s="516">
        <v>0</v>
      </c>
      <c r="AY316" s="516">
        <v>0.75</v>
      </c>
      <c r="AZ316" s="516">
        <v>0</v>
      </c>
      <c r="BA316" s="516">
        <v>0</v>
      </c>
      <c r="BB316" s="393">
        <v>0</v>
      </c>
      <c r="BC316" s="393">
        <v>0</v>
      </c>
      <c r="BD316" s="393">
        <v>0</v>
      </c>
      <c r="BE316" s="393">
        <v>99311723</v>
      </c>
      <c r="BF316" s="393">
        <v>0</v>
      </c>
      <c r="BG316" s="393">
        <v>0</v>
      </c>
      <c r="BH316" s="393">
        <v>0</v>
      </c>
      <c r="BI316" s="393">
        <v>0</v>
      </c>
      <c r="BJ316" s="393">
        <v>0</v>
      </c>
      <c r="BK316" s="393">
        <v>9105775</v>
      </c>
      <c r="BL316" s="393">
        <v>0</v>
      </c>
      <c r="BM316" s="393">
        <v>0</v>
      </c>
      <c r="BN316" s="393">
        <v>0</v>
      </c>
      <c r="BO316" s="393">
        <v>0</v>
      </c>
      <c r="BP316" s="393">
        <v>0</v>
      </c>
      <c r="BQ316" s="393">
        <v>0.75</v>
      </c>
      <c r="BR316" s="393">
        <v>0</v>
      </c>
      <c r="BS316" s="393">
        <v>0</v>
      </c>
      <c r="BT316" s="393">
        <v>0</v>
      </c>
      <c r="BU316" s="393">
        <v>0</v>
      </c>
      <c r="BV316" s="393">
        <v>0</v>
      </c>
      <c r="BW316" s="393">
        <v>0</v>
      </c>
      <c r="BX316" s="393">
        <v>0</v>
      </c>
      <c r="BY316" s="393">
        <v>0</v>
      </c>
      <c r="BZ316" s="393">
        <v>0</v>
      </c>
      <c r="CA316" s="393">
        <v>0</v>
      </c>
      <c r="CB316" s="393">
        <v>0</v>
      </c>
      <c r="CC316" s="393">
        <v>0</v>
      </c>
      <c r="CD316" s="393">
        <v>0</v>
      </c>
      <c r="CE316" s="393">
        <v>0</v>
      </c>
      <c r="CF316" s="393">
        <v>0</v>
      </c>
      <c r="CG316" s="393">
        <v>0</v>
      </c>
      <c r="CH316" s="393">
        <v>0</v>
      </c>
      <c r="CI316" s="393">
        <v>11841338</v>
      </c>
      <c r="CJ316" s="393">
        <v>0</v>
      </c>
      <c r="CK316" s="393">
        <v>0</v>
      </c>
      <c r="CL316" s="393">
        <v>0</v>
      </c>
      <c r="CM316" s="393">
        <v>0</v>
      </c>
      <c r="CN316" s="393">
        <v>0</v>
      </c>
      <c r="CO316" s="393">
        <v>0</v>
      </c>
      <c r="CP316" s="393">
        <v>0</v>
      </c>
      <c r="CQ316" s="393">
        <v>0</v>
      </c>
      <c r="CR316" s="393">
        <v>0</v>
      </c>
      <c r="CS316" s="393">
        <v>0</v>
      </c>
      <c r="CT316" s="393">
        <v>0</v>
      </c>
      <c r="CU316" s="393">
        <v>0</v>
      </c>
      <c r="CV316" s="393">
        <v>0</v>
      </c>
      <c r="CW316" s="393">
        <v>0</v>
      </c>
      <c r="CX316" s="393">
        <v>0</v>
      </c>
      <c r="CY316" s="393">
        <v>0</v>
      </c>
      <c r="CZ316" s="393">
        <v>0</v>
      </c>
      <c r="DA316" s="393">
        <v>0</v>
      </c>
      <c r="DB316" s="393">
        <v>0</v>
      </c>
      <c r="DC316" s="393">
        <v>0</v>
      </c>
      <c r="DD316" s="393">
        <v>0</v>
      </c>
      <c r="DE316" s="393">
        <v>0</v>
      </c>
      <c r="DF316" s="393">
        <v>0</v>
      </c>
      <c r="DG316" s="393">
        <v>0</v>
      </c>
      <c r="DH316" s="393">
        <v>0</v>
      </c>
      <c r="DI316" s="393">
        <v>0</v>
      </c>
      <c r="DJ316" s="393">
        <v>0</v>
      </c>
      <c r="DK316" s="393">
        <v>0</v>
      </c>
      <c r="DL316" s="393">
        <v>0</v>
      </c>
      <c r="DM316" s="393">
        <v>0</v>
      </c>
      <c r="DN316" s="393">
        <v>0</v>
      </c>
      <c r="DO316" s="393">
        <v>0</v>
      </c>
    </row>
    <row r="317" spans="1:141" ht="15" x14ac:dyDescent="0.25">
      <c r="A317" s="386" t="str">
        <f t="shared" si="19"/>
        <v>600120260312TAC0098-60xx-221140030578</v>
      </c>
      <c r="B317" s="161" t="s">
        <v>4831</v>
      </c>
      <c r="C317" s="475" t="s">
        <v>3363</v>
      </c>
      <c r="D317" s="161" t="s">
        <v>4458</v>
      </c>
      <c r="E317" s="161"/>
      <c r="F317" s="161" t="s">
        <v>4903</v>
      </c>
      <c r="G317" s="161" t="s">
        <v>479</v>
      </c>
      <c r="H317" s="198">
        <v>46093</v>
      </c>
      <c r="I317" s="161" t="s">
        <v>566</v>
      </c>
      <c r="J317" s="161" t="s">
        <v>363</v>
      </c>
      <c r="K317" s="260">
        <v>221140030578</v>
      </c>
      <c r="L317" s="161" t="s">
        <v>4959</v>
      </c>
      <c r="M317" s="161" t="s">
        <v>4830</v>
      </c>
      <c r="N317" s="161" t="s">
        <v>564</v>
      </c>
      <c r="O317" s="198" t="e">
        <v>#N/A</v>
      </c>
      <c r="P317" s="161" t="e">
        <v>#N/A</v>
      </c>
      <c r="Q317" s="161" t="e">
        <v>#N/A</v>
      </c>
      <c r="R317" s="161" t="s">
        <v>31</v>
      </c>
      <c r="S317" s="161" t="s">
        <v>681</v>
      </c>
      <c r="T317" s="161" t="s">
        <v>578</v>
      </c>
      <c r="U317" s="161" t="s">
        <v>682</v>
      </c>
      <c r="V317" s="161" t="s">
        <v>658</v>
      </c>
      <c r="W317" s="161" t="s">
        <v>132</v>
      </c>
      <c r="X317" s="198">
        <v>44927</v>
      </c>
      <c r="Y317" s="198">
        <v>46084</v>
      </c>
      <c r="Z317" s="161">
        <v>30</v>
      </c>
      <c r="AA317" s="198">
        <v>46097</v>
      </c>
      <c r="AB317" s="197">
        <f t="shared" si="18"/>
        <v>16</v>
      </c>
      <c r="AC317" s="161" t="s">
        <v>904</v>
      </c>
      <c r="AD317" s="161">
        <v>0</v>
      </c>
      <c r="AE317" s="197">
        <v>99050076</v>
      </c>
      <c r="AF317" s="197">
        <v>3.2487466238794207</v>
      </c>
      <c r="AG317" s="197">
        <v>1.1666666666666665</v>
      </c>
      <c r="AH317" s="242" t="s">
        <v>118</v>
      </c>
      <c r="AI317" s="242" t="s">
        <v>57</v>
      </c>
      <c r="AJ317" s="516">
        <v>0</v>
      </c>
      <c r="AK317" s="516">
        <v>6000892</v>
      </c>
      <c r="AL317" s="516">
        <v>52388648</v>
      </c>
      <c r="AM317" s="516">
        <v>46661428</v>
      </c>
      <c r="AN317" s="516">
        <v>0</v>
      </c>
      <c r="AO317" s="516">
        <v>0</v>
      </c>
      <c r="AP317" s="516">
        <v>0</v>
      </c>
      <c r="AQ317" s="516">
        <v>681929</v>
      </c>
      <c r="AR317" s="516">
        <v>2411618</v>
      </c>
      <c r="AS317" s="516">
        <v>806268</v>
      </c>
      <c r="AT317" s="516">
        <v>0</v>
      </c>
      <c r="AU317" s="516">
        <v>0</v>
      </c>
      <c r="AV317" s="516">
        <v>0</v>
      </c>
      <c r="AW317" s="516">
        <v>0.16666666666666666</v>
      </c>
      <c r="AX317" s="516">
        <v>1.5</v>
      </c>
      <c r="AY317" s="516">
        <v>2</v>
      </c>
      <c r="AZ317" s="516">
        <v>1.1666666666666665</v>
      </c>
      <c r="BA317" s="516">
        <v>0</v>
      </c>
      <c r="BB317" s="393">
        <v>0</v>
      </c>
      <c r="BC317" s="393">
        <v>6000892</v>
      </c>
      <c r="BD317" s="393">
        <v>52388648</v>
      </c>
      <c r="BE317" s="393">
        <v>46661428</v>
      </c>
      <c r="BF317" s="393">
        <v>0</v>
      </c>
      <c r="BG317" s="393">
        <v>0</v>
      </c>
      <c r="BH317" s="393">
        <v>0</v>
      </c>
      <c r="BI317" s="393">
        <v>681929</v>
      </c>
      <c r="BJ317" s="393">
        <v>2411618</v>
      </c>
      <c r="BK317" s="393">
        <v>806268</v>
      </c>
      <c r="BL317" s="393">
        <v>0</v>
      </c>
      <c r="BM317" s="393">
        <v>0</v>
      </c>
      <c r="BN317" s="393">
        <v>0</v>
      </c>
      <c r="BO317" s="393">
        <v>0.16666666666666666</v>
      </c>
      <c r="BP317" s="393">
        <v>1.5</v>
      </c>
      <c r="BQ317" s="393">
        <v>2</v>
      </c>
      <c r="BR317" s="393">
        <v>1.1666666666666665</v>
      </c>
      <c r="BS317" s="393">
        <v>0</v>
      </c>
      <c r="BT317" s="393">
        <v>0</v>
      </c>
      <c r="BU317" s="393">
        <v>0</v>
      </c>
      <c r="BV317" s="393">
        <v>0</v>
      </c>
      <c r="BW317" s="393">
        <v>0</v>
      </c>
      <c r="BX317" s="393">
        <v>0</v>
      </c>
      <c r="BY317" s="393">
        <v>0</v>
      </c>
      <c r="BZ317" s="393">
        <v>0</v>
      </c>
      <c r="CA317" s="393">
        <v>0</v>
      </c>
      <c r="CB317" s="393">
        <v>0</v>
      </c>
      <c r="CC317" s="393">
        <v>0</v>
      </c>
      <c r="CD317" s="393">
        <v>0</v>
      </c>
      <c r="CE317" s="393">
        <v>0</v>
      </c>
      <c r="CF317" s="393">
        <v>0</v>
      </c>
      <c r="CG317" s="393">
        <v>0</v>
      </c>
      <c r="CH317" s="393">
        <v>0</v>
      </c>
      <c r="CI317" s="393">
        <v>0</v>
      </c>
      <c r="CJ317" s="393">
        <v>0</v>
      </c>
      <c r="CK317" s="393">
        <v>0</v>
      </c>
      <c r="CL317" s="393">
        <v>0</v>
      </c>
      <c r="CM317" s="393">
        <v>0</v>
      </c>
      <c r="CN317" s="393">
        <v>0</v>
      </c>
      <c r="CO317" s="393">
        <v>0</v>
      </c>
      <c r="CP317" s="393">
        <v>0</v>
      </c>
      <c r="CQ317" s="393">
        <v>0</v>
      </c>
      <c r="CR317" s="393">
        <v>0</v>
      </c>
      <c r="CS317" s="393">
        <v>0</v>
      </c>
      <c r="CT317" s="393">
        <v>0</v>
      </c>
      <c r="CU317" s="393">
        <v>0</v>
      </c>
      <c r="CV317" s="393">
        <v>0</v>
      </c>
      <c r="CW317" s="393">
        <v>0</v>
      </c>
      <c r="CX317" s="393">
        <v>0</v>
      </c>
      <c r="CY317" s="393">
        <v>0</v>
      </c>
      <c r="CZ317" s="393">
        <v>0</v>
      </c>
      <c r="DA317" s="393">
        <v>0</v>
      </c>
      <c r="DB317" s="393">
        <v>0</v>
      </c>
      <c r="DC317" s="393">
        <v>0</v>
      </c>
      <c r="DD317" s="393">
        <v>0</v>
      </c>
      <c r="DE317" s="393">
        <v>0</v>
      </c>
      <c r="DF317" s="393">
        <v>0</v>
      </c>
      <c r="DG317" s="393">
        <v>0</v>
      </c>
      <c r="DH317" s="393">
        <v>0</v>
      </c>
      <c r="DI317" s="393">
        <v>0</v>
      </c>
      <c r="DJ317" s="393">
        <v>0</v>
      </c>
      <c r="DK317" s="393">
        <v>0</v>
      </c>
      <c r="DL317" s="393">
        <v>0</v>
      </c>
      <c r="DM317" s="393">
        <v>0</v>
      </c>
      <c r="DN317" s="393">
        <v>0</v>
      </c>
      <c r="DO317" s="393">
        <v>0</v>
      </c>
    </row>
    <row r="318" spans="1:141" ht="15" x14ac:dyDescent="0.25">
      <c r="A318" s="386" t="str">
        <f t="shared" si="19"/>
        <v>600120251110TAC0043-60xx-110140012405</v>
      </c>
      <c r="B318" s="161" t="s">
        <v>2251</v>
      </c>
      <c r="C318" s="475" t="s">
        <v>3363</v>
      </c>
      <c r="D318" s="161" t="s">
        <v>4458</v>
      </c>
      <c r="E318" s="161" t="s">
        <v>5245</v>
      </c>
      <c r="F318" s="161"/>
      <c r="G318" s="161" t="s">
        <v>479</v>
      </c>
      <c r="H318" s="198">
        <v>45971</v>
      </c>
      <c r="I318" s="161" t="s">
        <v>566</v>
      </c>
      <c r="J318" s="161" t="s">
        <v>363</v>
      </c>
      <c r="K318" s="260">
        <v>110140012405</v>
      </c>
      <c r="L318" s="161" t="s">
        <v>3096</v>
      </c>
      <c r="M318" s="161" t="s">
        <v>2250</v>
      </c>
      <c r="N318" s="161" t="s">
        <v>564</v>
      </c>
      <c r="O318" s="198" t="e">
        <v>#N/A</v>
      </c>
      <c r="P318" s="161" t="e">
        <v>#N/A</v>
      </c>
      <c r="Q318" s="161" t="e">
        <v>#N/A</v>
      </c>
      <c r="R318" s="161" t="s">
        <v>480</v>
      </c>
      <c r="S318" s="161" t="s">
        <v>681</v>
      </c>
      <c r="T318" s="161" t="s">
        <v>578</v>
      </c>
      <c r="U318" s="161" t="s">
        <v>681</v>
      </c>
      <c r="V318" s="161" t="s">
        <v>658</v>
      </c>
      <c r="W318" s="161" t="s">
        <v>132</v>
      </c>
      <c r="X318" s="198">
        <v>44562</v>
      </c>
      <c r="Y318" s="198">
        <v>45943</v>
      </c>
      <c r="Z318" s="161">
        <v>30</v>
      </c>
      <c r="AA318" s="198">
        <v>45992</v>
      </c>
      <c r="AB318" s="197">
        <f t="shared" si="18"/>
        <v>121</v>
      </c>
      <c r="AC318" s="161" t="s">
        <v>904</v>
      </c>
      <c r="AD318" s="161">
        <v>0</v>
      </c>
      <c r="AE318" s="197">
        <v>96017522</v>
      </c>
      <c r="AF318" s="197">
        <v>11.290105997117958</v>
      </c>
      <c r="AG318" s="197">
        <v>9.8958333333333339</v>
      </c>
      <c r="AH318" s="242" t="s">
        <v>118</v>
      </c>
      <c r="AI318" s="242" t="s">
        <v>118</v>
      </c>
      <c r="AJ318" s="515"/>
      <c r="AK318" s="515"/>
      <c r="AL318" s="515"/>
      <c r="AM318" s="515"/>
      <c r="AN318" s="515"/>
      <c r="AO318" s="515"/>
      <c r="AP318" s="515"/>
      <c r="AQ318" s="515"/>
      <c r="AR318" s="515"/>
      <c r="AS318" s="515"/>
      <c r="AT318" s="515"/>
      <c r="AU318" s="515"/>
      <c r="AV318" s="515"/>
      <c r="AW318" s="515"/>
      <c r="AX318" s="515"/>
      <c r="AY318" s="515"/>
      <c r="AZ318" s="515"/>
      <c r="BA318" s="515"/>
      <c r="BB318" s="234"/>
      <c r="BC318" s="234"/>
      <c r="BD318" s="234"/>
      <c r="BE318" s="234"/>
      <c r="BF318" s="234"/>
      <c r="BG318" s="234"/>
      <c r="BH318" s="234"/>
      <c r="BI318" s="234"/>
      <c r="BJ318" s="234"/>
      <c r="BK318" s="234"/>
      <c r="BL318" s="234"/>
      <c r="BM318" s="234"/>
      <c r="BN318" s="234"/>
      <c r="BO318" s="234"/>
      <c r="BP318" s="234"/>
      <c r="BQ318" s="234"/>
      <c r="BR318" s="234"/>
      <c r="BS318" s="234"/>
      <c r="BT318" s="234"/>
      <c r="BU318" s="234"/>
      <c r="BV318" s="234"/>
      <c r="BW318" s="234"/>
      <c r="BX318" s="234"/>
      <c r="BY318" s="234"/>
      <c r="BZ318" s="234"/>
      <c r="CA318" s="234"/>
      <c r="CB318" s="234"/>
      <c r="CC318" s="234"/>
      <c r="CD318" s="234"/>
      <c r="CE318" s="234"/>
      <c r="CF318" s="234"/>
      <c r="CG318" s="234"/>
      <c r="CH318" s="234"/>
      <c r="CI318" s="234"/>
      <c r="CJ318" s="234"/>
      <c r="CK318" s="234"/>
      <c r="CL318" s="234"/>
      <c r="CM318" s="234"/>
      <c r="CN318" s="234"/>
      <c r="CO318" s="234"/>
      <c r="CP318" s="234"/>
      <c r="CQ318" s="234"/>
      <c r="CR318" s="234"/>
      <c r="CS318" s="234"/>
      <c r="CT318" s="234"/>
      <c r="CU318" s="234"/>
      <c r="CV318" s="234"/>
      <c r="CW318" s="234"/>
      <c r="CX318" s="234"/>
      <c r="CY318" s="234"/>
      <c r="CZ318" s="234"/>
      <c r="DA318" s="234"/>
      <c r="DB318" s="234"/>
      <c r="DC318" s="234"/>
      <c r="DD318" s="234"/>
      <c r="DE318" s="234"/>
      <c r="DF318" s="234"/>
      <c r="DG318" s="234"/>
      <c r="DH318" s="234"/>
      <c r="DI318" s="234"/>
      <c r="DJ318" s="234"/>
      <c r="DK318" s="234"/>
      <c r="DL318" s="234"/>
      <c r="DM318" s="234"/>
      <c r="DN318" s="234"/>
      <c r="DO318" s="234"/>
      <c r="DP318" s="234"/>
      <c r="DQ318" s="234"/>
      <c r="DR318" s="234"/>
      <c r="DS318" s="234"/>
      <c r="DT318" s="234"/>
      <c r="DU318" s="234"/>
      <c r="DV318" s="234"/>
      <c r="DW318" s="234"/>
      <c r="DX318" s="234"/>
      <c r="DY318" s="234"/>
      <c r="DZ318" s="234"/>
      <c r="EA318" s="234"/>
      <c r="EB318" s="234"/>
      <c r="EC318" s="234"/>
      <c r="ED318" s="234"/>
      <c r="EE318" s="234"/>
      <c r="EF318" s="234"/>
      <c r="EG318" s="234"/>
      <c r="EH318" s="234"/>
      <c r="EI318" s="234"/>
      <c r="EJ318" s="234"/>
      <c r="EK318" s="234"/>
    </row>
    <row r="319" spans="1:141" ht="15" x14ac:dyDescent="0.25">
      <c r="A319" s="386" t="str">
        <f t="shared" si="19"/>
        <v>150120260127TAC0128-15xx-820819300638</v>
      </c>
      <c r="B319" s="161" t="s">
        <v>4571</v>
      </c>
      <c r="C319" s="475" t="s">
        <v>3363</v>
      </c>
      <c r="D319" s="161" t="s">
        <v>4458</v>
      </c>
      <c r="E319" s="161" t="s">
        <v>5054</v>
      </c>
      <c r="F319" s="161"/>
      <c r="G319" s="161" t="s">
        <v>479</v>
      </c>
      <c r="H319" s="198">
        <v>46049</v>
      </c>
      <c r="I319" s="161" t="s">
        <v>573</v>
      </c>
      <c r="J319" s="161" t="s">
        <v>290</v>
      </c>
      <c r="K319" s="260">
        <v>820819300638</v>
      </c>
      <c r="L319" s="161" t="s">
        <v>5055</v>
      </c>
      <c r="M319" s="161" t="s">
        <v>5056</v>
      </c>
      <c r="N319" s="161" t="s">
        <v>564</v>
      </c>
      <c r="O319" s="198" t="e">
        <v>#N/A</v>
      </c>
      <c r="P319" s="161" t="e">
        <v>#N/A</v>
      </c>
      <c r="Q319" s="161" t="e">
        <v>#N/A</v>
      </c>
      <c r="R319" s="161" t="s">
        <v>31</v>
      </c>
      <c r="S319" s="161" t="s">
        <v>688</v>
      </c>
      <c r="T319" s="161" t="s">
        <v>572</v>
      </c>
      <c r="U319" s="161" t="s">
        <v>657</v>
      </c>
      <c r="V319" s="161" t="s">
        <v>658</v>
      </c>
      <c r="W319" s="161" t="s">
        <v>132</v>
      </c>
      <c r="X319" s="198">
        <v>44927</v>
      </c>
      <c r="Y319" s="198">
        <v>46034</v>
      </c>
      <c r="Z319" s="161">
        <v>30</v>
      </c>
      <c r="AA319" s="198">
        <v>46093</v>
      </c>
      <c r="AB319" s="197">
        <f t="shared" si="18"/>
        <v>20</v>
      </c>
      <c r="AC319" s="161" t="s">
        <v>904</v>
      </c>
      <c r="AD319" s="161">
        <v>0</v>
      </c>
      <c r="AE319" s="197">
        <v>94758125</v>
      </c>
      <c r="AF319" s="197">
        <v>9.6862733406765908</v>
      </c>
      <c r="AG319" s="197">
        <v>0</v>
      </c>
      <c r="AH319" s="242" t="s">
        <v>118</v>
      </c>
      <c r="AI319" s="242" t="s">
        <v>57</v>
      </c>
      <c r="AJ319" s="516">
        <v>0</v>
      </c>
      <c r="AK319" s="516">
        <v>0</v>
      </c>
      <c r="AL319" s="516">
        <v>0</v>
      </c>
      <c r="AM319" s="516">
        <v>11680000</v>
      </c>
      <c r="AN319" s="516">
        <v>83078125</v>
      </c>
      <c r="AO319" s="516">
        <v>0</v>
      </c>
      <c r="AP319" s="516">
        <v>0</v>
      </c>
      <c r="AQ319" s="516">
        <v>0</v>
      </c>
      <c r="AR319" s="516">
        <v>0</v>
      </c>
      <c r="AS319" s="516">
        <v>344450</v>
      </c>
      <c r="AT319" s="516">
        <v>8834081</v>
      </c>
      <c r="AU319" s="516">
        <v>0</v>
      </c>
      <c r="AV319" s="516">
        <v>0</v>
      </c>
      <c r="AW319" s="516">
        <v>0</v>
      </c>
      <c r="AX319" s="516">
        <v>0</v>
      </c>
      <c r="AY319" s="516">
        <v>0</v>
      </c>
      <c r="AZ319" s="516">
        <v>0</v>
      </c>
      <c r="BA319" s="516">
        <v>0</v>
      </c>
      <c r="BB319" s="393">
        <v>0</v>
      </c>
      <c r="BC319" s="393">
        <v>0</v>
      </c>
      <c r="BD319" s="393">
        <v>0</v>
      </c>
      <c r="BE319" s="393">
        <v>0</v>
      </c>
      <c r="BF319" s="393">
        <v>0</v>
      </c>
      <c r="BG319" s="393">
        <v>0</v>
      </c>
      <c r="BH319" s="393">
        <v>0</v>
      </c>
      <c r="BI319" s="393">
        <v>0</v>
      </c>
      <c r="BJ319" s="393">
        <v>0</v>
      </c>
      <c r="BK319" s="393">
        <v>0</v>
      </c>
      <c r="BL319" s="393">
        <v>0</v>
      </c>
      <c r="BM319" s="393">
        <v>0</v>
      </c>
      <c r="BN319" s="393">
        <v>0</v>
      </c>
      <c r="BO319" s="393">
        <v>0</v>
      </c>
      <c r="BP319" s="393">
        <v>0</v>
      </c>
      <c r="BQ319" s="393">
        <v>0</v>
      </c>
      <c r="BR319" s="393">
        <v>0</v>
      </c>
      <c r="BS319" s="393">
        <v>0</v>
      </c>
      <c r="BT319" s="393">
        <v>0</v>
      </c>
      <c r="BU319" s="393">
        <v>0</v>
      </c>
      <c r="BV319" s="393">
        <v>0</v>
      </c>
      <c r="BW319" s="393">
        <v>0</v>
      </c>
      <c r="BX319" s="393">
        <v>0</v>
      </c>
      <c r="BY319" s="393">
        <v>0</v>
      </c>
      <c r="BZ319" s="393">
        <v>0</v>
      </c>
      <c r="CA319" s="393">
        <v>0</v>
      </c>
      <c r="CB319" s="393">
        <v>0</v>
      </c>
      <c r="CC319" s="393">
        <v>0</v>
      </c>
      <c r="CD319" s="393">
        <v>0</v>
      </c>
      <c r="CE319" s="393">
        <v>0</v>
      </c>
      <c r="CF319" s="393">
        <v>0</v>
      </c>
      <c r="CG319" s="393">
        <v>0</v>
      </c>
      <c r="CH319" s="393">
        <v>0</v>
      </c>
      <c r="CI319" s="393">
        <v>0</v>
      </c>
      <c r="CJ319" s="393">
        <v>6354487</v>
      </c>
      <c r="CK319" s="393">
        <v>0</v>
      </c>
      <c r="CL319" s="393">
        <v>0</v>
      </c>
      <c r="CM319" s="393">
        <v>0</v>
      </c>
      <c r="CN319" s="393">
        <v>0</v>
      </c>
      <c r="CO319" s="393">
        <v>11680000</v>
      </c>
      <c r="CP319" s="393">
        <v>83078125</v>
      </c>
      <c r="CQ319" s="393">
        <v>0</v>
      </c>
      <c r="CR319" s="393">
        <v>0</v>
      </c>
      <c r="CS319" s="393">
        <v>0</v>
      </c>
      <c r="CT319" s="393">
        <v>0</v>
      </c>
      <c r="CU319" s="393">
        <v>344450</v>
      </c>
      <c r="CV319" s="393">
        <v>2479594</v>
      </c>
      <c r="CW319" s="393">
        <v>0</v>
      </c>
      <c r="CX319" s="393">
        <v>0</v>
      </c>
      <c r="CY319" s="393">
        <v>0</v>
      </c>
      <c r="CZ319" s="393">
        <v>0</v>
      </c>
      <c r="DA319" s="393">
        <v>0</v>
      </c>
      <c r="DB319" s="393">
        <v>0</v>
      </c>
      <c r="DC319" s="393">
        <v>0</v>
      </c>
      <c r="DD319" s="393">
        <v>0</v>
      </c>
      <c r="DE319" s="393">
        <v>0</v>
      </c>
      <c r="DF319" s="393">
        <v>0</v>
      </c>
      <c r="DG319" s="393">
        <v>0</v>
      </c>
      <c r="DH319" s="393">
        <v>0</v>
      </c>
      <c r="DI319" s="393">
        <v>0</v>
      </c>
      <c r="DJ319" s="393">
        <v>0</v>
      </c>
      <c r="DK319" s="393">
        <v>0</v>
      </c>
      <c r="DL319" s="393">
        <v>0</v>
      </c>
      <c r="DM319" s="393">
        <v>0</v>
      </c>
      <c r="DN319" s="393">
        <v>0</v>
      </c>
      <c r="DO319" s="393">
        <v>0</v>
      </c>
    </row>
    <row r="320" spans="1:141" ht="15" x14ac:dyDescent="0.25">
      <c r="A320" s="386" t="str">
        <f t="shared" si="19"/>
        <v>600120260302TAC0004-60xx-851019402666</v>
      </c>
      <c r="B320" s="161" t="s">
        <v>5334</v>
      </c>
      <c r="C320" s="475" t="s">
        <v>3363</v>
      </c>
      <c r="D320" s="161" t="s">
        <v>4458</v>
      </c>
      <c r="E320" s="161" t="s">
        <v>5335</v>
      </c>
      <c r="F320" s="161"/>
      <c r="G320" s="161" t="s">
        <v>479</v>
      </c>
      <c r="H320" s="198">
        <v>46083</v>
      </c>
      <c r="I320" s="161" t="s">
        <v>566</v>
      </c>
      <c r="J320" s="161" t="s">
        <v>363</v>
      </c>
      <c r="K320" s="260">
        <v>851019402666</v>
      </c>
      <c r="L320" s="161" t="s">
        <v>5336</v>
      </c>
      <c r="M320" s="161" t="s">
        <v>4679</v>
      </c>
      <c r="N320" s="161" t="s">
        <v>564</v>
      </c>
      <c r="O320" s="198" t="e">
        <v>#N/A</v>
      </c>
      <c r="P320" s="161" t="e">
        <v>#N/A</v>
      </c>
      <c r="Q320" s="161" t="e">
        <v>#N/A</v>
      </c>
      <c r="R320" s="161" t="s">
        <v>480</v>
      </c>
      <c r="S320" s="161" t="s">
        <v>663</v>
      </c>
      <c r="T320" s="161" t="s">
        <v>579</v>
      </c>
      <c r="U320" s="161" t="s">
        <v>1036</v>
      </c>
      <c r="V320" s="161" t="s">
        <v>658</v>
      </c>
      <c r="W320" s="161" t="s">
        <v>132</v>
      </c>
      <c r="X320" s="198">
        <v>45608</v>
      </c>
      <c r="Y320" s="198">
        <v>46076</v>
      </c>
      <c r="Z320" s="161">
        <v>30</v>
      </c>
      <c r="AA320" s="198">
        <v>46085</v>
      </c>
      <c r="AB320" s="197">
        <f t="shared" si="18"/>
        <v>28</v>
      </c>
      <c r="AC320" s="161" t="s">
        <v>904</v>
      </c>
      <c r="AD320" s="161">
        <v>0</v>
      </c>
      <c r="AE320" s="197">
        <v>94677200</v>
      </c>
      <c r="AF320" s="197">
        <v>2.9622929279699863</v>
      </c>
      <c r="AG320" s="197">
        <v>0</v>
      </c>
      <c r="AH320" s="242" t="s">
        <v>118</v>
      </c>
      <c r="AI320" s="242" t="s">
        <v>57</v>
      </c>
      <c r="AJ320" s="516">
        <v>0</v>
      </c>
      <c r="AK320" s="516">
        <v>0</v>
      </c>
      <c r="AL320" s="516">
        <v>0</v>
      </c>
      <c r="AM320" s="516">
        <v>20890000</v>
      </c>
      <c r="AN320" s="516">
        <v>73787200</v>
      </c>
      <c r="AO320" s="516">
        <v>0</v>
      </c>
      <c r="AP320" s="516">
        <v>0</v>
      </c>
      <c r="AQ320" s="516">
        <v>0</v>
      </c>
      <c r="AR320" s="516">
        <v>0</v>
      </c>
      <c r="AS320" s="516">
        <v>620750</v>
      </c>
      <c r="AT320" s="516">
        <v>2183866</v>
      </c>
      <c r="AU320" s="516">
        <v>0</v>
      </c>
      <c r="AV320" s="516">
        <v>0</v>
      </c>
      <c r="AW320" s="516">
        <v>0</v>
      </c>
      <c r="AX320" s="516">
        <v>0</v>
      </c>
      <c r="AY320" s="516">
        <v>0</v>
      </c>
      <c r="AZ320" s="516">
        <v>0</v>
      </c>
      <c r="BA320" s="516">
        <v>0</v>
      </c>
      <c r="BB320" s="393">
        <v>0</v>
      </c>
      <c r="BC320" s="393">
        <v>0</v>
      </c>
      <c r="BD320" s="393">
        <v>0</v>
      </c>
      <c r="BE320" s="393">
        <v>0</v>
      </c>
      <c r="BF320" s="393">
        <v>0</v>
      </c>
      <c r="BG320" s="393">
        <v>0</v>
      </c>
      <c r="BH320" s="393">
        <v>0</v>
      </c>
      <c r="BI320" s="393">
        <v>0</v>
      </c>
      <c r="BJ320" s="393">
        <v>0</v>
      </c>
      <c r="BK320" s="393">
        <v>0</v>
      </c>
      <c r="BL320" s="393">
        <v>0</v>
      </c>
      <c r="BM320" s="393">
        <v>0</v>
      </c>
      <c r="BN320" s="393">
        <v>0</v>
      </c>
      <c r="BO320" s="393">
        <v>0</v>
      </c>
      <c r="BP320" s="393">
        <v>0</v>
      </c>
      <c r="BQ320" s="393">
        <v>0</v>
      </c>
      <c r="BR320" s="393">
        <v>0</v>
      </c>
      <c r="BS320" s="393">
        <v>0</v>
      </c>
      <c r="BT320" s="393">
        <v>0</v>
      </c>
      <c r="BU320" s="393">
        <v>0</v>
      </c>
      <c r="BV320" s="393">
        <v>0</v>
      </c>
      <c r="BW320" s="393">
        <v>0</v>
      </c>
      <c r="BX320" s="393">
        <v>0</v>
      </c>
      <c r="BY320" s="393">
        <v>0</v>
      </c>
      <c r="BZ320" s="393">
        <v>0</v>
      </c>
      <c r="CA320" s="393">
        <v>0</v>
      </c>
      <c r="CB320" s="393">
        <v>0</v>
      </c>
      <c r="CC320" s="393">
        <v>0</v>
      </c>
      <c r="CD320" s="393">
        <v>0</v>
      </c>
      <c r="CE320" s="393">
        <v>0</v>
      </c>
      <c r="CF320" s="393">
        <v>0</v>
      </c>
      <c r="CG320" s="393">
        <v>0</v>
      </c>
      <c r="CH320" s="393">
        <v>0</v>
      </c>
      <c r="CI320" s="393">
        <v>0</v>
      </c>
      <c r="CJ320" s="393">
        <v>0</v>
      </c>
      <c r="CK320" s="393">
        <v>0</v>
      </c>
      <c r="CL320" s="393">
        <v>0</v>
      </c>
      <c r="CM320" s="393">
        <v>0</v>
      </c>
      <c r="CN320" s="393">
        <v>0</v>
      </c>
      <c r="CO320" s="393">
        <v>20890000</v>
      </c>
      <c r="CP320" s="393">
        <v>73787200</v>
      </c>
      <c r="CQ320" s="393">
        <v>0</v>
      </c>
      <c r="CR320" s="393">
        <v>0</v>
      </c>
      <c r="CS320" s="393">
        <v>0</v>
      </c>
      <c r="CT320" s="393">
        <v>0</v>
      </c>
      <c r="CU320" s="393">
        <v>620750</v>
      </c>
      <c r="CV320" s="393">
        <v>2183866</v>
      </c>
      <c r="CW320" s="393">
        <v>0</v>
      </c>
      <c r="CX320" s="393">
        <v>0</v>
      </c>
      <c r="CY320" s="393">
        <v>0</v>
      </c>
      <c r="CZ320" s="393">
        <v>0</v>
      </c>
      <c r="DA320" s="393">
        <v>0</v>
      </c>
      <c r="DB320" s="393">
        <v>0</v>
      </c>
      <c r="DC320" s="393">
        <v>0</v>
      </c>
      <c r="DD320" s="393">
        <v>0</v>
      </c>
      <c r="DE320" s="393">
        <v>0</v>
      </c>
      <c r="DF320" s="393">
        <v>0</v>
      </c>
      <c r="DG320" s="393">
        <v>0</v>
      </c>
      <c r="DH320" s="393">
        <v>0</v>
      </c>
      <c r="DI320" s="393">
        <v>0</v>
      </c>
      <c r="DJ320" s="393">
        <v>0</v>
      </c>
      <c r="DK320" s="393">
        <v>0</v>
      </c>
      <c r="DL320" s="393">
        <v>0</v>
      </c>
      <c r="DM320" s="393">
        <v>0</v>
      </c>
      <c r="DN320" s="393">
        <v>0</v>
      </c>
      <c r="DO320" s="393">
        <v>0</v>
      </c>
    </row>
    <row r="321" spans="1:141" ht="15" x14ac:dyDescent="0.25">
      <c r="A321" s="386" t="str">
        <f t="shared" si="19"/>
        <v>300120260303TAC0004-30xx-981107400638</v>
      </c>
      <c r="B321" s="161" t="s">
        <v>4476</v>
      </c>
      <c r="C321" s="475" t="s">
        <v>3363</v>
      </c>
      <c r="D321" s="161" t="s">
        <v>4458</v>
      </c>
      <c r="E321" s="161" t="s">
        <v>5114</v>
      </c>
      <c r="F321" s="161"/>
      <c r="G321" s="161" t="s">
        <v>479</v>
      </c>
      <c r="H321" s="198">
        <v>46084</v>
      </c>
      <c r="I321" s="161" t="s">
        <v>595</v>
      </c>
      <c r="J321" s="161" t="s">
        <v>217</v>
      </c>
      <c r="K321" s="260">
        <v>981107400638</v>
      </c>
      <c r="L321" s="161" t="s">
        <v>5115</v>
      </c>
      <c r="M321" s="161" t="s">
        <v>4475</v>
      </c>
      <c r="N321" s="161" t="s">
        <v>564</v>
      </c>
      <c r="O321" s="198" t="e">
        <v>#N/A</v>
      </c>
      <c r="P321" s="161" t="e">
        <v>#N/A</v>
      </c>
      <c r="Q321" s="161" t="e">
        <v>#N/A</v>
      </c>
      <c r="R321" s="161" t="s">
        <v>31</v>
      </c>
      <c r="S321" s="161" t="s">
        <v>710</v>
      </c>
      <c r="T321" s="161" t="s">
        <v>567</v>
      </c>
      <c r="U321" s="161" t="s">
        <v>1420</v>
      </c>
      <c r="V321" s="161" t="s">
        <v>689</v>
      </c>
      <c r="W321" s="161" t="s">
        <v>132</v>
      </c>
      <c r="X321" s="198">
        <v>45442</v>
      </c>
      <c r="Y321" s="198">
        <v>46081</v>
      </c>
      <c r="Z321" s="161">
        <v>30</v>
      </c>
      <c r="AA321" s="198">
        <v>46087</v>
      </c>
      <c r="AB321" s="197">
        <f t="shared" si="18"/>
        <v>26</v>
      </c>
      <c r="AC321" s="161" t="s">
        <v>904</v>
      </c>
      <c r="AD321" s="161">
        <v>0</v>
      </c>
      <c r="AE321" s="197">
        <v>94359435</v>
      </c>
      <c r="AF321" s="197">
        <v>2.9053310885127703</v>
      </c>
      <c r="AG321" s="197">
        <v>0</v>
      </c>
      <c r="AH321" s="242" t="s">
        <v>118</v>
      </c>
      <c r="AI321" s="242" t="s">
        <v>57</v>
      </c>
      <c r="AJ321" s="516">
        <v>0</v>
      </c>
      <c r="AK321" s="516">
        <v>0</v>
      </c>
      <c r="AL321" s="516">
        <v>0</v>
      </c>
      <c r="AM321" s="516">
        <v>3972000</v>
      </c>
      <c r="AN321" s="516">
        <v>90387435</v>
      </c>
      <c r="AO321" s="516">
        <v>0</v>
      </c>
      <c r="AP321" s="516">
        <v>0</v>
      </c>
      <c r="AQ321" s="516">
        <v>0</v>
      </c>
      <c r="AR321" s="516">
        <v>0</v>
      </c>
      <c r="AS321" s="516">
        <v>59580</v>
      </c>
      <c r="AT321" s="516">
        <v>2681874</v>
      </c>
      <c r="AU321" s="516">
        <v>0</v>
      </c>
      <c r="AV321" s="516">
        <v>0</v>
      </c>
      <c r="AW321" s="516">
        <v>0</v>
      </c>
      <c r="AX321" s="516">
        <v>0</v>
      </c>
      <c r="AY321" s="516">
        <v>0</v>
      </c>
      <c r="AZ321" s="516">
        <v>0</v>
      </c>
      <c r="BA321" s="516">
        <v>0</v>
      </c>
      <c r="BB321" s="393">
        <v>0</v>
      </c>
      <c r="BC321" s="393">
        <v>0</v>
      </c>
      <c r="BD321" s="393">
        <v>0</v>
      </c>
      <c r="BE321" s="393">
        <v>0</v>
      </c>
      <c r="BF321" s="393">
        <v>0</v>
      </c>
      <c r="BG321" s="393">
        <v>0</v>
      </c>
      <c r="BH321" s="393">
        <v>0</v>
      </c>
      <c r="BI321" s="393">
        <v>0</v>
      </c>
      <c r="BJ321" s="393">
        <v>0</v>
      </c>
      <c r="BK321" s="393">
        <v>0</v>
      </c>
      <c r="BL321" s="393">
        <v>0</v>
      </c>
      <c r="BM321" s="393">
        <v>0</v>
      </c>
      <c r="BN321" s="393">
        <v>0</v>
      </c>
      <c r="BO321" s="393">
        <v>0</v>
      </c>
      <c r="BP321" s="393">
        <v>0</v>
      </c>
      <c r="BQ321" s="393">
        <v>0</v>
      </c>
      <c r="BR321" s="393">
        <v>0</v>
      </c>
      <c r="BS321" s="393">
        <v>0</v>
      </c>
      <c r="BT321" s="393">
        <v>0</v>
      </c>
      <c r="BU321" s="393">
        <v>0</v>
      </c>
      <c r="BV321" s="393">
        <v>0</v>
      </c>
      <c r="BW321" s="393">
        <v>0</v>
      </c>
      <c r="BX321" s="393">
        <v>0</v>
      </c>
      <c r="BY321" s="393">
        <v>0</v>
      </c>
      <c r="BZ321" s="393">
        <v>0</v>
      </c>
      <c r="CA321" s="393">
        <v>0</v>
      </c>
      <c r="CB321" s="393">
        <v>0</v>
      </c>
      <c r="CC321" s="393">
        <v>0</v>
      </c>
      <c r="CD321" s="393">
        <v>0</v>
      </c>
      <c r="CE321" s="393">
        <v>0</v>
      </c>
      <c r="CF321" s="393">
        <v>0</v>
      </c>
      <c r="CG321" s="393">
        <v>0</v>
      </c>
      <c r="CH321" s="393">
        <v>0</v>
      </c>
      <c r="CI321" s="393">
        <v>0</v>
      </c>
      <c r="CJ321" s="393">
        <v>0</v>
      </c>
      <c r="CK321" s="393">
        <v>0</v>
      </c>
      <c r="CL321" s="393">
        <v>0</v>
      </c>
      <c r="CM321" s="393">
        <v>0</v>
      </c>
      <c r="CN321" s="393">
        <v>0</v>
      </c>
      <c r="CO321" s="393">
        <v>3972000</v>
      </c>
      <c r="CP321" s="393">
        <v>90387435</v>
      </c>
      <c r="CQ321" s="393">
        <v>0</v>
      </c>
      <c r="CR321" s="393">
        <v>0</v>
      </c>
      <c r="CS321" s="393">
        <v>0</v>
      </c>
      <c r="CT321" s="393">
        <v>0</v>
      </c>
      <c r="CU321" s="393">
        <v>59580</v>
      </c>
      <c r="CV321" s="393">
        <v>2681874</v>
      </c>
      <c r="CW321" s="393">
        <v>0</v>
      </c>
      <c r="CX321" s="393">
        <v>0</v>
      </c>
      <c r="CY321" s="393">
        <v>0</v>
      </c>
      <c r="CZ321" s="393">
        <v>0</v>
      </c>
      <c r="DA321" s="393">
        <v>0</v>
      </c>
      <c r="DB321" s="393">
        <v>0</v>
      </c>
      <c r="DC321" s="393">
        <v>0</v>
      </c>
      <c r="DD321" s="393">
        <v>0</v>
      </c>
      <c r="DE321" s="393">
        <v>0</v>
      </c>
      <c r="DF321" s="393">
        <v>0</v>
      </c>
      <c r="DG321" s="393">
        <v>0</v>
      </c>
      <c r="DH321" s="393">
        <v>0</v>
      </c>
      <c r="DI321" s="393">
        <v>0</v>
      </c>
      <c r="DJ321" s="393">
        <v>0</v>
      </c>
      <c r="DK321" s="393">
        <v>0</v>
      </c>
      <c r="DL321" s="393">
        <v>0</v>
      </c>
      <c r="DM321" s="393">
        <v>0</v>
      </c>
      <c r="DN321" s="393">
        <v>0</v>
      </c>
      <c r="DO321" s="393">
        <v>0</v>
      </c>
    </row>
    <row r="322" spans="1:141" ht="15" x14ac:dyDescent="0.25">
      <c r="A322" s="386" t="str">
        <f t="shared" si="19"/>
        <v>180120260310TAC0001-18xx-50740004908</v>
      </c>
      <c r="B322" s="161" t="s">
        <v>4444</v>
      </c>
      <c r="C322" s="475" t="s">
        <v>3363</v>
      </c>
      <c r="D322" s="161" t="s">
        <v>4458</v>
      </c>
      <c r="E322" s="161" t="s">
        <v>5064</v>
      </c>
      <c r="F322" s="161"/>
      <c r="G322" s="161" t="s">
        <v>479</v>
      </c>
      <c r="H322" s="198">
        <v>46091</v>
      </c>
      <c r="I322" s="161" t="s">
        <v>604</v>
      </c>
      <c r="J322" s="161" t="s">
        <v>355</v>
      </c>
      <c r="K322" s="260">
        <v>50740004908</v>
      </c>
      <c r="L322" s="161" t="s">
        <v>5065</v>
      </c>
      <c r="M322" s="161" t="s">
        <v>4443</v>
      </c>
      <c r="N322" s="161" t="s">
        <v>564</v>
      </c>
      <c r="O322" s="198" t="e">
        <v>#N/A</v>
      </c>
      <c r="P322" s="161" t="e">
        <v>#N/A</v>
      </c>
      <c r="Q322" s="161" t="e">
        <v>#N/A</v>
      </c>
      <c r="R322" s="161" t="s">
        <v>31</v>
      </c>
      <c r="S322" s="161" t="s">
        <v>510</v>
      </c>
      <c r="T322" s="161" t="s">
        <v>579</v>
      </c>
      <c r="U322" s="161" t="s">
        <v>5066</v>
      </c>
      <c r="V322" s="161" t="s">
        <v>658</v>
      </c>
      <c r="W322" s="161" t="s">
        <v>132</v>
      </c>
      <c r="X322" s="198">
        <v>44927</v>
      </c>
      <c r="Y322" s="198">
        <v>46071</v>
      </c>
      <c r="Z322" s="161">
        <v>30</v>
      </c>
      <c r="AA322" s="198">
        <v>46093</v>
      </c>
      <c r="AB322" s="197">
        <f t="shared" si="18"/>
        <v>20</v>
      </c>
      <c r="AC322" s="161" t="s">
        <v>904</v>
      </c>
      <c r="AD322" s="161">
        <v>0</v>
      </c>
      <c r="AE322" s="197">
        <v>90325338</v>
      </c>
      <c r="AF322" s="197">
        <v>6.5513156452290282</v>
      </c>
      <c r="AG322" s="197">
        <v>0.75</v>
      </c>
      <c r="AH322" s="242" t="s">
        <v>118</v>
      </c>
      <c r="AI322" s="242" t="s">
        <v>57</v>
      </c>
      <c r="AJ322" s="516">
        <v>104223143</v>
      </c>
      <c r="AK322" s="516">
        <v>137207818</v>
      </c>
      <c r="AL322" s="516">
        <v>90325338</v>
      </c>
      <c r="AM322" s="516">
        <v>0</v>
      </c>
      <c r="AN322" s="516">
        <v>0</v>
      </c>
      <c r="AO322" s="516">
        <v>0</v>
      </c>
      <c r="AP322" s="516">
        <v>6960684</v>
      </c>
      <c r="AQ322" s="516">
        <v>9456667</v>
      </c>
      <c r="AR322" s="516">
        <v>5897762</v>
      </c>
      <c r="AS322" s="516">
        <v>19736</v>
      </c>
      <c r="AT322" s="516">
        <v>0</v>
      </c>
      <c r="AU322" s="516">
        <v>0</v>
      </c>
      <c r="AV322" s="516">
        <v>4</v>
      </c>
      <c r="AW322" s="516">
        <v>3</v>
      </c>
      <c r="AX322" s="516">
        <v>3</v>
      </c>
      <c r="AY322" s="516">
        <v>0</v>
      </c>
      <c r="AZ322" s="516">
        <v>0</v>
      </c>
      <c r="BA322" s="516">
        <v>0</v>
      </c>
      <c r="BB322" s="393">
        <v>0</v>
      </c>
      <c r="BC322" s="393">
        <v>0</v>
      </c>
      <c r="BD322" s="393">
        <v>0</v>
      </c>
      <c r="BE322" s="393">
        <v>0</v>
      </c>
      <c r="BF322" s="393">
        <v>0</v>
      </c>
      <c r="BG322" s="393">
        <v>0</v>
      </c>
      <c r="BH322" s="393">
        <v>0</v>
      </c>
      <c r="BI322" s="393">
        <v>0</v>
      </c>
      <c r="BJ322" s="393">
        <v>0</v>
      </c>
      <c r="BK322" s="393">
        <v>0</v>
      </c>
      <c r="BL322" s="393">
        <v>0</v>
      </c>
      <c r="BM322" s="393">
        <v>0</v>
      </c>
      <c r="BN322" s="393">
        <v>0</v>
      </c>
      <c r="BO322" s="393">
        <v>0</v>
      </c>
      <c r="BP322" s="393">
        <v>0</v>
      </c>
      <c r="BQ322" s="393">
        <v>0</v>
      </c>
      <c r="BR322" s="393">
        <v>0</v>
      </c>
      <c r="BS322" s="393">
        <v>0</v>
      </c>
      <c r="BT322" s="393">
        <v>0</v>
      </c>
      <c r="BU322" s="393">
        <v>0</v>
      </c>
      <c r="BV322" s="393">
        <v>0</v>
      </c>
      <c r="BW322" s="393">
        <v>0</v>
      </c>
      <c r="BX322" s="393">
        <v>0</v>
      </c>
      <c r="BY322" s="393">
        <v>0</v>
      </c>
      <c r="BZ322" s="393">
        <v>0</v>
      </c>
      <c r="CA322" s="393">
        <v>0</v>
      </c>
      <c r="CB322" s="393">
        <v>0</v>
      </c>
      <c r="CC322" s="393">
        <v>0</v>
      </c>
      <c r="CD322" s="393">
        <v>0</v>
      </c>
      <c r="CE322" s="393">
        <v>0</v>
      </c>
      <c r="CF322" s="393">
        <v>4116174</v>
      </c>
      <c r="CG322" s="393">
        <v>5719063</v>
      </c>
      <c r="CH322" s="393">
        <v>3586567</v>
      </c>
      <c r="CI322" s="393">
        <v>19736</v>
      </c>
      <c r="CJ322" s="393">
        <v>0</v>
      </c>
      <c r="CK322" s="393">
        <v>0</v>
      </c>
      <c r="CL322" s="393">
        <v>104223143</v>
      </c>
      <c r="CM322" s="393">
        <v>137207818</v>
      </c>
      <c r="CN322" s="393">
        <v>90325338</v>
      </c>
      <c r="CO322" s="393">
        <v>0</v>
      </c>
      <c r="CP322" s="393">
        <v>0</v>
      </c>
      <c r="CQ322" s="393">
        <v>0</v>
      </c>
      <c r="CR322" s="393">
        <v>2844510</v>
      </c>
      <c r="CS322" s="393">
        <v>3737604</v>
      </c>
      <c r="CT322" s="393">
        <v>2311195</v>
      </c>
      <c r="CU322" s="393">
        <v>0</v>
      </c>
      <c r="CV322" s="393">
        <v>0</v>
      </c>
      <c r="CW322" s="393">
        <v>0</v>
      </c>
      <c r="CX322" s="393">
        <v>4</v>
      </c>
      <c r="CY322" s="393">
        <v>3</v>
      </c>
      <c r="CZ322" s="393">
        <v>3</v>
      </c>
      <c r="DA322" s="393">
        <v>0</v>
      </c>
      <c r="DB322" s="393">
        <v>0</v>
      </c>
      <c r="DC322" s="393">
        <v>0</v>
      </c>
      <c r="DD322" s="393">
        <v>0</v>
      </c>
      <c r="DE322" s="393">
        <v>0</v>
      </c>
      <c r="DF322" s="393">
        <v>0</v>
      </c>
      <c r="DG322" s="393">
        <v>0</v>
      </c>
      <c r="DH322" s="393">
        <v>0</v>
      </c>
      <c r="DI322" s="393">
        <v>0</v>
      </c>
      <c r="DJ322" s="393">
        <v>0</v>
      </c>
      <c r="DK322" s="393">
        <v>0</v>
      </c>
      <c r="DL322" s="393">
        <v>0</v>
      </c>
      <c r="DM322" s="393">
        <v>0</v>
      </c>
      <c r="DN322" s="393">
        <v>0</v>
      </c>
      <c r="DO322" s="393">
        <v>0</v>
      </c>
    </row>
    <row r="323" spans="1:141" ht="15" x14ac:dyDescent="0.25">
      <c r="A323" s="386" t="str">
        <f t="shared" si="19"/>
        <v>300120260205TAC0018-30xx-780813350057</v>
      </c>
      <c r="B323" s="161" t="s">
        <v>3741</v>
      </c>
      <c r="C323" s="475" t="s">
        <v>3363</v>
      </c>
      <c r="D323" s="161" t="s">
        <v>4458</v>
      </c>
      <c r="E323" s="161" t="s">
        <v>5110</v>
      </c>
      <c r="F323" s="161"/>
      <c r="G323" s="161" t="s">
        <v>479</v>
      </c>
      <c r="H323" s="198">
        <v>46058</v>
      </c>
      <c r="I323" s="161" t="s">
        <v>595</v>
      </c>
      <c r="J323" s="161" t="s">
        <v>217</v>
      </c>
      <c r="K323" s="260">
        <v>780813350057</v>
      </c>
      <c r="L323" s="161" t="s">
        <v>3332</v>
      </c>
      <c r="M323" s="161" t="s">
        <v>3333</v>
      </c>
      <c r="N323" s="161" t="s">
        <v>564</v>
      </c>
      <c r="O323" s="198" t="e">
        <v>#N/A</v>
      </c>
      <c r="P323" s="161" t="e">
        <v>#N/A</v>
      </c>
      <c r="Q323" s="161" t="e">
        <v>#N/A</v>
      </c>
      <c r="R323" s="161" t="s">
        <v>31</v>
      </c>
      <c r="S323" s="161" t="s">
        <v>1386</v>
      </c>
      <c r="T323" s="161" t="s">
        <v>579</v>
      </c>
      <c r="U323" s="161" t="s">
        <v>719</v>
      </c>
      <c r="V323" s="161" t="s">
        <v>658</v>
      </c>
      <c r="W323" s="161" t="s">
        <v>132</v>
      </c>
      <c r="X323" s="198">
        <v>45909</v>
      </c>
      <c r="Y323" s="198">
        <v>46049</v>
      </c>
      <c r="Z323" s="161">
        <v>30</v>
      </c>
      <c r="AA323" s="198">
        <v>46064</v>
      </c>
      <c r="AB323" s="197">
        <f t="shared" si="18"/>
        <v>49</v>
      </c>
      <c r="AC323" s="161" t="s">
        <v>904</v>
      </c>
      <c r="AD323" s="161">
        <v>0</v>
      </c>
      <c r="AE323" s="197">
        <v>89000396</v>
      </c>
      <c r="AF323" s="197">
        <v>2.8234840662956153</v>
      </c>
      <c r="AG323" s="197">
        <v>1.5</v>
      </c>
      <c r="AH323" s="242" t="s">
        <v>118</v>
      </c>
      <c r="AI323" s="242" t="s">
        <v>118</v>
      </c>
      <c r="AJ323" s="515"/>
      <c r="AK323" s="515"/>
      <c r="AL323" s="515"/>
      <c r="AM323" s="515"/>
      <c r="AN323" s="515"/>
      <c r="AO323" s="515"/>
      <c r="AP323" s="515"/>
      <c r="AQ323" s="515"/>
      <c r="AR323" s="515"/>
      <c r="AS323" s="515"/>
      <c r="AT323" s="515"/>
      <c r="AU323" s="515"/>
      <c r="AV323" s="515"/>
      <c r="AW323" s="515"/>
      <c r="AX323" s="515"/>
      <c r="AY323" s="515"/>
      <c r="AZ323" s="515"/>
      <c r="BA323" s="515"/>
      <c r="BB323" s="234"/>
      <c r="BC323" s="234"/>
      <c r="BD323" s="234"/>
      <c r="BE323" s="234"/>
      <c r="BF323" s="234"/>
      <c r="BG323" s="234"/>
      <c r="BH323" s="234"/>
      <c r="BI323" s="234"/>
      <c r="BJ323" s="234"/>
      <c r="BK323" s="234"/>
      <c r="BL323" s="234"/>
      <c r="BM323" s="234"/>
      <c r="BN323" s="234"/>
      <c r="BO323" s="234"/>
      <c r="BP323" s="234"/>
      <c r="BQ323" s="234"/>
      <c r="BR323" s="234"/>
      <c r="BS323" s="234"/>
      <c r="BT323" s="234"/>
      <c r="BU323" s="234"/>
      <c r="BV323" s="234"/>
      <c r="BW323" s="234"/>
      <c r="BX323" s="234"/>
      <c r="BY323" s="234"/>
      <c r="BZ323" s="234"/>
      <c r="CA323" s="234"/>
      <c r="CB323" s="234"/>
      <c r="CC323" s="234"/>
      <c r="CD323" s="234"/>
      <c r="CE323" s="234"/>
      <c r="CF323" s="234"/>
      <c r="CG323" s="234"/>
      <c r="CH323" s="234"/>
      <c r="CI323" s="234"/>
      <c r="CJ323" s="234"/>
      <c r="CK323" s="234"/>
      <c r="CL323" s="234"/>
      <c r="CM323" s="234"/>
      <c r="CN323" s="234"/>
      <c r="CO323" s="234"/>
      <c r="CP323" s="234"/>
      <c r="CQ323" s="234"/>
      <c r="CR323" s="234"/>
      <c r="CS323" s="234"/>
      <c r="CT323" s="234"/>
      <c r="CU323" s="234"/>
      <c r="CV323" s="234"/>
      <c r="CW323" s="234"/>
      <c r="CX323" s="234"/>
      <c r="CY323" s="234"/>
      <c r="CZ323" s="234"/>
      <c r="DA323" s="234"/>
      <c r="DB323" s="234"/>
      <c r="DC323" s="234"/>
      <c r="DD323" s="234"/>
      <c r="DE323" s="234"/>
      <c r="DF323" s="234"/>
      <c r="DG323" s="234"/>
      <c r="DH323" s="234"/>
      <c r="DI323" s="234"/>
      <c r="DJ323" s="234"/>
      <c r="DK323" s="234"/>
      <c r="DL323" s="234"/>
      <c r="DM323" s="234"/>
      <c r="DN323" s="234"/>
      <c r="DO323" s="234"/>
      <c r="DP323" s="234"/>
      <c r="DQ323" s="234"/>
      <c r="DR323" s="234"/>
      <c r="DS323" s="234"/>
      <c r="DT323" s="234"/>
      <c r="DU323" s="234"/>
      <c r="DV323" s="234"/>
      <c r="DW323" s="234"/>
      <c r="DX323" s="234"/>
      <c r="DY323" s="234"/>
      <c r="DZ323" s="234"/>
      <c r="EA323" s="234"/>
      <c r="EB323" s="234"/>
      <c r="EC323" s="234"/>
      <c r="ED323" s="234"/>
      <c r="EE323" s="234"/>
      <c r="EF323" s="234"/>
      <c r="EG323" s="234"/>
      <c r="EH323" s="234"/>
      <c r="EI323" s="234"/>
      <c r="EJ323" s="234"/>
      <c r="EK323" s="234"/>
    </row>
    <row r="324" spans="1:141" ht="15" x14ac:dyDescent="0.25">
      <c r="A324" s="386" t="str">
        <f t="shared" si="19"/>
        <v>620120260219TAC0097-62xx-970126451116</v>
      </c>
      <c r="B324" s="161" t="s">
        <v>4607</v>
      </c>
      <c r="C324" s="475" t="s">
        <v>3363</v>
      </c>
      <c r="D324" s="161" t="s">
        <v>4458</v>
      </c>
      <c r="E324" s="161"/>
      <c r="F324" s="161" t="s">
        <v>4903</v>
      </c>
      <c r="G324" s="161" t="s">
        <v>479</v>
      </c>
      <c r="H324" s="198">
        <v>46072</v>
      </c>
      <c r="I324" s="161" t="s">
        <v>576</v>
      </c>
      <c r="J324" s="161" t="s">
        <v>361</v>
      </c>
      <c r="K324" s="260">
        <v>970126451116</v>
      </c>
      <c r="L324" s="161" t="s">
        <v>4905</v>
      </c>
      <c r="M324" s="161" t="s">
        <v>4606</v>
      </c>
      <c r="N324" s="161" t="s">
        <v>564</v>
      </c>
      <c r="O324" s="198" t="e">
        <v>#N/A</v>
      </c>
      <c r="P324" s="161" t="e">
        <v>#N/A</v>
      </c>
      <c r="Q324" s="161" t="e">
        <v>#N/A</v>
      </c>
      <c r="R324" s="161" t="s">
        <v>31</v>
      </c>
      <c r="S324" s="161" t="s">
        <v>678</v>
      </c>
      <c r="T324" s="161" t="s">
        <v>594</v>
      </c>
      <c r="U324" s="161" t="s">
        <v>1558</v>
      </c>
      <c r="V324" s="161" t="s">
        <v>689</v>
      </c>
      <c r="W324" s="161" t="s">
        <v>132</v>
      </c>
      <c r="X324" s="198">
        <v>44927</v>
      </c>
      <c r="Y324" s="198">
        <v>46057</v>
      </c>
      <c r="Z324" s="161">
        <v>30</v>
      </c>
      <c r="AA324" s="198">
        <v>46097</v>
      </c>
      <c r="AB324" s="197">
        <f t="shared" si="18"/>
        <v>16</v>
      </c>
      <c r="AC324" s="161" t="s">
        <v>904</v>
      </c>
      <c r="AD324" s="161">
        <v>0</v>
      </c>
      <c r="AE324" s="197">
        <v>88038009</v>
      </c>
      <c r="AF324" s="197">
        <v>2.916540286593714</v>
      </c>
      <c r="AG324" s="197">
        <v>0</v>
      </c>
      <c r="AH324" s="242" t="s">
        <v>118</v>
      </c>
      <c r="AI324" s="242" t="s">
        <v>57</v>
      </c>
      <c r="AJ324" s="516">
        <v>2000000</v>
      </c>
      <c r="AK324" s="516">
        <v>0</v>
      </c>
      <c r="AL324" s="516">
        <v>0</v>
      </c>
      <c r="AM324" s="516">
        <v>84728009</v>
      </c>
      <c r="AN324" s="516">
        <v>3310000</v>
      </c>
      <c r="AO324" s="516">
        <v>0</v>
      </c>
      <c r="AP324" s="516">
        <v>0</v>
      </c>
      <c r="AQ324" s="516">
        <v>0</v>
      </c>
      <c r="AR324" s="516">
        <v>0</v>
      </c>
      <c r="AS324" s="516">
        <v>2518014</v>
      </c>
      <c r="AT324" s="516">
        <v>49650</v>
      </c>
      <c r="AU324" s="516">
        <v>0</v>
      </c>
      <c r="AV324" s="516">
        <v>0</v>
      </c>
      <c r="AW324" s="516">
        <v>0</v>
      </c>
      <c r="AX324" s="516">
        <v>0</v>
      </c>
      <c r="AY324" s="516">
        <v>0</v>
      </c>
      <c r="AZ324" s="516">
        <v>0</v>
      </c>
      <c r="BA324" s="516">
        <v>0</v>
      </c>
      <c r="BB324" s="393">
        <v>0</v>
      </c>
      <c r="BC324" s="393">
        <v>0</v>
      </c>
      <c r="BD324" s="393">
        <v>0</v>
      </c>
      <c r="BE324" s="393">
        <v>0</v>
      </c>
      <c r="BF324" s="393">
        <v>0</v>
      </c>
      <c r="BG324" s="393">
        <v>0</v>
      </c>
      <c r="BH324" s="393">
        <v>0</v>
      </c>
      <c r="BI324" s="393">
        <v>0</v>
      </c>
      <c r="BJ324" s="393">
        <v>0</v>
      </c>
      <c r="BK324" s="393">
        <v>0</v>
      </c>
      <c r="BL324" s="393">
        <v>0</v>
      </c>
      <c r="BM324" s="393">
        <v>0</v>
      </c>
      <c r="BN324" s="393">
        <v>0</v>
      </c>
      <c r="BO324" s="393">
        <v>0</v>
      </c>
      <c r="BP324" s="393">
        <v>0</v>
      </c>
      <c r="BQ324" s="393">
        <v>0</v>
      </c>
      <c r="BR324" s="393">
        <v>0</v>
      </c>
      <c r="BS324" s="393">
        <v>0</v>
      </c>
      <c r="BT324" s="393">
        <v>0</v>
      </c>
      <c r="BU324" s="393">
        <v>0</v>
      </c>
      <c r="BV324" s="393">
        <v>0</v>
      </c>
      <c r="BW324" s="393">
        <v>0</v>
      </c>
      <c r="BX324" s="393">
        <v>0</v>
      </c>
      <c r="BY324" s="393">
        <v>0</v>
      </c>
      <c r="BZ324" s="393">
        <v>0</v>
      </c>
      <c r="CA324" s="393">
        <v>0</v>
      </c>
      <c r="CB324" s="393">
        <v>0</v>
      </c>
      <c r="CC324" s="393">
        <v>0</v>
      </c>
      <c r="CD324" s="393">
        <v>0</v>
      </c>
      <c r="CE324" s="393">
        <v>0</v>
      </c>
      <c r="CF324" s="393">
        <v>0</v>
      </c>
      <c r="CG324" s="393">
        <v>0</v>
      </c>
      <c r="CH324" s="393">
        <v>0</v>
      </c>
      <c r="CI324" s="393">
        <v>0</v>
      </c>
      <c r="CJ324" s="393">
        <v>0</v>
      </c>
      <c r="CK324" s="393">
        <v>0</v>
      </c>
      <c r="CL324" s="393">
        <v>2000000</v>
      </c>
      <c r="CM324" s="393">
        <v>0</v>
      </c>
      <c r="CN324" s="393">
        <v>0</v>
      </c>
      <c r="CO324" s="393">
        <v>84728009</v>
      </c>
      <c r="CP324" s="393">
        <v>3310000</v>
      </c>
      <c r="CQ324" s="393">
        <v>0</v>
      </c>
      <c r="CR324" s="393">
        <v>0</v>
      </c>
      <c r="CS324" s="393">
        <v>0</v>
      </c>
      <c r="CT324" s="393">
        <v>0</v>
      </c>
      <c r="CU324" s="393">
        <v>2518014</v>
      </c>
      <c r="CV324" s="393">
        <v>49650</v>
      </c>
      <c r="CW324" s="393">
        <v>0</v>
      </c>
      <c r="CX324" s="393">
        <v>0</v>
      </c>
      <c r="CY324" s="393">
        <v>0</v>
      </c>
      <c r="CZ324" s="393">
        <v>0</v>
      </c>
      <c r="DA324" s="393">
        <v>0</v>
      </c>
      <c r="DB324" s="393">
        <v>0</v>
      </c>
      <c r="DC324" s="393">
        <v>0</v>
      </c>
      <c r="DD324" s="393">
        <v>0</v>
      </c>
      <c r="DE324" s="393">
        <v>0</v>
      </c>
      <c r="DF324" s="393">
        <v>0</v>
      </c>
      <c r="DG324" s="393">
        <v>0</v>
      </c>
      <c r="DH324" s="393">
        <v>0</v>
      </c>
      <c r="DI324" s="393">
        <v>0</v>
      </c>
      <c r="DJ324" s="393">
        <v>0</v>
      </c>
      <c r="DK324" s="393">
        <v>0</v>
      </c>
      <c r="DL324" s="393">
        <v>0</v>
      </c>
      <c r="DM324" s="393">
        <v>0</v>
      </c>
      <c r="DN324" s="393">
        <v>0</v>
      </c>
      <c r="DO324" s="393">
        <v>0</v>
      </c>
    </row>
    <row r="325" spans="1:141" ht="15" x14ac:dyDescent="0.25">
      <c r="A325" s="386" t="str">
        <f t="shared" si="19"/>
        <v>600120260313TAC0013-60xx-1005600821</v>
      </c>
      <c r="B325" s="161" t="s">
        <v>4827</v>
      </c>
      <c r="C325" s="475" t="s">
        <v>3363</v>
      </c>
      <c r="D325" s="161" t="s">
        <v>4458</v>
      </c>
      <c r="E325" s="161"/>
      <c r="F325" s="161" t="s">
        <v>4903</v>
      </c>
      <c r="G325" s="161" t="s">
        <v>479</v>
      </c>
      <c r="H325" s="198">
        <v>46094</v>
      </c>
      <c r="I325" s="161" t="s">
        <v>566</v>
      </c>
      <c r="J325" s="161" t="s">
        <v>363</v>
      </c>
      <c r="K325" s="260">
        <v>1005600821</v>
      </c>
      <c r="L325" s="161" t="s">
        <v>4997</v>
      </c>
      <c r="M325" s="161" t="s">
        <v>4826</v>
      </c>
      <c r="N325" s="161" t="s">
        <v>564</v>
      </c>
      <c r="O325" s="198" t="e">
        <v>#N/A</v>
      </c>
      <c r="P325" s="161" t="e">
        <v>#N/A</v>
      </c>
      <c r="Q325" s="161" t="e">
        <v>#N/A</v>
      </c>
      <c r="R325" s="161" t="s">
        <v>31</v>
      </c>
      <c r="S325" s="161" t="s">
        <v>665</v>
      </c>
      <c r="T325" s="161" t="s">
        <v>567</v>
      </c>
      <c r="U325" s="161" t="s">
        <v>768</v>
      </c>
      <c r="V325" s="161" t="s">
        <v>658</v>
      </c>
      <c r="W325" s="161" t="s">
        <v>132</v>
      </c>
      <c r="X325" s="198">
        <v>44927</v>
      </c>
      <c r="Y325" s="198">
        <v>46086</v>
      </c>
      <c r="Z325" s="161">
        <v>30</v>
      </c>
      <c r="AA325" s="198">
        <v>46098</v>
      </c>
      <c r="AB325" s="197">
        <f t="shared" ref="AB325:AB388" si="20">"01.04.2026"-AA325</f>
        <v>15</v>
      </c>
      <c r="AC325" s="161" t="s">
        <v>904</v>
      </c>
      <c r="AD325" s="161">
        <v>0</v>
      </c>
      <c r="AE325" s="197">
        <v>83339085</v>
      </c>
      <c r="AF325" s="197">
        <v>14.23281405117419</v>
      </c>
      <c r="AG325" s="197">
        <v>0</v>
      </c>
      <c r="AH325" s="242" t="s">
        <v>118</v>
      </c>
      <c r="AI325" s="242" t="s">
        <v>57</v>
      </c>
      <c r="AJ325" s="516">
        <v>5518678</v>
      </c>
      <c r="AK325" s="516">
        <v>17082041</v>
      </c>
      <c r="AL325" s="516">
        <v>29221053</v>
      </c>
      <c r="AM325" s="516">
        <v>14701027</v>
      </c>
      <c r="AN325" s="516">
        <v>39417005</v>
      </c>
      <c r="AO325" s="516">
        <v>0</v>
      </c>
      <c r="AP325" s="516">
        <v>0</v>
      </c>
      <c r="AQ325" s="516">
        <v>577099</v>
      </c>
      <c r="AR325" s="516">
        <v>4189602</v>
      </c>
      <c r="AS325" s="516">
        <v>1541634</v>
      </c>
      <c r="AT325" s="516">
        <v>6130261</v>
      </c>
      <c r="AU325" s="516">
        <v>0</v>
      </c>
      <c r="AV325" s="516">
        <v>0</v>
      </c>
      <c r="AW325" s="516">
        <v>0</v>
      </c>
      <c r="AX325" s="516">
        <v>0</v>
      </c>
      <c r="AY325" s="516">
        <v>0</v>
      </c>
      <c r="AZ325" s="516">
        <v>0</v>
      </c>
      <c r="BA325" s="516">
        <v>0</v>
      </c>
      <c r="BB325" s="393">
        <v>0</v>
      </c>
      <c r="BC325" s="393">
        <v>0</v>
      </c>
      <c r="BD325" s="393">
        <v>0</v>
      </c>
      <c r="BE325" s="393">
        <v>0</v>
      </c>
      <c r="BF325" s="393">
        <v>0</v>
      </c>
      <c r="BG325" s="393">
        <v>0</v>
      </c>
      <c r="BH325" s="393">
        <v>0</v>
      </c>
      <c r="BI325" s="393">
        <v>0</v>
      </c>
      <c r="BJ325" s="393">
        <v>0</v>
      </c>
      <c r="BK325" s="393">
        <v>0</v>
      </c>
      <c r="BL325" s="393">
        <v>0</v>
      </c>
      <c r="BM325" s="393">
        <v>0</v>
      </c>
      <c r="BN325" s="393">
        <v>0</v>
      </c>
      <c r="BO325" s="393">
        <v>0</v>
      </c>
      <c r="BP325" s="393">
        <v>0</v>
      </c>
      <c r="BQ325" s="393">
        <v>0</v>
      </c>
      <c r="BR325" s="393">
        <v>0</v>
      </c>
      <c r="BS325" s="393">
        <v>0</v>
      </c>
      <c r="BT325" s="393">
        <v>0</v>
      </c>
      <c r="BU325" s="393">
        <v>0</v>
      </c>
      <c r="BV325" s="393">
        <v>0</v>
      </c>
      <c r="BW325" s="393">
        <v>0</v>
      </c>
      <c r="BX325" s="393">
        <v>0</v>
      </c>
      <c r="BY325" s="393">
        <v>0</v>
      </c>
      <c r="BZ325" s="393">
        <v>0</v>
      </c>
      <c r="CA325" s="393">
        <v>0</v>
      </c>
      <c r="CB325" s="393">
        <v>0</v>
      </c>
      <c r="CC325" s="393">
        <v>0</v>
      </c>
      <c r="CD325" s="393">
        <v>0</v>
      </c>
      <c r="CE325" s="393">
        <v>0</v>
      </c>
      <c r="CF325" s="393">
        <v>0</v>
      </c>
      <c r="CG325" s="393">
        <v>577099</v>
      </c>
      <c r="CH325" s="393">
        <v>3342370</v>
      </c>
      <c r="CI325" s="393">
        <v>1136302</v>
      </c>
      <c r="CJ325" s="393">
        <v>4973251</v>
      </c>
      <c r="CK325" s="393">
        <v>0</v>
      </c>
      <c r="CL325" s="393">
        <v>5518678</v>
      </c>
      <c r="CM325" s="393">
        <v>17082041</v>
      </c>
      <c r="CN325" s="393">
        <v>29221053</v>
      </c>
      <c r="CO325" s="393">
        <v>14701027</v>
      </c>
      <c r="CP325" s="393">
        <v>39417005</v>
      </c>
      <c r="CQ325" s="393">
        <v>0</v>
      </c>
      <c r="CR325" s="393">
        <v>0</v>
      </c>
      <c r="CS325" s="393">
        <v>0</v>
      </c>
      <c r="CT325" s="393">
        <v>847232</v>
      </c>
      <c r="CU325" s="393">
        <v>405332</v>
      </c>
      <c r="CV325" s="393">
        <v>1157010</v>
      </c>
      <c r="CW325" s="393">
        <v>0</v>
      </c>
      <c r="CX325" s="393">
        <v>0</v>
      </c>
      <c r="CY325" s="393">
        <v>0</v>
      </c>
      <c r="CZ325" s="393">
        <v>0</v>
      </c>
      <c r="DA325" s="393">
        <v>0</v>
      </c>
      <c r="DB325" s="393">
        <v>0</v>
      </c>
      <c r="DC325" s="393">
        <v>0</v>
      </c>
      <c r="DD325" s="393">
        <v>0</v>
      </c>
      <c r="DE325" s="393">
        <v>0</v>
      </c>
      <c r="DF325" s="393">
        <v>0</v>
      </c>
      <c r="DG325" s="393">
        <v>0</v>
      </c>
      <c r="DH325" s="393">
        <v>0</v>
      </c>
      <c r="DI325" s="393">
        <v>0</v>
      </c>
      <c r="DJ325" s="393">
        <v>0</v>
      </c>
      <c r="DK325" s="393">
        <v>0</v>
      </c>
      <c r="DL325" s="393">
        <v>0</v>
      </c>
      <c r="DM325" s="393">
        <v>0</v>
      </c>
      <c r="DN325" s="393">
        <v>0</v>
      </c>
      <c r="DO325" s="393">
        <v>0</v>
      </c>
    </row>
    <row r="326" spans="1:141" ht="15" x14ac:dyDescent="0.25">
      <c r="A326" s="386" t="str">
        <f t="shared" ref="A326:A389" si="21">CONCATENATE(B326,"-",J326,"-",K326)</f>
        <v>390120260310TAC0003-39xx-20121550124</v>
      </c>
      <c r="B326" s="161" t="s">
        <v>4508</v>
      </c>
      <c r="C326" s="475" t="s">
        <v>3363</v>
      </c>
      <c r="D326" s="161" t="s">
        <v>4458</v>
      </c>
      <c r="E326" s="161" t="s">
        <v>5136</v>
      </c>
      <c r="F326" s="161"/>
      <c r="G326" s="161" t="s">
        <v>479</v>
      </c>
      <c r="H326" s="198">
        <v>46091</v>
      </c>
      <c r="I326" s="161" t="s">
        <v>593</v>
      </c>
      <c r="J326" s="161" t="s">
        <v>358</v>
      </c>
      <c r="K326" s="260">
        <v>20121550124</v>
      </c>
      <c r="L326" s="161" t="s">
        <v>5137</v>
      </c>
      <c r="M326" s="161" t="s">
        <v>4507</v>
      </c>
      <c r="N326" s="161" t="s">
        <v>564</v>
      </c>
      <c r="O326" s="198" t="e">
        <v>#N/A</v>
      </c>
      <c r="P326" s="161" t="e">
        <v>#N/A</v>
      </c>
      <c r="Q326" s="161" t="e">
        <v>#N/A</v>
      </c>
      <c r="R326" s="161" t="s">
        <v>31</v>
      </c>
      <c r="S326" s="161" t="s">
        <v>5126</v>
      </c>
      <c r="T326" s="161" t="s">
        <v>572</v>
      </c>
      <c r="U326" s="161" t="s">
        <v>727</v>
      </c>
      <c r="V326" s="161" t="s">
        <v>658</v>
      </c>
      <c r="W326" s="161" t="s">
        <v>132</v>
      </c>
      <c r="X326" s="198">
        <v>45432</v>
      </c>
      <c r="Y326" s="198">
        <v>46085</v>
      </c>
      <c r="Z326" s="161">
        <v>30</v>
      </c>
      <c r="AA326" s="198">
        <v>46094</v>
      </c>
      <c r="AB326" s="197">
        <f t="shared" si="20"/>
        <v>19</v>
      </c>
      <c r="AC326" s="161" t="s">
        <v>904</v>
      </c>
      <c r="AD326" s="161">
        <v>0</v>
      </c>
      <c r="AE326" s="197">
        <v>83067936</v>
      </c>
      <c r="AF326" s="197">
        <v>1.3747578849196398</v>
      </c>
      <c r="AG326" s="197">
        <v>0.1111111111111111</v>
      </c>
      <c r="AH326" s="242" t="s">
        <v>118</v>
      </c>
      <c r="AI326" s="242" t="s">
        <v>57</v>
      </c>
      <c r="AJ326" s="516">
        <v>0</v>
      </c>
      <c r="AK326" s="516">
        <v>0</v>
      </c>
      <c r="AL326" s="516">
        <v>0</v>
      </c>
      <c r="AM326" s="516">
        <v>83067936</v>
      </c>
      <c r="AN326" s="516">
        <v>0</v>
      </c>
      <c r="AO326" s="516">
        <v>0</v>
      </c>
      <c r="AP326" s="516">
        <v>0</v>
      </c>
      <c r="AQ326" s="516">
        <v>0</v>
      </c>
      <c r="AR326" s="516">
        <v>0</v>
      </c>
      <c r="AS326" s="516">
        <v>99667</v>
      </c>
      <c r="AT326" s="516">
        <v>1042316</v>
      </c>
      <c r="AU326" s="516">
        <v>0</v>
      </c>
      <c r="AV326" s="516">
        <v>0</v>
      </c>
      <c r="AW326" s="516">
        <v>0</v>
      </c>
      <c r="AX326" s="516">
        <v>0</v>
      </c>
      <c r="AY326" s="516">
        <v>0.33333333333333331</v>
      </c>
      <c r="AZ326" s="516">
        <v>0</v>
      </c>
      <c r="BA326" s="516">
        <v>0</v>
      </c>
      <c r="BB326" s="393">
        <v>0</v>
      </c>
      <c r="BC326" s="393">
        <v>0</v>
      </c>
      <c r="BD326" s="393">
        <v>0</v>
      </c>
      <c r="BE326" s="393">
        <v>0</v>
      </c>
      <c r="BF326" s="393">
        <v>0</v>
      </c>
      <c r="BG326" s="393">
        <v>0</v>
      </c>
      <c r="BH326" s="393">
        <v>0</v>
      </c>
      <c r="BI326" s="393">
        <v>0</v>
      </c>
      <c r="BJ326" s="393">
        <v>0</v>
      </c>
      <c r="BK326" s="393">
        <v>0</v>
      </c>
      <c r="BL326" s="393">
        <v>0</v>
      </c>
      <c r="BM326" s="393">
        <v>0</v>
      </c>
      <c r="BN326" s="393">
        <v>0</v>
      </c>
      <c r="BO326" s="393">
        <v>0</v>
      </c>
      <c r="BP326" s="393">
        <v>0</v>
      </c>
      <c r="BQ326" s="393">
        <v>0.33333333333333331</v>
      </c>
      <c r="BR326" s="393">
        <v>0</v>
      </c>
      <c r="BS326" s="393">
        <v>0</v>
      </c>
      <c r="BT326" s="393">
        <v>0</v>
      </c>
      <c r="BU326" s="393">
        <v>0</v>
      </c>
      <c r="BV326" s="393">
        <v>0</v>
      </c>
      <c r="BW326" s="393">
        <v>81900016</v>
      </c>
      <c r="BX326" s="393">
        <v>0</v>
      </c>
      <c r="BY326" s="393">
        <v>0</v>
      </c>
      <c r="BZ326" s="393">
        <v>0</v>
      </c>
      <c r="CA326" s="393">
        <v>0</v>
      </c>
      <c r="CB326" s="393">
        <v>0</v>
      </c>
      <c r="CC326" s="393">
        <v>70579</v>
      </c>
      <c r="CD326" s="393">
        <v>0</v>
      </c>
      <c r="CE326" s="393">
        <v>0</v>
      </c>
      <c r="CF326" s="393">
        <v>0</v>
      </c>
      <c r="CG326" s="393">
        <v>0</v>
      </c>
      <c r="CH326" s="393">
        <v>0</v>
      </c>
      <c r="CI326" s="393">
        <v>0</v>
      </c>
      <c r="CJ326" s="393">
        <v>1042316</v>
      </c>
      <c r="CK326" s="393">
        <v>0</v>
      </c>
      <c r="CL326" s="393">
        <v>0</v>
      </c>
      <c r="CM326" s="393">
        <v>0</v>
      </c>
      <c r="CN326" s="393">
        <v>0</v>
      </c>
      <c r="CO326" s="393">
        <v>1167920</v>
      </c>
      <c r="CP326" s="393">
        <v>0</v>
      </c>
      <c r="CQ326" s="393">
        <v>0</v>
      </c>
      <c r="CR326" s="393">
        <v>0</v>
      </c>
      <c r="CS326" s="393">
        <v>0</v>
      </c>
      <c r="CT326" s="393">
        <v>0</v>
      </c>
      <c r="CU326" s="393">
        <v>29088</v>
      </c>
      <c r="CV326" s="393">
        <v>0</v>
      </c>
      <c r="CW326" s="393">
        <v>0</v>
      </c>
      <c r="CX326" s="393">
        <v>0</v>
      </c>
      <c r="CY326" s="393">
        <v>0</v>
      </c>
      <c r="CZ326" s="393">
        <v>0</v>
      </c>
      <c r="DA326" s="393">
        <v>0</v>
      </c>
      <c r="DB326" s="393">
        <v>0</v>
      </c>
      <c r="DC326" s="393">
        <v>0</v>
      </c>
      <c r="DD326" s="393">
        <v>0</v>
      </c>
      <c r="DE326" s="393">
        <v>0</v>
      </c>
      <c r="DF326" s="393">
        <v>0</v>
      </c>
      <c r="DG326" s="393">
        <v>0</v>
      </c>
      <c r="DH326" s="393">
        <v>0</v>
      </c>
      <c r="DI326" s="393">
        <v>0</v>
      </c>
      <c r="DJ326" s="393">
        <v>0</v>
      </c>
      <c r="DK326" s="393">
        <v>0</v>
      </c>
      <c r="DL326" s="393">
        <v>0</v>
      </c>
      <c r="DM326" s="393">
        <v>0</v>
      </c>
      <c r="DN326" s="393">
        <v>0</v>
      </c>
      <c r="DO326" s="393">
        <v>0</v>
      </c>
    </row>
    <row r="327" spans="1:141" ht="15" x14ac:dyDescent="0.25">
      <c r="A327" s="386" t="str">
        <f t="shared" si="21"/>
        <v>590120251107TAC0046-59xx-940612400613</v>
      </c>
      <c r="B327" s="161" t="s">
        <v>2022</v>
      </c>
      <c r="C327" s="475" t="s">
        <v>3363</v>
      </c>
      <c r="D327" s="161" t="s">
        <v>4458</v>
      </c>
      <c r="E327" s="161" t="s">
        <v>5168</v>
      </c>
      <c r="F327" s="161"/>
      <c r="G327" s="161" t="s">
        <v>479</v>
      </c>
      <c r="H327" s="198">
        <v>45968</v>
      </c>
      <c r="I327" s="161" t="s">
        <v>570</v>
      </c>
      <c r="J327" s="161" t="s">
        <v>337</v>
      </c>
      <c r="K327" s="260">
        <v>940612400613</v>
      </c>
      <c r="L327" s="161" t="s">
        <v>3100</v>
      </c>
      <c r="M327" s="161" t="s">
        <v>2023</v>
      </c>
      <c r="N327" s="161" t="s">
        <v>564</v>
      </c>
      <c r="O327" s="198" t="e">
        <v>#N/A</v>
      </c>
      <c r="P327" s="161" t="e">
        <v>#N/A</v>
      </c>
      <c r="Q327" s="161" t="e">
        <v>#N/A</v>
      </c>
      <c r="R327" s="161" t="s">
        <v>31</v>
      </c>
      <c r="S327" s="161" t="s">
        <v>747</v>
      </c>
      <c r="T327" s="161" t="s">
        <v>572</v>
      </c>
      <c r="U327" s="161" t="s">
        <v>747</v>
      </c>
      <c r="V327" s="161" t="s">
        <v>658</v>
      </c>
      <c r="W327" s="161" t="s">
        <v>132</v>
      </c>
      <c r="X327" s="198">
        <v>45132</v>
      </c>
      <c r="Y327" s="198">
        <v>45946</v>
      </c>
      <c r="Z327" s="161">
        <v>30</v>
      </c>
      <c r="AA327" s="198">
        <v>45999</v>
      </c>
      <c r="AB327" s="197">
        <f t="shared" si="20"/>
        <v>114</v>
      </c>
      <c r="AC327" s="161" t="s">
        <v>904</v>
      </c>
      <c r="AD327" s="161">
        <v>0</v>
      </c>
      <c r="AE327" s="197">
        <v>82728580</v>
      </c>
      <c r="AF327" s="197">
        <v>1.9999994380897073</v>
      </c>
      <c r="AG327" s="197">
        <v>0</v>
      </c>
      <c r="AH327" s="242" t="s">
        <v>118</v>
      </c>
      <c r="AI327" s="242" t="s">
        <v>118</v>
      </c>
      <c r="AJ327" s="515"/>
      <c r="AK327" s="515"/>
      <c r="AL327" s="515"/>
      <c r="AM327" s="515"/>
      <c r="AN327" s="515"/>
      <c r="AO327" s="515"/>
      <c r="AP327" s="515"/>
      <c r="AQ327" s="515"/>
      <c r="AR327" s="515"/>
      <c r="AS327" s="515"/>
      <c r="AT327" s="515"/>
      <c r="AU327" s="515"/>
      <c r="AV327" s="515"/>
      <c r="AW327" s="515"/>
      <c r="AX327" s="515"/>
      <c r="AY327" s="515"/>
      <c r="AZ327" s="515"/>
      <c r="BA327" s="515"/>
      <c r="BB327" s="234"/>
      <c r="BC327" s="234"/>
      <c r="BD327" s="234"/>
      <c r="BE327" s="234"/>
      <c r="BF327" s="234"/>
      <c r="BG327" s="234"/>
      <c r="BH327" s="234"/>
      <c r="BI327" s="234"/>
      <c r="BJ327" s="234"/>
      <c r="BK327" s="234"/>
      <c r="BL327" s="234"/>
      <c r="BM327" s="234"/>
      <c r="BN327" s="234"/>
      <c r="BO327" s="234"/>
      <c r="BP327" s="234"/>
      <c r="BQ327" s="234"/>
      <c r="BR327" s="234"/>
      <c r="BS327" s="234"/>
      <c r="BT327" s="234"/>
      <c r="BU327" s="234"/>
      <c r="BV327" s="234"/>
      <c r="BW327" s="234"/>
      <c r="BX327" s="234"/>
      <c r="BY327" s="234"/>
      <c r="BZ327" s="234"/>
      <c r="CA327" s="234"/>
      <c r="CB327" s="234"/>
      <c r="CC327" s="234"/>
      <c r="CD327" s="234"/>
      <c r="CE327" s="234"/>
      <c r="CF327" s="234"/>
      <c r="CG327" s="234"/>
      <c r="CH327" s="234"/>
      <c r="CI327" s="234"/>
      <c r="CJ327" s="234"/>
      <c r="CK327" s="234"/>
      <c r="CL327" s="234"/>
      <c r="CM327" s="234"/>
      <c r="CN327" s="234"/>
      <c r="CO327" s="234"/>
      <c r="CP327" s="234"/>
      <c r="CQ327" s="234"/>
      <c r="CR327" s="234"/>
      <c r="CS327" s="234"/>
      <c r="CT327" s="234"/>
      <c r="CU327" s="234"/>
      <c r="CV327" s="234"/>
      <c r="CW327" s="234"/>
      <c r="CX327" s="234"/>
      <c r="CY327" s="234"/>
      <c r="CZ327" s="234"/>
      <c r="DA327" s="234"/>
      <c r="DB327" s="234"/>
      <c r="DC327" s="234"/>
      <c r="DD327" s="234"/>
      <c r="DE327" s="234"/>
      <c r="DF327" s="234"/>
      <c r="DG327" s="234"/>
      <c r="DH327" s="234"/>
      <c r="DI327" s="234"/>
      <c r="DJ327" s="234"/>
      <c r="DK327" s="234"/>
      <c r="DL327" s="234"/>
      <c r="DM327" s="234"/>
      <c r="DN327" s="234"/>
      <c r="DO327" s="234"/>
      <c r="DP327" s="234"/>
      <c r="DQ327" s="234"/>
      <c r="DR327" s="234"/>
      <c r="DS327" s="234"/>
      <c r="DT327" s="234"/>
      <c r="DU327" s="234"/>
      <c r="DV327" s="234"/>
      <c r="DW327" s="234"/>
      <c r="DX327" s="234"/>
      <c r="DY327" s="234"/>
      <c r="DZ327" s="234"/>
      <c r="EA327" s="234"/>
      <c r="EB327" s="234"/>
      <c r="EC327" s="234"/>
      <c r="ED327" s="234"/>
      <c r="EE327" s="234"/>
      <c r="EF327" s="234"/>
      <c r="EG327" s="234"/>
      <c r="EH327" s="234"/>
      <c r="EI327" s="234"/>
      <c r="EJ327" s="234"/>
      <c r="EK327" s="234"/>
    </row>
    <row r="328" spans="1:141" ht="15" x14ac:dyDescent="0.25">
      <c r="A328" s="386" t="str">
        <f t="shared" si="21"/>
        <v>600120260121TAC0003-60xx-921002302359</v>
      </c>
      <c r="B328" s="161" t="s">
        <v>3713</v>
      </c>
      <c r="C328" s="475" t="s">
        <v>3363</v>
      </c>
      <c r="D328" s="161" t="s">
        <v>4458</v>
      </c>
      <c r="E328" s="161" t="s">
        <v>5297</v>
      </c>
      <c r="F328" s="161"/>
      <c r="G328" s="161" t="s">
        <v>479</v>
      </c>
      <c r="H328" s="198">
        <v>46043</v>
      </c>
      <c r="I328" s="161" t="s">
        <v>566</v>
      </c>
      <c r="J328" s="161" t="s">
        <v>363</v>
      </c>
      <c r="K328" s="260">
        <v>921002302359</v>
      </c>
      <c r="L328" s="161" t="s">
        <v>3937</v>
      </c>
      <c r="M328" s="161" t="s">
        <v>3712</v>
      </c>
      <c r="N328" s="161" t="s">
        <v>564</v>
      </c>
      <c r="O328" s="198" t="e">
        <v>#N/A</v>
      </c>
      <c r="P328" s="161" t="e">
        <v>#N/A</v>
      </c>
      <c r="Q328" s="161" t="e">
        <v>#N/A</v>
      </c>
      <c r="R328" s="161" t="s">
        <v>31</v>
      </c>
      <c r="S328" s="161" t="s">
        <v>793</v>
      </c>
      <c r="T328" s="161" t="s">
        <v>594</v>
      </c>
      <c r="U328" s="161" t="s">
        <v>789</v>
      </c>
      <c r="V328" s="161" t="s">
        <v>658</v>
      </c>
      <c r="W328" s="161" t="s">
        <v>132</v>
      </c>
      <c r="X328" s="198">
        <v>44927</v>
      </c>
      <c r="Y328" s="198">
        <v>46020</v>
      </c>
      <c r="Z328" s="161">
        <v>30</v>
      </c>
      <c r="AA328" s="198">
        <v>46066</v>
      </c>
      <c r="AB328" s="197">
        <f t="shared" si="20"/>
        <v>47</v>
      </c>
      <c r="AC328" s="161" t="s">
        <v>904</v>
      </c>
      <c r="AD328" s="161">
        <v>0</v>
      </c>
      <c r="AE328" s="197">
        <v>81035200</v>
      </c>
      <c r="AF328" s="197">
        <v>2.9304647856733865</v>
      </c>
      <c r="AG328" s="197">
        <v>0.66666666666666663</v>
      </c>
      <c r="AH328" s="242" t="s">
        <v>118</v>
      </c>
      <c r="AI328" s="242" t="s">
        <v>118</v>
      </c>
      <c r="AJ328" s="515"/>
      <c r="AK328" s="515"/>
      <c r="AL328" s="515"/>
      <c r="AM328" s="515"/>
      <c r="AN328" s="515"/>
      <c r="AO328" s="515"/>
      <c r="AP328" s="515"/>
      <c r="AQ328" s="515"/>
      <c r="AR328" s="515"/>
      <c r="AS328" s="515"/>
      <c r="AT328" s="515"/>
      <c r="AU328" s="515"/>
      <c r="AV328" s="515"/>
      <c r="AW328" s="515"/>
      <c r="AX328" s="515"/>
      <c r="AY328" s="515"/>
      <c r="AZ328" s="515"/>
      <c r="BA328" s="515"/>
      <c r="BB328" s="234"/>
      <c r="BC328" s="234"/>
      <c r="BD328" s="234"/>
      <c r="BE328" s="234"/>
      <c r="BF328" s="234"/>
      <c r="BG328" s="234"/>
      <c r="BH328" s="234"/>
      <c r="BI328" s="234"/>
      <c r="BJ328" s="234"/>
      <c r="BK328" s="234"/>
      <c r="BL328" s="234"/>
      <c r="BM328" s="234"/>
      <c r="BN328" s="234"/>
      <c r="BO328" s="234"/>
      <c r="BP328" s="234"/>
      <c r="BQ328" s="234"/>
      <c r="BR328" s="234"/>
      <c r="BS328" s="234"/>
      <c r="BT328" s="234"/>
      <c r="BU328" s="234"/>
      <c r="BV328" s="234"/>
      <c r="BW328" s="234"/>
      <c r="BX328" s="234"/>
      <c r="BY328" s="234"/>
      <c r="BZ328" s="234"/>
      <c r="CA328" s="234"/>
      <c r="CB328" s="234"/>
      <c r="CC328" s="234"/>
      <c r="CD328" s="234"/>
      <c r="CE328" s="234"/>
      <c r="CF328" s="234"/>
      <c r="CG328" s="234"/>
      <c r="CH328" s="234"/>
      <c r="CI328" s="234"/>
      <c r="CJ328" s="234"/>
      <c r="CK328" s="234"/>
      <c r="CL328" s="234"/>
      <c r="CM328" s="234"/>
      <c r="CN328" s="234"/>
      <c r="CO328" s="234"/>
      <c r="CP328" s="234"/>
      <c r="CQ328" s="234"/>
      <c r="CR328" s="234"/>
      <c r="CS328" s="234"/>
      <c r="CT328" s="234"/>
      <c r="CU328" s="234"/>
      <c r="CV328" s="234"/>
      <c r="CW328" s="234"/>
      <c r="CX328" s="234"/>
      <c r="CY328" s="234"/>
      <c r="CZ328" s="234"/>
      <c r="DA328" s="234"/>
      <c r="DB328" s="234"/>
      <c r="DC328" s="234"/>
      <c r="DD328" s="234"/>
      <c r="DE328" s="234"/>
      <c r="DF328" s="234"/>
      <c r="DG328" s="234"/>
      <c r="DH328" s="234"/>
      <c r="DI328" s="234"/>
      <c r="DJ328" s="234"/>
      <c r="DK328" s="234"/>
      <c r="DL328" s="234"/>
      <c r="DM328" s="234"/>
      <c r="DN328" s="234"/>
      <c r="DO328" s="234"/>
      <c r="DP328" s="234"/>
      <c r="DQ328" s="234"/>
      <c r="DR328" s="234"/>
      <c r="DS328" s="234"/>
      <c r="DT328" s="234"/>
      <c r="DU328" s="234"/>
      <c r="DV328" s="234"/>
      <c r="DW328" s="234"/>
      <c r="DX328" s="234"/>
      <c r="DY328" s="234"/>
      <c r="DZ328" s="234"/>
      <c r="EA328" s="234"/>
      <c r="EB328" s="234"/>
      <c r="EC328" s="234"/>
      <c r="ED328" s="234"/>
      <c r="EE328" s="234"/>
      <c r="EF328" s="234"/>
      <c r="EG328" s="234"/>
      <c r="EH328" s="234"/>
      <c r="EI328" s="234"/>
      <c r="EJ328" s="234"/>
      <c r="EK328" s="234"/>
    </row>
    <row r="329" spans="1:141" ht="15" x14ac:dyDescent="0.25">
      <c r="A329" s="386" t="str">
        <f t="shared" si="21"/>
        <v>600120250723TAC0037-60xx-70940024236</v>
      </c>
      <c r="B329" s="161" t="s">
        <v>781</v>
      </c>
      <c r="C329" s="475" t="s">
        <v>3363</v>
      </c>
      <c r="D329" s="161" t="s">
        <v>4458</v>
      </c>
      <c r="E329" s="161" t="s">
        <v>5195</v>
      </c>
      <c r="F329" s="161"/>
      <c r="G329" s="161" t="s">
        <v>487</v>
      </c>
      <c r="H329" s="198">
        <v>45861</v>
      </c>
      <c r="I329" s="161" t="s">
        <v>566</v>
      </c>
      <c r="J329" s="161" t="s">
        <v>363</v>
      </c>
      <c r="K329" s="260">
        <v>70940024236</v>
      </c>
      <c r="L329" s="161" t="s">
        <v>3101</v>
      </c>
      <c r="M329" s="161" t="s">
        <v>782</v>
      </c>
      <c r="N329" s="161" t="s">
        <v>564</v>
      </c>
      <c r="O329" s="198" t="e">
        <v>#N/A</v>
      </c>
      <c r="P329" s="161" t="e">
        <v>#N/A</v>
      </c>
      <c r="Q329" s="161" t="e">
        <v>#N/A</v>
      </c>
      <c r="R329" s="161" t="s">
        <v>480</v>
      </c>
      <c r="S329" s="161" t="s">
        <v>675</v>
      </c>
      <c r="T329" s="161" t="s">
        <v>567</v>
      </c>
      <c r="U329" s="161" t="s">
        <v>765</v>
      </c>
      <c r="V329" s="161" t="s">
        <v>655</v>
      </c>
      <c r="W329" s="161" t="s">
        <v>42</v>
      </c>
      <c r="X329" s="198">
        <v>44682</v>
      </c>
      <c r="Y329" s="198">
        <v>45657</v>
      </c>
      <c r="Z329" s="161">
        <v>30</v>
      </c>
      <c r="AA329" s="198">
        <v>45897</v>
      </c>
      <c r="AB329" s="197">
        <f t="shared" si="20"/>
        <v>216</v>
      </c>
      <c r="AC329" s="161" t="s">
        <v>118</v>
      </c>
      <c r="AD329" s="161" t="s">
        <v>165</v>
      </c>
      <c r="AE329" s="197">
        <v>77721514</v>
      </c>
      <c r="AF329" s="197">
        <v>6.3405243830713944</v>
      </c>
      <c r="AG329" s="197">
        <v>0.94444444444444453</v>
      </c>
      <c r="AH329" s="242" t="s">
        <v>118</v>
      </c>
      <c r="AI329" s="242" t="s">
        <v>118</v>
      </c>
      <c r="AJ329" s="515"/>
      <c r="AK329" s="515"/>
      <c r="AL329" s="515"/>
      <c r="AM329" s="515"/>
      <c r="AN329" s="515"/>
      <c r="AO329" s="515"/>
      <c r="AP329" s="515"/>
      <c r="AQ329" s="515"/>
      <c r="AR329" s="515"/>
      <c r="AS329" s="515"/>
      <c r="AT329" s="515"/>
      <c r="AU329" s="515"/>
      <c r="AV329" s="515"/>
      <c r="AW329" s="515"/>
      <c r="AX329" s="515"/>
      <c r="AY329" s="515"/>
      <c r="AZ329" s="515"/>
      <c r="BA329" s="515"/>
      <c r="BB329" s="234"/>
      <c r="BC329" s="234"/>
      <c r="BD329" s="234"/>
      <c r="BE329" s="234"/>
      <c r="BF329" s="234"/>
      <c r="BG329" s="234"/>
      <c r="BH329" s="234"/>
      <c r="BI329" s="234"/>
      <c r="BJ329" s="234"/>
      <c r="BK329" s="234"/>
      <c r="BL329" s="234"/>
      <c r="BM329" s="234"/>
      <c r="BN329" s="234"/>
      <c r="BO329" s="234"/>
      <c r="BP329" s="234"/>
      <c r="BQ329" s="234"/>
      <c r="BR329" s="234"/>
      <c r="BS329" s="234"/>
      <c r="BT329" s="234"/>
      <c r="BU329" s="234"/>
      <c r="BV329" s="234"/>
      <c r="BW329" s="234"/>
      <c r="BX329" s="234"/>
      <c r="BY329" s="234"/>
      <c r="BZ329" s="234"/>
      <c r="CA329" s="234"/>
      <c r="CB329" s="234"/>
      <c r="CC329" s="234"/>
      <c r="CD329" s="234"/>
      <c r="CE329" s="234"/>
      <c r="CF329" s="234"/>
      <c r="CG329" s="234"/>
      <c r="CH329" s="234"/>
      <c r="CI329" s="234"/>
      <c r="CJ329" s="234"/>
      <c r="CK329" s="234"/>
      <c r="CL329" s="234"/>
      <c r="CM329" s="234"/>
      <c r="CN329" s="234"/>
      <c r="CO329" s="234"/>
      <c r="CP329" s="234"/>
      <c r="CQ329" s="234"/>
      <c r="CR329" s="234"/>
      <c r="CS329" s="234"/>
      <c r="CT329" s="234"/>
      <c r="CU329" s="234"/>
      <c r="CV329" s="234"/>
      <c r="CW329" s="234"/>
      <c r="CX329" s="234"/>
      <c r="CY329" s="234"/>
      <c r="CZ329" s="234"/>
      <c r="DA329" s="234"/>
      <c r="DB329" s="234"/>
      <c r="DC329" s="234"/>
      <c r="DD329" s="234"/>
      <c r="DE329" s="234"/>
      <c r="DF329" s="234"/>
      <c r="DG329" s="234"/>
      <c r="DH329" s="234"/>
      <c r="DI329" s="234"/>
      <c r="DJ329" s="234"/>
      <c r="DK329" s="234"/>
      <c r="DL329" s="234"/>
      <c r="DM329" s="234"/>
      <c r="DN329" s="234"/>
      <c r="DO329" s="234"/>
      <c r="DP329" s="234"/>
      <c r="DQ329" s="234"/>
      <c r="DR329" s="234"/>
      <c r="DS329" s="234"/>
      <c r="DT329" s="234"/>
      <c r="DU329" s="234"/>
      <c r="DV329" s="234"/>
      <c r="DW329" s="234"/>
      <c r="DX329" s="234"/>
      <c r="DY329" s="234"/>
      <c r="DZ329" s="234"/>
      <c r="EA329" s="234"/>
      <c r="EB329" s="234"/>
      <c r="EC329" s="234"/>
      <c r="ED329" s="234"/>
      <c r="EE329" s="234"/>
      <c r="EF329" s="234"/>
      <c r="EG329" s="234"/>
      <c r="EH329" s="234"/>
      <c r="EI329" s="234"/>
      <c r="EJ329" s="234"/>
      <c r="EK329" s="234"/>
    </row>
    <row r="330" spans="1:141" ht="15" x14ac:dyDescent="0.25">
      <c r="A330" s="386" t="str">
        <f t="shared" si="21"/>
        <v>030120260313TAC0001-03xx-920112450836</v>
      </c>
      <c r="B330" s="161" t="s">
        <v>4401</v>
      </c>
      <c r="C330" s="475" t="s">
        <v>3363</v>
      </c>
      <c r="D330" s="161" t="s">
        <v>4458</v>
      </c>
      <c r="E330" s="161"/>
      <c r="F330" s="161" t="s">
        <v>4903</v>
      </c>
      <c r="G330" s="161" t="s">
        <v>479</v>
      </c>
      <c r="H330" s="198">
        <v>46094</v>
      </c>
      <c r="I330" s="161" t="s">
        <v>652</v>
      </c>
      <c r="J330" s="161" t="s">
        <v>365</v>
      </c>
      <c r="K330" s="260">
        <v>920112450836</v>
      </c>
      <c r="L330" s="161" t="s">
        <v>4917</v>
      </c>
      <c r="M330" s="161" t="s">
        <v>4400</v>
      </c>
      <c r="N330" s="161" t="s">
        <v>564</v>
      </c>
      <c r="O330" s="198" t="e">
        <v>#N/A</v>
      </c>
      <c r="P330" s="161" t="e">
        <v>#N/A</v>
      </c>
      <c r="Q330" s="161" t="e">
        <v>#N/A</v>
      </c>
      <c r="R330" s="161" t="s">
        <v>31</v>
      </c>
      <c r="S330" s="161" t="s">
        <v>992</v>
      </c>
      <c r="T330" s="161" t="s">
        <v>562</v>
      </c>
      <c r="U330" s="161" t="s">
        <v>985</v>
      </c>
      <c r="V330" s="161" t="s">
        <v>658</v>
      </c>
      <c r="W330" s="161" t="s">
        <v>132</v>
      </c>
      <c r="X330" s="198">
        <v>45026</v>
      </c>
      <c r="Y330" s="198">
        <v>46072</v>
      </c>
      <c r="Z330" s="161">
        <v>30</v>
      </c>
      <c r="AA330" s="198">
        <v>46108</v>
      </c>
      <c r="AB330" s="197">
        <f t="shared" si="20"/>
        <v>5</v>
      </c>
      <c r="AC330" s="161" t="s">
        <v>904</v>
      </c>
      <c r="AD330" s="161">
        <v>0</v>
      </c>
      <c r="AE330" s="197">
        <v>76610075</v>
      </c>
      <c r="AF330" s="197">
        <v>3.0261842192427042</v>
      </c>
      <c r="AG330" s="197">
        <v>0</v>
      </c>
      <c r="AH330" s="242" t="s">
        <v>118</v>
      </c>
      <c r="AI330" s="242" t="s">
        <v>57</v>
      </c>
      <c r="AJ330" s="516">
        <v>0</v>
      </c>
      <c r="AK330" s="516">
        <v>0</v>
      </c>
      <c r="AL330" s="516">
        <v>75405506</v>
      </c>
      <c r="AM330" s="516">
        <v>494526</v>
      </c>
      <c r="AN330" s="516">
        <v>710043</v>
      </c>
      <c r="AO330" s="516">
        <v>0</v>
      </c>
      <c r="AP330" s="516">
        <v>0</v>
      </c>
      <c r="AQ330" s="516">
        <v>0</v>
      </c>
      <c r="AR330" s="516">
        <v>2241166</v>
      </c>
      <c r="AS330" s="516">
        <v>66249</v>
      </c>
      <c r="AT330" s="516">
        <v>10947</v>
      </c>
      <c r="AU330" s="516">
        <v>0</v>
      </c>
      <c r="AV330" s="516">
        <v>0</v>
      </c>
      <c r="AW330" s="516">
        <v>0</v>
      </c>
      <c r="AX330" s="516">
        <v>0</v>
      </c>
      <c r="AY330" s="516">
        <v>0</v>
      </c>
      <c r="AZ330" s="516">
        <v>0</v>
      </c>
      <c r="BA330" s="516">
        <v>0</v>
      </c>
      <c r="BB330" s="393">
        <v>0</v>
      </c>
      <c r="BC330" s="393">
        <v>0</v>
      </c>
      <c r="BD330" s="393">
        <v>0</v>
      </c>
      <c r="BE330" s="393">
        <v>0</v>
      </c>
      <c r="BF330" s="393">
        <v>0</v>
      </c>
      <c r="BG330" s="393">
        <v>0</v>
      </c>
      <c r="BH330" s="393">
        <v>0</v>
      </c>
      <c r="BI330" s="393">
        <v>0</v>
      </c>
      <c r="BJ330" s="393">
        <v>0</v>
      </c>
      <c r="BK330" s="393">
        <v>0</v>
      </c>
      <c r="BL330" s="393">
        <v>0</v>
      </c>
      <c r="BM330" s="393">
        <v>0</v>
      </c>
      <c r="BN330" s="393">
        <v>0</v>
      </c>
      <c r="BO330" s="393">
        <v>0</v>
      </c>
      <c r="BP330" s="393">
        <v>0</v>
      </c>
      <c r="BQ330" s="393">
        <v>0</v>
      </c>
      <c r="BR330" s="393">
        <v>0</v>
      </c>
      <c r="BS330" s="393">
        <v>0</v>
      </c>
      <c r="BT330" s="393">
        <v>0</v>
      </c>
      <c r="BU330" s="393">
        <v>0</v>
      </c>
      <c r="BV330" s="393">
        <v>0</v>
      </c>
      <c r="BW330" s="393">
        <v>0</v>
      </c>
      <c r="BX330" s="393">
        <v>0</v>
      </c>
      <c r="BY330" s="393">
        <v>0</v>
      </c>
      <c r="BZ330" s="393">
        <v>0</v>
      </c>
      <c r="CA330" s="393">
        <v>0</v>
      </c>
      <c r="CB330" s="393">
        <v>0</v>
      </c>
      <c r="CC330" s="393">
        <v>0</v>
      </c>
      <c r="CD330" s="393">
        <v>0</v>
      </c>
      <c r="CE330" s="393">
        <v>0</v>
      </c>
      <c r="CF330" s="393">
        <v>0</v>
      </c>
      <c r="CG330" s="393">
        <v>0</v>
      </c>
      <c r="CH330" s="393">
        <v>0</v>
      </c>
      <c r="CI330" s="393">
        <v>58831</v>
      </c>
      <c r="CJ330" s="393">
        <v>296</v>
      </c>
      <c r="CK330" s="393">
        <v>0</v>
      </c>
      <c r="CL330" s="393">
        <v>0</v>
      </c>
      <c r="CM330" s="393">
        <v>0</v>
      </c>
      <c r="CN330" s="393">
        <v>75405506</v>
      </c>
      <c r="CO330" s="393">
        <v>494526</v>
      </c>
      <c r="CP330" s="393">
        <v>710043</v>
      </c>
      <c r="CQ330" s="393">
        <v>0</v>
      </c>
      <c r="CR330" s="393">
        <v>0</v>
      </c>
      <c r="CS330" s="393">
        <v>0</v>
      </c>
      <c r="CT330" s="393">
        <v>2241166</v>
      </c>
      <c r="CU330" s="393">
        <v>7418</v>
      </c>
      <c r="CV330" s="393">
        <v>10651</v>
      </c>
      <c r="CW330" s="393">
        <v>0</v>
      </c>
      <c r="CX330" s="393">
        <v>0</v>
      </c>
      <c r="CY330" s="393">
        <v>0</v>
      </c>
      <c r="CZ330" s="393">
        <v>0</v>
      </c>
      <c r="DA330" s="393">
        <v>0</v>
      </c>
      <c r="DB330" s="393">
        <v>0</v>
      </c>
      <c r="DC330" s="393">
        <v>0</v>
      </c>
      <c r="DD330" s="393">
        <v>0</v>
      </c>
      <c r="DE330" s="393">
        <v>0</v>
      </c>
      <c r="DF330" s="393">
        <v>0</v>
      </c>
      <c r="DG330" s="393">
        <v>0</v>
      </c>
      <c r="DH330" s="393">
        <v>0</v>
      </c>
      <c r="DI330" s="393">
        <v>0</v>
      </c>
      <c r="DJ330" s="393">
        <v>0</v>
      </c>
      <c r="DK330" s="393">
        <v>0</v>
      </c>
      <c r="DL330" s="393">
        <v>0</v>
      </c>
      <c r="DM330" s="393">
        <v>0</v>
      </c>
      <c r="DN330" s="393">
        <v>0</v>
      </c>
      <c r="DO330" s="393">
        <v>0</v>
      </c>
    </row>
    <row r="331" spans="1:141" ht="15" x14ac:dyDescent="0.25">
      <c r="A331" s="386" t="str">
        <f t="shared" si="21"/>
        <v>620120251024TAC0179-62xx-230140022764</v>
      </c>
      <c r="B331" s="161" t="s">
        <v>1514</v>
      </c>
      <c r="C331" s="475" t="s">
        <v>3363</v>
      </c>
      <c r="D331" s="161" t="s">
        <v>4458</v>
      </c>
      <c r="E331" s="161" t="s">
        <v>5384</v>
      </c>
      <c r="F331" s="161"/>
      <c r="G331" s="161" t="s">
        <v>487</v>
      </c>
      <c r="H331" s="198">
        <v>45954</v>
      </c>
      <c r="I331" s="161" t="s">
        <v>576</v>
      </c>
      <c r="J331" s="161" t="s">
        <v>361</v>
      </c>
      <c r="K331" s="260">
        <v>230140022764</v>
      </c>
      <c r="L331" s="161" t="s">
        <v>3105</v>
      </c>
      <c r="M331" s="161" t="s">
        <v>957</v>
      </c>
      <c r="N331" s="161" t="s">
        <v>564</v>
      </c>
      <c r="O331" s="198" t="e">
        <v>#N/A</v>
      </c>
      <c r="P331" s="161" t="e">
        <v>#N/A</v>
      </c>
      <c r="Q331" s="161" t="e">
        <v>#N/A</v>
      </c>
      <c r="R331" s="161" t="s">
        <v>480</v>
      </c>
      <c r="S331" s="161" t="s">
        <v>687</v>
      </c>
      <c r="T331" s="161" t="s">
        <v>579</v>
      </c>
      <c r="U331" s="161" t="s">
        <v>481</v>
      </c>
      <c r="V331" s="161" t="s">
        <v>655</v>
      </c>
      <c r="W331" s="161" t="s">
        <v>96</v>
      </c>
      <c r="X331" s="198">
        <v>44944</v>
      </c>
      <c r="Y331" s="198">
        <v>45657</v>
      </c>
      <c r="Z331" s="161">
        <v>30</v>
      </c>
      <c r="AA331" s="198">
        <v>45972</v>
      </c>
      <c r="AB331" s="197">
        <f t="shared" si="20"/>
        <v>141</v>
      </c>
      <c r="AC331" s="161" t="s">
        <v>118</v>
      </c>
      <c r="AD331" s="161" t="s">
        <v>165</v>
      </c>
      <c r="AE331" s="197">
        <v>73952457</v>
      </c>
      <c r="AF331" s="197">
        <v>20.175464973426614</v>
      </c>
      <c r="AG331" s="197">
        <v>1.2916666666666667</v>
      </c>
      <c r="AH331" s="242" t="s">
        <v>118</v>
      </c>
      <c r="AI331" s="242" t="s">
        <v>118</v>
      </c>
      <c r="AJ331" s="515"/>
      <c r="AK331" s="515"/>
      <c r="AL331" s="515"/>
      <c r="AM331" s="515"/>
      <c r="AN331" s="515"/>
      <c r="AO331" s="515"/>
      <c r="AP331" s="515"/>
      <c r="AQ331" s="515"/>
      <c r="AR331" s="515"/>
      <c r="AS331" s="515"/>
      <c r="AT331" s="515"/>
      <c r="AU331" s="515"/>
      <c r="AV331" s="515"/>
      <c r="AW331" s="515"/>
      <c r="AX331" s="515"/>
      <c r="AY331" s="515"/>
      <c r="AZ331" s="515"/>
      <c r="BA331" s="515"/>
      <c r="BB331" s="234"/>
      <c r="BC331" s="234"/>
      <c r="BD331" s="234"/>
      <c r="BE331" s="234"/>
      <c r="BF331" s="234"/>
      <c r="BG331" s="234"/>
      <c r="BH331" s="234"/>
      <c r="BI331" s="234"/>
      <c r="BJ331" s="234"/>
      <c r="BK331" s="234"/>
      <c r="BL331" s="234"/>
      <c r="BM331" s="234"/>
      <c r="BN331" s="234"/>
      <c r="BO331" s="234"/>
      <c r="BP331" s="234"/>
      <c r="BQ331" s="234"/>
      <c r="BR331" s="234"/>
      <c r="BS331" s="234"/>
      <c r="BT331" s="234"/>
      <c r="BU331" s="234"/>
      <c r="BV331" s="234"/>
      <c r="BW331" s="234"/>
      <c r="BX331" s="234"/>
      <c r="BY331" s="234"/>
      <c r="BZ331" s="234"/>
      <c r="CA331" s="234"/>
      <c r="CB331" s="234"/>
      <c r="CC331" s="234"/>
      <c r="CD331" s="234"/>
      <c r="CE331" s="234"/>
      <c r="CF331" s="234"/>
      <c r="CG331" s="234"/>
      <c r="CH331" s="234"/>
      <c r="CI331" s="234"/>
      <c r="CJ331" s="234"/>
      <c r="CK331" s="234"/>
      <c r="CL331" s="234"/>
      <c r="CM331" s="234"/>
      <c r="CN331" s="234"/>
      <c r="CO331" s="234"/>
      <c r="CP331" s="234"/>
      <c r="CQ331" s="234"/>
      <c r="CR331" s="234"/>
      <c r="CS331" s="234"/>
      <c r="CT331" s="234"/>
      <c r="CU331" s="234"/>
      <c r="CV331" s="234"/>
      <c r="CW331" s="234"/>
      <c r="CX331" s="234"/>
      <c r="CY331" s="234"/>
      <c r="CZ331" s="234"/>
      <c r="DA331" s="234"/>
      <c r="DB331" s="234"/>
      <c r="DC331" s="234"/>
      <c r="DD331" s="234"/>
      <c r="DE331" s="234"/>
      <c r="DF331" s="234"/>
      <c r="DG331" s="234"/>
      <c r="DH331" s="234"/>
      <c r="DI331" s="234"/>
      <c r="DJ331" s="234"/>
      <c r="DK331" s="234"/>
      <c r="DL331" s="234"/>
      <c r="DM331" s="234"/>
      <c r="DN331" s="234"/>
      <c r="DO331" s="234"/>
      <c r="DP331" s="234"/>
      <c r="DQ331" s="234"/>
      <c r="DR331" s="234"/>
      <c r="DS331" s="234"/>
      <c r="DT331" s="234"/>
      <c r="DU331" s="234"/>
      <c r="DV331" s="234"/>
      <c r="DW331" s="234"/>
      <c r="DX331" s="234"/>
      <c r="DY331" s="234"/>
      <c r="DZ331" s="234"/>
      <c r="EA331" s="234"/>
      <c r="EB331" s="234"/>
      <c r="EC331" s="234"/>
      <c r="ED331" s="234"/>
      <c r="EE331" s="234"/>
      <c r="EF331" s="234"/>
      <c r="EG331" s="234"/>
      <c r="EH331" s="234"/>
      <c r="EI331" s="234"/>
      <c r="EJ331" s="234"/>
      <c r="EK331" s="234"/>
    </row>
    <row r="332" spans="1:141" ht="15" x14ac:dyDescent="0.25">
      <c r="A332" s="386" t="str">
        <f t="shared" si="21"/>
        <v>450120260218TAC0001-45xx-230540034831</v>
      </c>
      <c r="B332" s="161" t="s">
        <v>3675</v>
      </c>
      <c r="C332" s="475" t="s">
        <v>3363</v>
      </c>
      <c r="D332" s="161" t="s">
        <v>4458</v>
      </c>
      <c r="E332" s="161" t="s">
        <v>5146</v>
      </c>
      <c r="F332" s="161"/>
      <c r="G332" s="161" t="s">
        <v>479</v>
      </c>
      <c r="H332" s="198">
        <v>46071</v>
      </c>
      <c r="I332" s="161" t="s">
        <v>591</v>
      </c>
      <c r="J332" s="161" t="s">
        <v>359</v>
      </c>
      <c r="K332" s="260">
        <v>230540034831</v>
      </c>
      <c r="L332" s="161" t="s">
        <v>3878</v>
      </c>
      <c r="M332" s="161" t="s">
        <v>3674</v>
      </c>
      <c r="N332" s="161" t="s">
        <v>564</v>
      </c>
      <c r="O332" s="198" t="e">
        <v>#N/A</v>
      </c>
      <c r="P332" s="161" t="e">
        <v>#N/A</v>
      </c>
      <c r="Q332" s="161" t="e">
        <v>#N/A</v>
      </c>
      <c r="R332" s="161" t="s">
        <v>31</v>
      </c>
      <c r="S332" s="161" t="s">
        <v>3879</v>
      </c>
      <c r="T332" s="161" t="s">
        <v>562</v>
      </c>
      <c r="U332" s="161" t="s">
        <v>3879</v>
      </c>
      <c r="V332" s="161" t="s">
        <v>658</v>
      </c>
      <c r="W332" s="161" t="s">
        <v>132</v>
      </c>
      <c r="X332" s="198">
        <v>44927</v>
      </c>
      <c r="Y332" s="198">
        <v>46065</v>
      </c>
      <c r="Z332" s="161">
        <v>30</v>
      </c>
      <c r="AA332" s="198">
        <v>46076</v>
      </c>
      <c r="AB332" s="197">
        <f t="shared" si="20"/>
        <v>37</v>
      </c>
      <c r="AC332" s="161" t="s">
        <v>904</v>
      </c>
      <c r="AD332" s="161">
        <v>0</v>
      </c>
      <c r="AE332" s="197">
        <v>72919656</v>
      </c>
      <c r="AF332" s="197">
        <v>3.159550012139388</v>
      </c>
      <c r="AG332" s="197">
        <v>0.80555555555555547</v>
      </c>
      <c r="AH332" s="242" t="s">
        <v>118</v>
      </c>
      <c r="AI332" s="242" t="s">
        <v>118</v>
      </c>
      <c r="AJ332" s="515"/>
      <c r="AK332" s="515"/>
      <c r="AL332" s="515"/>
      <c r="AM332" s="515"/>
      <c r="AN332" s="515"/>
      <c r="AO332" s="515"/>
      <c r="AP332" s="515"/>
      <c r="AQ332" s="515"/>
      <c r="AR332" s="515"/>
      <c r="AS332" s="515"/>
      <c r="AT332" s="515"/>
      <c r="AU332" s="515"/>
      <c r="AV332" s="515"/>
      <c r="AW332" s="515"/>
      <c r="AX332" s="515"/>
      <c r="AY332" s="515"/>
      <c r="AZ332" s="515"/>
      <c r="BA332" s="515"/>
      <c r="BB332" s="234"/>
      <c r="BC332" s="234"/>
      <c r="BD332" s="234"/>
      <c r="BE332" s="234"/>
      <c r="BF332" s="234"/>
      <c r="BG332" s="234"/>
      <c r="BH332" s="234"/>
      <c r="BI332" s="234"/>
      <c r="BJ332" s="234"/>
      <c r="BK332" s="234"/>
      <c r="BL332" s="234"/>
      <c r="BM332" s="234"/>
      <c r="BN332" s="234"/>
      <c r="BO332" s="234"/>
      <c r="BP332" s="234"/>
      <c r="BQ332" s="234"/>
      <c r="BR332" s="234"/>
      <c r="BS332" s="234"/>
      <c r="BT332" s="234"/>
      <c r="BU332" s="234"/>
      <c r="BV332" s="234"/>
      <c r="BW332" s="234"/>
      <c r="BX332" s="234"/>
      <c r="BY332" s="234"/>
      <c r="BZ332" s="234"/>
      <c r="CA332" s="234"/>
      <c r="CB332" s="234"/>
      <c r="CC332" s="234"/>
      <c r="CD332" s="234"/>
      <c r="CE332" s="234"/>
      <c r="CF332" s="234"/>
      <c r="CG332" s="234"/>
      <c r="CH332" s="234"/>
      <c r="CI332" s="234"/>
      <c r="CJ332" s="234"/>
      <c r="CK332" s="234"/>
      <c r="CL332" s="234"/>
      <c r="CM332" s="234"/>
      <c r="CN332" s="234"/>
      <c r="CO332" s="234"/>
      <c r="CP332" s="234"/>
      <c r="CQ332" s="234"/>
      <c r="CR332" s="234"/>
      <c r="CS332" s="234"/>
      <c r="CT332" s="234"/>
      <c r="CU332" s="234"/>
      <c r="CV332" s="234"/>
      <c r="CW332" s="234"/>
      <c r="CX332" s="234"/>
      <c r="CY332" s="234"/>
      <c r="CZ332" s="234"/>
      <c r="DA332" s="234"/>
      <c r="DB332" s="234"/>
      <c r="DC332" s="234"/>
      <c r="DD332" s="234"/>
      <c r="DE332" s="234"/>
      <c r="DF332" s="234"/>
      <c r="DG332" s="234"/>
      <c r="DH332" s="234"/>
      <c r="DI332" s="234"/>
      <c r="DJ332" s="234"/>
      <c r="DK332" s="234"/>
      <c r="DL332" s="234"/>
      <c r="DM332" s="234"/>
      <c r="DN332" s="234"/>
      <c r="DO332" s="234"/>
      <c r="DP332" s="234"/>
      <c r="DQ332" s="234"/>
      <c r="DR332" s="234"/>
      <c r="DS332" s="234"/>
      <c r="DT332" s="234"/>
      <c r="DU332" s="234"/>
      <c r="DV332" s="234"/>
      <c r="DW332" s="234"/>
      <c r="DX332" s="234"/>
      <c r="DY332" s="234"/>
      <c r="DZ332" s="234"/>
      <c r="EA332" s="234"/>
      <c r="EB332" s="234"/>
      <c r="EC332" s="234"/>
      <c r="ED332" s="234"/>
      <c r="EE332" s="234"/>
      <c r="EF332" s="234"/>
      <c r="EG332" s="234"/>
      <c r="EH332" s="234"/>
      <c r="EI332" s="234"/>
      <c r="EJ332" s="234"/>
      <c r="EK332" s="234"/>
    </row>
    <row r="333" spans="1:141" ht="15" x14ac:dyDescent="0.25">
      <c r="A333" s="386" t="str">
        <f t="shared" si="21"/>
        <v>390120260306TAC0071-39xx-860613350502</v>
      </c>
      <c r="B333" s="161" t="s">
        <v>5127</v>
      </c>
      <c r="C333" s="475" t="s">
        <v>3363</v>
      </c>
      <c r="D333" s="161" t="s">
        <v>4458</v>
      </c>
      <c r="E333" s="161" t="s">
        <v>5128</v>
      </c>
      <c r="F333" s="161"/>
      <c r="G333" s="161" t="s">
        <v>479</v>
      </c>
      <c r="H333" s="198">
        <v>46087</v>
      </c>
      <c r="I333" s="161" t="s">
        <v>593</v>
      </c>
      <c r="J333" s="161" t="s">
        <v>358</v>
      </c>
      <c r="K333" s="260">
        <v>860613350502</v>
      </c>
      <c r="L333" s="161" t="s">
        <v>5129</v>
      </c>
      <c r="M333" s="161" t="s">
        <v>5130</v>
      </c>
      <c r="N333" s="161" t="s">
        <v>564</v>
      </c>
      <c r="O333" s="198" t="e">
        <v>#N/A</v>
      </c>
      <c r="P333" s="161" t="e">
        <v>#N/A</v>
      </c>
      <c r="Q333" s="161" t="e">
        <v>#N/A</v>
      </c>
      <c r="R333" s="161" t="s">
        <v>31</v>
      </c>
      <c r="S333" s="161" t="s">
        <v>5126</v>
      </c>
      <c r="T333" s="161" t="s">
        <v>572</v>
      </c>
      <c r="U333" s="161" t="s">
        <v>727</v>
      </c>
      <c r="V333" s="161" t="s">
        <v>658</v>
      </c>
      <c r="W333" s="161" t="s">
        <v>132</v>
      </c>
      <c r="X333" s="198">
        <v>44927</v>
      </c>
      <c r="Y333" s="198">
        <v>46084</v>
      </c>
      <c r="Z333" s="161">
        <v>30</v>
      </c>
      <c r="AA333" s="198">
        <v>46092</v>
      </c>
      <c r="AB333" s="197">
        <f t="shared" si="20"/>
        <v>21</v>
      </c>
      <c r="AC333" s="161" t="s">
        <v>904</v>
      </c>
      <c r="AD333" s="161">
        <v>0</v>
      </c>
      <c r="AE333" s="197">
        <v>71933178</v>
      </c>
      <c r="AF333" s="197">
        <v>14.780567598445323</v>
      </c>
      <c r="AG333" s="197">
        <v>0</v>
      </c>
      <c r="AH333" s="242" t="s">
        <v>118</v>
      </c>
      <c r="AI333" s="242" t="s">
        <v>57</v>
      </c>
      <c r="AJ333" s="516">
        <v>0</v>
      </c>
      <c r="AK333" s="516">
        <v>42109959</v>
      </c>
      <c r="AL333" s="516">
        <v>0</v>
      </c>
      <c r="AM333" s="516">
        <v>41176134</v>
      </c>
      <c r="AN333" s="516">
        <v>30757044</v>
      </c>
      <c r="AO333" s="516">
        <v>0</v>
      </c>
      <c r="AP333" s="516">
        <v>0</v>
      </c>
      <c r="AQ333" s="516">
        <v>5049913</v>
      </c>
      <c r="AR333" s="516">
        <v>0</v>
      </c>
      <c r="AS333" s="516">
        <v>6140720</v>
      </c>
      <c r="AT333" s="516">
        <v>4491412</v>
      </c>
      <c r="AU333" s="516">
        <v>0</v>
      </c>
      <c r="AV333" s="516">
        <v>0</v>
      </c>
      <c r="AW333" s="516">
        <v>0</v>
      </c>
      <c r="AX333" s="516">
        <v>0</v>
      </c>
      <c r="AY333" s="516">
        <v>0</v>
      </c>
      <c r="AZ333" s="516">
        <v>0</v>
      </c>
      <c r="BA333" s="516">
        <v>0</v>
      </c>
      <c r="BB333" s="393">
        <v>0</v>
      </c>
      <c r="BC333" s="393">
        <v>0</v>
      </c>
      <c r="BD333" s="393">
        <v>0</v>
      </c>
      <c r="BE333" s="393">
        <v>0</v>
      </c>
      <c r="BF333" s="393">
        <v>0</v>
      </c>
      <c r="BG333" s="393">
        <v>0</v>
      </c>
      <c r="BH333" s="393">
        <v>0</v>
      </c>
      <c r="BI333" s="393">
        <v>0</v>
      </c>
      <c r="BJ333" s="393">
        <v>0</v>
      </c>
      <c r="BK333" s="393">
        <v>0</v>
      </c>
      <c r="BL333" s="393">
        <v>0</v>
      </c>
      <c r="BM333" s="393">
        <v>0</v>
      </c>
      <c r="BN333" s="393">
        <v>0</v>
      </c>
      <c r="BO333" s="393">
        <v>0</v>
      </c>
      <c r="BP333" s="393">
        <v>0</v>
      </c>
      <c r="BQ333" s="393">
        <v>0</v>
      </c>
      <c r="BR333" s="393">
        <v>0</v>
      </c>
      <c r="BS333" s="393">
        <v>0</v>
      </c>
      <c r="BT333" s="393">
        <v>0</v>
      </c>
      <c r="BU333" s="393">
        <v>0</v>
      </c>
      <c r="BV333" s="393">
        <v>0</v>
      </c>
      <c r="BW333" s="393">
        <v>0</v>
      </c>
      <c r="BX333" s="393">
        <v>0</v>
      </c>
      <c r="BY333" s="393">
        <v>0</v>
      </c>
      <c r="BZ333" s="393">
        <v>0</v>
      </c>
      <c r="CA333" s="393">
        <v>0</v>
      </c>
      <c r="CB333" s="393">
        <v>0</v>
      </c>
      <c r="CC333" s="393">
        <v>0</v>
      </c>
      <c r="CD333" s="393">
        <v>0</v>
      </c>
      <c r="CE333" s="393">
        <v>0</v>
      </c>
      <c r="CF333" s="393">
        <v>0</v>
      </c>
      <c r="CG333" s="393">
        <v>5049913</v>
      </c>
      <c r="CH333" s="393">
        <v>0</v>
      </c>
      <c r="CI333" s="393">
        <v>4941136</v>
      </c>
      <c r="CJ333" s="393">
        <v>3615450</v>
      </c>
      <c r="CK333" s="393">
        <v>0</v>
      </c>
      <c r="CL333" s="393">
        <v>0</v>
      </c>
      <c r="CM333" s="393">
        <v>42109959</v>
      </c>
      <c r="CN333" s="393">
        <v>0</v>
      </c>
      <c r="CO333" s="393">
        <v>41176134</v>
      </c>
      <c r="CP333" s="393">
        <v>30757044</v>
      </c>
      <c r="CQ333" s="393">
        <v>0</v>
      </c>
      <c r="CR333" s="393">
        <v>0</v>
      </c>
      <c r="CS333" s="393">
        <v>0</v>
      </c>
      <c r="CT333" s="393">
        <v>0</v>
      </c>
      <c r="CU333" s="393">
        <v>1199584</v>
      </c>
      <c r="CV333" s="393">
        <v>875962</v>
      </c>
      <c r="CW333" s="393">
        <v>0</v>
      </c>
      <c r="CX333" s="393">
        <v>0</v>
      </c>
      <c r="CY333" s="393">
        <v>0</v>
      </c>
      <c r="CZ333" s="393">
        <v>0</v>
      </c>
      <c r="DA333" s="393">
        <v>0</v>
      </c>
      <c r="DB333" s="393">
        <v>0</v>
      </c>
      <c r="DC333" s="393">
        <v>0</v>
      </c>
      <c r="DD333" s="393">
        <v>0</v>
      </c>
      <c r="DE333" s="393">
        <v>0</v>
      </c>
      <c r="DF333" s="393">
        <v>0</v>
      </c>
      <c r="DG333" s="393">
        <v>0</v>
      </c>
      <c r="DH333" s="393">
        <v>0</v>
      </c>
      <c r="DI333" s="393">
        <v>0</v>
      </c>
      <c r="DJ333" s="393">
        <v>0</v>
      </c>
      <c r="DK333" s="393">
        <v>0</v>
      </c>
      <c r="DL333" s="393">
        <v>0</v>
      </c>
      <c r="DM333" s="393">
        <v>0</v>
      </c>
      <c r="DN333" s="393">
        <v>0</v>
      </c>
      <c r="DO333" s="393">
        <v>0</v>
      </c>
    </row>
    <row r="334" spans="1:141" ht="15" x14ac:dyDescent="0.25">
      <c r="A334" s="386" t="str">
        <f t="shared" si="21"/>
        <v>030120260216TAC0002-03xx-240240035781</v>
      </c>
      <c r="B334" s="161" t="s">
        <v>4397</v>
      </c>
      <c r="C334" s="475" t="s">
        <v>3363</v>
      </c>
      <c r="D334" s="161" t="s">
        <v>4458</v>
      </c>
      <c r="E334" s="161"/>
      <c r="F334" s="161" t="s">
        <v>4903</v>
      </c>
      <c r="G334" s="161" t="s">
        <v>479</v>
      </c>
      <c r="H334" s="198">
        <v>46069</v>
      </c>
      <c r="I334" s="161" t="s">
        <v>652</v>
      </c>
      <c r="J334" s="161" t="s">
        <v>365</v>
      </c>
      <c r="K334" s="260">
        <v>240240035781</v>
      </c>
      <c r="L334" s="161" t="s">
        <v>4951</v>
      </c>
      <c r="M334" s="161" t="s">
        <v>4396</v>
      </c>
      <c r="N334" s="161" t="s">
        <v>564</v>
      </c>
      <c r="O334" s="198" t="e">
        <v>#N/A</v>
      </c>
      <c r="P334" s="161" t="e">
        <v>#N/A</v>
      </c>
      <c r="Q334" s="161" t="e">
        <v>#N/A</v>
      </c>
      <c r="R334" s="161" t="s">
        <v>31</v>
      </c>
      <c r="S334" s="161" t="s">
        <v>1620</v>
      </c>
      <c r="T334" s="161" t="s">
        <v>562</v>
      </c>
      <c r="U334" s="161" t="s">
        <v>985</v>
      </c>
      <c r="V334" s="161" t="s">
        <v>658</v>
      </c>
      <c r="W334" s="161" t="s">
        <v>132</v>
      </c>
      <c r="X334" s="198">
        <v>45350</v>
      </c>
      <c r="Y334" s="198">
        <v>46052</v>
      </c>
      <c r="Z334" s="161">
        <v>30</v>
      </c>
      <c r="AA334" s="198">
        <v>46097</v>
      </c>
      <c r="AB334" s="197">
        <f t="shared" si="20"/>
        <v>16</v>
      </c>
      <c r="AC334" s="161" t="s">
        <v>904</v>
      </c>
      <c r="AD334" s="161">
        <v>0</v>
      </c>
      <c r="AE334" s="197">
        <v>71459643</v>
      </c>
      <c r="AF334" s="197">
        <v>3.2352540580142559</v>
      </c>
      <c r="AG334" s="197">
        <v>1.4444444444444446</v>
      </c>
      <c r="AH334" s="242" t="s">
        <v>118</v>
      </c>
      <c r="AI334" s="242" t="s">
        <v>57</v>
      </c>
      <c r="AJ334" s="516">
        <v>0</v>
      </c>
      <c r="AK334" s="516">
        <v>0</v>
      </c>
      <c r="AL334" s="516">
        <v>0</v>
      </c>
      <c r="AM334" s="516">
        <v>71459643</v>
      </c>
      <c r="AN334" s="516">
        <v>0</v>
      </c>
      <c r="AO334" s="516">
        <v>0</v>
      </c>
      <c r="AP334" s="516">
        <v>0</v>
      </c>
      <c r="AQ334" s="516">
        <v>0</v>
      </c>
      <c r="AR334" s="516">
        <v>0</v>
      </c>
      <c r="AS334" s="516">
        <v>2311901</v>
      </c>
      <c r="AT334" s="516">
        <v>0</v>
      </c>
      <c r="AU334" s="516">
        <v>0</v>
      </c>
      <c r="AV334" s="516">
        <v>0</v>
      </c>
      <c r="AW334" s="516">
        <v>0</v>
      </c>
      <c r="AX334" s="516">
        <v>0</v>
      </c>
      <c r="AY334" s="516">
        <v>3.8333333333333335</v>
      </c>
      <c r="AZ334" s="516">
        <v>0.5</v>
      </c>
      <c r="BA334" s="516">
        <v>0</v>
      </c>
      <c r="BB334" s="393">
        <v>0</v>
      </c>
      <c r="BC334" s="393">
        <v>0</v>
      </c>
      <c r="BD334" s="393">
        <v>0</v>
      </c>
      <c r="BE334" s="393">
        <v>71459643</v>
      </c>
      <c r="BF334" s="393">
        <v>0</v>
      </c>
      <c r="BG334" s="393">
        <v>0</v>
      </c>
      <c r="BH334" s="393">
        <v>0</v>
      </c>
      <c r="BI334" s="393">
        <v>0</v>
      </c>
      <c r="BJ334" s="393">
        <v>0</v>
      </c>
      <c r="BK334" s="393">
        <v>145044</v>
      </c>
      <c r="BL334" s="393">
        <v>0</v>
      </c>
      <c r="BM334" s="393">
        <v>0</v>
      </c>
      <c r="BN334" s="393">
        <v>0</v>
      </c>
      <c r="BO334" s="393">
        <v>0</v>
      </c>
      <c r="BP334" s="393">
        <v>0</v>
      </c>
      <c r="BQ334" s="393">
        <v>3.8333333333333335</v>
      </c>
      <c r="BR334" s="393">
        <v>0.5</v>
      </c>
      <c r="BS334" s="393">
        <v>0</v>
      </c>
      <c r="BT334" s="393">
        <v>0</v>
      </c>
      <c r="BU334" s="393">
        <v>0</v>
      </c>
      <c r="BV334" s="393">
        <v>0</v>
      </c>
      <c r="BW334" s="393">
        <v>0</v>
      </c>
      <c r="BX334" s="393">
        <v>0</v>
      </c>
      <c r="BY334" s="393">
        <v>0</v>
      </c>
      <c r="BZ334" s="393">
        <v>0</v>
      </c>
      <c r="CA334" s="393">
        <v>0</v>
      </c>
      <c r="CB334" s="393">
        <v>0</v>
      </c>
      <c r="CC334" s="393">
        <v>0</v>
      </c>
      <c r="CD334" s="393">
        <v>0</v>
      </c>
      <c r="CE334" s="393">
        <v>0</v>
      </c>
      <c r="CF334" s="393">
        <v>0</v>
      </c>
      <c r="CG334" s="393">
        <v>0</v>
      </c>
      <c r="CH334" s="393">
        <v>0</v>
      </c>
      <c r="CI334" s="393">
        <v>2166857</v>
      </c>
      <c r="CJ334" s="393">
        <v>0</v>
      </c>
      <c r="CK334" s="393">
        <v>0</v>
      </c>
      <c r="CL334" s="393">
        <v>0</v>
      </c>
      <c r="CM334" s="393">
        <v>0</v>
      </c>
      <c r="CN334" s="393">
        <v>0</v>
      </c>
      <c r="CO334" s="393">
        <v>0</v>
      </c>
      <c r="CP334" s="393">
        <v>0</v>
      </c>
      <c r="CQ334" s="393">
        <v>0</v>
      </c>
      <c r="CR334" s="393">
        <v>0</v>
      </c>
      <c r="CS334" s="393">
        <v>0</v>
      </c>
      <c r="CT334" s="393">
        <v>0</v>
      </c>
      <c r="CU334" s="393">
        <v>0</v>
      </c>
      <c r="CV334" s="393">
        <v>0</v>
      </c>
      <c r="CW334" s="393">
        <v>0</v>
      </c>
      <c r="CX334" s="393">
        <v>0</v>
      </c>
      <c r="CY334" s="393">
        <v>0</v>
      </c>
      <c r="CZ334" s="393">
        <v>0</v>
      </c>
      <c r="DA334" s="393">
        <v>0</v>
      </c>
      <c r="DB334" s="393">
        <v>0</v>
      </c>
      <c r="DC334" s="393">
        <v>0</v>
      </c>
      <c r="DD334" s="393">
        <v>0</v>
      </c>
      <c r="DE334" s="393">
        <v>0</v>
      </c>
      <c r="DF334" s="393">
        <v>0</v>
      </c>
      <c r="DG334" s="393">
        <v>0</v>
      </c>
      <c r="DH334" s="393">
        <v>0</v>
      </c>
      <c r="DI334" s="393">
        <v>0</v>
      </c>
      <c r="DJ334" s="393">
        <v>0</v>
      </c>
      <c r="DK334" s="393">
        <v>0</v>
      </c>
      <c r="DL334" s="393">
        <v>0</v>
      </c>
      <c r="DM334" s="393">
        <v>0</v>
      </c>
      <c r="DN334" s="393">
        <v>0</v>
      </c>
      <c r="DO334" s="393">
        <v>0</v>
      </c>
    </row>
    <row r="335" spans="1:141" ht="15" x14ac:dyDescent="0.25">
      <c r="A335" s="386" t="str">
        <f t="shared" si="21"/>
        <v>620120251217TAC0025-62xx-930228450918</v>
      </c>
      <c r="B335" s="161" t="s">
        <v>2654</v>
      </c>
      <c r="C335" s="475" t="s">
        <v>3363</v>
      </c>
      <c r="D335" s="161" t="s">
        <v>4458</v>
      </c>
      <c r="E335" s="161" t="s">
        <v>5406</v>
      </c>
      <c r="F335" s="161"/>
      <c r="G335" s="161" t="s">
        <v>479</v>
      </c>
      <c r="H335" s="198">
        <v>46008</v>
      </c>
      <c r="I335" s="161" t="s">
        <v>576</v>
      </c>
      <c r="J335" s="161" t="s">
        <v>361</v>
      </c>
      <c r="K335" s="260">
        <v>930228450918</v>
      </c>
      <c r="L335" s="161" t="s">
        <v>3106</v>
      </c>
      <c r="M335" s="161" t="s">
        <v>2653</v>
      </c>
      <c r="N335" s="161" t="s">
        <v>564</v>
      </c>
      <c r="O335" s="198" t="e">
        <v>#N/A</v>
      </c>
      <c r="P335" s="161" t="e">
        <v>#N/A</v>
      </c>
      <c r="Q335" s="161" t="e">
        <v>#N/A</v>
      </c>
      <c r="R335" s="161" t="s">
        <v>31</v>
      </c>
      <c r="S335" s="161" t="s">
        <v>687</v>
      </c>
      <c r="T335" s="161" t="s">
        <v>579</v>
      </c>
      <c r="U335" s="161" t="s">
        <v>483</v>
      </c>
      <c r="V335" s="161" t="s">
        <v>658</v>
      </c>
      <c r="W335" s="161" t="s">
        <v>132</v>
      </c>
      <c r="X335" s="198">
        <v>44562</v>
      </c>
      <c r="Y335" s="198">
        <v>46003</v>
      </c>
      <c r="Z335" s="161">
        <v>30</v>
      </c>
      <c r="AA335" s="198">
        <v>46034</v>
      </c>
      <c r="AB335" s="197">
        <f t="shared" si="20"/>
        <v>79</v>
      </c>
      <c r="AC335" s="161" t="s">
        <v>904</v>
      </c>
      <c r="AD335" s="161">
        <v>0</v>
      </c>
      <c r="AE335" s="197">
        <v>70743549</v>
      </c>
      <c r="AF335" s="197">
        <v>3.2145761446036585</v>
      </c>
      <c r="AG335" s="197">
        <v>1.375</v>
      </c>
      <c r="AH335" s="242" t="s">
        <v>118</v>
      </c>
      <c r="AI335" s="242" t="s">
        <v>118</v>
      </c>
      <c r="AJ335" s="515"/>
      <c r="AK335" s="515"/>
      <c r="AL335" s="515"/>
      <c r="AM335" s="515"/>
      <c r="AN335" s="515"/>
      <c r="AO335" s="515"/>
      <c r="AP335" s="515"/>
      <c r="AQ335" s="515"/>
      <c r="AR335" s="515"/>
      <c r="AS335" s="515"/>
      <c r="AT335" s="515"/>
      <c r="AU335" s="515"/>
      <c r="AV335" s="515"/>
      <c r="AW335" s="515"/>
      <c r="AX335" s="515"/>
      <c r="AY335" s="515"/>
      <c r="AZ335" s="515"/>
      <c r="BA335" s="515"/>
      <c r="BB335" s="234"/>
      <c r="BC335" s="234"/>
      <c r="BD335" s="234"/>
      <c r="BE335" s="234"/>
      <c r="BF335" s="234"/>
      <c r="BG335" s="234"/>
      <c r="BH335" s="234"/>
      <c r="BI335" s="234"/>
      <c r="BJ335" s="234"/>
      <c r="BK335" s="234"/>
      <c r="BL335" s="234"/>
      <c r="BM335" s="234"/>
      <c r="BN335" s="234"/>
      <c r="BO335" s="234"/>
      <c r="BP335" s="234"/>
      <c r="BQ335" s="234"/>
      <c r="BR335" s="234"/>
      <c r="BS335" s="234"/>
      <c r="BT335" s="234"/>
      <c r="BU335" s="234"/>
      <c r="BV335" s="234"/>
      <c r="BW335" s="234"/>
      <c r="BX335" s="234"/>
      <c r="BY335" s="234"/>
      <c r="BZ335" s="234"/>
      <c r="CA335" s="234"/>
      <c r="CB335" s="234"/>
      <c r="CC335" s="234"/>
      <c r="CD335" s="234"/>
      <c r="CE335" s="234"/>
      <c r="CF335" s="234"/>
      <c r="CG335" s="234"/>
      <c r="CH335" s="234"/>
      <c r="CI335" s="234"/>
      <c r="CJ335" s="234"/>
      <c r="CK335" s="234"/>
      <c r="CL335" s="234"/>
      <c r="CM335" s="234"/>
      <c r="CN335" s="234"/>
      <c r="CO335" s="234"/>
      <c r="CP335" s="234"/>
      <c r="CQ335" s="234"/>
      <c r="CR335" s="234"/>
      <c r="CS335" s="234"/>
      <c r="CT335" s="234"/>
      <c r="CU335" s="234"/>
      <c r="CV335" s="234"/>
      <c r="CW335" s="234"/>
      <c r="CX335" s="234"/>
      <c r="CY335" s="234"/>
      <c r="CZ335" s="234"/>
      <c r="DA335" s="234"/>
      <c r="DB335" s="234"/>
      <c r="DC335" s="234"/>
      <c r="DD335" s="234"/>
      <c r="DE335" s="234"/>
      <c r="DF335" s="234"/>
      <c r="DG335" s="234"/>
      <c r="DH335" s="234"/>
      <c r="DI335" s="234"/>
      <c r="DJ335" s="234"/>
      <c r="DK335" s="234"/>
      <c r="DL335" s="234"/>
      <c r="DM335" s="234"/>
      <c r="DN335" s="234"/>
      <c r="DO335" s="234"/>
      <c r="DP335" s="234"/>
      <c r="DQ335" s="234"/>
      <c r="DR335" s="234"/>
      <c r="DS335" s="234"/>
      <c r="DT335" s="234"/>
      <c r="DU335" s="234"/>
      <c r="DV335" s="234"/>
      <c r="DW335" s="234"/>
      <c r="DX335" s="234"/>
      <c r="DY335" s="234"/>
      <c r="DZ335" s="234"/>
      <c r="EA335" s="234"/>
      <c r="EB335" s="234"/>
      <c r="EC335" s="234"/>
      <c r="ED335" s="234"/>
      <c r="EE335" s="234"/>
      <c r="EF335" s="234"/>
      <c r="EG335" s="234"/>
      <c r="EH335" s="234"/>
      <c r="EI335" s="234"/>
      <c r="EJ335" s="234"/>
      <c r="EK335" s="234"/>
    </row>
    <row r="336" spans="1:141" ht="15" x14ac:dyDescent="0.25">
      <c r="A336" s="386" t="str">
        <f t="shared" si="21"/>
        <v>600120260225TAC0033-60xx-210440023472</v>
      </c>
      <c r="B336" s="161" t="s">
        <v>3855</v>
      </c>
      <c r="C336" s="475" t="s">
        <v>3363</v>
      </c>
      <c r="D336" s="161" t="s">
        <v>4458</v>
      </c>
      <c r="E336" s="161" t="s">
        <v>5309</v>
      </c>
      <c r="F336" s="161"/>
      <c r="G336" s="161" t="s">
        <v>479</v>
      </c>
      <c r="H336" s="198">
        <v>46078</v>
      </c>
      <c r="I336" s="161" t="s">
        <v>566</v>
      </c>
      <c r="J336" s="161" t="s">
        <v>363</v>
      </c>
      <c r="K336" s="260">
        <v>210440023472</v>
      </c>
      <c r="L336" s="161" t="s">
        <v>3856</v>
      </c>
      <c r="M336" s="161" t="s">
        <v>3857</v>
      </c>
      <c r="N336" s="161" t="s">
        <v>564</v>
      </c>
      <c r="O336" s="198" t="e">
        <v>#N/A</v>
      </c>
      <c r="P336" s="161" t="e">
        <v>#N/A</v>
      </c>
      <c r="Q336" s="161" t="e">
        <v>#N/A</v>
      </c>
      <c r="R336" s="161" t="s">
        <v>31</v>
      </c>
      <c r="S336" s="161" t="s">
        <v>675</v>
      </c>
      <c r="T336" s="161" t="s">
        <v>759</v>
      </c>
      <c r="U336" s="161" t="s">
        <v>805</v>
      </c>
      <c r="V336" s="161" t="s">
        <v>658</v>
      </c>
      <c r="W336" s="161" t="s">
        <v>132</v>
      </c>
      <c r="X336" s="198">
        <v>44927</v>
      </c>
      <c r="Y336" s="198">
        <v>46076</v>
      </c>
      <c r="Z336" s="161">
        <v>30</v>
      </c>
      <c r="AA336" s="198">
        <v>46080</v>
      </c>
      <c r="AB336" s="197">
        <f t="shared" si="20"/>
        <v>33</v>
      </c>
      <c r="AC336" s="161" t="s">
        <v>904</v>
      </c>
      <c r="AD336" s="161">
        <v>0</v>
      </c>
      <c r="AE336" s="197">
        <v>69350576</v>
      </c>
      <c r="AF336" s="197">
        <v>12.569947508438863</v>
      </c>
      <c r="AG336" s="197">
        <v>4.0277777777777777</v>
      </c>
      <c r="AH336" s="242" t="s">
        <v>118</v>
      </c>
      <c r="AI336" s="242" t="s">
        <v>118</v>
      </c>
      <c r="AJ336" s="515"/>
      <c r="AK336" s="515"/>
      <c r="AL336" s="515"/>
      <c r="AM336" s="515"/>
      <c r="AN336" s="515"/>
      <c r="AO336" s="515"/>
      <c r="AP336" s="515"/>
      <c r="AQ336" s="515"/>
      <c r="AR336" s="515"/>
      <c r="AS336" s="515"/>
      <c r="AT336" s="515"/>
      <c r="AU336" s="515"/>
      <c r="AV336" s="515"/>
      <c r="AW336" s="515"/>
      <c r="AX336" s="515"/>
      <c r="AY336" s="515"/>
      <c r="AZ336" s="515"/>
      <c r="BA336" s="515"/>
      <c r="BB336" s="234"/>
      <c r="BC336" s="234"/>
      <c r="BD336" s="234"/>
      <c r="BE336" s="234"/>
      <c r="BF336" s="234"/>
      <c r="BG336" s="234"/>
      <c r="BH336" s="234"/>
      <c r="BI336" s="234"/>
      <c r="BJ336" s="234"/>
      <c r="BK336" s="234"/>
      <c r="BL336" s="234"/>
      <c r="BM336" s="234"/>
      <c r="BN336" s="234"/>
      <c r="BO336" s="234"/>
      <c r="BP336" s="234"/>
      <c r="BQ336" s="234"/>
      <c r="BR336" s="234"/>
      <c r="BS336" s="234"/>
      <c r="BT336" s="234"/>
      <c r="BU336" s="234"/>
      <c r="BV336" s="234"/>
      <c r="BW336" s="234"/>
      <c r="BX336" s="234"/>
      <c r="BY336" s="234"/>
      <c r="BZ336" s="234"/>
      <c r="CA336" s="234"/>
      <c r="CB336" s="234"/>
      <c r="CC336" s="234"/>
      <c r="CD336" s="234"/>
      <c r="CE336" s="234"/>
      <c r="CF336" s="234"/>
      <c r="CG336" s="234"/>
      <c r="CH336" s="234"/>
      <c r="CI336" s="234"/>
      <c r="CJ336" s="234"/>
      <c r="CK336" s="234"/>
      <c r="CL336" s="234"/>
      <c r="CM336" s="234"/>
      <c r="CN336" s="234"/>
      <c r="CO336" s="234"/>
      <c r="CP336" s="234"/>
      <c r="CQ336" s="234"/>
      <c r="CR336" s="234"/>
      <c r="CS336" s="234"/>
      <c r="CT336" s="234"/>
      <c r="CU336" s="234"/>
      <c r="CV336" s="234"/>
      <c r="CW336" s="234"/>
      <c r="CX336" s="234"/>
      <c r="CY336" s="234"/>
      <c r="CZ336" s="234"/>
      <c r="DA336" s="234"/>
      <c r="DB336" s="234"/>
      <c r="DC336" s="234"/>
      <c r="DD336" s="234"/>
      <c r="DE336" s="234"/>
      <c r="DF336" s="234"/>
      <c r="DG336" s="234"/>
      <c r="DH336" s="234"/>
      <c r="DI336" s="234"/>
      <c r="DJ336" s="234"/>
      <c r="DK336" s="234"/>
      <c r="DL336" s="234"/>
      <c r="DM336" s="234"/>
      <c r="DN336" s="234"/>
      <c r="DO336" s="234"/>
      <c r="DP336" s="234"/>
      <c r="DQ336" s="234"/>
      <c r="DR336" s="234"/>
      <c r="DS336" s="234"/>
      <c r="DT336" s="234"/>
      <c r="DU336" s="234"/>
      <c r="DV336" s="234"/>
      <c r="DW336" s="234"/>
      <c r="DX336" s="234"/>
      <c r="DY336" s="234"/>
      <c r="DZ336" s="234"/>
      <c r="EA336" s="234"/>
      <c r="EB336" s="234"/>
      <c r="EC336" s="234"/>
      <c r="ED336" s="234"/>
      <c r="EE336" s="234"/>
      <c r="EF336" s="234"/>
      <c r="EG336" s="234"/>
      <c r="EH336" s="234"/>
      <c r="EI336" s="234"/>
      <c r="EJ336" s="234"/>
      <c r="EK336" s="234"/>
    </row>
    <row r="337" spans="1:141" ht="15" x14ac:dyDescent="0.25">
      <c r="A337" s="386" t="str">
        <f t="shared" si="21"/>
        <v>600120260119TAC0104-60xx-690409301172</v>
      </c>
      <c r="B337" s="161" t="s">
        <v>3947</v>
      </c>
      <c r="C337" s="475" t="s">
        <v>3363</v>
      </c>
      <c r="D337" s="161" t="s">
        <v>4458</v>
      </c>
      <c r="E337" s="161" t="s">
        <v>5286</v>
      </c>
      <c r="F337" s="161"/>
      <c r="G337" s="161" t="s">
        <v>479</v>
      </c>
      <c r="H337" s="198">
        <v>46041</v>
      </c>
      <c r="I337" s="161" t="s">
        <v>566</v>
      </c>
      <c r="J337" s="161" t="s">
        <v>363</v>
      </c>
      <c r="K337" s="260">
        <v>690409301172</v>
      </c>
      <c r="L337" s="161" t="s">
        <v>3948</v>
      </c>
      <c r="M337" s="161" t="s">
        <v>3949</v>
      </c>
      <c r="N337" s="161" t="s">
        <v>564</v>
      </c>
      <c r="O337" s="198" t="e">
        <v>#N/A</v>
      </c>
      <c r="P337" s="161" t="e">
        <v>#N/A</v>
      </c>
      <c r="Q337" s="161" t="e">
        <v>#N/A</v>
      </c>
      <c r="R337" s="161" t="s">
        <v>480</v>
      </c>
      <c r="S337" s="161" t="s">
        <v>675</v>
      </c>
      <c r="T337" s="161" t="s">
        <v>759</v>
      </c>
      <c r="U337" s="161" t="s">
        <v>760</v>
      </c>
      <c r="V337" s="161" t="s">
        <v>658</v>
      </c>
      <c r="W337" s="161" t="s">
        <v>132</v>
      </c>
      <c r="X337" s="198">
        <v>44927</v>
      </c>
      <c r="Y337" s="198">
        <v>46022</v>
      </c>
      <c r="Z337" s="161">
        <v>30</v>
      </c>
      <c r="AA337" s="198">
        <v>46058</v>
      </c>
      <c r="AB337" s="197">
        <f t="shared" si="20"/>
        <v>55</v>
      </c>
      <c r="AC337" s="161" t="s">
        <v>904</v>
      </c>
      <c r="AD337" s="161">
        <v>0</v>
      </c>
      <c r="AE337" s="197">
        <v>68589519</v>
      </c>
      <c r="AF337" s="197">
        <v>12.008094122951935</v>
      </c>
      <c r="AG337" s="197">
        <v>0</v>
      </c>
      <c r="AH337" s="242" t="s">
        <v>118</v>
      </c>
      <c r="AI337" s="242" t="s">
        <v>118</v>
      </c>
      <c r="AJ337" s="515"/>
      <c r="AK337" s="515"/>
      <c r="AL337" s="515"/>
      <c r="AM337" s="515"/>
      <c r="AN337" s="515"/>
      <c r="AO337" s="515"/>
      <c r="AP337" s="515"/>
      <c r="AQ337" s="515"/>
      <c r="AR337" s="515"/>
      <c r="AS337" s="515"/>
      <c r="AT337" s="515"/>
      <c r="AU337" s="515"/>
      <c r="AV337" s="515"/>
      <c r="AW337" s="515"/>
      <c r="AX337" s="515"/>
      <c r="AY337" s="515"/>
      <c r="AZ337" s="515"/>
      <c r="BA337" s="515"/>
      <c r="BB337" s="234"/>
      <c r="BC337" s="234"/>
      <c r="BD337" s="234"/>
      <c r="BE337" s="234"/>
      <c r="BF337" s="234"/>
      <c r="BG337" s="234"/>
      <c r="BH337" s="234"/>
      <c r="BI337" s="234"/>
      <c r="BJ337" s="234"/>
      <c r="BK337" s="234"/>
      <c r="BL337" s="234"/>
      <c r="BM337" s="234"/>
      <c r="BN337" s="234"/>
      <c r="BO337" s="234"/>
      <c r="BP337" s="234"/>
      <c r="BQ337" s="234"/>
      <c r="BR337" s="234"/>
      <c r="BS337" s="234"/>
      <c r="BT337" s="234"/>
      <c r="BU337" s="234"/>
      <c r="BV337" s="234"/>
      <c r="BW337" s="234"/>
      <c r="BX337" s="234"/>
      <c r="BY337" s="234"/>
      <c r="BZ337" s="234"/>
      <c r="CA337" s="234"/>
      <c r="CB337" s="234"/>
      <c r="CC337" s="234"/>
      <c r="CD337" s="234"/>
      <c r="CE337" s="234"/>
      <c r="CF337" s="234"/>
      <c r="CG337" s="234"/>
      <c r="CH337" s="234"/>
      <c r="CI337" s="234"/>
      <c r="CJ337" s="234"/>
      <c r="CK337" s="234"/>
      <c r="CL337" s="234"/>
      <c r="CM337" s="234"/>
      <c r="CN337" s="234"/>
      <c r="CO337" s="234"/>
      <c r="CP337" s="234"/>
      <c r="CQ337" s="234"/>
      <c r="CR337" s="234"/>
      <c r="CS337" s="234"/>
      <c r="CT337" s="234"/>
      <c r="CU337" s="234"/>
      <c r="CV337" s="234"/>
      <c r="CW337" s="234"/>
      <c r="CX337" s="234"/>
      <c r="CY337" s="234"/>
      <c r="CZ337" s="234"/>
      <c r="DA337" s="234"/>
      <c r="DB337" s="234"/>
      <c r="DC337" s="234"/>
      <c r="DD337" s="234"/>
      <c r="DE337" s="234"/>
      <c r="DF337" s="234"/>
      <c r="DG337" s="234"/>
      <c r="DH337" s="234"/>
      <c r="DI337" s="234"/>
      <c r="DJ337" s="234"/>
      <c r="DK337" s="234"/>
      <c r="DL337" s="234"/>
      <c r="DM337" s="234"/>
      <c r="DN337" s="234"/>
      <c r="DO337" s="234"/>
      <c r="DP337" s="234"/>
      <c r="DQ337" s="234"/>
      <c r="DR337" s="234"/>
      <c r="DS337" s="234"/>
      <c r="DT337" s="234"/>
      <c r="DU337" s="234"/>
      <c r="DV337" s="234"/>
      <c r="DW337" s="234"/>
      <c r="DX337" s="234"/>
      <c r="DY337" s="234"/>
      <c r="DZ337" s="234"/>
      <c r="EA337" s="234"/>
      <c r="EB337" s="234"/>
      <c r="EC337" s="234"/>
      <c r="ED337" s="234"/>
      <c r="EE337" s="234"/>
      <c r="EF337" s="234"/>
      <c r="EG337" s="234"/>
      <c r="EH337" s="234"/>
      <c r="EI337" s="234"/>
      <c r="EJ337" s="234"/>
      <c r="EK337" s="234"/>
    </row>
    <row r="338" spans="1:141" ht="15" x14ac:dyDescent="0.25">
      <c r="A338" s="386" t="str">
        <f t="shared" si="21"/>
        <v>600120260112TAC0175-60xx-130140018231</v>
      </c>
      <c r="B338" s="161" t="s">
        <v>3108</v>
      </c>
      <c r="C338" s="475" t="s">
        <v>3363</v>
      </c>
      <c r="D338" s="161" t="s">
        <v>4458</v>
      </c>
      <c r="E338" s="161" t="s">
        <v>5285</v>
      </c>
      <c r="F338" s="161"/>
      <c r="G338" s="161" t="s">
        <v>479</v>
      </c>
      <c r="H338" s="198">
        <v>46034</v>
      </c>
      <c r="I338" s="161" t="s">
        <v>566</v>
      </c>
      <c r="J338" s="161" t="s">
        <v>363</v>
      </c>
      <c r="K338" s="260">
        <v>130140018231</v>
      </c>
      <c r="L338" s="161" t="s">
        <v>3109</v>
      </c>
      <c r="M338" s="161" t="s">
        <v>3110</v>
      </c>
      <c r="N338" s="161" t="s">
        <v>564</v>
      </c>
      <c r="O338" s="198" t="e">
        <v>#N/A</v>
      </c>
      <c r="P338" s="161" t="e">
        <v>#N/A</v>
      </c>
      <c r="Q338" s="161" t="e">
        <v>#N/A</v>
      </c>
      <c r="R338" s="161" t="s">
        <v>480</v>
      </c>
      <c r="S338" s="161" t="s">
        <v>793</v>
      </c>
      <c r="T338" s="161" t="s">
        <v>594</v>
      </c>
      <c r="U338" s="161" t="s">
        <v>752</v>
      </c>
      <c r="V338" s="161" t="s">
        <v>689</v>
      </c>
      <c r="W338" s="161" t="s">
        <v>132</v>
      </c>
      <c r="X338" s="198">
        <v>44927</v>
      </c>
      <c r="Y338" s="198">
        <v>46009</v>
      </c>
      <c r="Z338" s="161">
        <v>30</v>
      </c>
      <c r="AA338" s="198">
        <v>46041</v>
      </c>
      <c r="AB338" s="197">
        <f t="shared" si="20"/>
        <v>72</v>
      </c>
      <c r="AC338" s="161" t="s">
        <v>904</v>
      </c>
      <c r="AD338" s="161">
        <v>0</v>
      </c>
      <c r="AE338" s="197">
        <v>67093728</v>
      </c>
      <c r="AF338" s="197">
        <v>15.07740665146847</v>
      </c>
      <c r="AG338" s="197">
        <v>1</v>
      </c>
      <c r="AH338" s="242" t="s">
        <v>118</v>
      </c>
      <c r="AI338" s="242" t="s">
        <v>118</v>
      </c>
      <c r="AJ338" s="515"/>
      <c r="AK338" s="515"/>
      <c r="AL338" s="515"/>
      <c r="AM338" s="515"/>
      <c r="AN338" s="515"/>
      <c r="AO338" s="515"/>
      <c r="AP338" s="515"/>
      <c r="AQ338" s="515"/>
      <c r="AR338" s="515"/>
      <c r="AS338" s="515"/>
      <c r="AT338" s="515"/>
      <c r="AU338" s="515"/>
      <c r="AV338" s="515"/>
      <c r="AW338" s="515"/>
      <c r="AX338" s="515"/>
      <c r="AY338" s="515"/>
      <c r="AZ338" s="515"/>
      <c r="BA338" s="515"/>
      <c r="BB338" s="234"/>
      <c r="BC338" s="234"/>
      <c r="BD338" s="234"/>
      <c r="BE338" s="234"/>
      <c r="BF338" s="234"/>
      <c r="BG338" s="234"/>
      <c r="BH338" s="234"/>
      <c r="BI338" s="234"/>
      <c r="BJ338" s="234"/>
      <c r="BK338" s="234"/>
      <c r="BL338" s="234"/>
      <c r="BM338" s="234"/>
      <c r="BN338" s="234"/>
      <c r="BO338" s="234"/>
      <c r="BP338" s="234"/>
      <c r="BQ338" s="234"/>
      <c r="BR338" s="234"/>
      <c r="BS338" s="234"/>
      <c r="BT338" s="234"/>
      <c r="BU338" s="234"/>
      <c r="BV338" s="234"/>
      <c r="BW338" s="234"/>
      <c r="BX338" s="234"/>
      <c r="BY338" s="234"/>
      <c r="BZ338" s="234"/>
      <c r="CA338" s="234"/>
      <c r="CB338" s="234"/>
      <c r="CC338" s="234"/>
      <c r="CD338" s="234"/>
      <c r="CE338" s="234"/>
      <c r="CF338" s="234"/>
      <c r="CG338" s="234"/>
      <c r="CH338" s="234"/>
      <c r="CI338" s="234"/>
      <c r="CJ338" s="234"/>
      <c r="CK338" s="234"/>
      <c r="CL338" s="234"/>
      <c r="CM338" s="234"/>
      <c r="CN338" s="234"/>
      <c r="CO338" s="234"/>
      <c r="CP338" s="234"/>
      <c r="CQ338" s="234"/>
      <c r="CR338" s="234"/>
      <c r="CS338" s="234"/>
      <c r="CT338" s="234"/>
      <c r="CU338" s="234"/>
      <c r="CV338" s="234"/>
      <c r="CW338" s="234"/>
      <c r="CX338" s="234"/>
      <c r="CY338" s="234"/>
      <c r="CZ338" s="234"/>
      <c r="DA338" s="234"/>
      <c r="DB338" s="234"/>
      <c r="DC338" s="234"/>
      <c r="DD338" s="234"/>
      <c r="DE338" s="234"/>
      <c r="DF338" s="234"/>
      <c r="DG338" s="234"/>
      <c r="DH338" s="234"/>
      <c r="DI338" s="234"/>
      <c r="DJ338" s="234"/>
      <c r="DK338" s="234"/>
      <c r="DL338" s="234"/>
      <c r="DM338" s="234"/>
      <c r="DN338" s="234"/>
      <c r="DO338" s="234"/>
      <c r="DP338" s="234"/>
      <c r="DQ338" s="234"/>
      <c r="DR338" s="234"/>
      <c r="DS338" s="234"/>
      <c r="DT338" s="234"/>
      <c r="DU338" s="234"/>
      <c r="DV338" s="234"/>
      <c r="DW338" s="234"/>
      <c r="DX338" s="234"/>
      <c r="DY338" s="234"/>
      <c r="DZ338" s="234"/>
      <c r="EA338" s="234"/>
      <c r="EB338" s="234"/>
      <c r="EC338" s="234"/>
      <c r="ED338" s="234"/>
      <c r="EE338" s="234"/>
      <c r="EF338" s="234"/>
      <c r="EG338" s="234"/>
      <c r="EH338" s="234"/>
      <c r="EI338" s="234"/>
      <c r="EJ338" s="234"/>
      <c r="EK338" s="234"/>
    </row>
    <row r="339" spans="1:141" ht="15" x14ac:dyDescent="0.25">
      <c r="A339" s="386" t="str">
        <f t="shared" si="21"/>
        <v>180120260326TAC0095-18xx-880216302131</v>
      </c>
      <c r="B339" s="161" t="s">
        <v>4447</v>
      </c>
      <c r="C339" s="475" t="s">
        <v>3363</v>
      </c>
      <c r="D339" s="161" t="s">
        <v>4458</v>
      </c>
      <c r="E339" s="161"/>
      <c r="F339" s="161" t="s">
        <v>4903</v>
      </c>
      <c r="G339" s="161" t="s">
        <v>479</v>
      </c>
      <c r="H339" s="198">
        <v>46107</v>
      </c>
      <c r="I339" s="161" t="s">
        <v>604</v>
      </c>
      <c r="J339" s="161" t="s">
        <v>355</v>
      </c>
      <c r="K339" s="260">
        <v>880216302131</v>
      </c>
      <c r="L339" s="161" t="s">
        <v>5476</v>
      </c>
      <c r="M339" s="161" t="s">
        <v>4446</v>
      </c>
      <c r="N339" s="161" t="s">
        <v>564</v>
      </c>
      <c r="O339" s="198" t="e">
        <v>#N/A</v>
      </c>
      <c r="P339" s="161" t="e">
        <v>#N/A</v>
      </c>
      <c r="Q339" s="161" t="e">
        <v>#N/A</v>
      </c>
      <c r="R339" s="161" t="s">
        <v>31</v>
      </c>
      <c r="S339" s="161" t="s">
        <v>691</v>
      </c>
      <c r="T339" s="161" t="s">
        <v>567</v>
      </c>
      <c r="U339" s="161" t="s">
        <v>5477</v>
      </c>
      <c r="V339" s="161" t="s">
        <v>658</v>
      </c>
      <c r="W339" s="161" t="s">
        <v>132</v>
      </c>
      <c r="X339" s="198">
        <v>44927</v>
      </c>
      <c r="Y339" s="198">
        <v>46087</v>
      </c>
      <c r="Z339" s="161">
        <v>30</v>
      </c>
      <c r="AA339" s="198">
        <v>46112</v>
      </c>
      <c r="AB339" s="197">
        <f t="shared" si="20"/>
        <v>1</v>
      </c>
      <c r="AC339" s="161" t="s">
        <v>904</v>
      </c>
      <c r="AD339" s="161">
        <v>0</v>
      </c>
      <c r="AE339" s="197">
        <v>63929331</v>
      </c>
      <c r="AF339" s="197">
        <v>9.2898876104303358</v>
      </c>
      <c r="AG339" s="197">
        <v>0</v>
      </c>
      <c r="AH339" s="242" t="s">
        <v>118</v>
      </c>
      <c r="AI339" s="242" t="s">
        <v>57</v>
      </c>
      <c r="AJ339" s="516">
        <v>0</v>
      </c>
      <c r="AK339" s="516">
        <v>0</v>
      </c>
      <c r="AL339" s="516">
        <v>60681256</v>
      </c>
      <c r="AM339" s="516">
        <v>1216139</v>
      </c>
      <c r="AN339" s="516">
        <v>2031936</v>
      </c>
      <c r="AO339" s="516">
        <v>0</v>
      </c>
      <c r="AP339" s="516">
        <v>0</v>
      </c>
      <c r="AQ339" s="516">
        <v>0</v>
      </c>
      <c r="AR339" s="516">
        <v>4762415</v>
      </c>
      <c r="AS339" s="516">
        <v>116549</v>
      </c>
      <c r="AT339" s="516">
        <v>1059999</v>
      </c>
      <c r="AU339" s="516">
        <v>0</v>
      </c>
      <c r="AV339" s="516">
        <v>0</v>
      </c>
      <c r="AW339" s="516">
        <v>0</v>
      </c>
      <c r="AX339" s="516">
        <v>0</v>
      </c>
      <c r="AY339" s="516">
        <v>0</v>
      </c>
      <c r="AZ339" s="516">
        <v>0</v>
      </c>
      <c r="BA339" s="516">
        <v>0</v>
      </c>
      <c r="BB339" s="393">
        <v>0</v>
      </c>
      <c r="BC339" s="393">
        <v>0</v>
      </c>
      <c r="BD339" s="393">
        <v>0</v>
      </c>
      <c r="BE339" s="393">
        <v>0</v>
      </c>
      <c r="BF339" s="393">
        <v>0</v>
      </c>
      <c r="BG339" s="393">
        <v>0</v>
      </c>
      <c r="BH339" s="393">
        <v>0</v>
      </c>
      <c r="BI339" s="393">
        <v>0</v>
      </c>
      <c r="BJ339" s="393">
        <v>0</v>
      </c>
      <c r="BK339" s="393">
        <v>0</v>
      </c>
      <c r="BL339" s="393">
        <v>0</v>
      </c>
      <c r="BM339" s="393">
        <v>0</v>
      </c>
      <c r="BN339" s="393">
        <v>0</v>
      </c>
      <c r="BO339" s="393">
        <v>0</v>
      </c>
      <c r="BP339" s="393">
        <v>0</v>
      </c>
      <c r="BQ339" s="393">
        <v>0</v>
      </c>
      <c r="BR339" s="393">
        <v>0</v>
      </c>
      <c r="BS339" s="393">
        <v>0</v>
      </c>
      <c r="BT339" s="393">
        <v>0</v>
      </c>
      <c r="BU339" s="393">
        <v>0</v>
      </c>
      <c r="BV339" s="393">
        <v>0</v>
      </c>
      <c r="BW339" s="393">
        <v>0</v>
      </c>
      <c r="BX339" s="393">
        <v>0</v>
      </c>
      <c r="BY339" s="393">
        <v>0</v>
      </c>
      <c r="BZ339" s="393">
        <v>0</v>
      </c>
      <c r="CA339" s="393">
        <v>0</v>
      </c>
      <c r="CB339" s="393">
        <v>0</v>
      </c>
      <c r="CC339" s="393">
        <v>0</v>
      </c>
      <c r="CD339" s="393">
        <v>0</v>
      </c>
      <c r="CE339" s="393">
        <v>0</v>
      </c>
      <c r="CF339" s="393">
        <v>0</v>
      </c>
      <c r="CG339" s="393">
        <v>0</v>
      </c>
      <c r="CH339" s="393">
        <v>2966476</v>
      </c>
      <c r="CI339" s="393">
        <v>86015</v>
      </c>
      <c r="CJ339" s="393">
        <v>1003291</v>
      </c>
      <c r="CK339" s="393">
        <v>0</v>
      </c>
      <c r="CL339" s="393">
        <v>0</v>
      </c>
      <c r="CM339" s="393">
        <v>0</v>
      </c>
      <c r="CN339" s="393">
        <v>60681256</v>
      </c>
      <c r="CO339" s="393">
        <v>1216139</v>
      </c>
      <c r="CP339" s="393">
        <v>2031936</v>
      </c>
      <c r="CQ339" s="393">
        <v>0</v>
      </c>
      <c r="CR339" s="393">
        <v>0</v>
      </c>
      <c r="CS339" s="393">
        <v>0</v>
      </c>
      <c r="CT339" s="393">
        <v>1795939</v>
      </c>
      <c r="CU339" s="393">
        <v>30534</v>
      </c>
      <c r="CV339" s="393">
        <v>56708</v>
      </c>
      <c r="CW339" s="393">
        <v>0</v>
      </c>
      <c r="CX339" s="393">
        <v>0</v>
      </c>
      <c r="CY339" s="393">
        <v>0</v>
      </c>
      <c r="CZ339" s="393">
        <v>0</v>
      </c>
      <c r="DA339" s="393">
        <v>0</v>
      </c>
      <c r="DB339" s="393">
        <v>0</v>
      </c>
      <c r="DC339" s="393">
        <v>0</v>
      </c>
      <c r="DD339" s="393">
        <v>0</v>
      </c>
      <c r="DE339" s="393">
        <v>0</v>
      </c>
      <c r="DF339" s="393">
        <v>0</v>
      </c>
      <c r="DG339" s="393">
        <v>0</v>
      </c>
      <c r="DH339" s="393">
        <v>0</v>
      </c>
      <c r="DI339" s="393">
        <v>0</v>
      </c>
      <c r="DJ339" s="393">
        <v>0</v>
      </c>
      <c r="DK339" s="393">
        <v>0</v>
      </c>
      <c r="DL339" s="393">
        <v>0</v>
      </c>
      <c r="DM339" s="393">
        <v>0</v>
      </c>
      <c r="DN339" s="393">
        <v>0</v>
      </c>
      <c r="DO339" s="393">
        <v>0</v>
      </c>
    </row>
    <row r="340" spans="1:141" ht="15" x14ac:dyDescent="0.25">
      <c r="A340" s="386" t="str">
        <f t="shared" si="21"/>
        <v>300120250730TAC0001-30xx-221240016734</v>
      </c>
      <c r="B340" s="161" t="s">
        <v>517</v>
      </c>
      <c r="C340" s="475" t="s">
        <v>3363</v>
      </c>
      <c r="D340" s="161" t="s">
        <v>4458</v>
      </c>
      <c r="E340" s="161" t="s">
        <v>4199</v>
      </c>
      <c r="F340" s="161"/>
      <c r="G340" s="161" t="s">
        <v>479</v>
      </c>
      <c r="H340" s="198">
        <v>45868</v>
      </c>
      <c r="I340" s="161" t="s">
        <v>595</v>
      </c>
      <c r="J340" s="161" t="s">
        <v>217</v>
      </c>
      <c r="K340" s="260">
        <v>221240016734</v>
      </c>
      <c r="L340" s="161" t="s">
        <v>3112</v>
      </c>
      <c r="M340" s="161" t="s">
        <v>722</v>
      </c>
      <c r="N340" s="161" t="s">
        <v>564</v>
      </c>
      <c r="O340" s="198" t="e">
        <v>#N/A</v>
      </c>
      <c r="P340" s="161" t="e">
        <v>#N/A</v>
      </c>
      <c r="Q340" s="161" t="e">
        <v>#N/A</v>
      </c>
      <c r="R340" s="161" t="s">
        <v>31</v>
      </c>
      <c r="S340" s="161" t="s">
        <v>716</v>
      </c>
      <c r="T340" s="161" t="s">
        <v>579</v>
      </c>
      <c r="U340" s="161" t="s">
        <v>719</v>
      </c>
      <c r="V340" s="161" t="s">
        <v>658</v>
      </c>
      <c r="W340" s="161" t="s">
        <v>132</v>
      </c>
      <c r="X340" s="198">
        <v>44907</v>
      </c>
      <c r="Y340" s="198">
        <v>45842</v>
      </c>
      <c r="Z340" s="161">
        <v>30</v>
      </c>
      <c r="AA340" s="198">
        <v>45887</v>
      </c>
      <c r="AB340" s="197">
        <f t="shared" si="20"/>
        <v>226</v>
      </c>
      <c r="AC340" s="161" t="s">
        <v>904</v>
      </c>
      <c r="AD340" s="161">
        <v>0</v>
      </c>
      <c r="AE340" s="197">
        <v>63646970</v>
      </c>
      <c r="AF340" s="197">
        <v>1.3419523348872695</v>
      </c>
      <c r="AG340" s="197">
        <v>0.70833333333333326</v>
      </c>
      <c r="AH340" s="242" t="s">
        <v>118</v>
      </c>
      <c r="AI340" s="242" t="s">
        <v>118</v>
      </c>
      <c r="AJ340" s="515"/>
      <c r="AK340" s="515"/>
      <c r="AL340" s="515"/>
      <c r="AM340" s="515"/>
      <c r="AN340" s="515"/>
      <c r="AO340" s="515"/>
      <c r="AP340" s="515"/>
      <c r="AQ340" s="515"/>
      <c r="AR340" s="515"/>
      <c r="AS340" s="515"/>
      <c r="AT340" s="515"/>
      <c r="AU340" s="515"/>
      <c r="AV340" s="515"/>
      <c r="AW340" s="515"/>
      <c r="AX340" s="515"/>
      <c r="AY340" s="515"/>
      <c r="AZ340" s="515"/>
      <c r="BA340" s="515"/>
      <c r="BB340" s="234"/>
      <c r="BC340" s="234"/>
      <c r="BD340" s="234"/>
      <c r="BE340" s="234"/>
      <c r="BF340" s="234"/>
      <c r="BG340" s="234"/>
      <c r="BH340" s="234"/>
      <c r="BI340" s="234"/>
      <c r="BJ340" s="234"/>
      <c r="BK340" s="234"/>
      <c r="BL340" s="234"/>
      <c r="BM340" s="234"/>
      <c r="BN340" s="234"/>
      <c r="BO340" s="234"/>
      <c r="BP340" s="234"/>
      <c r="BQ340" s="234"/>
      <c r="BR340" s="234"/>
      <c r="BS340" s="234"/>
      <c r="BT340" s="234"/>
      <c r="BU340" s="234"/>
      <c r="BV340" s="234"/>
      <c r="BW340" s="234"/>
      <c r="BX340" s="234"/>
      <c r="BY340" s="234"/>
      <c r="BZ340" s="234"/>
      <c r="CA340" s="234"/>
      <c r="CB340" s="234"/>
      <c r="CC340" s="234"/>
      <c r="CD340" s="234"/>
      <c r="CE340" s="234"/>
      <c r="CF340" s="234"/>
      <c r="CG340" s="234"/>
      <c r="CH340" s="234"/>
      <c r="CI340" s="234"/>
      <c r="CJ340" s="234"/>
      <c r="CK340" s="234"/>
      <c r="CL340" s="234"/>
      <c r="CM340" s="234"/>
      <c r="CN340" s="234"/>
      <c r="CO340" s="234"/>
      <c r="CP340" s="234"/>
      <c r="CQ340" s="234"/>
      <c r="CR340" s="234"/>
      <c r="CS340" s="234"/>
      <c r="CT340" s="234"/>
      <c r="CU340" s="234"/>
      <c r="CV340" s="234"/>
      <c r="CW340" s="234"/>
      <c r="CX340" s="234"/>
      <c r="CY340" s="234"/>
      <c r="CZ340" s="234"/>
      <c r="DA340" s="234"/>
      <c r="DB340" s="234"/>
      <c r="DC340" s="234"/>
      <c r="DD340" s="234"/>
      <c r="DE340" s="234"/>
      <c r="DF340" s="234"/>
      <c r="DG340" s="234"/>
      <c r="DH340" s="234"/>
      <c r="DI340" s="234"/>
      <c r="DJ340" s="234"/>
      <c r="DK340" s="234"/>
      <c r="DL340" s="234"/>
      <c r="DM340" s="234"/>
      <c r="DN340" s="234"/>
      <c r="DO340" s="234"/>
      <c r="DP340" s="234"/>
      <c r="DQ340" s="234"/>
      <c r="DR340" s="234"/>
      <c r="DS340" s="234"/>
      <c r="DT340" s="234"/>
      <c r="DU340" s="234"/>
      <c r="DV340" s="234"/>
      <c r="DW340" s="234"/>
      <c r="DX340" s="234"/>
      <c r="DY340" s="234"/>
      <c r="DZ340" s="234"/>
      <c r="EA340" s="234"/>
      <c r="EB340" s="234"/>
      <c r="EC340" s="234"/>
      <c r="ED340" s="234"/>
      <c r="EE340" s="234"/>
      <c r="EF340" s="234"/>
      <c r="EG340" s="234"/>
      <c r="EH340" s="234"/>
      <c r="EI340" s="234"/>
      <c r="EJ340" s="234"/>
      <c r="EK340" s="234"/>
    </row>
    <row r="341" spans="1:141" ht="15" x14ac:dyDescent="0.25">
      <c r="A341" s="386" t="str">
        <f t="shared" si="21"/>
        <v>710120260302TAC0002-71xx-781218300960</v>
      </c>
      <c r="B341" s="161" t="s">
        <v>5462</v>
      </c>
      <c r="C341" s="475" t="s">
        <v>3363</v>
      </c>
      <c r="D341" s="161" t="s">
        <v>4458</v>
      </c>
      <c r="E341" s="161" t="s">
        <v>5463</v>
      </c>
      <c r="F341" s="161"/>
      <c r="G341" s="161" t="s">
        <v>479</v>
      </c>
      <c r="H341" s="198">
        <v>46083</v>
      </c>
      <c r="I341" s="161" t="s">
        <v>580</v>
      </c>
      <c r="J341" s="161" t="s">
        <v>256</v>
      </c>
      <c r="K341" s="260">
        <v>781218300960</v>
      </c>
      <c r="L341" s="161" t="s">
        <v>5464</v>
      </c>
      <c r="M341" s="161" t="s">
        <v>5465</v>
      </c>
      <c r="N341" s="161" t="s">
        <v>564</v>
      </c>
      <c r="O341" s="198" t="e">
        <v>#N/A</v>
      </c>
      <c r="P341" s="161" t="e">
        <v>#N/A</v>
      </c>
      <c r="Q341" s="161" t="e">
        <v>#N/A</v>
      </c>
      <c r="R341" s="161" t="s">
        <v>31</v>
      </c>
      <c r="S341" s="161" t="s">
        <v>4928</v>
      </c>
      <c r="T341" s="161" t="s">
        <v>562</v>
      </c>
      <c r="U341" s="161" t="s">
        <v>718</v>
      </c>
      <c r="V341" s="161" t="s">
        <v>658</v>
      </c>
      <c r="W341" s="161" t="s">
        <v>132</v>
      </c>
      <c r="X341" s="198">
        <v>44927</v>
      </c>
      <c r="Y341" s="198">
        <v>46079</v>
      </c>
      <c r="Z341" s="161">
        <v>30</v>
      </c>
      <c r="AA341" s="198">
        <v>46085</v>
      </c>
      <c r="AB341" s="197">
        <f t="shared" si="20"/>
        <v>28</v>
      </c>
      <c r="AC341" s="161" t="s">
        <v>904</v>
      </c>
      <c r="AD341" s="161">
        <v>0</v>
      </c>
      <c r="AE341" s="197">
        <v>62636144</v>
      </c>
      <c r="AF341" s="197">
        <v>3.2111092279243754</v>
      </c>
      <c r="AG341" s="197">
        <v>0</v>
      </c>
      <c r="AH341" s="242" t="s">
        <v>118</v>
      </c>
      <c r="AI341" s="242" t="s">
        <v>57</v>
      </c>
      <c r="AJ341" s="516">
        <v>44697209</v>
      </c>
      <c r="AK341" s="516">
        <v>10871481</v>
      </c>
      <c r="AL341" s="516">
        <v>9714088</v>
      </c>
      <c r="AM341" s="516">
        <v>50701515</v>
      </c>
      <c r="AN341" s="516">
        <v>2220541</v>
      </c>
      <c r="AO341" s="516">
        <v>0</v>
      </c>
      <c r="AP341" s="516">
        <v>601973</v>
      </c>
      <c r="AQ341" s="516">
        <v>298851</v>
      </c>
      <c r="AR341" s="516">
        <v>463514</v>
      </c>
      <c r="AS341" s="516">
        <v>1457723</v>
      </c>
      <c r="AT341" s="516">
        <v>90078</v>
      </c>
      <c r="AU341" s="516">
        <v>0</v>
      </c>
      <c r="AV341" s="516">
        <v>0</v>
      </c>
      <c r="AW341" s="516">
        <v>0</v>
      </c>
      <c r="AX341" s="516">
        <v>0</v>
      </c>
      <c r="AY341" s="516">
        <v>0</v>
      </c>
      <c r="AZ341" s="516">
        <v>0</v>
      </c>
      <c r="BA341" s="516">
        <v>0</v>
      </c>
      <c r="BB341" s="393">
        <v>0</v>
      </c>
      <c r="BC341" s="393">
        <v>0</v>
      </c>
      <c r="BD341" s="393">
        <v>0</v>
      </c>
      <c r="BE341" s="393">
        <v>0</v>
      </c>
      <c r="BF341" s="393">
        <v>0</v>
      </c>
      <c r="BG341" s="393">
        <v>0</v>
      </c>
      <c r="BH341" s="393">
        <v>0</v>
      </c>
      <c r="BI341" s="393">
        <v>0</v>
      </c>
      <c r="BJ341" s="393">
        <v>0</v>
      </c>
      <c r="BK341" s="393">
        <v>0</v>
      </c>
      <c r="BL341" s="393">
        <v>0</v>
      </c>
      <c r="BM341" s="393">
        <v>0</v>
      </c>
      <c r="BN341" s="393">
        <v>0</v>
      </c>
      <c r="BO341" s="393">
        <v>0</v>
      </c>
      <c r="BP341" s="393">
        <v>0</v>
      </c>
      <c r="BQ341" s="393">
        <v>0</v>
      </c>
      <c r="BR341" s="393">
        <v>0</v>
      </c>
      <c r="BS341" s="393">
        <v>0</v>
      </c>
      <c r="BT341" s="393">
        <v>0</v>
      </c>
      <c r="BU341" s="393">
        <v>0</v>
      </c>
      <c r="BV341" s="393">
        <v>6570618</v>
      </c>
      <c r="BW341" s="393">
        <v>50701515</v>
      </c>
      <c r="BX341" s="393">
        <v>2220541</v>
      </c>
      <c r="BY341" s="393">
        <v>0</v>
      </c>
      <c r="BZ341" s="393">
        <v>0</v>
      </c>
      <c r="CA341" s="393">
        <v>0</v>
      </c>
      <c r="CB341" s="393">
        <v>125873</v>
      </c>
      <c r="CC341" s="393">
        <v>393748</v>
      </c>
      <c r="CD341" s="393">
        <v>33642</v>
      </c>
      <c r="CE341" s="393">
        <v>0</v>
      </c>
      <c r="CF341" s="393">
        <v>601973</v>
      </c>
      <c r="CG341" s="393">
        <v>298851</v>
      </c>
      <c r="CH341" s="393">
        <v>258037</v>
      </c>
      <c r="CI341" s="393">
        <v>1063975</v>
      </c>
      <c r="CJ341" s="393">
        <v>56436</v>
      </c>
      <c r="CK341" s="393">
        <v>0</v>
      </c>
      <c r="CL341" s="393">
        <v>44697209</v>
      </c>
      <c r="CM341" s="393">
        <v>10871481</v>
      </c>
      <c r="CN341" s="393">
        <v>3143470</v>
      </c>
      <c r="CO341" s="393">
        <v>0</v>
      </c>
      <c r="CP341" s="393">
        <v>0</v>
      </c>
      <c r="CQ341" s="393">
        <v>0</v>
      </c>
      <c r="CR341" s="393">
        <v>0</v>
      </c>
      <c r="CS341" s="393">
        <v>0</v>
      </c>
      <c r="CT341" s="393">
        <v>79604</v>
      </c>
      <c r="CU341" s="393">
        <v>0</v>
      </c>
      <c r="CV341" s="393">
        <v>0</v>
      </c>
      <c r="CW341" s="393">
        <v>0</v>
      </c>
      <c r="CX341" s="393">
        <v>0</v>
      </c>
      <c r="CY341" s="393">
        <v>0</v>
      </c>
      <c r="CZ341" s="393">
        <v>0</v>
      </c>
      <c r="DA341" s="393">
        <v>0</v>
      </c>
      <c r="DB341" s="393">
        <v>0</v>
      </c>
      <c r="DC341" s="393">
        <v>0</v>
      </c>
      <c r="DD341" s="393">
        <v>0</v>
      </c>
      <c r="DE341" s="393">
        <v>0</v>
      </c>
      <c r="DF341" s="393">
        <v>0</v>
      </c>
      <c r="DG341" s="393">
        <v>0</v>
      </c>
      <c r="DH341" s="393">
        <v>0</v>
      </c>
      <c r="DI341" s="393">
        <v>0</v>
      </c>
      <c r="DJ341" s="393">
        <v>0</v>
      </c>
      <c r="DK341" s="393">
        <v>0</v>
      </c>
      <c r="DL341" s="393">
        <v>0</v>
      </c>
      <c r="DM341" s="393">
        <v>0</v>
      </c>
      <c r="DN341" s="393">
        <v>0</v>
      </c>
      <c r="DO341" s="393">
        <v>0</v>
      </c>
    </row>
    <row r="342" spans="1:141" ht="15" x14ac:dyDescent="0.25">
      <c r="A342" s="386" t="str">
        <f t="shared" si="21"/>
        <v>620120260219TAC0047-62xx-210840029387</v>
      </c>
      <c r="B342" s="161" t="s">
        <v>4619</v>
      </c>
      <c r="C342" s="475" t="s">
        <v>3363</v>
      </c>
      <c r="D342" s="161" t="s">
        <v>4458</v>
      </c>
      <c r="E342" s="161"/>
      <c r="F342" s="161" t="s">
        <v>4903</v>
      </c>
      <c r="G342" s="161" t="s">
        <v>479</v>
      </c>
      <c r="H342" s="198">
        <v>46072</v>
      </c>
      <c r="I342" s="161" t="s">
        <v>576</v>
      </c>
      <c r="J342" s="161" t="s">
        <v>361</v>
      </c>
      <c r="K342" s="260">
        <v>210840029387</v>
      </c>
      <c r="L342" s="161" t="s">
        <v>4963</v>
      </c>
      <c r="M342" s="161" t="s">
        <v>4618</v>
      </c>
      <c r="N342" s="161" t="s">
        <v>564</v>
      </c>
      <c r="O342" s="198" t="e">
        <v>#N/A</v>
      </c>
      <c r="P342" s="161" t="e">
        <v>#N/A</v>
      </c>
      <c r="Q342" s="161" t="e">
        <v>#N/A</v>
      </c>
      <c r="R342" s="161" t="s">
        <v>31</v>
      </c>
      <c r="S342" s="161" t="s">
        <v>687</v>
      </c>
      <c r="T342" s="161" t="s">
        <v>579</v>
      </c>
      <c r="U342" s="161" t="s">
        <v>492</v>
      </c>
      <c r="V342" s="161" t="s">
        <v>658</v>
      </c>
      <c r="W342" s="161" t="s">
        <v>132</v>
      </c>
      <c r="X342" s="198">
        <v>44927</v>
      </c>
      <c r="Y342" s="198">
        <v>46055</v>
      </c>
      <c r="Z342" s="161">
        <v>30</v>
      </c>
      <c r="AA342" s="198">
        <v>46094</v>
      </c>
      <c r="AB342" s="197">
        <f t="shared" si="20"/>
        <v>19</v>
      </c>
      <c r="AC342" s="161" t="s">
        <v>904</v>
      </c>
      <c r="AD342" s="161">
        <v>0</v>
      </c>
      <c r="AE342" s="197">
        <v>62342205</v>
      </c>
      <c r="AF342" s="197">
        <v>3.8847053934008264</v>
      </c>
      <c r="AG342" s="197">
        <v>1.3333333333333333</v>
      </c>
      <c r="AH342" s="242" t="s">
        <v>118</v>
      </c>
      <c r="AI342" s="242" t="s">
        <v>57</v>
      </c>
      <c r="AJ342" s="516">
        <v>0</v>
      </c>
      <c r="AK342" s="516">
        <v>0</v>
      </c>
      <c r="AL342" s="516">
        <v>36477314</v>
      </c>
      <c r="AM342" s="516">
        <v>25864891</v>
      </c>
      <c r="AN342" s="516">
        <v>0</v>
      </c>
      <c r="AO342" s="516">
        <v>0</v>
      </c>
      <c r="AP342" s="516">
        <v>7650</v>
      </c>
      <c r="AQ342" s="516">
        <v>0</v>
      </c>
      <c r="AR342" s="516">
        <v>1414072</v>
      </c>
      <c r="AS342" s="516">
        <v>1007739</v>
      </c>
      <c r="AT342" s="516">
        <v>0</v>
      </c>
      <c r="AU342" s="516">
        <v>0</v>
      </c>
      <c r="AV342" s="516">
        <v>0.66666666666666663</v>
      </c>
      <c r="AW342" s="516">
        <v>1.9166666666666667</v>
      </c>
      <c r="AX342" s="516">
        <v>2</v>
      </c>
      <c r="AY342" s="516">
        <v>2</v>
      </c>
      <c r="AZ342" s="516">
        <v>1.3333333333333333</v>
      </c>
      <c r="BA342" s="516">
        <v>0</v>
      </c>
      <c r="BB342" s="393">
        <v>0</v>
      </c>
      <c r="BC342" s="393">
        <v>0</v>
      </c>
      <c r="BD342" s="393">
        <f>36477314</f>
        <v>36477314</v>
      </c>
      <c r="BE342" s="393">
        <f>25864891</f>
        <v>25864891</v>
      </c>
      <c r="BF342" s="393">
        <v>0</v>
      </c>
      <c r="BG342" s="393">
        <v>0</v>
      </c>
      <c r="BH342" s="393">
        <v>7650</v>
      </c>
      <c r="BI342" s="393">
        <v>0</v>
      </c>
      <c r="BJ342" s="393">
        <f>1414072</f>
        <v>1414072</v>
      </c>
      <c r="BK342" s="393">
        <f>1007739</f>
        <v>1007739</v>
      </c>
      <c r="BL342" s="393">
        <v>0</v>
      </c>
      <c r="BM342" s="393">
        <v>0</v>
      </c>
      <c r="BN342" s="393">
        <v>0.66666666666666663</v>
      </c>
      <c r="BO342" s="393">
        <v>1.9166666666666667</v>
      </c>
      <c r="BP342" s="393">
        <v>2</v>
      </c>
      <c r="BQ342" s="393">
        <v>2</v>
      </c>
      <c r="BR342" s="393">
        <v>1.3333333333333333</v>
      </c>
      <c r="BS342" s="393">
        <v>0</v>
      </c>
      <c r="BT342" s="393">
        <v>0</v>
      </c>
      <c r="BU342" s="393">
        <v>0</v>
      </c>
      <c r="BV342" s="393">
        <v>0</v>
      </c>
      <c r="BW342" s="393">
        <v>0</v>
      </c>
      <c r="BX342" s="393">
        <v>0</v>
      </c>
      <c r="BY342" s="393">
        <v>0</v>
      </c>
      <c r="BZ342" s="393">
        <v>0</v>
      </c>
      <c r="CA342" s="393">
        <v>0</v>
      </c>
      <c r="CB342" s="393">
        <v>0</v>
      </c>
      <c r="CC342" s="393">
        <v>0</v>
      </c>
      <c r="CD342" s="393">
        <v>0</v>
      </c>
      <c r="CE342" s="393">
        <v>0</v>
      </c>
      <c r="CF342" s="393">
        <v>0</v>
      </c>
      <c r="CG342" s="393">
        <v>0</v>
      </c>
      <c r="CH342" s="393">
        <v>0</v>
      </c>
      <c r="CI342" s="393">
        <v>0</v>
      </c>
      <c r="CJ342" s="393">
        <v>0</v>
      </c>
      <c r="CK342" s="393">
        <v>0</v>
      </c>
      <c r="CL342" s="393">
        <v>0</v>
      </c>
      <c r="CM342" s="393">
        <v>0</v>
      </c>
      <c r="CN342" s="393">
        <v>0</v>
      </c>
      <c r="CO342" s="393">
        <v>0</v>
      </c>
      <c r="CP342" s="393">
        <v>0</v>
      </c>
      <c r="CQ342" s="393">
        <v>0</v>
      </c>
      <c r="CR342" s="393">
        <v>0</v>
      </c>
      <c r="CS342" s="393">
        <v>0</v>
      </c>
      <c r="CT342" s="393">
        <v>0</v>
      </c>
      <c r="CU342" s="393">
        <v>0</v>
      </c>
      <c r="CV342" s="393">
        <v>0</v>
      </c>
      <c r="CW342" s="393">
        <v>0</v>
      </c>
      <c r="CX342" s="393">
        <v>0</v>
      </c>
      <c r="CY342" s="393">
        <v>0</v>
      </c>
      <c r="CZ342" s="393">
        <v>0</v>
      </c>
      <c r="DA342" s="393">
        <v>0</v>
      </c>
      <c r="DB342" s="393">
        <v>0</v>
      </c>
      <c r="DC342" s="393">
        <v>0</v>
      </c>
      <c r="DD342" s="393">
        <v>0</v>
      </c>
      <c r="DE342" s="393">
        <v>0</v>
      </c>
      <c r="DF342" s="393">
        <v>0</v>
      </c>
      <c r="DG342" s="393">
        <v>0</v>
      </c>
      <c r="DH342" s="393">
        <v>0</v>
      </c>
      <c r="DI342" s="393">
        <v>0</v>
      </c>
      <c r="DJ342" s="393">
        <v>0</v>
      </c>
      <c r="DK342" s="393">
        <v>0</v>
      </c>
      <c r="DL342" s="393">
        <v>0</v>
      </c>
      <c r="DM342" s="393">
        <v>0</v>
      </c>
      <c r="DN342" s="393">
        <v>0</v>
      </c>
      <c r="DO342" s="393">
        <v>0</v>
      </c>
    </row>
    <row r="343" spans="1:141" ht="15" x14ac:dyDescent="0.25">
      <c r="A343" s="386" t="str">
        <f t="shared" si="21"/>
        <v>620120251218TAC0012-62xx-951004351610</v>
      </c>
      <c r="B343" s="161" t="s">
        <v>2659</v>
      </c>
      <c r="C343" s="475" t="s">
        <v>3363</v>
      </c>
      <c r="D343" s="161" t="s">
        <v>4458</v>
      </c>
      <c r="E343" s="161" t="s">
        <v>5405</v>
      </c>
      <c r="F343" s="161"/>
      <c r="G343" s="161" t="s">
        <v>479</v>
      </c>
      <c r="H343" s="198">
        <v>46009</v>
      </c>
      <c r="I343" s="161" t="s">
        <v>576</v>
      </c>
      <c r="J343" s="161" t="s">
        <v>361</v>
      </c>
      <c r="K343" s="260">
        <v>951004351610</v>
      </c>
      <c r="L343" s="161" t="s">
        <v>3113</v>
      </c>
      <c r="M343" s="161" t="s">
        <v>2658</v>
      </c>
      <c r="N343" s="161" t="s">
        <v>564</v>
      </c>
      <c r="O343" s="198" t="e">
        <v>#N/A</v>
      </c>
      <c r="P343" s="161" t="e">
        <v>#N/A</v>
      </c>
      <c r="Q343" s="161" t="e">
        <v>#N/A</v>
      </c>
      <c r="R343" s="161" t="s">
        <v>31</v>
      </c>
      <c r="S343" s="161" t="s">
        <v>715</v>
      </c>
      <c r="T343" s="161" t="s">
        <v>567</v>
      </c>
      <c r="U343" s="161" t="s">
        <v>489</v>
      </c>
      <c r="V343" s="161" t="s">
        <v>658</v>
      </c>
      <c r="W343" s="161" t="s">
        <v>132</v>
      </c>
      <c r="X343" s="198">
        <v>45475</v>
      </c>
      <c r="Y343" s="198">
        <v>46006</v>
      </c>
      <c r="Z343" s="161">
        <v>30</v>
      </c>
      <c r="AA343" s="198">
        <v>46030</v>
      </c>
      <c r="AB343" s="197">
        <f t="shared" si="20"/>
        <v>83</v>
      </c>
      <c r="AC343" s="161" t="s">
        <v>904</v>
      </c>
      <c r="AD343" s="161">
        <v>0</v>
      </c>
      <c r="AE343" s="197">
        <v>59728329</v>
      </c>
      <c r="AF343" s="197">
        <v>7.4834254947932664</v>
      </c>
      <c r="AG343" s="197">
        <v>0</v>
      </c>
      <c r="AH343" s="242" t="s">
        <v>118</v>
      </c>
      <c r="AI343" s="242" t="s">
        <v>118</v>
      </c>
      <c r="AJ343" s="515"/>
      <c r="AK343" s="515"/>
      <c r="AL343" s="515"/>
      <c r="AM343" s="515"/>
      <c r="AN343" s="515"/>
      <c r="AO343" s="515"/>
      <c r="AP343" s="515"/>
      <c r="AQ343" s="515"/>
      <c r="AR343" s="515"/>
      <c r="AS343" s="515"/>
      <c r="AT343" s="515"/>
      <c r="AU343" s="515"/>
      <c r="AV343" s="515"/>
      <c r="AW343" s="515"/>
      <c r="AX343" s="515"/>
      <c r="AY343" s="515"/>
      <c r="AZ343" s="515"/>
      <c r="BA343" s="515"/>
      <c r="BB343" s="234"/>
      <c r="BC343" s="234"/>
      <c r="BD343" s="234"/>
      <c r="BE343" s="234"/>
      <c r="BF343" s="234"/>
      <c r="BG343" s="234"/>
      <c r="BH343" s="234"/>
      <c r="BI343" s="234"/>
      <c r="BJ343" s="234"/>
      <c r="BK343" s="234"/>
      <c r="BL343" s="234"/>
      <c r="BM343" s="234"/>
      <c r="BN343" s="234"/>
      <c r="BO343" s="234"/>
      <c r="BP343" s="234"/>
      <c r="BQ343" s="234"/>
      <c r="BR343" s="234"/>
      <c r="BS343" s="234"/>
      <c r="BT343" s="234"/>
      <c r="BU343" s="234"/>
      <c r="BV343" s="234"/>
      <c r="BW343" s="234"/>
      <c r="BX343" s="234"/>
      <c r="BY343" s="234"/>
      <c r="BZ343" s="234"/>
      <c r="CA343" s="234"/>
      <c r="CB343" s="234"/>
      <c r="CC343" s="234"/>
      <c r="CD343" s="234"/>
      <c r="CE343" s="234"/>
      <c r="CF343" s="234"/>
      <c r="CG343" s="234"/>
      <c r="CH343" s="234"/>
      <c r="CI343" s="234"/>
      <c r="CJ343" s="234"/>
      <c r="CK343" s="234"/>
      <c r="CL343" s="234"/>
      <c r="CM343" s="234"/>
      <c r="CN343" s="234"/>
      <c r="CO343" s="234"/>
      <c r="CP343" s="234"/>
      <c r="CQ343" s="234"/>
      <c r="CR343" s="234"/>
      <c r="CS343" s="234"/>
      <c r="CT343" s="234"/>
      <c r="CU343" s="234"/>
      <c r="CV343" s="234"/>
      <c r="CW343" s="234"/>
      <c r="CX343" s="234"/>
      <c r="CY343" s="234"/>
      <c r="CZ343" s="234"/>
      <c r="DA343" s="234"/>
      <c r="DB343" s="234"/>
      <c r="DC343" s="234"/>
      <c r="DD343" s="234"/>
      <c r="DE343" s="234"/>
      <c r="DF343" s="234"/>
      <c r="DG343" s="234"/>
      <c r="DH343" s="234"/>
      <c r="DI343" s="234"/>
      <c r="DJ343" s="234"/>
      <c r="DK343" s="234"/>
      <c r="DL343" s="234"/>
      <c r="DM343" s="234"/>
      <c r="DN343" s="234"/>
      <c r="DO343" s="234"/>
      <c r="DP343" s="234"/>
      <c r="DQ343" s="234"/>
      <c r="DR343" s="234"/>
      <c r="DS343" s="234"/>
      <c r="DT343" s="234"/>
      <c r="DU343" s="234"/>
      <c r="DV343" s="234"/>
      <c r="DW343" s="234"/>
      <c r="DX343" s="234"/>
      <c r="DY343" s="234"/>
      <c r="DZ343" s="234"/>
      <c r="EA343" s="234"/>
      <c r="EB343" s="234"/>
      <c r="EC343" s="234"/>
      <c r="ED343" s="234"/>
      <c r="EE343" s="234"/>
      <c r="EF343" s="234"/>
      <c r="EG343" s="234"/>
      <c r="EH343" s="234"/>
      <c r="EI343" s="234"/>
      <c r="EJ343" s="234"/>
      <c r="EK343" s="234"/>
    </row>
    <row r="344" spans="1:141" ht="15" x14ac:dyDescent="0.25">
      <c r="A344" s="386" t="str">
        <f t="shared" si="21"/>
        <v>600120251112TAC0004-60xx-821001300554</v>
      </c>
      <c r="B344" s="161" t="s">
        <v>1605</v>
      </c>
      <c r="C344" s="475" t="s">
        <v>3363</v>
      </c>
      <c r="D344" s="161" t="s">
        <v>4458</v>
      </c>
      <c r="E344" s="161" t="s">
        <v>5212</v>
      </c>
      <c r="F344" s="161"/>
      <c r="G344" s="161" t="s">
        <v>479</v>
      </c>
      <c r="H344" s="198">
        <v>45973</v>
      </c>
      <c r="I344" s="161" t="s">
        <v>566</v>
      </c>
      <c r="J344" s="161" t="s">
        <v>363</v>
      </c>
      <c r="K344" s="260">
        <v>821001300554</v>
      </c>
      <c r="L344" s="161" t="s">
        <v>3114</v>
      </c>
      <c r="M344" s="161" t="s">
        <v>1606</v>
      </c>
      <c r="N344" s="161" t="s">
        <v>564</v>
      </c>
      <c r="O344" s="198" t="e">
        <v>#N/A</v>
      </c>
      <c r="P344" s="161" t="e">
        <v>#N/A</v>
      </c>
      <c r="Q344" s="161" t="e">
        <v>#N/A</v>
      </c>
      <c r="R344" s="161" t="s">
        <v>480</v>
      </c>
      <c r="S344" s="161" t="s">
        <v>675</v>
      </c>
      <c r="T344" s="161" t="s">
        <v>759</v>
      </c>
      <c r="U344" s="161" t="s">
        <v>1607</v>
      </c>
      <c r="V344" s="161" t="s">
        <v>658</v>
      </c>
      <c r="W344" s="161" t="s">
        <v>132</v>
      </c>
      <c r="X344" s="198">
        <v>44743</v>
      </c>
      <c r="Y344" s="198">
        <v>45961</v>
      </c>
      <c r="Z344" s="161">
        <v>30</v>
      </c>
      <c r="AA344" s="198">
        <v>45981</v>
      </c>
      <c r="AB344" s="197">
        <f t="shared" si="20"/>
        <v>132</v>
      </c>
      <c r="AC344" s="161" t="s">
        <v>904</v>
      </c>
      <c r="AD344" s="161">
        <v>0</v>
      </c>
      <c r="AE344" s="197">
        <v>58307406</v>
      </c>
      <c r="AF344" s="197">
        <v>4.4638901182245787</v>
      </c>
      <c r="AG344" s="197">
        <v>0.125</v>
      </c>
      <c r="AH344" s="242" t="s">
        <v>118</v>
      </c>
      <c r="AI344" s="242" t="s">
        <v>118</v>
      </c>
      <c r="AJ344" s="515"/>
      <c r="AK344" s="515"/>
      <c r="AL344" s="515"/>
      <c r="AM344" s="515"/>
      <c r="AN344" s="515"/>
      <c r="AO344" s="515"/>
      <c r="AP344" s="515"/>
      <c r="AQ344" s="515"/>
      <c r="AR344" s="515"/>
      <c r="AS344" s="515"/>
      <c r="AT344" s="515"/>
      <c r="AU344" s="515"/>
      <c r="AV344" s="515"/>
      <c r="AW344" s="515"/>
      <c r="AX344" s="515"/>
      <c r="AY344" s="515"/>
      <c r="AZ344" s="515"/>
      <c r="BA344" s="515"/>
      <c r="BB344" s="234"/>
      <c r="BC344" s="234"/>
      <c r="BD344" s="234"/>
      <c r="BE344" s="234"/>
      <c r="BF344" s="234"/>
      <c r="BG344" s="234"/>
      <c r="BH344" s="234"/>
      <c r="BI344" s="234"/>
      <c r="BJ344" s="234"/>
      <c r="BK344" s="234"/>
      <c r="BL344" s="234"/>
      <c r="BM344" s="234"/>
      <c r="BN344" s="234"/>
      <c r="BO344" s="234"/>
      <c r="BP344" s="234"/>
      <c r="BQ344" s="234"/>
      <c r="BR344" s="234"/>
      <c r="BS344" s="234"/>
      <c r="BT344" s="234"/>
      <c r="BU344" s="234"/>
      <c r="BV344" s="234"/>
      <c r="BW344" s="234"/>
      <c r="BX344" s="234"/>
      <c r="BY344" s="234"/>
      <c r="BZ344" s="234"/>
      <c r="CA344" s="234"/>
      <c r="CB344" s="234"/>
      <c r="CC344" s="234"/>
      <c r="CD344" s="234"/>
      <c r="CE344" s="234"/>
      <c r="CF344" s="234"/>
      <c r="CG344" s="234"/>
      <c r="CH344" s="234"/>
      <c r="CI344" s="234"/>
      <c r="CJ344" s="234"/>
      <c r="CK344" s="234"/>
      <c r="CL344" s="234"/>
      <c r="CM344" s="234"/>
      <c r="CN344" s="234"/>
      <c r="CO344" s="234"/>
      <c r="CP344" s="234"/>
      <c r="CQ344" s="234"/>
      <c r="CR344" s="234"/>
      <c r="CS344" s="234"/>
      <c r="CT344" s="234"/>
      <c r="CU344" s="234"/>
      <c r="CV344" s="234"/>
      <c r="CW344" s="234"/>
      <c r="CX344" s="234"/>
      <c r="CY344" s="234"/>
      <c r="CZ344" s="234"/>
      <c r="DA344" s="234"/>
      <c r="DB344" s="234"/>
      <c r="DC344" s="234"/>
      <c r="DD344" s="234"/>
      <c r="DE344" s="234"/>
      <c r="DF344" s="234"/>
      <c r="DG344" s="234"/>
      <c r="DH344" s="234"/>
      <c r="DI344" s="234"/>
      <c r="DJ344" s="234"/>
      <c r="DK344" s="234"/>
      <c r="DL344" s="234"/>
      <c r="DM344" s="234"/>
      <c r="DN344" s="234"/>
      <c r="DO344" s="234"/>
      <c r="DP344" s="234"/>
      <c r="DQ344" s="234"/>
      <c r="DR344" s="234"/>
      <c r="DS344" s="234"/>
      <c r="DT344" s="234"/>
      <c r="DU344" s="234"/>
      <c r="DV344" s="234"/>
      <c r="DW344" s="234"/>
      <c r="DX344" s="234"/>
      <c r="DY344" s="234"/>
      <c r="DZ344" s="234"/>
      <c r="EA344" s="234"/>
      <c r="EB344" s="234"/>
      <c r="EC344" s="234"/>
      <c r="ED344" s="234"/>
      <c r="EE344" s="234"/>
      <c r="EF344" s="234"/>
      <c r="EG344" s="234"/>
      <c r="EH344" s="234"/>
      <c r="EI344" s="234"/>
      <c r="EJ344" s="234"/>
      <c r="EK344" s="234"/>
    </row>
    <row r="345" spans="1:141" ht="15" x14ac:dyDescent="0.25">
      <c r="A345" s="386" t="str">
        <f t="shared" si="21"/>
        <v>600120260223TAC0008-60xx-890531400909</v>
      </c>
      <c r="B345" s="161" t="s">
        <v>3861</v>
      </c>
      <c r="C345" s="475" t="s">
        <v>3363</v>
      </c>
      <c r="D345" s="161" t="s">
        <v>4458</v>
      </c>
      <c r="E345" s="161" t="s">
        <v>5305</v>
      </c>
      <c r="F345" s="161"/>
      <c r="G345" s="161" t="s">
        <v>479</v>
      </c>
      <c r="H345" s="198">
        <v>46076</v>
      </c>
      <c r="I345" s="161" t="s">
        <v>566</v>
      </c>
      <c r="J345" s="161" t="s">
        <v>363</v>
      </c>
      <c r="K345" s="260">
        <v>890531400909</v>
      </c>
      <c r="L345" s="161" t="s">
        <v>3862</v>
      </c>
      <c r="M345" s="161" t="s">
        <v>3863</v>
      </c>
      <c r="N345" s="161" t="s">
        <v>564</v>
      </c>
      <c r="O345" s="198" t="e">
        <v>#N/A</v>
      </c>
      <c r="P345" s="161" t="e">
        <v>#N/A</v>
      </c>
      <c r="Q345" s="161" t="e">
        <v>#N/A</v>
      </c>
      <c r="R345" s="161" t="s">
        <v>31</v>
      </c>
      <c r="S345" s="161" t="s">
        <v>675</v>
      </c>
      <c r="T345" s="161" t="s">
        <v>759</v>
      </c>
      <c r="U345" s="161" t="s">
        <v>774</v>
      </c>
      <c r="V345" s="161" t="s">
        <v>658</v>
      </c>
      <c r="W345" s="161" t="s">
        <v>132</v>
      </c>
      <c r="X345" s="198">
        <v>45296</v>
      </c>
      <c r="Y345" s="198">
        <v>46066</v>
      </c>
      <c r="Z345" s="161">
        <v>30</v>
      </c>
      <c r="AA345" s="198">
        <v>46078</v>
      </c>
      <c r="AB345" s="197">
        <f t="shared" si="20"/>
        <v>35</v>
      </c>
      <c r="AC345" s="161" t="s">
        <v>904</v>
      </c>
      <c r="AD345" s="161">
        <v>0</v>
      </c>
      <c r="AE345" s="197">
        <v>57426266</v>
      </c>
      <c r="AF345" s="197">
        <v>6.1901151643744345</v>
      </c>
      <c r="AG345" s="197">
        <v>0</v>
      </c>
      <c r="AH345" s="242" t="s">
        <v>118</v>
      </c>
      <c r="AI345" s="242" t="s">
        <v>118</v>
      </c>
      <c r="AJ345" s="515"/>
      <c r="AK345" s="515"/>
      <c r="AL345" s="515"/>
      <c r="AM345" s="515"/>
      <c r="AN345" s="515"/>
      <c r="AO345" s="515"/>
      <c r="AP345" s="515"/>
      <c r="AQ345" s="515"/>
      <c r="AR345" s="515"/>
      <c r="AS345" s="515"/>
      <c r="AT345" s="515"/>
      <c r="AU345" s="515"/>
      <c r="AV345" s="515"/>
      <c r="AW345" s="515"/>
      <c r="AX345" s="515"/>
      <c r="AY345" s="515"/>
      <c r="AZ345" s="515"/>
      <c r="BA345" s="515"/>
      <c r="BB345" s="234"/>
      <c r="BC345" s="234"/>
      <c r="BD345" s="234"/>
      <c r="BE345" s="234"/>
      <c r="BF345" s="234"/>
      <c r="BG345" s="234"/>
      <c r="BH345" s="234"/>
      <c r="BI345" s="234"/>
      <c r="BJ345" s="234"/>
      <c r="BK345" s="234"/>
      <c r="BL345" s="234"/>
      <c r="BM345" s="234"/>
      <c r="BN345" s="234"/>
      <c r="BO345" s="234"/>
      <c r="BP345" s="234"/>
      <c r="BQ345" s="234"/>
      <c r="BR345" s="234"/>
      <c r="BS345" s="234"/>
      <c r="BT345" s="234"/>
      <c r="BU345" s="234"/>
      <c r="BV345" s="234"/>
      <c r="BW345" s="234"/>
      <c r="BX345" s="234"/>
      <c r="BY345" s="234"/>
      <c r="BZ345" s="234"/>
      <c r="CA345" s="234"/>
      <c r="CB345" s="234"/>
      <c r="CC345" s="234"/>
      <c r="CD345" s="234"/>
      <c r="CE345" s="234"/>
      <c r="CF345" s="234"/>
      <c r="CG345" s="234"/>
      <c r="CH345" s="234"/>
      <c r="CI345" s="234"/>
      <c r="CJ345" s="234"/>
      <c r="CK345" s="234"/>
      <c r="CL345" s="234"/>
      <c r="CM345" s="234"/>
      <c r="CN345" s="234"/>
      <c r="CO345" s="234"/>
      <c r="CP345" s="234"/>
      <c r="CQ345" s="234"/>
      <c r="CR345" s="234"/>
      <c r="CS345" s="234"/>
      <c r="CT345" s="234"/>
      <c r="CU345" s="234"/>
      <c r="CV345" s="234"/>
      <c r="CW345" s="234"/>
      <c r="CX345" s="234"/>
      <c r="CY345" s="234"/>
      <c r="CZ345" s="234"/>
      <c r="DA345" s="234"/>
      <c r="DB345" s="234"/>
      <c r="DC345" s="234"/>
      <c r="DD345" s="234"/>
      <c r="DE345" s="234"/>
      <c r="DF345" s="234"/>
      <c r="DG345" s="234"/>
      <c r="DH345" s="234"/>
      <c r="DI345" s="234"/>
      <c r="DJ345" s="234"/>
      <c r="DK345" s="234"/>
      <c r="DL345" s="234"/>
      <c r="DM345" s="234"/>
      <c r="DN345" s="234"/>
      <c r="DO345" s="234"/>
      <c r="DP345" s="234"/>
      <c r="DQ345" s="234"/>
      <c r="DR345" s="234"/>
      <c r="DS345" s="234"/>
      <c r="DT345" s="234"/>
      <c r="DU345" s="234"/>
      <c r="DV345" s="234"/>
      <c r="DW345" s="234"/>
      <c r="DX345" s="234"/>
      <c r="DY345" s="234"/>
      <c r="DZ345" s="234"/>
      <c r="EA345" s="234"/>
      <c r="EB345" s="234"/>
      <c r="EC345" s="234"/>
      <c r="ED345" s="234"/>
      <c r="EE345" s="234"/>
      <c r="EF345" s="234"/>
      <c r="EG345" s="234"/>
      <c r="EH345" s="234"/>
      <c r="EI345" s="234"/>
      <c r="EJ345" s="234"/>
      <c r="EK345" s="234"/>
    </row>
    <row r="346" spans="1:141" ht="15" x14ac:dyDescent="0.25">
      <c r="A346" s="386" t="str">
        <f t="shared" si="21"/>
        <v>620120260317TAC0002-62xx-920418350813</v>
      </c>
      <c r="B346" s="161" t="s">
        <v>4914</v>
      </c>
      <c r="C346" s="475" t="s">
        <v>3363</v>
      </c>
      <c r="D346" s="161" t="s">
        <v>4458</v>
      </c>
      <c r="E346" s="161"/>
      <c r="F346" s="161" t="s">
        <v>4903</v>
      </c>
      <c r="G346" s="161" t="s">
        <v>479</v>
      </c>
      <c r="H346" s="198">
        <v>46098</v>
      </c>
      <c r="I346" s="161" t="s">
        <v>576</v>
      </c>
      <c r="J346" s="161" t="s">
        <v>361</v>
      </c>
      <c r="K346" s="260">
        <v>920418350813</v>
      </c>
      <c r="L346" s="161" t="s">
        <v>4915</v>
      </c>
      <c r="M346" s="161" t="s">
        <v>4916</v>
      </c>
      <c r="N346" s="161" t="s">
        <v>564</v>
      </c>
      <c r="O346" s="198" t="e">
        <v>#N/A</v>
      </c>
      <c r="P346" s="161" t="e">
        <v>#N/A</v>
      </c>
      <c r="Q346" s="161" t="e">
        <v>#N/A</v>
      </c>
      <c r="R346" s="161" t="s">
        <v>31</v>
      </c>
      <c r="S346" s="161" t="s">
        <v>715</v>
      </c>
      <c r="T346" s="161" t="s">
        <v>567</v>
      </c>
      <c r="U346" s="161" t="s">
        <v>490</v>
      </c>
      <c r="V346" s="161" t="s">
        <v>658</v>
      </c>
      <c r="W346" s="161" t="s">
        <v>132</v>
      </c>
      <c r="X346" s="198">
        <v>44927</v>
      </c>
      <c r="Y346" s="198">
        <v>46086</v>
      </c>
      <c r="Z346" s="161">
        <v>30</v>
      </c>
      <c r="AA346" s="198">
        <v>46112</v>
      </c>
      <c r="AB346" s="197">
        <f t="shared" si="20"/>
        <v>1</v>
      </c>
      <c r="AC346" s="161" t="s">
        <v>904</v>
      </c>
      <c r="AD346" s="161">
        <v>0</v>
      </c>
      <c r="AE346" s="197">
        <v>57137393</v>
      </c>
      <c r="AF346" s="197">
        <v>8.5618642068601201</v>
      </c>
      <c r="AG346" s="197">
        <v>0</v>
      </c>
      <c r="AH346" s="242" t="s">
        <v>118</v>
      </c>
      <c r="AI346" s="242" t="s">
        <v>57</v>
      </c>
      <c r="AJ346" s="516">
        <v>2000000</v>
      </c>
      <c r="AK346" s="516">
        <v>27180000</v>
      </c>
      <c r="AL346" s="516">
        <v>32028939</v>
      </c>
      <c r="AM346" s="516">
        <v>19778454</v>
      </c>
      <c r="AN346" s="516">
        <v>5330000</v>
      </c>
      <c r="AO346" s="516">
        <v>0</v>
      </c>
      <c r="AP346" s="516">
        <v>0</v>
      </c>
      <c r="AQ346" s="516">
        <v>0</v>
      </c>
      <c r="AR346" s="516">
        <v>921668</v>
      </c>
      <c r="AS346" s="516">
        <v>3239387</v>
      </c>
      <c r="AT346" s="516">
        <v>730971</v>
      </c>
      <c r="AU346" s="516">
        <v>0</v>
      </c>
      <c r="AV346" s="516">
        <v>0</v>
      </c>
      <c r="AW346" s="516">
        <v>1</v>
      </c>
      <c r="AX346" s="516">
        <v>0</v>
      </c>
      <c r="AY346" s="516">
        <v>0</v>
      </c>
      <c r="AZ346" s="516">
        <v>0</v>
      </c>
      <c r="BA346" s="516">
        <v>0</v>
      </c>
      <c r="BB346" s="393">
        <v>0</v>
      </c>
      <c r="BC346" s="393">
        <v>0</v>
      </c>
      <c r="BD346" s="393">
        <v>0</v>
      </c>
      <c r="BE346" s="393">
        <v>0</v>
      </c>
      <c r="BF346" s="393">
        <v>0</v>
      </c>
      <c r="BG346" s="393">
        <v>0</v>
      </c>
      <c r="BH346" s="393">
        <v>0</v>
      </c>
      <c r="BI346" s="393">
        <v>0</v>
      </c>
      <c r="BJ346" s="393">
        <v>0</v>
      </c>
      <c r="BK346" s="393">
        <v>0</v>
      </c>
      <c r="BL346" s="393">
        <v>0</v>
      </c>
      <c r="BM346" s="393">
        <v>0</v>
      </c>
      <c r="BN346" s="393">
        <v>0</v>
      </c>
      <c r="BO346" s="393">
        <v>0</v>
      </c>
      <c r="BP346" s="393">
        <v>0</v>
      </c>
      <c r="BQ346" s="393">
        <v>0</v>
      </c>
      <c r="BR346" s="393">
        <v>0</v>
      </c>
      <c r="BS346" s="393">
        <v>0</v>
      </c>
      <c r="BT346" s="393">
        <v>0</v>
      </c>
      <c r="BU346" s="393">
        <v>0</v>
      </c>
      <c r="BV346" s="393">
        <v>0</v>
      </c>
      <c r="BW346" s="393">
        <v>0</v>
      </c>
      <c r="BX346" s="393">
        <v>0</v>
      </c>
      <c r="BY346" s="393">
        <v>0</v>
      </c>
      <c r="BZ346" s="393">
        <v>0</v>
      </c>
      <c r="CA346" s="393">
        <v>0</v>
      </c>
      <c r="CB346" s="393">
        <v>0</v>
      </c>
      <c r="CC346" s="393">
        <v>0</v>
      </c>
      <c r="CD346" s="393">
        <v>0</v>
      </c>
      <c r="CE346" s="393">
        <v>0</v>
      </c>
      <c r="CF346" s="393">
        <v>0</v>
      </c>
      <c r="CG346" s="393">
        <v>0</v>
      </c>
      <c r="CH346" s="393">
        <v>0</v>
      </c>
      <c r="CI346" s="393">
        <v>2651983</v>
      </c>
      <c r="CJ346" s="393">
        <v>571071</v>
      </c>
      <c r="CK346" s="393">
        <v>0</v>
      </c>
      <c r="CL346" s="393">
        <v>2000000</v>
      </c>
      <c r="CM346" s="393">
        <v>27180000</v>
      </c>
      <c r="CN346" s="393">
        <v>32028939</v>
      </c>
      <c r="CO346" s="393">
        <v>19778454</v>
      </c>
      <c r="CP346" s="393">
        <v>5330000</v>
      </c>
      <c r="CQ346" s="393">
        <v>0</v>
      </c>
      <c r="CR346" s="393">
        <v>0</v>
      </c>
      <c r="CS346" s="393">
        <v>0</v>
      </c>
      <c r="CT346" s="393">
        <v>921668</v>
      </c>
      <c r="CU346" s="393">
        <v>587404</v>
      </c>
      <c r="CV346" s="393">
        <v>159900</v>
      </c>
      <c r="CW346" s="393">
        <v>0</v>
      </c>
      <c r="CX346" s="393">
        <v>0</v>
      </c>
      <c r="CY346" s="393">
        <v>1</v>
      </c>
      <c r="CZ346" s="393">
        <v>0</v>
      </c>
      <c r="DA346" s="393">
        <v>0</v>
      </c>
      <c r="DB346" s="393">
        <v>0</v>
      </c>
      <c r="DC346" s="393">
        <v>0</v>
      </c>
      <c r="DD346" s="393">
        <v>0</v>
      </c>
      <c r="DE346" s="393">
        <v>0</v>
      </c>
      <c r="DF346" s="393">
        <v>0</v>
      </c>
      <c r="DG346" s="393">
        <v>0</v>
      </c>
      <c r="DH346" s="393">
        <v>0</v>
      </c>
      <c r="DI346" s="393">
        <v>0</v>
      </c>
      <c r="DJ346" s="393">
        <v>0</v>
      </c>
      <c r="DK346" s="393">
        <v>0</v>
      </c>
      <c r="DL346" s="393">
        <v>0</v>
      </c>
      <c r="DM346" s="393">
        <v>0</v>
      </c>
      <c r="DN346" s="393">
        <v>0</v>
      </c>
      <c r="DO346" s="393">
        <v>0</v>
      </c>
    </row>
    <row r="347" spans="1:141" ht="15" x14ac:dyDescent="0.25">
      <c r="A347" s="386" t="str">
        <f t="shared" si="21"/>
        <v>600120250721TAC0060-60xx-210440039092</v>
      </c>
      <c r="B347" s="161" t="s">
        <v>1107</v>
      </c>
      <c r="C347" s="475" t="s">
        <v>3363</v>
      </c>
      <c r="D347" s="161" t="s">
        <v>4458</v>
      </c>
      <c r="E347" s="161" t="s">
        <v>5200</v>
      </c>
      <c r="F347" s="161"/>
      <c r="G347" s="161" t="s">
        <v>487</v>
      </c>
      <c r="H347" s="198">
        <v>45859</v>
      </c>
      <c r="I347" s="161" t="s">
        <v>566</v>
      </c>
      <c r="J347" s="161" t="s">
        <v>363</v>
      </c>
      <c r="K347" s="260">
        <v>210440039092</v>
      </c>
      <c r="L347" s="161" t="s">
        <v>3116</v>
      </c>
      <c r="M347" s="161" t="s">
        <v>1108</v>
      </c>
      <c r="N347" s="161" t="s">
        <v>564</v>
      </c>
      <c r="O347" s="198" t="e">
        <v>#N/A</v>
      </c>
      <c r="P347" s="161" t="e">
        <v>#N/A</v>
      </c>
      <c r="Q347" s="161" t="e">
        <v>#N/A</v>
      </c>
      <c r="R347" s="161" t="s">
        <v>480</v>
      </c>
      <c r="S347" s="161" t="s">
        <v>780</v>
      </c>
      <c r="T347" s="161" t="s">
        <v>594</v>
      </c>
      <c r="U347" s="161" t="s">
        <v>780</v>
      </c>
      <c r="V347" s="161" t="s">
        <v>655</v>
      </c>
      <c r="W347" s="161" t="s">
        <v>174</v>
      </c>
      <c r="X347" s="198">
        <v>44682</v>
      </c>
      <c r="Y347" s="198">
        <v>45657</v>
      </c>
      <c r="Z347" s="161">
        <v>30</v>
      </c>
      <c r="AA347" s="198">
        <v>45929</v>
      </c>
      <c r="AB347" s="197">
        <f t="shared" si="20"/>
        <v>184</v>
      </c>
      <c r="AC347" s="161" t="s">
        <v>118</v>
      </c>
      <c r="AD347" s="161" t="s">
        <v>165</v>
      </c>
      <c r="AE347" s="197">
        <v>55755038</v>
      </c>
      <c r="AF347" s="197">
        <v>21.336788782610423</v>
      </c>
      <c r="AG347" s="197">
        <v>1.0555555555555556</v>
      </c>
      <c r="AH347" s="242" t="s">
        <v>118</v>
      </c>
      <c r="AI347" s="242" t="s">
        <v>118</v>
      </c>
      <c r="AJ347" s="515"/>
      <c r="AK347" s="515"/>
      <c r="AL347" s="515"/>
      <c r="AM347" s="515"/>
      <c r="AN347" s="515"/>
      <c r="AO347" s="515"/>
      <c r="AP347" s="515"/>
      <c r="AQ347" s="515"/>
      <c r="AR347" s="515"/>
      <c r="AS347" s="515"/>
      <c r="AT347" s="515"/>
      <c r="AU347" s="515"/>
      <c r="AV347" s="515"/>
      <c r="AW347" s="515"/>
      <c r="AX347" s="515"/>
      <c r="AY347" s="515"/>
      <c r="AZ347" s="515"/>
      <c r="BA347" s="515"/>
      <c r="BB347" s="234"/>
      <c r="BC347" s="234"/>
      <c r="BD347" s="234"/>
      <c r="BE347" s="234"/>
      <c r="BF347" s="234"/>
      <c r="BG347" s="234"/>
      <c r="BH347" s="234"/>
      <c r="BI347" s="234"/>
      <c r="BJ347" s="234"/>
      <c r="BK347" s="234"/>
      <c r="BL347" s="234"/>
      <c r="BM347" s="234"/>
      <c r="BN347" s="234"/>
      <c r="BO347" s="234"/>
      <c r="BP347" s="234"/>
      <c r="BQ347" s="234"/>
      <c r="BR347" s="234"/>
      <c r="BS347" s="234"/>
      <c r="BT347" s="234"/>
      <c r="BU347" s="234"/>
      <c r="BV347" s="234"/>
      <c r="BW347" s="234"/>
      <c r="BX347" s="234"/>
      <c r="BY347" s="234"/>
      <c r="BZ347" s="234"/>
      <c r="CA347" s="234"/>
      <c r="CB347" s="234"/>
      <c r="CC347" s="234"/>
      <c r="CD347" s="234"/>
      <c r="CE347" s="234"/>
      <c r="CF347" s="234"/>
      <c r="CG347" s="234"/>
      <c r="CH347" s="234"/>
      <c r="CI347" s="234"/>
      <c r="CJ347" s="234"/>
      <c r="CK347" s="234"/>
      <c r="CL347" s="234"/>
      <c r="CM347" s="234"/>
      <c r="CN347" s="234"/>
      <c r="CO347" s="234"/>
      <c r="CP347" s="234"/>
      <c r="CQ347" s="234"/>
      <c r="CR347" s="234"/>
      <c r="CS347" s="234"/>
      <c r="CT347" s="234"/>
      <c r="CU347" s="234"/>
      <c r="CV347" s="234"/>
      <c r="CW347" s="234"/>
      <c r="CX347" s="234"/>
      <c r="CY347" s="234"/>
      <c r="CZ347" s="234"/>
      <c r="DA347" s="234"/>
      <c r="DB347" s="234"/>
      <c r="DC347" s="234"/>
      <c r="DD347" s="234"/>
      <c r="DE347" s="234"/>
      <c r="DF347" s="234"/>
      <c r="DG347" s="234"/>
      <c r="DH347" s="234"/>
      <c r="DI347" s="234"/>
      <c r="DJ347" s="234"/>
      <c r="DK347" s="234"/>
      <c r="DL347" s="234"/>
      <c r="DM347" s="234"/>
      <c r="DN347" s="234"/>
      <c r="DO347" s="234"/>
      <c r="DP347" s="234"/>
      <c r="DQ347" s="234"/>
      <c r="DR347" s="234"/>
      <c r="DS347" s="234"/>
      <c r="DT347" s="234"/>
      <c r="DU347" s="234"/>
      <c r="DV347" s="234"/>
      <c r="DW347" s="234"/>
      <c r="DX347" s="234"/>
      <c r="DY347" s="234"/>
      <c r="DZ347" s="234"/>
      <c r="EA347" s="234"/>
      <c r="EB347" s="234"/>
      <c r="EC347" s="234"/>
      <c r="ED347" s="234"/>
      <c r="EE347" s="234"/>
      <c r="EF347" s="234"/>
      <c r="EG347" s="234"/>
      <c r="EH347" s="234"/>
      <c r="EI347" s="234"/>
      <c r="EJ347" s="234"/>
      <c r="EK347" s="234"/>
    </row>
    <row r="348" spans="1:141" ht="15" x14ac:dyDescent="0.25">
      <c r="A348" s="386" t="str">
        <f t="shared" si="21"/>
        <v>600120251229TAC0111-60xx-960608400060</v>
      </c>
      <c r="B348" s="161" t="s">
        <v>2694</v>
      </c>
      <c r="C348" s="475" t="s">
        <v>3363</v>
      </c>
      <c r="D348" s="161" t="s">
        <v>4458</v>
      </c>
      <c r="E348" s="161" t="s">
        <v>5266</v>
      </c>
      <c r="F348" s="161"/>
      <c r="G348" s="161" t="s">
        <v>479</v>
      </c>
      <c r="H348" s="198">
        <v>46020</v>
      </c>
      <c r="I348" s="161" t="s">
        <v>566</v>
      </c>
      <c r="J348" s="161" t="s">
        <v>363</v>
      </c>
      <c r="K348" s="260">
        <v>960608400060</v>
      </c>
      <c r="L348" s="161" t="s">
        <v>3117</v>
      </c>
      <c r="M348" s="161" t="s">
        <v>2693</v>
      </c>
      <c r="N348" s="161" t="s">
        <v>564</v>
      </c>
      <c r="O348" s="198" t="e">
        <v>#N/A</v>
      </c>
      <c r="P348" s="161" t="e">
        <v>#N/A</v>
      </c>
      <c r="Q348" s="161" t="e">
        <v>#N/A</v>
      </c>
      <c r="R348" s="161" t="s">
        <v>480</v>
      </c>
      <c r="S348" s="161" t="s">
        <v>681</v>
      </c>
      <c r="T348" s="161" t="s">
        <v>578</v>
      </c>
      <c r="U348" s="161" t="s">
        <v>682</v>
      </c>
      <c r="V348" s="161" t="s">
        <v>658</v>
      </c>
      <c r="W348" s="161" t="s">
        <v>132</v>
      </c>
      <c r="X348" s="198">
        <v>44743</v>
      </c>
      <c r="Y348" s="198">
        <v>46006</v>
      </c>
      <c r="Z348" s="161">
        <v>30</v>
      </c>
      <c r="AA348" s="198">
        <v>46028</v>
      </c>
      <c r="AB348" s="197">
        <f t="shared" si="20"/>
        <v>85</v>
      </c>
      <c r="AC348" s="161" t="s">
        <v>904</v>
      </c>
      <c r="AD348" s="161">
        <v>0</v>
      </c>
      <c r="AE348" s="197">
        <v>55128654</v>
      </c>
      <c r="AF348" s="197">
        <v>3.0553804956740471</v>
      </c>
      <c r="AG348" s="197">
        <v>0.20833333333333334</v>
      </c>
      <c r="AH348" s="242" t="s">
        <v>118</v>
      </c>
      <c r="AI348" s="242" t="s">
        <v>118</v>
      </c>
      <c r="AJ348" s="515"/>
      <c r="AK348" s="515"/>
      <c r="AL348" s="515"/>
      <c r="AM348" s="515"/>
      <c r="AN348" s="515"/>
      <c r="AO348" s="515"/>
      <c r="AP348" s="515"/>
      <c r="AQ348" s="515"/>
      <c r="AR348" s="515"/>
      <c r="AS348" s="515"/>
      <c r="AT348" s="515"/>
      <c r="AU348" s="515"/>
      <c r="AV348" s="515"/>
      <c r="AW348" s="515"/>
      <c r="AX348" s="515"/>
      <c r="AY348" s="515"/>
      <c r="AZ348" s="515"/>
      <c r="BA348" s="515"/>
      <c r="BB348" s="234"/>
      <c r="BC348" s="234"/>
      <c r="BD348" s="234"/>
      <c r="BE348" s="234"/>
      <c r="BF348" s="234"/>
      <c r="BG348" s="234"/>
      <c r="BH348" s="234"/>
      <c r="BI348" s="234"/>
      <c r="BJ348" s="234"/>
      <c r="BK348" s="234"/>
      <c r="BL348" s="234"/>
      <c r="BM348" s="234"/>
      <c r="BN348" s="234"/>
      <c r="BO348" s="234"/>
      <c r="BP348" s="234"/>
      <c r="BQ348" s="234"/>
      <c r="BR348" s="234"/>
      <c r="BS348" s="234"/>
      <c r="BT348" s="234"/>
      <c r="BU348" s="234"/>
      <c r="BV348" s="234"/>
      <c r="BW348" s="234"/>
      <c r="BX348" s="234"/>
      <c r="BY348" s="234"/>
      <c r="BZ348" s="234"/>
      <c r="CA348" s="234"/>
      <c r="CB348" s="234"/>
      <c r="CC348" s="234"/>
      <c r="CD348" s="234"/>
      <c r="CE348" s="234"/>
      <c r="CF348" s="234"/>
      <c r="CG348" s="234"/>
      <c r="CH348" s="234"/>
      <c r="CI348" s="234"/>
      <c r="CJ348" s="234"/>
      <c r="CK348" s="234"/>
      <c r="CL348" s="234"/>
      <c r="CM348" s="234"/>
      <c r="CN348" s="234"/>
      <c r="CO348" s="234"/>
      <c r="CP348" s="234"/>
      <c r="CQ348" s="234"/>
      <c r="CR348" s="234"/>
      <c r="CS348" s="234"/>
      <c r="CT348" s="234"/>
      <c r="CU348" s="234"/>
      <c r="CV348" s="234"/>
      <c r="CW348" s="234"/>
      <c r="CX348" s="234"/>
      <c r="CY348" s="234"/>
      <c r="CZ348" s="234"/>
      <c r="DA348" s="234"/>
      <c r="DB348" s="234"/>
      <c r="DC348" s="234"/>
      <c r="DD348" s="234"/>
      <c r="DE348" s="234"/>
      <c r="DF348" s="234"/>
      <c r="DG348" s="234"/>
      <c r="DH348" s="234"/>
      <c r="DI348" s="234"/>
      <c r="DJ348" s="234"/>
      <c r="DK348" s="234"/>
      <c r="DL348" s="234"/>
      <c r="DM348" s="234"/>
      <c r="DN348" s="234"/>
      <c r="DO348" s="234"/>
      <c r="DP348" s="234"/>
      <c r="DQ348" s="234"/>
      <c r="DR348" s="234"/>
      <c r="DS348" s="234"/>
      <c r="DT348" s="234"/>
      <c r="DU348" s="234"/>
      <c r="DV348" s="234"/>
      <c r="DW348" s="234"/>
      <c r="DX348" s="234"/>
      <c r="DY348" s="234"/>
      <c r="DZ348" s="234"/>
      <c r="EA348" s="234"/>
      <c r="EB348" s="234"/>
      <c r="EC348" s="234"/>
      <c r="ED348" s="234"/>
      <c r="EE348" s="234"/>
      <c r="EF348" s="234"/>
      <c r="EG348" s="234"/>
      <c r="EH348" s="234"/>
      <c r="EI348" s="234"/>
      <c r="EJ348" s="234"/>
      <c r="EK348" s="234"/>
    </row>
    <row r="349" spans="1:141" ht="15" x14ac:dyDescent="0.25">
      <c r="A349" s="386" t="str">
        <f t="shared" si="21"/>
        <v>620120260305TAC0017-62xx-151140007092</v>
      </c>
      <c r="B349" s="161" t="s">
        <v>4636</v>
      </c>
      <c r="C349" s="475" t="s">
        <v>3363</v>
      </c>
      <c r="D349" s="161" t="s">
        <v>4458</v>
      </c>
      <c r="E349" s="161"/>
      <c r="F349" s="161" t="s">
        <v>4903</v>
      </c>
      <c r="G349" s="161" t="s">
        <v>479</v>
      </c>
      <c r="H349" s="198">
        <v>46086</v>
      </c>
      <c r="I349" s="161" t="s">
        <v>576</v>
      </c>
      <c r="J349" s="161" t="s">
        <v>361</v>
      </c>
      <c r="K349" s="260">
        <v>151140007092</v>
      </c>
      <c r="L349" s="161" t="s">
        <v>4982</v>
      </c>
      <c r="M349" s="161" t="s">
        <v>4635</v>
      </c>
      <c r="N349" s="161" t="s">
        <v>564</v>
      </c>
      <c r="O349" s="198" t="e">
        <v>#N/A</v>
      </c>
      <c r="P349" s="161" t="e">
        <v>#N/A</v>
      </c>
      <c r="Q349" s="161" t="e">
        <v>#N/A</v>
      </c>
      <c r="R349" s="161" t="s">
        <v>31</v>
      </c>
      <c r="S349" s="161" t="s">
        <v>1967</v>
      </c>
      <c r="T349" s="161" t="s">
        <v>578</v>
      </c>
      <c r="U349" s="161" t="s">
        <v>831</v>
      </c>
      <c r="V349" s="161" t="s">
        <v>658</v>
      </c>
      <c r="W349" s="161" t="s">
        <v>132</v>
      </c>
      <c r="X349" s="198">
        <v>44562</v>
      </c>
      <c r="Y349" s="198">
        <v>46069</v>
      </c>
      <c r="Z349" s="161">
        <v>30</v>
      </c>
      <c r="AA349" s="198">
        <v>46100</v>
      </c>
      <c r="AB349" s="197">
        <f t="shared" si="20"/>
        <v>13</v>
      </c>
      <c r="AC349" s="161" t="s">
        <v>904</v>
      </c>
      <c r="AD349" s="161">
        <v>0</v>
      </c>
      <c r="AE349" s="197">
        <v>53461924</v>
      </c>
      <c r="AF349" s="197">
        <v>0</v>
      </c>
      <c r="AG349" s="197">
        <v>1.9333333333333331</v>
      </c>
      <c r="AH349" s="242" t="s">
        <v>118</v>
      </c>
      <c r="AI349" s="242" t="s">
        <v>57</v>
      </c>
      <c r="AJ349" s="516">
        <v>2419223593</v>
      </c>
      <c r="AK349" s="516">
        <v>50948700</v>
      </c>
      <c r="AL349" s="516">
        <v>2513224</v>
      </c>
      <c r="AM349" s="516">
        <v>0</v>
      </c>
      <c r="AN349" s="516">
        <v>0</v>
      </c>
      <c r="AO349" s="516">
        <v>0</v>
      </c>
      <c r="AP349" s="516">
        <v>838919853</v>
      </c>
      <c r="AQ349" s="516">
        <v>0</v>
      </c>
      <c r="AR349" s="516">
        <v>0</v>
      </c>
      <c r="AS349" s="516">
        <v>0</v>
      </c>
      <c r="AT349" s="516">
        <v>0</v>
      </c>
      <c r="AU349" s="516">
        <v>0</v>
      </c>
      <c r="AV349" s="516">
        <v>2.4166666666666665</v>
      </c>
      <c r="AW349" s="516">
        <v>2</v>
      </c>
      <c r="AX349" s="516">
        <v>2.25</v>
      </c>
      <c r="AY349" s="516">
        <v>2.75</v>
      </c>
      <c r="AZ349" s="516">
        <v>2</v>
      </c>
      <c r="BA349" s="516">
        <v>0.66666666666666663</v>
      </c>
      <c r="BB349" s="393">
        <v>2419223593</v>
      </c>
      <c r="BC349" s="393">
        <v>50948700</v>
      </c>
      <c r="BD349" s="393">
        <v>2513224</v>
      </c>
      <c r="BE349" s="393">
        <v>0</v>
      </c>
      <c r="BF349" s="393">
        <v>0</v>
      </c>
      <c r="BG349" s="393">
        <v>0</v>
      </c>
      <c r="BH349" s="393">
        <v>479172749</v>
      </c>
      <c r="BI349" s="393">
        <v>0</v>
      </c>
      <c r="BJ349" s="393">
        <v>0</v>
      </c>
      <c r="BK349" s="393">
        <v>0</v>
      </c>
      <c r="BL349" s="393">
        <v>0</v>
      </c>
      <c r="BM349" s="393">
        <v>0</v>
      </c>
      <c r="BN349" s="393">
        <v>2.4166666666666665</v>
      </c>
      <c r="BO349" s="393">
        <v>2</v>
      </c>
      <c r="BP349" s="393">
        <v>2.25</v>
      </c>
      <c r="BQ349" s="393">
        <v>2.75</v>
      </c>
      <c r="BR349" s="393">
        <v>2</v>
      </c>
      <c r="BS349" s="393">
        <v>0.66666666666666663</v>
      </c>
      <c r="BT349" s="393">
        <v>0</v>
      </c>
      <c r="BU349" s="393">
        <v>0</v>
      </c>
      <c r="BV349" s="393">
        <v>0</v>
      </c>
      <c r="BW349" s="393">
        <v>0</v>
      </c>
      <c r="BX349" s="393">
        <v>0</v>
      </c>
      <c r="BY349" s="393">
        <v>0</v>
      </c>
      <c r="BZ349" s="393">
        <v>0</v>
      </c>
      <c r="CA349" s="393">
        <v>0</v>
      </c>
      <c r="CB349" s="393">
        <v>0</v>
      </c>
      <c r="CC349" s="393">
        <v>0</v>
      </c>
      <c r="CD349" s="393">
        <v>0</v>
      </c>
      <c r="CE349" s="393">
        <v>0</v>
      </c>
      <c r="CF349" s="393">
        <v>359747104</v>
      </c>
      <c r="CG349" s="393">
        <v>0</v>
      </c>
      <c r="CH349" s="393">
        <v>0</v>
      </c>
      <c r="CI349" s="393">
        <v>0</v>
      </c>
      <c r="CJ349" s="393">
        <v>0</v>
      </c>
      <c r="CK349" s="393">
        <v>0</v>
      </c>
      <c r="CL349" s="393">
        <v>0</v>
      </c>
      <c r="CM349" s="393">
        <v>0</v>
      </c>
      <c r="CN349" s="393">
        <v>0</v>
      </c>
      <c r="CO349" s="393">
        <v>0</v>
      </c>
      <c r="CP349" s="393">
        <v>0</v>
      </c>
      <c r="CQ349" s="393">
        <v>0</v>
      </c>
      <c r="CR349" s="393">
        <v>0</v>
      </c>
      <c r="CS349" s="393">
        <v>0</v>
      </c>
      <c r="CT349" s="393">
        <v>0</v>
      </c>
      <c r="CU349" s="393">
        <v>0</v>
      </c>
      <c r="CV349" s="393">
        <v>0</v>
      </c>
      <c r="CW349" s="393">
        <v>0</v>
      </c>
      <c r="CX349" s="393">
        <v>0</v>
      </c>
      <c r="CY349" s="393">
        <v>0</v>
      </c>
      <c r="CZ349" s="393">
        <v>0</v>
      </c>
      <c r="DA349" s="393">
        <v>0</v>
      </c>
      <c r="DB349" s="393">
        <v>0</v>
      </c>
      <c r="DC349" s="393">
        <v>0</v>
      </c>
      <c r="DD349" s="393">
        <v>0</v>
      </c>
      <c r="DE349" s="393">
        <v>0</v>
      </c>
      <c r="DF349" s="393">
        <v>0</v>
      </c>
      <c r="DG349" s="393">
        <v>0</v>
      </c>
      <c r="DH349" s="393">
        <v>0</v>
      </c>
      <c r="DI349" s="393">
        <v>0</v>
      </c>
      <c r="DJ349" s="393">
        <v>0</v>
      </c>
      <c r="DK349" s="393">
        <v>0</v>
      </c>
      <c r="DL349" s="393">
        <v>0</v>
      </c>
      <c r="DM349" s="393">
        <v>0</v>
      </c>
      <c r="DN349" s="393">
        <v>0</v>
      </c>
      <c r="DO349" s="393">
        <v>0</v>
      </c>
    </row>
    <row r="350" spans="1:141" ht="15" x14ac:dyDescent="0.25">
      <c r="A350" s="386" t="str">
        <f t="shared" si="21"/>
        <v>590120260305TAC0015-59xx-120540001288</v>
      </c>
      <c r="B350" s="161" t="s">
        <v>4567</v>
      </c>
      <c r="C350" s="475" t="s">
        <v>3363</v>
      </c>
      <c r="D350" s="161" t="s">
        <v>4458</v>
      </c>
      <c r="E350" s="161" t="s">
        <v>5180</v>
      </c>
      <c r="F350" s="161"/>
      <c r="G350" s="161" t="s">
        <v>479</v>
      </c>
      <c r="H350" s="198">
        <v>46086</v>
      </c>
      <c r="I350" s="161" t="s">
        <v>570</v>
      </c>
      <c r="J350" s="161" t="s">
        <v>337</v>
      </c>
      <c r="K350" s="260">
        <v>120540001288</v>
      </c>
      <c r="L350" s="161" t="s">
        <v>5181</v>
      </c>
      <c r="M350" s="161" t="s">
        <v>4566</v>
      </c>
      <c r="N350" s="161" t="s">
        <v>564</v>
      </c>
      <c r="O350" s="198" t="e">
        <v>#N/A</v>
      </c>
      <c r="P350" s="161" t="e">
        <v>#N/A</v>
      </c>
      <c r="Q350" s="161" t="e">
        <v>#N/A</v>
      </c>
      <c r="R350" s="161" t="s">
        <v>31</v>
      </c>
      <c r="S350" s="161" t="s">
        <v>747</v>
      </c>
      <c r="T350" s="161" t="s">
        <v>572</v>
      </c>
      <c r="U350" s="161" t="s">
        <v>744</v>
      </c>
      <c r="V350" s="161" t="s">
        <v>658</v>
      </c>
      <c r="W350" s="161" t="s">
        <v>132</v>
      </c>
      <c r="X350" s="198">
        <v>44927</v>
      </c>
      <c r="Y350" s="198">
        <v>46014</v>
      </c>
      <c r="Z350" s="161">
        <v>30</v>
      </c>
      <c r="AA350" s="198">
        <v>46091</v>
      </c>
      <c r="AB350" s="197">
        <f t="shared" si="20"/>
        <v>22</v>
      </c>
      <c r="AC350" s="161" t="s">
        <v>904</v>
      </c>
      <c r="AD350" s="161">
        <v>0</v>
      </c>
      <c r="AE350" s="197">
        <v>51736299</v>
      </c>
      <c r="AF350" s="197">
        <v>13.140277003579248</v>
      </c>
      <c r="AG350" s="197">
        <v>1.4166666666666667</v>
      </c>
      <c r="AH350" s="242" t="s">
        <v>118</v>
      </c>
      <c r="AI350" s="242" t="s">
        <v>57</v>
      </c>
      <c r="AJ350" s="516">
        <v>42901840</v>
      </c>
      <c r="AK350" s="516">
        <v>22603768</v>
      </c>
      <c r="AL350" s="516">
        <v>23229953</v>
      </c>
      <c r="AM350" s="516">
        <v>28506346</v>
      </c>
      <c r="AN350" s="516">
        <v>0</v>
      </c>
      <c r="AO350" s="516">
        <v>0</v>
      </c>
      <c r="AP350" s="516">
        <v>3671501</v>
      </c>
      <c r="AQ350" s="516">
        <v>3168752</v>
      </c>
      <c r="AR350" s="516">
        <v>3110206</v>
      </c>
      <c r="AS350" s="516">
        <v>3688087</v>
      </c>
      <c r="AT350" s="516">
        <v>0</v>
      </c>
      <c r="AU350" s="516">
        <v>0</v>
      </c>
      <c r="AV350" s="516">
        <v>2</v>
      </c>
      <c r="AW350" s="516">
        <v>2</v>
      </c>
      <c r="AX350" s="516">
        <v>2.4166666666666665</v>
      </c>
      <c r="AY350" s="516">
        <v>1.8333333333333333</v>
      </c>
      <c r="AZ350" s="516">
        <v>0</v>
      </c>
      <c r="BA350" s="516">
        <v>0</v>
      </c>
      <c r="BB350" s="393">
        <v>42901840</v>
      </c>
      <c r="BC350" s="393">
        <v>22603768</v>
      </c>
      <c r="BD350" s="393">
        <v>23229953</v>
      </c>
      <c r="BE350" s="393">
        <v>28506346</v>
      </c>
      <c r="BF350" s="393">
        <v>0</v>
      </c>
      <c r="BG350" s="393">
        <v>0</v>
      </c>
      <c r="BH350" s="393">
        <v>986441</v>
      </c>
      <c r="BI350" s="393">
        <v>1000863</v>
      </c>
      <c r="BJ350" s="393">
        <v>1064648</v>
      </c>
      <c r="BK350" s="393">
        <v>1326579</v>
      </c>
      <c r="BL350" s="393">
        <v>0</v>
      </c>
      <c r="BM350" s="393">
        <v>0</v>
      </c>
      <c r="BN350" s="393">
        <v>2</v>
      </c>
      <c r="BO350" s="393">
        <v>2</v>
      </c>
      <c r="BP350" s="393">
        <v>2.4166666666666665</v>
      </c>
      <c r="BQ350" s="393">
        <v>1.8333333333333333</v>
      </c>
      <c r="BR350" s="393">
        <v>0</v>
      </c>
      <c r="BS350" s="393">
        <v>0</v>
      </c>
      <c r="BT350" s="393">
        <v>0</v>
      </c>
      <c r="BU350" s="393">
        <v>0</v>
      </c>
      <c r="BV350" s="393">
        <v>0</v>
      </c>
      <c r="BW350" s="393">
        <v>0</v>
      </c>
      <c r="BX350" s="393">
        <v>0</v>
      </c>
      <c r="BY350" s="393">
        <v>0</v>
      </c>
      <c r="BZ350" s="393">
        <v>0</v>
      </c>
      <c r="CA350" s="393">
        <v>0</v>
      </c>
      <c r="CB350" s="393">
        <v>0</v>
      </c>
      <c r="CC350" s="393">
        <v>0</v>
      </c>
      <c r="CD350" s="393">
        <v>0</v>
      </c>
      <c r="CE350" s="393">
        <v>0</v>
      </c>
      <c r="CF350" s="393">
        <v>2685060</v>
      </c>
      <c r="CG350" s="393">
        <v>2167889</v>
      </c>
      <c r="CH350" s="393">
        <v>2045558</v>
      </c>
      <c r="CI350" s="393">
        <v>2361508</v>
      </c>
      <c r="CJ350" s="393">
        <v>0</v>
      </c>
      <c r="CK350" s="393">
        <v>0</v>
      </c>
      <c r="CL350" s="393">
        <v>0</v>
      </c>
      <c r="CM350" s="393">
        <v>0</v>
      </c>
      <c r="CN350" s="393">
        <v>0</v>
      </c>
      <c r="CO350" s="393">
        <v>0</v>
      </c>
      <c r="CP350" s="393">
        <v>0</v>
      </c>
      <c r="CQ350" s="393">
        <v>0</v>
      </c>
      <c r="CR350" s="393">
        <v>0</v>
      </c>
      <c r="CS350" s="393">
        <v>0</v>
      </c>
      <c r="CT350" s="393">
        <v>0</v>
      </c>
      <c r="CU350" s="393">
        <v>0</v>
      </c>
      <c r="CV350" s="393">
        <v>0</v>
      </c>
      <c r="CW350" s="393">
        <v>0</v>
      </c>
      <c r="CX350" s="393">
        <v>0</v>
      </c>
      <c r="CY350" s="393">
        <v>0</v>
      </c>
      <c r="CZ350" s="393">
        <v>0</v>
      </c>
      <c r="DA350" s="393">
        <v>0</v>
      </c>
      <c r="DB350" s="393">
        <v>0</v>
      </c>
      <c r="DC350" s="393">
        <v>0</v>
      </c>
      <c r="DD350" s="393">
        <v>0</v>
      </c>
      <c r="DE350" s="393">
        <v>0</v>
      </c>
      <c r="DF350" s="393">
        <v>0</v>
      </c>
      <c r="DG350" s="393">
        <v>0</v>
      </c>
      <c r="DH350" s="393">
        <v>0</v>
      </c>
      <c r="DI350" s="393">
        <v>0</v>
      </c>
      <c r="DJ350" s="393">
        <v>0</v>
      </c>
      <c r="DK350" s="393">
        <v>0</v>
      </c>
      <c r="DL350" s="393">
        <v>0</v>
      </c>
      <c r="DM350" s="393">
        <v>0</v>
      </c>
      <c r="DN350" s="393">
        <v>0</v>
      </c>
      <c r="DO350" s="393">
        <v>0</v>
      </c>
    </row>
    <row r="351" spans="1:141" ht="15" x14ac:dyDescent="0.25">
      <c r="A351" s="386" t="str">
        <f t="shared" si="21"/>
        <v>590120260305TAC0016-59xx-20715500737</v>
      </c>
      <c r="B351" s="161" t="s">
        <v>4565</v>
      </c>
      <c r="C351" s="475" t="s">
        <v>3363</v>
      </c>
      <c r="D351" s="161" t="s">
        <v>4458</v>
      </c>
      <c r="E351" s="161" t="s">
        <v>5182</v>
      </c>
      <c r="F351" s="161"/>
      <c r="G351" s="161" t="s">
        <v>479</v>
      </c>
      <c r="H351" s="198">
        <v>46086</v>
      </c>
      <c r="I351" s="161" t="s">
        <v>570</v>
      </c>
      <c r="J351" s="161" t="s">
        <v>337</v>
      </c>
      <c r="K351" s="260">
        <v>20715500737</v>
      </c>
      <c r="L351" s="161" t="s">
        <v>5183</v>
      </c>
      <c r="M351" s="161" t="s">
        <v>4564</v>
      </c>
      <c r="N351" s="161" t="s">
        <v>564</v>
      </c>
      <c r="O351" s="198" t="e">
        <v>#N/A</v>
      </c>
      <c r="P351" s="161" t="e">
        <v>#N/A</v>
      </c>
      <c r="Q351" s="161" t="e">
        <v>#N/A</v>
      </c>
      <c r="R351" s="161" t="s">
        <v>31</v>
      </c>
      <c r="S351" s="161" t="s">
        <v>747</v>
      </c>
      <c r="T351" s="161" t="s">
        <v>572</v>
      </c>
      <c r="U351" s="161" t="s">
        <v>747</v>
      </c>
      <c r="V351" s="161" t="s">
        <v>658</v>
      </c>
      <c r="W351" s="161" t="s">
        <v>132</v>
      </c>
      <c r="X351" s="198">
        <v>44927</v>
      </c>
      <c r="Y351" s="198">
        <v>46067</v>
      </c>
      <c r="Z351" s="161">
        <v>30</v>
      </c>
      <c r="AA351" s="198">
        <v>46091</v>
      </c>
      <c r="AB351" s="197">
        <f t="shared" si="20"/>
        <v>22</v>
      </c>
      <c r="AC351" s="161" t="s">
        <v>904</v>
      </c>
      <c r="AD351" s="161">
        <v>0</v>
      </c>
      <c r="AE351" s="197">
        <v>49643856</v>
      </c>
      <c r="AF351" s="197">
        <v>3.8031312475001946</v>
      </c>
      <c r="AG351" s="197">
        <v>0</v>
      </c>
      <c r="AH351" s="242" t="s">
        <v>118</v>
      </c>
      <c r="AI351" s="242" t="s">
        <v>57</v>
      </c>
      <c r="AJ351" s="516">
        <v>0</v>
      </c>
      <c r="AK351" s="516">
        <v>0</v>
      </c>
      <c r="AL351" s="516">
        <v>49643856</v>
      </c>
      <c r="AM351" s="516">
        <v>0</v>
      </c>
      <c r="AN351" s="516">
        <v>0</v>
      </c>
      <c r="AO351" s="516">
        <v>0</v>
      </c>
      <c r="AP351" s="516">
        <v>0</v>
      </c>
      <c r="AQ351" s="516">
        <v>0</v>
      </c>
      <c r="AR351" s="516">
        <v>1489316</v>
      </c>
      <c r="AS351" s="516">
        <v>398705</v>
      </c>
      <c r="AT351" s="516">
        <v>0</v>
      </c>
      <c r="AU351" s="516">
        <v>0</v>
      </c>
      <c r="AV351" s="516">
        <v>0</v>
      </c>
      <c r="AW351" s="516">
        <v>0</v>
      </c>
      <c r="AX351" s="516">
        <v>0</v>
      </c>
      <c r="AY351" s="516">
        <v>0</v>
      </c>
      <c r="AZ351" s="516">
        <v>0</v>
      </c>
      <c r="BA351" s="516">
        <v>0</v>
      </c>
      <c r="BB351" s="393">
        <v>0</v>
      </c>
      <c r="BC351" s="393">
        <v>0</v>
      </c>
      <c r="BD351" s="393">
        <v>0</v>
      </c>
      <c r="BE351" s="393">
        <v>0</v>
      </c>
      <c r="BF351" s="393">
        <v>0</v>
      </c>
      <c r="BG351" s="393">
        <v>0</v>
      </c>
      <c r="BH351" s="393">
        <v>0</v>
      </c>
      <c r="BI351" s="393">
        <v>0</v>
      </c>
      <c r="BJ351" s="393">
        <v>0</v>
      </c>
      <c r="BK351" s="393">
        <v>0</v>
      </c>
      <c r="BL351" s="393">
        <v>0</v>
      </c>
      <c r="BM351" s="393">
        <v>0</v>
      </c>
      <c r="BN351" s="393">
        <v>0</v>
      </c>
      <c r="BO351" s="393">
        <v>0</v>
      </c>
      <c r="BP351" s="393">
        <v>0</v>
      </c>
      <c r="BQ351" s="393">
        <v>0</v>
      </c>
      <c r="BR351" s="393">
        <v>0</v>
      </c>
      <c r="BS351" s="393">
        <v>0</v>
      </c>
      <c r="BT351" s="393">
        <v>0</v>
      </c>
      <c r="BU351" s="393">
        <v>0</v>
      </c>
      <c r="BV351" s="393">
        <v>0</v>
      </c>
      <c r="BW351" s="393">
        <v>0</v>
      </c>
      <c r="BX351" s="393">
        <v>0</v>
      </c>
      <c r="BY351" s="393">
        <v>0</v>
      </c>
      <c r="BZ351" s="393">
        <v>0</v>
      </c>
      <c r="CA351" s="393">
        <v>0</v>
      </c>
      <c r="CB351" s="393">
        <v>0</v>
      </c>
      <c r="CC351" s="393">
        <v>0</v>
      </c>
      <c r="CD351" s="393">
        <v>0</v>
      </c>
      <c r="CE351" s="393">
        <v>0</v>
      </c>
      <c r="CF351" s="393">
        <v>0</v>
      </c>
      <c r="CG351" s="393">
        <v>0</v>
      </c>
      <c r="CH351" s="393">
        <v>0</v>
      </c>
      <c r="CI351" s="393">
        <v>398705</v>
      </c>
      <c r="CJ351" s="393">
        <v>0</v>
      </c>
      <c r="CK351" s="393">
        <v>0</v>
      </c>
      <c r="CL351" s="393">
        <v>0</v>
      </c>
      <c r="CM351" s="393">
        <v>0</v>
      </c>
      <c r="CN351" s="393">
        <v>49643856</v>
      </c>
      <c r="CO351" s="393">
        <v>0</v>
      </c>
      <c r="CP351" s="393">
        <v>0</v>
      </c>
      <c r="CQ351" s="393">
        <v>0</v>
      </c>
      <c r="CR351" s="393">
        <v>0</v>
      </c>
      <c r="CS351" s="393">
        <v>0</v>
      </c>
      <c r="CT351" s="393">
        <v>1489316</v>
      </c>
      <c r="CU351" s="393">
        <v>0</v>
      </c>
      <c r="CV351" s="393">
        <v>0</v>
      </c>
      <c r="CW351" s="393">
        <v>0</v>
      </c>
      <c r="CX351" s="393">
        <v>0</v>
      </c>
      <c r="CY351" s="393">
        <v>0</v>
      </c>
      <c r="CZ351" s="393">
        <v>0</v>
      </c>
      <c r="DA351" s="393">
        <v>0</v>
      </c>
      <c r="DB351" s="393">
        <v>0</v>
      </c>
      <c r="DC351" s="393">
        <v>0</v>
      </c>
      <c r="DD351" s="393">
        <v>0</v>
      </c>
      <c r="DE351" s="393">
        <v>0</v>
      </c>
      <c r="DF351" s="393">
        <v>0</v>
      </c>
      <c r="DG351" s="393">
        <v>0</v>
      </c>
      <c r="DH351" s="393">
        <v>0</v>
      </c>
      <c r="DI351" s="393">
        <v>0</v>
      </c>
      <c r="DJ351" s="393">
        <v>0</v>
      </c>
      <c r="DK351" s="393">
        <v>0</v>
      </c>
      <c r="DL351" s="393">
        <v>0</v>
      </c>
      <c r="DM351" s="393">
        <v>0</v>
      </c>
      <c r="DN351" s="393">
        <v>0</v>
      </c>
      <c r="DO351" s="393">
        <v>0</v>
      </c>
    </row>
    <row r="352" spans="1:141" ht="15" x14ac:dyDescent="0.25">
      <c r="A352" s="386" t="str">
        <f t="shared" si="21"/>
        <v>300120260317TAC0003-30xx-711114350077</v>
      </c>
      <c r="B352" s="161" t="s">
        <v>4490</v>
      </c>
      <c r="C352" s="475" t="s">
        <v>3363</v>
      </c>
      <c r="D352" s="161" t="s">
        <v>4458</v>
      </c>
      <c r="E352" s="161"/>
      <c r="F352" s="161" t="s">
        <v>4903</v>
      </c>
      <c r="G352" s="161" t="s">
        <v>479</v>
      </c>
      <c r="H352" s="198">
        <v>46098</v>
      </c>
      <c r="I352" s="161" t="s">
        <v>595</v>
      </c>
      <c r="J352" s="161" t="s">
        <v>217</v>
      </c>
      <c r="K352" s="260">
        <v>711114350077</v>
      </c>
      <c r="L352" s="161" t="s">
        <v>4934</v>
      </c>
      <c r="M352" s="161" t="s">
        <v>4489</v>
      </c>
      <c r="N352" s="161" t="s">
        <v>564</v>
      </c>
      <c r="O352" s="198" t="e">
        <v>#N/A</v>
      </c>
      <c r="P352" s="161" t="e">
        <v>#N/A</v>
      </c>
      <c r="Q352" s="161" t="e">
        <v>#N/A</v>
      </c>
      <c r="R352" s="161" t="s">
        <v>31</v>
      </c>
      <c r="S352" s="161" t="s">
        <v>716</v>
      </c>
      <c r="T352" s="161" t="s">
        <v>579</v>
      </c>
      <c r="U352" s="161" t="s">
        <v>1409</v>
      </c>
      <c r="V352" s="161" t="s">
        <v>658</v>
      </c>
      <c r="W352" s="161" t="s">
        <v>132</v>
      </c>
      <c r="X352" s="198">
        <v>44927</v>
      </c>
      <c r="Y352" s="198">
        <v>46085</v>
      </c>
      <c r="Z352" s="161">
        <v>30</v>
      </c>
      <c r="AA352" s="198">
        <v>46111</v>
      </c>
      <c r="AB352" s="197">
        <f t="shared" si="20"/>
        <v>2</v>
      </c>
      <c r="AC352" s="161" t="s">
        <v>904</v>
      </c>
      <c r="AD352" s="161">
        <v>0</v>
      </c>
      <c r="AE352" s="197">
        <v>47000000</v>
      </c>
      <c r="AF352" s="197">
        <v>2.9936702127659571</v>
      </c>
      <c r="AG352" s="197">
        <v>0</v>
      </c>
      <c r="AH352" s="242" t="s">
        <v>118</v>
      </c>
      <c r="AI352" s="242" t="s">
        <v>57</v>
      </c>
      <c r="AJ352" s="516">
        <v>0</v>
      </c>
      <c r="AK352" s="516">
        <v>63060376</v>
      </c>
      <c r="AL352" s="516">
        <v>0</v>
      </c>
      <c r="AM352" s="516">
        <v>47000000</v>
      </c>
      <c r="AN352" s="516">
        <v>0</v>
      </c>
      <c r="AO352" s="516">
        <v>0</v>
      </c>
      <c r="AP352" s="516">
        <v>0</v>
      </c>
      <c r="AQ352" s="516">
        <v>0</v>
      </c>
      <c r="AR352" s="516">
        <v>0</v>
      </c>
      <c r="AS352" s="516">
        <v>1407025</v>
      </c>
      <c r="AT352" s="516">
        <v>0</v>
      </c>
      <c r="AU352" s="516">
        <v>0</v>
      </c>
      <c r="AV352" s="516">
        <v>0</v>
      </c>
      <c r="AW352" s="516">
        <v>0.5</v>
      </c>
      <c r="AX352" s="516">
        <v>0</v>
      </c>
      <c r="AY352" s="516">
        <v>0</v>
      </c>
      <c r="AZ352" s="516">
        <v>0</v>
      </c>
      <c r="BA352" s="516">
        <v>0</v>
      </c>
      <c r="BB352" s="393">
        <v>0</v>
      </c>
      <c r="BC352" s="393">
        <v>0</v>
      </c>
      <c r="BD352" s="393">
        <v>0</v>
      </c>
      <c r="BE352" s="393">
        <v>0</v>
      </c>
      <c r="BF352" s="393">
        <v>0</v>
      </c>
      <c r="BG352" s="393">
        <v>0</v>
      </c>
      <c r="BH352" s="393">
        <v>0</v>
      </c>
      <c r="BI352" s="393">
        <v>0</v>
      </c>
      <c r="BJ352" s="393">
        <v>0</v>
      </c>
      <c r="BK352" s="393">
        <v>0</v>
      </c>
      <c r="BL352" s="393">
        <v>0</v>
      </c>
      <c r="BM352" s="393">
        <v>0</v>
      </c>
      <c r="BN352" s="393">
        <v>0</v>
      </c>
      <c r="BO352" s="393">
        <v>0</v>
      </c>
      <c r="BP352" s="393">
        <v>0</v>
      </c>
      <c r="BQ352" s="393">
        <v>0</v>
      </c>
      <c r="BR352" s="393">
        <v>0</v>
      </c>
      <c r="BS352" s="393">
        <v>0</v>
      </c>
      <c r="BT352" s="393">
        <v>0</v>
      </c>
      <c r="BU352" s="393">
        <v>0</v>
      </c>
      <c r="BV352" s="393">
        <v>0</v>
      </c>
      <c r="BW352" s="393">
        <v>0</v>
      </c>
      <c r="BX352" s="393">
        <v>0</v>
      </c>
      <c r="BY352" s="393">
        <v>0</v>
      </c>
      <c r="BZ352" s="393">
        <v>0</v>
      </c>
      <c r="CA352" s="393">
        <v>0</v>
      </c>
      <c r="CB352" s="393">
        <v>0</v>
      </c>
      <c r="CC352" s="393">
        <v>0</v>
      </c>
      <c r="CD352" s="393">
        <v>0</v>
      </c>
      <c r="CE352" s="393">
        <v>0</v>
      </c>
      <c r="CF352" s="393">
        <v>0</v>
      </c>
      <c r="CG352" s="393">
        <v>0</v>
      </c>
      <c r="CH352" s="393">
        <v>0</v>
      </c>
      <c r="CI352" s="393">
        <v>0</v>
      </c>
      <c r="CJ352" s="393">
        <v>0</v>
      </c>
      <c r="CK352" s="393">
        <v>0</v>
      </c>
      <c r="CL352" s="393">
        <v>0</v>
      </c>
      <c r="CM352" s="393">
        <v>63060376</v>
      </c>
      <c r="CN352" s="393">
        <v>0</v>
      </c>
      <c r="CO352" s="393">
        <v>47000000</v>
      </c>
      <c r="CP352" s="393">
        <v>0</v>
      </c>
      <c r="CQ352" s="393">
        <v>0</v>
      </c>
      <c r="CR352" s="393">
        <v>0</v>
      </c>
      <c r="CS352" s="393">
        <v>0</v>
      </c>
      <c r="CT352" s="393">
        <v>0</v>
      </c>
      <c r="CU352" s="393">
        <v>1407025</v>
      </c>
      <c r="CV352" s="393">
        <v>0</v>
      </c>
      <c r="CW352" s="393">
        <v>0</v>
      </c>
      <c r="CX352" s="393">
        <v>0</v>
      </c>
      <c r="CY352" s="393">
        <v>0.5</v>
      </c>
      <c r="CZ352" s="393">
        <v>0</v>
      </c>
      <c r="DA352" s="393">
        <v>0</v>
      </c>
      <c r="DB352" s="393">
        <v>0</v>
      </c>
      <c r="DC352" s="393">
        <v>0</v>
      </c>
      <c r="DD352" s="393">
        <v>0</v>
      </c>
      <c r="DE352" s="393">
        <v>0</v>
      </c>
      <c r="DF352" s="393">
        <v>0</v>
      </c>
      <c r="DG352" s="393">
        <v>0</v>
      </c>
      <c r="DH352" s="393">
        <v>0</v>
      </c>
      <c r="DI352" s="393">
        <v>0</v>
      </c>
      <c r="DJ352" s="393">
        <v>0</v>
      </c>
      <c r="DK352" s="393">
        <v>0</v>
      </c>
      <c r="DL352" s="393">
        <v>0</v>
      </c>
      <c r="DM352" s="393">
        <v>0</v>
      </c>
      <c r="DN352" s="393">
        <v>0</v>
      </c>
      <c r="DO352" s="393">
        <v>0</v>
      </c>
    </row>
    <row r="353" spans="1:141" ht="15" x14ac:dyDescent="0.25">
      <c r="A353" s="386" t="str">
        <f t="shared" si="21"/>
        <v>710120260310TAC0004-71xx-910214300658</v>
      </c>
      <c r="B353" s="161" t="s">
        <v>4919</v>
      </c>
      <c r="C353" s="475" t="s">
        <v>3363</v>
      </c>
      <c r="D353" s="161" t="s">
        <v>4458</v>
      </c>
      <c r="E353" s="161"/>
      <c r="F353" s="161" t="s">
        <v>4903</v>
      </c>
      <c r="G353" s="161" t="s">
        <v>479</v>
      </c>
      <c r="H353" s="198">
        <v>46091</v>
      </c>
      <c r="I353" s="161" t="s">
        <v>580</v>
      </c>
      <c r="J353" s="161" t="s">
        <v>256</v>
      </c>
      <c r="K353" s="260">
        <v>910214300658</v>
      </c>
      <c r="L353" s="161" t="s">
        <v>4920</v>
      </c>
      <c r="M353" s="161" t="s">
        <v>4921</v>
      </c>
      <c r="N353" s="161" t="s">
        <v>564</v>
      </c>
      <c r="O353" s="198" t="e">
        <v>#N/A</v>
      </c>
      <c r="P353" s="161" t="e">
        <v>#N/A</v>
      </c>
      <c r="Q353" s="161" t="e">
        <v>#N/A</v>
      </c>
      <c r="R353" s="161" t="s">
        <v>31</v>
      </c>
      <c r="S353" s="161" t="s">
        <v>718</v>
      </c>
      <c r="T353" s="161" t="s">
        <v>572</v>
      </c>
      <c r="U353" s="161" t="s">
        <v>1662</v>
      </c>
      <c r="V353" s="161" t="s">
        <v>658</v>
      </c>
      <c r="W353" s="161" t="s">
        <v>132</v>
      </c>
      <c r="X353" s="198">
        <v>45830</v>
      </c>
      <c r="Y353" s="198">
        <v>46085</v>
      </c>
      <c r="Z353" s="161">
        <v>30</v>
      </c>
      <c r="AA353" s="198">
        <v>46097</v>
      </c>
      <c r="AB353" s="197">
        <f t="shared" si="20"/>
        <v>16</v>
      </c>
      <c r="AC353" s="161" t="s">
        <v>904</v>
      </c>
      <c r="AD353" s="161">
        <v>0</v>
      </c>
      <c r="AE353" s="197">
        <v>46307142</v>
      </c>
      <c r="AF353" s="197">
        <v>5.9323462458555527E-2</v>
      </c>
      <c r="AG353" s="197">
        <v>0</v>
      </c>
      <c r="AH353" s="242" t="s">
        <v>118</v>
      </c>
      <c r="AI353" s="242" t="s">
        <v>57</v>
      </c>
      <c r="AJ353" s="516">
        <v>0</v>
      </c>
      <c r="AK353" s="516">
        <v>0</v>
      </c>
      <c r="AL353" s="516">
        <v>0</v>
      </c>
      <c r="AM353" s="516">
        <v>0</v>
      </c>
      <c r="AN353" s="516">
        <v>46307142</v>
      </c>
      <c r="AO353" s="516">
        <v>0</v>
      </c>
      <c r="AP353" s="516">
        <v>0</v>
      </c>
      <c r="AQ353" s="516">
        <v>0</v>
      </c>
      <c r="AR353" s="516">
        <v>0</v>
      </c>
      <c r="AS353" s="516">
        <v>0</v>
      </c>
      <c r="AT353" s="516">
        <v>27471</v>
      </c>
      <c r="AU353" s="516">
        <v>0</v>
      </c>
      <c r="AV353" s="516">
        <v>0</v>
      </c>
      <c r="AW353" s="516">
        <v>0</v>
      </c>
      <c r="AX353" s="516">
        <v>0</v>
      </c>
      <c r="AY353" s="516">
        <v>0</v>
      </c>
      <c r="AZ353" s="516">
        <v>0</v>
      </c>
      <c r="BA353" s="516">
        <v>0</v>
      </c>
      <c r="BB353" s="393">
        <v>0</v>
      </c>
      <c r="BC353" s="393">
        <v>0</v>
      </c>
      <c r="BD353" s="393">
        <v>0</v>
      </c>
      <c r="BE353" s="393">
        <v>0</v>
      </c>
      <c r="BF353" s="393">
        <v>0</v>
      </c>
      <c r="BG353" s="393">
        <v>0</v>
      </c>
      <c r="BH353" s="393">
        <v>0</v>
      </c>
      <c r="BI353" s="393">
        <v>0</v>
      </c>
      <c r="BJ353" s="393">
        <v>0</v>
      </c>
      <c r="BK353" s="393">
        <v>0</v>
      </c>
      <c r="BL353" s="393">
        <v>0</v>
      </c>
      <c r="BM353" s="393">
        <v>0</v>
      </c>
      <c r="BN353" s="393">
        <v>0</v>
      </c>
      <c r="BO353" s="393">
        <v>0</v>
      </c>
      <c r="BP353" s="393">
        <v>0</v>
      </c>
      <c r="BQ353" s="393">
        <v>0</v>
      </c>
      <c r="BR353" s="393">
        <v>0</v>
      </c>
      <c r="BS353" s="393">
        <v>0</v>
      </c>
      <c r="BT353" s="393">
        <v>0</v>
      </c>
      <c r="BU353" s="393">
        <v>0</v>
      </c>
      <c r="BV353" s="393">
        <v>0</v>
      </c>
      <c r="BW353" s="393">
        <v>0</v>
      </c>
      <c r="BX353" s="393">
        <v>46307142</v>
      </c>
      <c r="BY353" s="393">
        <v>0</v>
      </c>
      <c r="BZ353" s="393">
        <v>0</v>
      </c>
      <c r="CA353" s="393">
        <v>0</v>
      </c>
      <c r="CB353" s="393">
        <v>0</v>
      </c>
      <c r="CC353" s="393">
        <v>0</v>
      </c>
      <c r="CD353" s="393">
        <v>27471</v>
      </c>
      <c r="CE353" s="393">
        <v>0</v>
      </c>
      <c r="CF353" s="393">
        <v>0</v>
      </c>
      <c r="CG353" s="393">
        <v>0</v>
      </c>
      <c r="CH353" s="393">
        <v>0</v>
      </c>
      <c r="CI353" s="393">
        <v>0</v>
      </c>
      <c r="CJ353" s="393">
        <v>0</v>
      </c>
      <c r="CK353" s="393">
        <v>0</v>
      </c>
      <c r="CL353" s="393">
        <v>0</v>
      </c>
      <c r="CM353" s="393">
        <v>0</v>
      </c>
      <c r="CN353" s="393">
        <v>0</v>
      </c>
      <c r="CO353" s="393">
        <v>0</v>
      </c>
      <c r="CP353" s="393">
        <v>0</v>
      </c>
      <c r="CQ353" s="393">
        <v>0</v>
      </c>
      <c r="CR353" s="393">
        <v>0</v>
      </c>
      <c r="CS353" s="393">
        <v>0</v>
      </c>
      <c r="CT353" s="393">
        <v>0</v>
      </c>
      <c r="CU353" s="393">
        <v>0</v>
      </c>
      <c r="CV353" s="393">
        <v>0</v>
      </c>
      <c r="CW353" s="393">
        <v>0</v>
      </c>
      <c r="CX353" s="393">
        <v>0</v>
      </c>
      <c r="CY353" s="393">
        <v>0</v>
      </c>
      <c r="CZ353" s="393">
        <v>0</v>
      </c>
      <c r="DA353" s="393">
        <v>0</v>
      </c>
      <c r="DB353" s="393">
        <v>0</v>
      </c>
      <c r="DC353" s="393">
        <v>0</v>
      </c>
      <c r="DD353" s="393">
        <v>0</v>
      </c>
      <c r="DE353" s="393">
        <v>0</v>
      </c>
      <c r="DF353" s="393">
        <v>0</v>
      </c>
      <c r="DG353" s="393">
        <v>0</v>
      </c>
      <c r="DH353" s="393">
        <v>0</v>
      </c>
      <c r="DI353" s="393">
        <v>0</v>
      </c>
      <c r="DJ353" s="393">
        <v>0</v>
      </c>
      <c r="DK353" s="393">
        <v>0</v>
      </c>
      <c r="DL353" s="393">
        <v>0</v>
      </c>
      <c r="DM353" s="393">
        <v>0</v>
      </c>
      <c r="DN353" s="393">
        <v>0</v>
      </c>
      <c r="DO353" s="393">
        <v>0</v>
      </c>
    </row>
    <row r="354" spans="1:141" ht="15" x14ac:dyDescent="0.25">
      <c r="A354" s="386" t="str">
        <f t="shared" si="21"/>
        <v>620120260115TAC0001-62xx-920716450077</v>
      </c>
      <c r="B354" s="161" t="s">
        <v>3715</v>
      </c>
      <c r="C354" s="475" t="s">
        <v>3363</v>
      </c>
      <c r="D354" s="161" t="s">
        <v>4458</v>
      </c>
      <c r="E354" s="161" t="s">
        <v>5414</v>
      </c>
      <c r="F354" s="161"/>
      <c r="G354" s="161" t="s">
        <v>479</v>
      </c>
      <c r="H354" s="198">
        <v>46037</v>
      </c>
      <c r="I354" s="161" t="s">
        <v>576</v>
      </c>
      <c r="J354" s="161" t="s">
        <v>361</v>
      </c>
      <c r="K354" s="260">
        <v>920716450077</v>
      </c>
      <c r="L354" s="161" t="s">
        <v>3950</v>
      </c>
      <c r="M354" s="161" t="s">
        <v>3714</v>
      </c>
      <c r="N354" s="161" t="s">
        <v>564</v>
      </c>
      <c r="O354" s="198" t="e">
        <v>#N/A</v>
      </c>
      <c r="P354" s="161" t="e">
        <v>#N/A</v>
      </c>
      <c r="Q354" s="161" t="e">
        <v>#N/A</v>
      </c>
      <c r="R354" s="161" t="s">
        <v>480</v>
      </c>
      <c r="S354" s="161" t="s">
        <v>1967</v>
      </c>
      <c r="T354" s="161" t="s">
        <v>578</v>
      </c>
      <c r="U354" s="161" t="s">
        <v>831</v>
      </c>
      <c r="V354" s="161" t="s">
        <v>658</v>
      </c>
      <c r="W354" s="161" t="s">
        <v>132</v>
      </c>
      <c r="X354" s="198">
        <v>45174</v>
      </c>
      <c r="Y354" s="198">
        <v>46017</v>
      </c>
      <c r="Z354" s="161">
        <v>30</v>
      </c>
      <c r="AA354" s="198">
        <v>46076</v>
      </c>
      <c r="AB354" s="197">
        <f t="shared" si="20"/>
        <v>37</v>
      </c>
      <c r="AC354" s="161" t="s">
        <v>904</v>
      </c>
      <c r="AD354" s="161">
        <v>0</v>
      </c>
      <c r="AE354" s="197">
        <v>45441552</v>
      </c>
      <c r="AF354" s="197">
        <v>4.8458050024347763</v>
      </c>
      <c r="AG354" s="197">
        <v>0</v>
      </c>
      <c r="AH354" s="242" t="s">
        <v>118</v>
      </c>
      <c r="AI354" s="242" t="s">
        <v>118</v>
      </c>
      <c r="AJ354" s="515"/>
      <c r="AK354" s="515"/>
      <c r="AL354" s="515"/>
      <c r="AM354" s="515"/>
      <c r="AN354" s="515"/>
      <c r="AO354" s="515"/>
      <c r="AP354" s="515"/>
      <c r="AQ354" s="515"/>
      <c r="AR354" s="515"/>
      <c r="AS354" s="515"/>
      <c r="AT354" s="515"/>
      <c r="AU354" s="515"/>
      <c r="AV354" s="515"/>
      <c r="AW354" s="515"/>
      <c r="AX354" s="515"/>
      <c r="AY354" s="515"/>
      <c r="AZ354" s="515"/>
      <c r="BA354" s="515"/>
      <c r="BB354" s="234"/>
      <c r="BC354" s="234"/>
      <c r="BD354" s="234"/>
      <c r="BE354" s="234"/>
      <c r="BF354" s="234"/>
      <c r="BG354" s="234"/>
      <c r="BH354" s="234"/>
      <c r="BI354" s="234"/>
      <c r="BJ354" s="234"/>
      <c r="BK354" s="234"/>
      <c r="BL354" s="234"/>
      <c r="BM354" s="234"/>
      <c r="BN354" s="234"/>
      <c r="BO354" s="234"/>
      <c r="BP354" s="234"/>
      <c r="BQ354" s="234"/>
      <c r="BR354" s="234"/>
      <c r="BS354" s="234"/>
      <c r="BT354" s="234"/>
      <c r="BU354" s="234"/>
      <c r="BV354" s="234"/>
      <c r="BW354" s="234"/>
      <c r="BX354" s="234"/>
      <c r="BY354" s="234"/>
      <c r="BZ354" s="234"/>
      <c r="CA354" s="234"/>
      <c r="CB354" s="234"/>
      <c r="CC354" s="234"/>
      <c r="CD354" s="234"/>
      <c r="CE354" s="234"/>
      <c r="CF354" s="234"/>
      <c r="CG354" s="234"/>
      <c r="CH354" s="234"/>
      <c r="CI354" s="234"/>
      <c r="CJ354" s="234"/>
      <c r="CK354" s="234"/>
      <c r="CL354" s="234"/>
      <c r="CM354" s="234"/>
      <c r="CN354" s="234"/>
      <c r="CO354" s="234"/>
      <c r="CP354" s="234"/>
      <c r="CQ354" s="234"/>
      <c r="CR354" s="234"/>
      <c r="CS354" s="234"/>
      <c r="CT354" s="234"/>
      <c r="CU354" s="234"/>
      <c r="CV354" s="234"/>
      <c r="CW354" s="234"/>
      <c r="CX354" s="234"/>
      <c r="CY354" s="234"/>
      <c r="CZ354" s="234"/>
      <c r="DA354" s="234"/>
      <c r="DB354" s="234"/>
      <c r="DC354" s="234"/>
      <c r="DD354" s="234"/>
      <c r="DE354" s="234"/>
      <c r="DF354" s="234"/>
      <c r="DG354" s="234"/>
      <c r="DH354" s="234"/>
      <c r="DI354" s="234"/>
      <c r="DJ354" s="234"/>
      <c r="DK354" s="234"/>
      <c r="DL354" s="234"/>
      <c r="DM354" s="234"/>
      <c r="DN354" s="234"/>
      <c r="DO354" s="234"/>
      <c r="DP354" s="234"/>
      <c r="DQ354" s="234"/>
      <c r="DR354" s="234"/>
      <c r="DS354" s="234"/>
      <c r="DT354" s="234"/>
      <c r="DU354" s="234"/>
      <c r="DV354" s="234"/>
      <c r="DW354" s="234"/>
      <c r="DX354" s="234"/>
      <c r="DY354" s="234"/>
      <c r="DZ354" s="234"/>
      <c r="EA354" s="234"/>
      <c r="EB354" s="234"/>
      <c r="EC354" s="234"/>
      <c r="ED354" s="234"/>
      <c r="EE354" s="234"/>
      <c r="EF354" s="234"/>
      <c r="EG354" s="234"/>
      <c r="EH354" s="234"/>
      <c r="EI354" s="234"/>
      <c r="EJ354" s="234"/>
      <c r="EK354" s="234"/>
    </row>
    <row r="355" spans="1:141" ht="15" x14ac:dyDescent="0.25">
      <c r="A355" s="386" t="str">
        <f t="shared" si="21"/>
        <v>600120251229TAC0081-60xx-170840025750</v>
      </c>
      <c r="B355" s="161" t="s">
        <v>2681</v>
      </c>
      <c r="C355" s="475" t="s">
        <v>3363</v>
      </c>
      <c r="D355" s="161" t="s">
        <v>4458</v>
      </c>
      <c r="E355" s="161" t="s">
        <v>5268</v>
      </c>
      <c r="F355" s="161"/>
      <c r="G355" s="161" t="s">
        <v>479</v>
      </c>
      <c r="H355" s="198">
        <v>46020</v>
      </c>
      <c r="I355" s="161" t="s">
        <v>566</v>
      </c>
      <c r="J355" s="161" t="s">
        <v>363</v>
      </c>
      <c r="K355" s="260">
        <v>170840025750</v>
      </c>
      <c r="L355" s="161" t="s">
        <v>3125</v>
      </c>
      <c r="M355" s="161" t="s">
        <v>2680</v>
      </c>
      <c r="N355" s="161" t="s">
        <v>564</v>
      </c>
      <c r="O355" s="198" t="e">
        <v>#N/A</v>
      </c>
      <c r="P355" s="161" t="e">
        <v>#N/A</v>
      </c>
      <c r="Q355" s="161" t="e">
        <v>#N/A</v>
      </c>
      <c r="R355" s="161" t="s">
        <v>31</v>
      </c>
      <c r="S355" s="161" t="s">
        <v>663</v>
      </c>
      <c r="T355" s="161" t="s">
        <v>579</v>
      </c>
      <c r="U355" s="161" t="s">
        <v>1044</v>
      </c>
      <c r="V355" s="161" t="s">
        <v>658</v>
      </c>
      <c r="W355" s="161" t="s">
        <v>132</v>
      </c>
      <c r="X355" s="198">
        <v>44562</v>
      </c>
      <c r="Y355" s="198">
        <v>46008</v>
      </c>
      <c r="Z355" s="161">
        <v>30</v>
      </c>
      <c r="AA355" s="198">
        <v>46027</v>
      </c>
      <c r="AB355" s="197">
        <f t="shared" si="20"/>
        <v>86</v>
      </c>
      <c r="AC355" s="161" t="s">
        <v>904</v>
      </c>
      <c r="AD355" s="161">
        <v>0</v>
      </c>
      <c r="AE355" s="197">
        <v>42502464</v>
      </c>
      <c r="AF355" s="197">
        <v>10</v>
      </c>
      <c r="AG355" s="197">
        <v>3</v>
      </c>
      <c r="AH355" s="242" t="s">
        <v>118</v>
      </c>
      <c r="AI355" s="242" t="s">
        <v>118</v>
      </c>
      <c r="AJ355" s="515"/>
      <c r="AK355" s="515"/>
      <c r="AL355" s="515"/>
      <c r="AM355" s="515"/>
      <c r="AN355" s="515"/>
      <c r="AO355" s="515"/>
      <c r="AP355" s="515"/>
      <c r="AQ355" s="515"/>
      <c r="AR355" s="515"/>
      <c r="AS355" s="515"/>
      <c r="AT355" s="515"/>
      <c r="AU355" s="515"/>
      <c r="AV355" s="515"/>
      <c r="AW355" s="515"/>
      <c r="AX355" s="515"/>
      <c r="AY355" s="515"/>
      <c r="AZ355" s="515"/>
      <c r="BA355" s="515"/>
      <c r="BB355" s="234"/>
      <c r="BC355" s="234"/>
      <c r="BD355" s="234"/>
      <c r="BE355" s="234"/>
      <c r="BF355" s="234"/>
      <c r="BG355" s="234"/>
      <c r="BH355" s="234"/>
      <c r="BI355" s="234"/>
      <c r="BJ355" s="234"/>
      <c r="BK355" s="234"/>
      <c r="BL355" s="234"/>
      <c r="BM355" s="234"/>
      <c r="BN355" s="234"/>
      <c r="BO355" s="234"/>
      <c r="BP355" s="234"/>
      <c r="BQ355" s="234"/>
      <c r="BR355" s="234"/>
      <c r="BS355" s="234"/>
      <c r="BT355" s="234"/>
      <c r="BU355" s="234"/>
      <c r="BV355" s="234"/>
      <c r="BW355" s="234"/>
      <c r="BX355" s="234"/>
      <c r="BY355" s="234"/>
      <c r="BZ355" s="234"/>
      <c r="CA355" s="234"/>
      <c r="CB355" s="234"/>
      <c r="CC355" s="234"/>
      <c r="CD355" s="234"/>
      <c r="CE355" s="234"/>
      <c r="CF355" s="234"/>
      <c r="CG355" s="234"/>
      <c r="CH355" s="234"/>
      <c r="CI355" s="234"/>
      <c r="CJ355" s="234"/>
      <c r="CK355" s="234"/>
      <c r="CL355" s="234"/>
      <c r="CM355" s="234"/>
      <c r="CN355" s="234"/>
      <c r="CO355" s="234"/>
      <c r="CP355" s="234"/>
      <c r="CQ355" s="234"/>
      <c r="CR355" s="234"/>
      <c r="CS355" s="234"/>
      <c r="CT355" s="234"/>
      <c r="CU355" s="234"/>
      <c r="CV355" s="234"/>
      <c r="CW355" s="234"/>
      <c r="CX355" s="234"/>
      <c r="CY355" s="234"/>
      <c r="CZ355" s="234"/>
      <c r="DA355" s="234"/>
      <c r="DB355" s="234"/>
      <c r="DC355" s="234"/>
      <c r="DD355" s="234"/>
      <c r="DE355" s="234"/>
      <c r="DF355" s="234"/>
      <c r="DG355" s="234"/>
      <c r="DH355" s="234"/>
      <c r="DI355" s="234"/>
      <c r="DJ355" s="234"/>
      <c r="DK355" s="234"/>
      <c r="DL355" s="234"/>
      <c r="DM355" s="234"/>
      <c r="DN355" s="234"/>
      <c r="DO355" s="234"/>
      <c r="DP355" s="234"/>
      <c r="DQ355" s="234"/>
      <c r="DR355" s="234"/>
      <c r="DS355" s="234"/>
      <c r="DT355" s="234"/>
      <c r="DU355" s="234"/>
      <c r="DV355" s="234"/>
      <c r="DW355" s="234"/>
      <c r="DX355" s="234"/>
      <c r="DY355" s="234"/>
      <c r="DZ355" s="234"/>
      <c r="EA355" s="234"/>
      <c r="EB355" s="234"/>
      <c r="EC355" s="234"/>
      <c r="ED355" s="234"/>
      <c r="EE355" s="234"/>
      <c r="EF355" s="234"/>
      <c r="EG355" s="234"/>
      <c r="EH355" s="234"/>
      <c r="EI355" s="234"/>
      <c r="EJ355" s="234"/>
      <c r="EK355" s="234"/>
    </row>
    <row r="356" spans="1:141" ht="15" x14ac:dyDescent="0.25">
      <c r="A356" s="386" t="str">
        <f t="shared" si="21"/>
        <v>600120260304TAC0025-60xx-871102451167</v>
      </c>
      <c r="B356" s="161" t="s">
        <v>4777</v>
      </c>
      <c r="C356" s="475" t="s">
        <v>3363</v>
      </c>
      <c r="D356" s="161" t="s">
        <v>4458</v>
      </c>
      <c r="E356" s="161" t="s">
        <v>5363</v>
      </c>
      <c r="F356" s="161"/>
      <c r="G356" s="161" t="s">
        <v>479</v>
      </c>
      <c r="H356" s="198">
        <v>46085</v>
      </c>
      <c r="I356" s="161" t="s">
        <v>566</v>
      </c>
      <c r="J356" s="161" t="s">
        <v>363</v>
      </c>
      <c r="K356" s="260">
        <v>871102451167</v>
      </c>
      <c r="L356" s="161" t="s">
        <v>5364</v>
      </c>
      <c r="M356" s="161" t="s">
        <v>4764</v>
      </c>
      <c r="N356" s="161" t="s">
        <v>564</v>
      </c>
      <c r="O356" s="198" t="e">
        <v>#N/A</v>
      </c>
      <c r="P356" s="161" t="e">
        <v>#N/A</v>
      </c>
      <c r="Q356" s="161" t="e">
        <v>#N/A</v>
      </c>
      <c r="R356" s="161" t="s">
        <v>480</v>
      </c>
      <c r="S356" s="161" t="s">
        <v>808</v>
      </c>
      <c r="T356" s="161" t="s">
        <v>578</v>
      </c>
      <c r="U356" s="161" t="s">
        <v>808</v>
      </c>
      <c r="V356" s="161" t="s">
        <v>658</v>
      </c>
      <c r="W356" s="161" t="s">
        <v>132</v>
      </c>
      <c r="X356" s="198">
        <v>45145</v>
      </c>
      <c r="Y356" s="198">
        <v>46084</v>
      </c>
      <c r="Z356" s="161">
        <v>30</v>
      </c>
      <c r="AA356" s="198">
        <v>46091</v>
      </c>
      <c r="AB356" s="197">
        <f t="shared" si="20"/>
        <v>22</v>
      </c>
      <c r="AC356" s="161" t="s">
        <v>904</v>
      </c>
      <c r="AD356" s="161">
        <v>0</v>
      </c>
      <c r="AE356" s="197">
        <v>38446343</v>
      </c>
      <c r="AF356" s="197">
        <v>10.016380491637397</v>
      </c>
      <c r="AG356" s="197">
        <v>0</v>
      </c>
      <c r="AH356" s="242" t="s">
        <v>118</v>
      </c>
      <c r="AI356" s="242" t="s">
        <v>57</v>
      </c>
      <c r="AJ356" s="516">
        <v>0</v>
      </c>
      <c r="AK356" s="516">
        <v>0</v>
      </c>
      <c r="AL356" s="516">
        <v>2158720</v>
      </c>
      <c r="AM356" s="516">
        <v>29746430</v>
      </c>
      <c r="AN356" s="516">
        <v>6541193</v>
      </c>
      <c r="AO356" s="516">
        <v>0</v>
      </c>
      <c r="AP356" s="516">
        <v>0</v>
      </c>
      <c r="AQ356" s="516">
        <v>0</v>
      </c>
      <c r="AR356" s="516">
        <v>50062</v>
      </c>
      <c r="AS356" s="516">
        <v>1701975</v>
      </c>
      <c r="AT356" s="516">
        <v>2098895</v>
      </c>
      <c r="AU356" s="516">
        <v>0</v>
      </c>
      <c r="AV356" s="516">
        <v>0</v>
      </c>
      <c r="AW356" s="516">
        <v>0</v>
      </c>
      <c r="AX356" s="516">
        <v>0</v>
      </c>
      <c r="AY356" s="516">
        <v>0</v>
      </c>
      <c r="AZ356" s="516">
        <v>0</v>
      </c>
      <c r="BA356" s="516">
        <v>0</v>
      </c>
      <c r="BB356" s="393">
        <v>0</v>
      </c>
      <c r="BC356" s="393">
        <v>0</v>
      </c>
      <c r="BD356" s="393">
        <v>0</v>
      </c>
      <c r="BE356" s="393">
        <v>0</v>
      </c>
      <c r="BF356" s="393">
        <v>0</v>
      </c>
      <c r="BG356" s="393">
        <v>0</v>
      </c>
      <c r="BH356" s="393">
        <v>0</v>
      </c>
      <c r="BI356" s="393">
        <v>0</v>
      </c>
      <c r="BJ356" s="393">
        <v>0</v>
      </c>
      <c r="BK356" s="393">
        <v>0</v>
      </c>
      <c r="BL356" s="393">
        <v>0</v>
      </c>
      <c r="BM356" s="393">
        <v>0</v>
      </c>
      <c r="BN356" s="393">
        <v>0</v>
      </c>
      <c r="BO356" s="393">
        <v>0</v>
      </c>
      <c r="BP356" s="393">
        <v>0</v>
      </c>
      <c r="BQ356" s="393">
        <v>0</v>
      </c>
      <c r="BR356" s="393">
        <v>0</v>
      </c>
      <c r="BS356" s="393">
        <v>0</v>
      </c>
      <c r="BT356" s="393">
        <v>0</v>
      </c>
      <c r="BU356" s="393">
        <v>0</v>
      </c>
      <c r="BV356" s="393">
        <v>0</v>
      </c>
      <c r="BW356" s="393">
        <v>0</v>
      </c>
      <c r="BX356" s="393">
        <v>0</v>
      </c>
      <c r="BY356" s="393">
        <v>0</v>
      </c>
      <c r="BZ356" s="393">
        <v>0</v>
      </c>
      <c r="CA356" s="393">
        <v>0</v>
      </c>
      <c r="CB356" s="393">
        <v>0</v>
      </c>
      <c r="CC356" s="393">
        <v>0</v>
      </c>
      <c r="CD356" s="393">
        <v>0</v>
      </c>
      <c r="CE356" s="393">
        <v>0</v>
      </c>
      <c r="CF356" s="393">
        <v>0</v>
      </c>
      <c r="CG356" s="393">
        <v>0</v>
      </c>
      <c r="CH356" s="393">
        <v>0</v>
      </c>
      <c r="CI356" s="393">
        <v>845281</v>
      </c>
      <c r="CJ356" s="393">
        <v>1945159</v>
      </c>
      <c r="CK356" s="393">
        <v>0</v>
      </c>
      <c r="CL356" s="393">
        <v>0</v>
      </c>
      <c r="CM356" s="393">
        <v>0</v>
      </c>
      <c r="CN356" s="393">
        <v>2158720</v>
      </c>
      <c r="CO356" s="393">
        <v>29746430</v>
      </c>
      <c r="CP356" s="393">
        <v>6541193</v>
      </c>
      <c r="CQ356" s="393">
        <v>0</v>
      </c>
      <c r="CR356" s="393">
        <v>0</v>
      </c>
      <c r="CS356" s="393">
        <v>0</v>
      </c>
      <c r="CT356" s="393">
        <v>50062</v>
      </c>
      <c r="CU356" s="393">
        <v>856694</v>
      </c>
      <c r="CV356" s="393">
        <v>153736</v>
      </c>
      <c r="CW356" s="393">
        <v>0</v>
      </c>
      <c r="CX356" s="393">
        <v>0</v>
      </c>
      <c r="CY356" s="393">
        <v>0</v>
      </c>
      <c r="CZ356" s="393">
        <v>0</v>
      </c>
      <c r="DA356" s="393">
        <v>0</v>
      </c>
      <c r="DB356" s="393">
        <v>0</v>
      </c>
      <c r="DC356" s="393">
        <v>0</v>
      </c>
      <c r="DD356" s="393">
        <v>0</v>
      </c>
      <c r="DE356" s="393">
        <v>0</v>
      </c>
      <c r="DF356" s="393">
        <v>0</v>
      </c>
      <c r="DG356" s="393">
        <v>0</v>
      </c>
      <c r="DH356" s="393">
        <v>0</v>
      </c>
      <c r="DI356" s="393">
        <v>0</v>
      </c>
      <c r="DJ356" s="393">
        <v>0</v>
      </c>
      <c r="DK356" s="393">
        <v>0</v>
      </c>
      <c r="DL356" s="393">
        <v>0</v>
      </c>
      <c r="DM356" s="393">
        <v>0</v>
      </c>
      <c r="DN356" s="393">
        <v>0</v>
      </c>
      <c r="DO356" s="393">
        <v>0</v>
      </c>
    </row>
    <row r="357" spans="1:141" ht="15" x14ac:dyDescent="0.25">
      <c r="A357" s="386" t="str">
        <f t="shared" si="21"/>
        <v>620120260219TAC0014-62xx-900127451199</v>
      </c>
      <c r="B357" s="161" t="s">
        <v>3723</v>
      </c>
      <c r="C357" s="475" t="s">
        <v>3363</v>
      </c>
      <c r="D357" s="161" t="s">
        <v>4458</v>
      </c>
      <c r="E357" s="161" t="s">
        <v>5423</v>
      </c>
      <c r="F357" s="161"/>
      <c r="G357" s="161" t="s">
        <v>479</v>
      </c>
      <c r="H357" s="198">
        <v>46072</v>
      </c>
      <c r="I357" s="161" t="s">
        <v>576</v>
      </c>
      <c r="J357" s="161" t="s">
        <v>361</v>
      </c>
      <c r="K357" s="260">
        <v>900127451199</v>
      </c>
      <c r="L357" s="161" t="s">
        <v>5424</v>
      </c>
      <c r="M357" s="161" t="s">
        <v>3722</v>
      </c>
      <c r="N357" s="161" t="s">
        <v>564</v>
      </c>
      <c r="O357" s="198" t="e">
        <v>#N/A</v>
      </c>
      <c r="P357" s="161" t="e">
        <v>#N/A</v>
      </c>
      <c r="Q357" s="161" t="e">
        <v>#N/A</v>
      </c>
      <c r="R357" s="161" t="s">
        <v>31</v>
      </c>
      <c r="S357" s="161" t="s">
        <v>687</v>
      </c>
      <c r="T357" s="161" t="s">
        <v>579</v>
      </c>
      <c r="U357" s="161" t="s">
        <v>1368</v>
      </c>
      <c r="V357" s="161" t="s">
        <v>658</v>
      </c>
      <c r="W357" s="161" t="s">
        <v>132</v>
      </c>
      <c r="X357" s="198">
        <v>44927</v>
      </c>
      <c r="Y357" s="198">
        <v>46035</v>
      </c>
      <c r="Z357" s="161">
        <v>30</v>
      </c>
      <c r="AA357" s="198">
        <v>46079</v>
      </c>
      <c r="AB357" s="197">
        <f t="shared" si="20"/>
        <v>34</v>
      </c>
      <c r="AC357" s="161" t="s">
        <v>904</v>
      </c>
      <c r="AD357" s="161">
        <v>0</v>
      </c>
      <c r="AE357" s="197">
        <v>35497020</v>
      </c>
      <c r="AF357" s="197">
        <v>13.945438236787201</v>
      </c>
      <c r="AG357" s="197">
        <v>0</v>
      </c>
      <c r="AH357" s="242" t="s">
        <v>118</v>
      </c>
      <c r="AI357" s="242" t="s">
        <v>57</v>
      </c>
      <c r="AJ357" s="516">
        <v>82158646</v>
      </c>
      <c r="AK357" s="516">
        <v>51847923</v>
      </c>
      <c r="AL357" s="516">
        <v>33880582</v>
      </c>
      <c r="AM357" s="516">
        <v>1616438</v>
      </c>
      <c r="AN357" s="516">
        <v>0</v>
      </c>
      <c r="AO357" s="516">
        <v>0</v>
      </c>
      <c r="AP357" s="516">
        <v>-175951</v>
      </c>
      <c r="AQ357" s="516">
        <v>0</v>
      </c>
      <c r="AR357" s="516">
        <v>4868863</v>
      </c>
      <c r="AS357" s="516">
        <v>81352</v>
      </c>
      <c r="AT357" s="516">
        <v>0</v>
      </c>
      <c r="AU357" s="516">
        <v>0</v>
      </c>
      <c r="AV357" s="516">
        <v>3</v>
      </c>
      <c r="AW357" s="516">
        <v>1.5</v>
      </c>
      <c r="AX357" s="516">
        <v>0</v>
      </c>
      <c r="AY357" s="516">
        <v>0</v>
      </c>
      <c r="AZ357" s="516">
        <v>0</v>
      </c>
      <c r="BA357" s="516">
        <v>0</v>
      </c>
      <c r="BB357" s="393">
        <v>0</v>
      </c>
      <c r="BC357" s="393">
        <v>0</v>
      </c>
      <c r="BD357" s="393">
        <v>0</v>
      </c>
      <c r="BE357" s="393">
        <v>0</v>
      </c>
      <c r="BF357" s="393">
        <v>0</v>
      </c>
      <c r="BG357" s="393">
        <v>0</v>
      </c>
      <c r="BH357" s="393">
        <v>0</v>
      </c>
      <c r="BI357" s="393">
        <v>0</v>
      </c>
      <c r="BJ357" s="393">
        <v>0</v>
      </c>
      <c r="BK357" s="393">
        <v>0</v>
      </c>
      <c r="BL357" s="393">
        <v>0</v>
      </c>
      <c r="BM357" s="393">
        <v>0</v>
      </c>
      <c r="BN357" s="393">
        <v>0</v>
      </c>
      <c r="BO357" s="393">
        <v>0</v>
      </c>
      <c r="BP357" s="393">
        <v>0</v>
      </c>
      <c r="BQ357" s="393">
        <v>0</v>
      </c>
      <c r="BR357" s="393">
        <v>0</v>
      </c>
      <c r="BS357" s="393">
        <v>0</v>
      </c>
      <c r="BT357" s="393">
        <v>0</v>
      </c>
      <c r="BU357" s="393">
        <v>0</v>
      </c>
      <c r="BV357" s="393">
        <v>0</v>
      </c>
      <c r="BW357" s="393">
        <v>0</v>
      </c>
      <c r="BX357" s="393">
        <v>0</v>
      </c>
      <c r="BY357" s="393">
        <v>0</v>
      </c>
      <c r="BZ357" s="393">
        <v>0</v>
      </c>
      <c r="CA357" s="393">
        <v>0</v>
      </c>
      <c r="CB357" s="393">
        <v>0</v>
      </c>
      <c r="CC357" s="393">
        <v>0</v>
      </c>
      <c r="CD357" s="393">
        <v>0</v>
      </c>
      <c r="CE357" s="393">
        <v>0</v>
      </c>
      <c r="CF357" s="393">
        <v>0</v>
      </c>
      <c r="CG357" s="393">
        <v>0</v>
      </c>
      <c r="CH357" s="393">
        <v>3911117</v>
      </c>
      <c r="CI357" s="393">
        <v>43467</v>
      </c>
      <c r="CJ357" s="393">
        <v>0</v>
      </c>
      <c r="CK357" s="393">
        <v>0</v>
      </c>
      <c r="CL357" s="393">
        <v>82158646</v>
      </c>
      <c r="CM357" s="393">
        <v>51847923</v>
      </c>
      <c r="CN357" s="393">
        <v>33880582</v>
      </c>
      <c r="CO357" s="393">
        <v>1616438</v>
      </c>
      <c r="CP357" s="393">
        <v>0</v>
      </c>
      <c r="CQ357" s="393">
        <v>0</v>
      </c>
      <c r="CR357" s="393">
        <v>-175951</v>
      </c>
      <c r="CS357" s="393">
        <v>0</v>
      </c>
      <c r="CT357" s="393">
        <v>957746</v>
      </c>
      <c r="CU357" s="393">
        <v>37885</v>
      </c>
      <c r="CV357" s="393">
        <v>0</v>
      </c>
      <c r="CW357" s="393">
        <v>0</v>
      </c>
      <c r="CX357" s="393">
        <v>3</v>
      </c>
      <c r="CY357" s="393">
        <v>1.5</v>
      </c>
      <c r="CZ357" s="393">
        <v>0</v>
      </c>
      <c r="DA357" s="393">
        <v>0</v>
      </c>
      <c r="DB357" s="393">
        <v>0</v>
      </c>
      <c r="DC357" s="393">
        <v>0</v>
      </c>
      <c r="DD357" s="393">
        <v>0</v>
      </c>
      <c r="DE357" s="393">
        <v>0</v>
      </c>
      <c r="DF357" s="393">
        <v>0</v>
      </c>
      <c r="DG357" s="393">
        <v>0</v>
      </c>
      <c r="DH357" s="393">
        <v>0</v>
      </c>
      <c r="DI357" s="393">
        <v>0</v>
      </c>
      <c r="DJ357" s="393">
        <v>0</v>
      </c>
      <c r="DK357" s="393">
        <v>0</v>
      </c>
      <c r="DL357" s="393">
        <v>0</v>
      </c>
      <c r="DM357" s="393">
        <v>0</v>
      </c>
      <c r="DN357" s="393">
        <v>0</v>
      </c>
      <c r="DO357" s="393">
        <v>0</v>
      </c>
    </row>
    <row r="358" spans="1:141" ht="15" x14ac:dyDescent="0.25">
      <c r="A358" s="386" t="str">
        <f t="shared" si="21"/>
        <v>600120251224TAC0084-60xx-590416402342</v>
      </c>
      <c r="B358" s="161" t="s">
        <v>2153</v>
      </c>
      <c r="C358" s="475" t="s">
        <v>3363</v>
      </c>
      <c r="D358" s="161" t="s">
        <v>4458</v>
      </c>
      <c r="E358" s="161" t="s">
        <v>5258</v>
      </c>
      <c r="F358" s="161"/>
      <c r="G358" s="161" t="s">
        <v>479</v>
      </c>
      <c r="H358" s="198">
        <v>46015</v>
      </c>
      <c r="I358" s="161" t="s">
        <v>566</v>
      </c>
      <c r="J358" s="161" t="s">
        <v>363</v>
      </c>
      <c r="K358" s="260">
        <v>590416402342</v>
      </c>
      <c r="L358" s="161" t="s">
        <v>3128</v>
      </c>
      <c r="M358" s="161" t="s">
        <v>2152</v>
      </c>
      <c r="N358" s="161" t="s">
        <v>564</v>
      </c>
      <c r="O358" s="198" t="e">
        <v>#N/A</v>
      </c>
      <c r="P358" s="161" t="e">
        <v>#N/A</v>
      </c>
      <c r="Q358" s="161" t="e">
        <v>#N/A</v>
      </c>
      <c r="R358" s="161" t="s">
        <v>31</v>
      </c>
      <c r="S358" s="161" t="s">
        <v>675</v>
      </c>
      <c r="T358" s="161" t="s">
        <v>759</v>
      </c>
      <c r="U358" s="161" t="s">
        <v>1347</v>
      </c>
      <c r="V358" s="161" t="s">
        <v>658</v>
      </c>
      <c r="W358" s="161" t="s">
        <v>132</v>
      </c>
      <c r="X358" s="198">
        <v>44927</v>
      </c>
      <c r="Y358" s="198">
        <v>46003</v>
      </c>
      <c r="Z358" s="161">
        <v>30</v>
      </c>
      <c r="AA358" s="198">
        <v>46021</v>
      </c>
      <c r="AB358" s="197">
        <f t="shared" si="20"/>
        <v>92</v>
      </c>
      <c r="AC358" s="161" t="s">
        <v>904</v>
      </c>
      <c r="AD358" s="161">
        <v>0</v>
      </c>
      <c r="AE358" s="197">
        <v>30969394</v>
      </c>
      <c r="AF358" s="197">
        <v>5.862490499180713</v>
      </c>
      <c r="AG358" s="197">
        <v>0.58333333333333337</v>
      </c>
      <c r="AH358" s="242" t="s">
        <v>118</v>
      </c>
      <c r="AI358" s="242" t="s">
        <v>118</v>
      </c>
      <c r="AJ358" s="515"/>
      <c r="AK358" s="515"/>
      <c r="AL358" s="515"/>
      <c r="AM358" s="515"/>
      <c r="AN358" s="515"/>
      <c r="AO358" s="515"/>
      <c r="AP358" s="515"/>
      <c r="AQ358" s="515"/>
      <c r="AR358" s="515"/>
      <c r="AS358" s="515"/>
      <c r="AT358" s="515"/>
      <c r="AU358" s="515"/>
      <c r="AV358" s="515"/>
      <c r="AW358" s="515"/>
      <c r="AX358" s="515"/>
      <c r="AY358" s="515"/>
      <c r="AZ358" s="515"/>
      <c r="BA358" s="515"/>
      <c r="BB358" s="234"/>
      <c r="BC358" s="234"/>
      <c r="BD358" s="234"/>
      <c r="BE358" s="234"/>
      <c r="BF358" s="234"/>
      <c r="BG358" s="234"/>
      <c r="BH358" s="234"/>
      <c r="BI358" s="234"/>
      <c r="BJ358" s="234"/>
      <c r="BK358" s="234"/>
      <c r="BL358" s="234"/>
      <c r="BM358" s="234"/>
      <c r="BN358" s="234"/>
      <c r="BO358" s="234"/>
      <c r="BP358" s="234"/>
      <c r="BQ358" s="234"/>
      <c r="BR358" s="234"/>
      <c r="BS358" s="234"/>
      <c r="BT358" s="234"/>
      <c r="BU358" s="234"/>
      <c r="BV358" s="234"/>
      <c r="BW358" s="234"/>
      <c r="BX358" s="234"/>
      <c r="BY358" s="234"/>
      <c r="BZ358" s="234"/>
      <c r="CA358" s="234"/>
      <c r="CB358" s="234"/>
      <c r="CC358" s="234"/>
      <c r="CD358" s="234"/>
      <c r="CE358" s="234"/>
      <c r="CF358" s="234"/>
      <c r="CG358" s="234"/>
      <c r="CH358" s="234"/>
      <c r="CI358" s="234"/>
      <c r="CJ358" s="234"/>
      <c r="CK358" s="234"/>
      <c r="CL358" s="234"/>
      <c r="CM358" s="234"/>
      <c r="CN358" s="234"/>
      <c r="CO358" s="234"/>
      <c r="CP358" s="234"/>
      <c r="CQ358" s="234"/>
      <c r="CR358" s="234"/>
      <c r="CS358" s="234"/>
      <c r="CT358" s="234"/>
      <c r="CU358" s="234"/>
      <c r="CV358" s="234"/>
      <c r="CW358" s="234"/>
      <c r="CX358" s="234"/>
      <c r="CY358" s="234"/>
      <c r="CZ358" s="234"/>
      <c r="DA358" s="234"/>
      <c r="DB358" s="234"/>
      <c r="DC358" s="234"/>
      <c r="DD358" s="234"/>
      <c r="DE358" s="234"/>
      <c r="DF358" s="234"/>
      <c r="DG358" s="234"/>
      <c r="DH358" s="234"/>
      <c r="DI358" s="234"/>
      <c r="DJ358" s="234"/>
      <c r="DK358" s="234"/>
      <c r="DL358" s="234"/>
      <c r="DM358" s="234"/>
      <c r="DN358" s="234"/>
      <c r="DO358" s="234"/>
      <c r="DP358" s="234"/>
      <c r="DQ358" s="234"/>
      <c r="DR358" s="234"/>
      <c r="DS358" s="234"/>
      <c r="DT358" s="234"/>
      <c r="DU358" s="234"/>
      <c r="DV358" s="234"/>
      <c r="DW358" s="234"/>
      <c r="DX358" s="234"/>
      <c r="DY358" s="234"/>
      <c r="DZ358" s="234"/>
      <c r="EA358" s="234"/>
      <c r="EB358" s="234"/>
      <c r="EC358" s="234"/>
      <c r="ED358" s="234"/>
      <c r="EE358" s="234"/>
      <c r="EF358" s="234"/>
      <c r="EG358" s="234"/>
      <c r="EH358" s="234"/>
      <c r="EI358" s="234"/>
      <c r="EJ358" s="234"/>
      <c r="EK358" s="234"/>
    </row>
    <row r="359" spans="1:141" ht="15" x14ac:dyDescent="0.25">
      <c r="A359" s="386" t="str">
        <f t="shared" si="21"/>
        <v>300120260128TAC0229-30xx-150340024631</v>
      </c>
      <c r="B359" s="161" t="s">
        <v>3799</v>
      </c>
      <c r="C359" s="475" t="s">
        <v>3363</v>
      </c>
      <c r="D359" s="161" t="s">
        <v>4458</v>
      </c>
      <c r="E359" s="161" t="s">
        <v>5111</v>
      </c>
      <c r="F359" s="161"/>
      <c r="G359" s="161" t="s">
        <v>479</v>
      </c>
      <c r="H359" s="198">
        <v>46050</v>
      </c>
      <c r="I359" s="161" t="s">
        <v>595</v>
      </c>
      <c r="J359" s="161" t="s">
        <v>217</v>
      </c>
      <c r="K359" s="260">
        <v>150340024631</v>
      </c>
      <c r="L359" s="161" t="s">
        <v>3924</v>
      </c>
      <c r="M359" s="161" t="s">
        <v>3798</v>
      </c>
      <c r="N359" s="161" t="s">
        <v>564</v>
      </c>
      <c r="O359" s="198" t="e">
        <v>#N/A</v>
      </c>
      <c r="P359" s="161" t="e">
        <v>#N/A</v>
      </c>
      <c r="Q359" s="161" t="e">
        <v>#N/A</v>
      </c>
      <c r="R359" s="161" t="s">
        <v>480</v>
      </c>
      <c r="S359" s="161" t="s">
        <v>716</v>
      </c>
      <c r="T359" s="161" t="s">
        <v>579</v>
      </c>
      <c r="U359" s="161" t="s">
        <v>719</v>
      </c>
      <c r="V359" s="161" t="s">
        <v>658</v>
      </c>
      <c r="W359" s="161" t="s">
        <v>132</v>
      </c>
      <c r="X359" s="198">
        <v>44927</v>
      </c>
      <c r="Y359" s="198">
        <v>46038</v>
      </c>
      <c r="Z359" s="161">
        <v>30</v>
      </c>
      <c r="AA359" s="198">
        <v>46066</v>
      </c>
      <c r="AB359" s="197">
        <f t="shared" si="20"/>
        <v>47</v>
      </c>
      <c r="AC359" s="161" t="s">
        <v>904</v>
      </c>
      <c r="AD359" s="161">
        <v>0</v>
      </c>
      <c r="AE359" s="197">
        <v>29799439</v>
      </c>
      <c r="AF359" s="197">
        <v>17.952344673334288</v>
      </c>
      <c r="AG359" s="197">
        <v>0.94444444444444431</v>
      </c>
      <c r="AH359" s="242" t="s">
        <v>118</v>
      </c>
      <c r="AI359" s="242" t="s">
        <v>118</v>
      </c>
      <c r="AJ359" s="515"/>
      <c r="AK359" s="515"/>
      <c r="AL359" s="515"/>
      <c r="AM359" s="515"/>
      <c r="AN359" s="515"/>
      <c r="AO359" s="515"/>
      <c r="AP359" s="515"/>
      <c r="AQ359" s="515"/>
      <c r="AR359" s="515"/>
      <c r="AS359" s="515"/>
      <c r="AT359" s="515"/>
      <c r="AU359" s="515"/>
      <c r="AV359" s="515"/>
      <c r="AW359" s="515"/>
      <c r="AX359" s="515"/>
      <c r="AY359" s="515"/>
      <c r="AZ359" s="515"/>
      <c r="BA359" s="515"/>
      <c r="BB359" s="234"/>
      <c r="BC359" s="234"/>
      <c r="BD359" s="234"/>
      <c r="BE359" s="234"/>
      <c r="BF359" s="234"/>
      <c r="BG359" s="234"/>
      <c r="BH359" s="234"/>
      <c r="BI359" s="234"/>
      <c r="BJ359" s="234"/>
      <c r="BK359" s="234"/>
      <c r="BL359" s="234"/>
      <c r="BM359" s="234"/>
      <c r="BN359" s="234"/>
      <c r="BO359" s="234"/>
      <c r="BP359" s="234"/>
      <c r="BQ359" s="234"/>
      <c r="BR359" s="234"/>
      <c r="BS359" s="234"/>
      <c r="BT359" s="234"/>
      <c r="BU359" s="234"/>
      <c r="BV359" s="234"/>
      <c r="BW359" s="234"/>
      <c r="BX359" s="234"/>
      <c r="BY359" s="234"/>
      <c r="BZ359" s="234"/>
      <c r="CA359" s="234"/>
      <c r="CB359" s="234"/>
      <c r="CC359" s="234"/>
      <c r="CD359" s="234"/>
      <c r="CE359" s="234"/>
      <c r="CF359" s="234"/>
      <c r="CG359" s="234"/>
      <c r="CH359" s="234"/>
      <c r="CI359" s="234"/>
      <c r="CJ359" s="234"/>
      <c r="CK359" s="234"/>
      <c r="CL359" s="234"/>
      <c r="CM359" s="234"/>
      <c r="CN359" s="234"/>
      <c r="CO359" s="234"/>
      <c r="CP359" s="234"/>
      <c r="CQ359" s="234"/>
      <c r="CR359" s="234"/>
      <c r="CS359" s="234"/>
      <c r="CT359" s="234"/>
      <c r="CU359" s="234"/>
      <c r="CV359" s="234"/>
      <c r="CW359" s="234"/>
      <c r="CX359" s="234"/>
      <c r="CY359" s="234"/>
      <c r="CZ359" s="234"/>
      <c r="DA359" s="234"/>
      <c r="DB359" s="234"/>
      <c r="DC359" s="234"/>
      <c r="DD359" s="234"/>
      <c r="DE359" s="234"/>
      <c r="DF359" s="234"/>
      <c r="DG359" s="234"/>
      <c r="DH359" s="234"/>
      <c r="DI359" s="234"/>
      <c r="DJ359" s="234"/>
      <c r="DK359" s="234"/>
      <c r="DL359" s="234"/>
      <c r="DM359" s="234"/>
      <c r="DN359" s="234"/>
      <c r="DO359" s="234"/>
      <c r="DP359" s="234"/>
      <c r="DQ359" s="234"/>
      <c r="DR359" s="234"/>
      <c r="DS359" s="234"/>
      <c r="DT359" s="234"/>
      <c r="DU359" s="234"/>
      <c r="DV359" s="234"/>
      <c r="DW359" s="234"/>
      <c r="DX359" s="234"/>
      <c r="DY359" s="234"/>
      <c r="DZ359" s="234"/>
      <c r="EA359" s="234"/>
      <c r="EB359" s="234"/>
      <c r="EC359" s="234"/>
      <c r="ED359" s="234"/>
      <c r="EE359" s="234"/>
      <c r="EF359" s="234"/>
      <c r="EG359" s="234"/>
      <c r="EH359" s="234"/>
      <c r="EI359" s="234"/>
      <c r="EJ359" s="234"/>
      <c r="EK359" s="234"/>
    </row>
    <row r="360" spans="1:141" ht="15" x14ac:dyDescent="0.25">
      <c r="A360" s="386" t="str">
        <f t="shared" si="21"/>
        <v>620120251217TAC0010-62xx-210440035793</v>
      </c>
      <c r="B360" s="161" t="s">
        <v>3788</v>
      </c>
      <c r="C360" s="475" t="s">
        <v>3363</v>
      </c>
      <c r="D360" s="161" t="s">
        <v>4458</v>
      </c>
      <c r="E360" s="161" t="s">
        <v>5410</v>
      </c>
      <c r="F360" s="161"/>
      <c r="G360" s="161" t="s">
        <v>479</v>
      </c>
      <c r="H360" s="198">
        <v>46008</v>
      </c>
      <c r="I360" s="161" t="s">
        <v>576</v>
      </c>
      <c r="J360" s="161" t="s">
        <v>361</v>
      </c>
      <c r="K360" s="260">
        <v>210440035793</v>
      </c>
      <c r="L360" s="161" t="s">
        <v>3962</v>
      </c>
      <c r="M360" s="161" t="s">
        <v>3787</v>
      </c>
      <c r="N360" s="161" t="s">
        <v>564</v>
      </c>
      <c r="O360" s="198" t="e">
        <v>#N/A</v>
      </c>
      <c r="P360" s="161" t="e">
        <v>#N/A</v>
      </c>
      <c r="Q360" s="161" t="e">
        <v>#N/A</v>
      </c>
      <c r="R360" s="161" t="s">
        <v>31</v>
      </c>
      <c r="S360" s="161" t="s">
        <v>715</v>
      </c>
      <c r="T360" s="161" t="s">
        <v>567</v>
      </c>
      <c r="U360" s="161" t="s">
        <v>1791</v>
      </c>
      <c r="V360" s="161" t="s">
        <v>658</v>
      </c>
      <c r="W360" s="161" t="s">
        <v>132</v>
      </c>
      <c r="X360" s="198">
        <v>44562</v>
      </c>
      <c r="Y360" s="198">
        <v>45999</v>
      </c>
      <c r="Z360" s="161">
        <v>30</v>
      </c>
      <c r="AA360" s="198">
        <v>46073</v>
      </c>
      <c r="AB360" s="197">
        <f t="shared" si="20"/>
        <v>40</v>
      </c>
      <c r="AC360" s="161" t="s">
        <v>904</v>
      </c>
      <c r="AD360" s="161">
        <v>0</v>
      </c>
      <c r="AE360" s="197">
        <v>26650958</v>
      </c>
      <c r="AF360" s="197">
        <v>3.0281800751777852</v>
      </c>
      <c r="AG360" s="197">
        <v>1.875</v>
      </c>
      <c r="AH360" s="242" t="s">
        <v>118</v>
      </c>
      <c r="AI360" s="242" t="s">
        <v>118</v>
      </c>
      <c r="AJ360" s="515"/>
      <c r="AK360" s="515"/>
      <c r="AL360" s="515"/>
      <c r="AM360" s="515"/>
      <c r="AN360" s="515"/>
      <c r="AO360" s="515"/>
      <c r="AP360" s="515"/>
      <c r="AQ360" s="515"/>
      <c r="AR360" s="515"/>
      <c r="AS360" s="515"/>
      <c r="AT360" s="515"/>
      <c r="AU360" s="515"/>
      <c r="AV360" s="515"/>
      <c r="AW360" s="515"/>
      <c r="AX360" s="515"/>
      <c r="AY360" s="515"/>
      <c r="AZ360" s="515"/>
      <c r="BA360" s="515"/>
      <c r="BB360" s="234"/>
      <c r="BC360" s="234"/>
      <c r="BD360" s="234"/>
      <c r="BE360" s="234"/>
      <c r="BF360" s="234"/>
      <c r="BG360" s="234"/>
      <c r="BH360" s="234"/>
      <c r="BI360" s="234"/>
      <c r="BJ360" s="234"/>
      <c r="BK360" s="234"/>
      <c r="BL360" s="234"/>
      <c r="BM360" s="234"/>
      <c r="BN360" s="234"/>
      <c r="BO360" s="234"/>
      <c r="BP360" s="234"/>
      <c r="BQ360" s="234"/>
      <c r="BR360" s="234"/>
      <c r="BS360" s="234"/>
      <c r="BT360" s="234"/>
      <c r="BU360" s="234"/>
      <c r="BV360" s="234"/>
      <c r="BW360" s="234"/>
      <c r="BX360" s="234"/>
      <c r="BY360" s="234"/>
      <c r="BZ360" s="234"/>
      <c r="CA360" s="234"/>
      <c r="CB360" s="234"/>
      <c r="CC360" s="234"/>
      <c r="CD360" s="234"/>
      <c r="CE360" s="234"/>
      <c r="CF360" s="234"/>
      <c r="CG360" s="234"/>
      <c r="CH360" s="234"/>
      <c r="CI360" s="234"/>
      <c r="CJ360" s="234"/>
      <c r="CK360" s="234"/>
      <c r="CL360" s="234"/>
      <c r="CM360" s="234"/>
      <c r="CN360" s="234"/>
      <c r="CO360" s="234"/>
      <c r="CP360" s="234"/>
      <c r="CQ360" s="234"/>
      <c r="CR360" s="234"/>
      <c r="CS360" s="234"/>
      <c r="CT360" s="234"/>
      <c r="CU360" s="234"/>
      <c r="CV360" s="234"/>
      <c r="CW360" s="234"/>
      <c r="CX360" s="234"/>
      <c r="CY360" s="234"/>
      <c r="CZ360" s="234"/>
      <c r="DA360" s="234"/>
      <c r="DB360" s="234"/>
      <c r="DC360" s="234"/>
      <c r="DD360" s="234"/>
      <c r="DE360" s="234"/>
      <c r="DF360" s="234"/>
      <c r="DG360" s="234"/>
      <c r="DH360" s="234"/>
      <c r="DI360" s="234"/>
      <c r="DJ360" s="234"/>
      <c r="DK360" s="234"/>
      <c r="DL360" s="234"/>
      <c r="DM360" s="234"/>
      <c r="DN360" s="234"/>
      <c r="DO360" s="234"/>
      <c r="DP360" s="234"/>
      <c r="DQ360" s="234"/>
      <c r="DR360" s="234"/>
      <c r="DS360" s="234"/>
      <c r="DT360" s="234"/>
      <c r="DU360" s="234"/>
      <c r="DV360" s="234"/>
      <c r="DW360" s="234"/>
      <c r="DX360" s="234"/>
      <c r="DY360" s="234"/>
      <c r="DZ360" s="234"/>
      <c r="EA360" s="234"/>
      <c r="EB360" s="234"/>
      <c r="EC360" s="234"/>
      <c r="ED360" s="234"/>
      <c r="EE360" s="234"/>
      <c r="EF360" s="234"/>
      <c r="EG360" s="234"/>
      <c r="EH360" s="234"/>
      <c r="EI360" s="234"/>
      <c r="EJ360" s="234"/>
      <c r="EK360" s="234"/>
    </row>
    <row r="361" spans="1:141" ht="15" x14ac:dyDescent="0.25">
      <c r="A361" s="386" t="str">
        <f t="shared" si="21"/>
        <v>590120251009TAC0055-59xx-940611300651</v>
      </c>
      <c r="B361" s="161" t="s">
        <v>1315</v>
      </c>
      <c r="C361" s="475" t="s">
        <v>3363</v>
      </c>
      <c r="D361" s="161" t="s">
        <v>4458</v>
      </c>
      <c r="E361" s="161" t="s">
        <v>5166</v>
      </c>
      <c r="F361" s="161"/>
      <c r="G361" s="161" t="s">
        <v>479</v>
      </c>
      <c r="H361" s="198">
        <v>45939</v>
      </c>
      <c r="I361" s="161" t="s">
        <v>570</v>
      </c>
      <c r="J361" s="161" t="s">
        <v>337</v>
      </c>
      <c r="K361" s="260">
        <v>940611300651</v>
      </c>
      <c r="L361" s="161" t="s">
        <v>3132</v>
      </c>
      <c r="M361" s="161" t="s">
        <v>1314</v>
      </c>
      <c r="N361" s="161" t="s">
        <v>564</v>
      </c>
      <c r="O361" s="198" t="e">
        <v>#N/A</v>
      </c>
      <c r="P361" s="161" t="e">
        <v>#N/A</v>
      </c>
      <c r="Q361" s="161" t="e">
        <v>#N/A</v>
      </c>
      <c r="R361" s="161" t="s">
        <v>480</v>
      </c>
      <c r="S361" s="161" t="s">
        <v>747</v>
      </c>
      <c r="T361" s="161" t="s">
        <v>572</v>
      </c>
      <c r="U361" s="161" t="s">
        <v>1440</v>
      </c>
      <c r="V361" s="161" t="s">
        <v>658</v>
      </c>
      <c r="W361" s="161" t="s">
        <v>132</v>
      </c>
      <c r="X361" s="198">
        <v>44743</v>
      </c>
      <c r="Y361" s="198">
        <v>45917</v>
      </c>
      <c r="Z361" s="161">
        <v>30</v>
      </c>
      <c r="AA361" s="198">
        <v>45953</v>
      </c>
      <c r="AB361" s="197">
        <f t="shared" si="20"/>
        <v>160</v>
      </c>
      <c r="AC361" s="161" t="s">
        <v>904</v>
      </c>
      <c r="AD361" s="161">
        <v>0</v>
      </c>
      <c r="AE361" s="197">
        <v>25667411</v>
      </c>
      <c r="AF361" s="197">
        <v>3.3391910524985433</v>
      </c>
      <c r="AG361" s="197">
        <v>0.25</v>
      </c>
      <c r="AH361" s="242" t="s">
        <v>118</v>
      </c>
      <c r="AI361" s="242" t="s">
        <v>118</v>
      </c>
      <c r="AJ361" s="515"/>
      <c r="AK361" s="515"/>
      <c r="AL361" s="515"/>
      <c r="AM361" s="515"/>
      <c r="AN361" s="515"/>
      <c r="AO361" s="515"/>
      <c r="AP361" s="515"/>
      <c r="AQ361" s="515"/>
      <c r="AR361" s="515"/>
      <c r="AS361" s="515"/>
      <c r="AT361" s="515"/>
      <c r="AU361" s="515"/>
      <c r="AV361" s="515"/>
      <c r="AW361" s="515"/>
      <c r="AX361" s="515"/>
      <c r="AY361" s="515"/>
      <c r="AZ361" s="515"/>
      <c r="BA361" s="515"/>
      <c r="BB361" s="234"/>
      <c r="BC361" s="234"/>
      <c r="BD361" s="234"/>
      <c r="BE361" s="234"/>
      <c r="BF361" s="234"/>
      <c r="BG361" s="234"/>
      <c r="BH361" s="234"/>
      <c r="BI361" s="234"/>
      <c r="BJ361" s="234"/>
      <c r="BK361" s="234"/>
      <c r="BL361" s="234"/>
      <c r="BM361" s="234"/>
      <c r="BN361" s="234"/>
      <c r="BO361" s="234"/>
      <c r="BP361" s="234"/>
      <c r="BQ361" s="234"/>
      <c r="BR361" s="234"/>
      <c r="BS361" s="234"/>
      <c r="BT361" s="234"/>
      <c r="BU361" s="234"/>
      <c r="BV361" s="234"/>
      <c r="BW361" s="234"/>
      <c r="BX361" s="234"/>
      <c r="BY361" s="234"/>
      <c r="BZ361" s="234"/>
      <c r="CA361" s="234"/>
      <c r="CB361" s="234"/>
      <c r="CC361" s="234"/>
      <c r="CD361" s="234"/>
      <c r="CE361" s="234"/>
      <c r="CF361" s="234"/>
      <c r="CG361" s="234"/>
      <c r="CH361" s="234"/>
      <c r="CI361" s="234"/>
      <c r="CJ361" s="234"/>
      <c r="CK361" s="234"/>
      <c r="CL361" s="234"/>
      <c r="CM361" s="234"/>
      <c r="CN361" s="234"/>
      <c r="CO361" s="234"/>
      <c r="CP361" s="234"/>
      <c r="CQ361" s="234"/>
      <c r="CR361" s="234"/>
      <c r="CS361" s="234"/>
      <c r="CT361" s="234"/>
      <c r="CU361" s="234"/>
      <c r="CV361" s="234"/>
      <c r="CW361" s="234"/>
      <c r="CX361" s="234"/>
      <c r="CY361" s="234"/>
      <c r="CZ361" s="234"/>
      <c r="DA361" s="234"/>
      <c r="DB361" s="234"/>
      <c r="DC361" s="234"/>
      <c r="DD361" s="234"/>
      <c r="DE361" s="234"/>
      <c r="DF361" s="234"/>
      <c r="DG361" s="234"/>
      <c r="DH361" s="234"/>
      <c r="DI361" s="234"/>
      <c r="DJ361" s="234"/>
      <c r="DK361" s="234"/>
      <c r="DL361" s="234"/>
      <c r="DM361" s="234"/>
      <c r="DN361" s="234"/>
      <c r="DO361" s="234"/>
      <c r="DP361" s="234"/>
      <c r="DQ361" s="234"/>
      <c r="DR361" s="234"/>
      <c r="DS361" s="234"/>
      <c r="DT361" s="234"/>
      <c r="DU361" s="234"/>
      <c r="DV361" s="234"/>
      <c r="DW361" s="234"/>
      <c r="DX361" s="234"/>
      <c r="DY361" s="234"/>
      <c r="DZ361" s="234"/>
      <c r="EA361" s="234"/>
      <c r="EB361" s="234"/>
      <c r="EC361" s="234"/>
      <c r="ED361" s="234"/>
      <c r="EE361" s="234"/>
      <c r="EF361" s="234"/>
      <c r="EG361" s="234"/>
      <c r="EH361" s="234"/>
      <c r="EI361" s="234"/>
      <c r="EJ361" s="234"/>
      <c r="EK361" s="234"/>
    </row>
    <row r="362" spans="1:141" ht="15" x14ac:dyDescent="0.25">
      <c r="A362" s="386" t="str">
        <f t="shared" si="21"/>
        <v>164-59xx-141140009621</v>
      </c>
      <c r="B362" s="249">
        <v>164</v>
      </c>
      <c r="C362" s="476" t="s">
        <v>3365</v>
      </c>
      <c r="D362" s="161" t="s">
        <v>4458</v>
      </c>
      <c r="E362" s="249">
        <v>164</v>
      </c>
      <c r="F362" s="242"/>
      <c r="G362" s="249" t="s">
        <v>24</v>
      </c>
      <c r="H362" s="264">
        <v>45812</v>
      </c>
      <c r="I362" s="249" t="s">
        <v>570</v>
      </c>
      <c r="J362" s="249" t="s">
        <v>337</v>
      </c>
      <c r="K362" s="510">
        <v>141140009621</v>
      </c>
      <c r="L362" s="250">
        <v>582400052411</v>
      </c>
      <c r="M362" s="249" t="s">
        <v>878</v>
      </c>
      <c r="N362" s="249" t="s">
        <v>564</v>
      </c>
      <c r="O362" s="264">
        <v>45806</v>
      </c>
      <c r="P362" s="249" t="e">
        <v>#N/A</v>
      </c>
      <c r="Q362" s="249" t="e">
        <v>#N/A</v>
      </c>
      <c r="R362" s="249" t="s">
        <v>31</v>
      </c>
      <c r="S362" s="249" t="s">
        <v>2028</v>
      </c>
      <c r="T362" s="249" t="s">
        <v>858</v>
      </c>
      <c r="U362" s="249" t="s">
        <v>2030</v>
      </c>
      <c r="V362" s="249" t="s">
        <v>655</v>
      </c>
      <c r="W362" s="249" t="s">
        <v>28</v>
      </c>
      <c r="X362" s="264">
        <v>44562</v>
      </c>
      <c r="Y362" s="264">
        <v>45291</v>
      </c>
      <c r="Z362" s="249">
        <v>45</v>
      </c>
      <c r="AA362" s="264">
        <v>45826</v>
      </c>
      <c r="AB362" s="197">
        <f t="shared" si="20"/>
        <v>287</v>
      </c>
      <c r="AC362" s="161" t="s">
        <v>904</v>
      </c>
      <c r="AD362" s="161">
        <v>0</v>
      </c>
      <c r="AE362" s="197">
        <v>24934821</v>
      </c>
      <c r="AF362" s="197">
        <v>0.46572822800693059</v>
      </c>
      <c r="AG362" s="197">
        <v>5.4166666666666661</v>
      </c>
      <c r="AH362" s="242" t="s">
        <v>118</v>
      </c>
      <c r="AI362" s="242" t="s">
        <v>118</v>
      </c>
      <c r="AJ362" s="515"/>
      <c r="AK362" s="515"/>
      <c r="AL362" s="515"/>
      <c r="AM362" s="515"/>
      <c r="AN362" s="515"/>
      <c r="AO362" s="515"/>
      <c r="AP362" s="515"/>
      <c r="AQ362" s="515"/>
      <c r="AR362" s="515"/>
      <c r="AS362" s="515"/>
      <c r="AT362" s="515"/>
      <c r="AU362" s="515"/>
      <c r="AV362" s="515"/>
      <c r="AW362" s="515"/>
      <c r="AX362" s="515"/>
      <c r="AY362" s="515"/>
      <c r="AZ362" s="515"/>
      <c r="BA362" s="515"/>
      <c r="BB362" s="234"/>
      <c r="BC362" s="234"/>
      <c r="BD362" s="234"/>
      <c r="BE362" s="234"/>
      <c r="BF362" s="234"/>
      <c r="BG362" s="234"/>
      <c r="BH362" s="234"/>
      <c r="BI362" s="234"/>
      <c r="BJ362" s="234"/>
      <c r="BK362" s="234"/>
      <c r="BL362" s="234"/>
      <c r="BM362" s="234"/>
      <c r="BN362" s="234"/>
      <c r="BO362" s="234"/>
      <c r="BP362" s="234"/>
      <c r="BQ362" s="234"/>
      <c r="BR362" s="234"/>
      <c r="BS362" s="234"/>
      <c r="BT362" s="234"/>
      <c r="BU362" s="234"/>
      <c r="BV362" s="234"/>
      <c r="BW362" s="234"/>
      <c r="BX362" s="234"/>
      <c r="BY362" s="234"/>
      <c r="BZ362" s="234"/>
      <c r="CA362" s="234"/>
      <c r="CB362" s="234"/>
      <c r="CC362" s="234"/>
      <c r="CD362" s="234"/>
      <c r="CE362" s="234"/>
      <c r="CF362" s="234"/>
      <c r="CG362" s="234"/>
      <c r="CH362" s="234"/>
      <c r="CI362" s="234"/>
      <c r="CJ362" s="234"/>
      <c r="CK362" s="234"/>
      <c r="CL362" s="234"/>
      <c r="CM362" s="234"/>
      <c r="CN362" s="234"/>
      <c r="CO362" s="234"/>
      <c r="CP362" s="234"/>
      <c r="CQ362" s="234"/>
      <c r="CR362" s="234"/>
      <c r="CS362" s="234"/>
      <c r="CT362" s="234"/>
      <c r="CU362" s="234"/>
      <c r="CV362" s="234"/>
      <c r="CW362" s="234"/>
      <c r="CX362" s="234"/>
      <c r="CY362" s="234"/>
      <c r="CZ362" s="234"/>
      <c r="DA362" s="234"/>
      <c r="DB362" s="234"/>
      <c r="DC362" s="234"/>
      <c r="DD362" s="234"/>
      <c r="DE362" s="234"/>
      <c r="DF362" s="234"/>
      <c r="DG362" s="234"/>
      <c r="DH362" s="234"/>
      <c r="DI362" s="234"/>
      <c r="DJ362" s="234"/>
      <c r="DK362" s="234"/>
      <c r="DL362" s="234"/>
      <c r="DM362" s="234"/>
      <c r="DN362" s="234"/>
      <c r="DO362" s="234"/>
      <c r="DP362" s="234"/>
      <c r="DQ362" s="234"/>
      <c r="DR362" s="234"/>
      <c r="DS362" s="234"/>
      <c r="DT362" s="234"/>
      <c r="DU362" s="234"/>
      <c r="DV362" s="234"/>
      <c r="DW362" s="234"/>
      <c r="DX362" s="234"/>
      <c r="DY362" s="234"/>
      <c r="DZ362" s="234"/>
      <c r="EA362" s="234"/>
      <c r="EB362" s="234"/>
      <c r="EC362" s="234"/>
      <c r="ED362" s="234"/>
      <c r="EE362" s="234"/>
      <c r="EF362" s="234"/>
      <c r="EG362" s="234"/>
      <c r="EH362" s="234"/>
      <c r="EI362" s="234"/>
      <c r="EJ362" s="234"/>
      <c r="EK362" s="234"/>
    </row>
    <row r="363" spans="1:141" ht="15" x14ac:dyDescent="0.25">
      <c r="A363" s="386" t="str">
        <f t="shared" si="21"/>
        <v>600120260311TAC0053-60xx-850316400308</v>
      </c>
      <c r="B363" s="161" t="s">
        <v>4771</v>
      </c>
      <c r="C363" s="475" t="s">
        <v>3363</v>
      </c>
      <c r="D363" s="161" t="s">
        <v>4458</v>
      </c>
      <c r="E363" s="161"/>
      <c r="F363" s="161" t="s">
        <v>4903</v>
      </c>
      <c r="G363" s="161" t="s">
        <v>479</v>
      </c>
      <c r="H363" s="198">
        <v>46092</v>
      </c>
      <c r="I363" s="161" t="s">
        <v>566</v>
      </c>
      <c r="J363" s="161" t="s">
        <v>363</v>
      </c>
      <c r="K363" s="260">
        <v>850316400308</v>
      </c>
      <c r="L363" s="161" t="s">
        <v>4930</v>
      </c>
      <c r="M363" s="161" t="s">
        <v>4772</v>
      </c>
      <c r="N363" s="161" t="s">
        <v>564</v>
      </c>
      <c r="O363" s="198" t="e">
        <v>#N/A</v>
      </c>
      <c r="P363" s="161" t="e">
        <v>#N/A</v>
      </c>
      <c r="Q363" s="161" t="e">
        <v>#N/A</v>
      </c>
      <c r="R363" s="161" t="s">
        <v>31</v>
      </c>
      <c r="S363" s="161" t="s">
        <v>675</v>
      </c>
      <c r="T363" s="161" t="s">
        <v>759</v>
      </c>
      <c r="U363" s="161" t="s">
        <v>676</v>
      </c>
      <c r="V363" s="161" t="s">
        <v>658</v>
      </c>
      <c r="W363" s="161" t="s">
        <v>132</v>
      </c>
      <c r="X363" s="198">
        <v>44927</v>
      </c>
      <c r="Y363" s="198">
        <v>46084</v>
      </c>
      <c r="Z363" s="161">
        <v>30</v>
      </c>
      <c r="AA363" s="198">
        <v>46097</v>
      </c>
      <c r="AB363" s="197">
        <f t="shared" si="20"/>
        <v>16</v>
      </c>
      <c r="AC363" s="161" t="s">
        <v>904</v>
      </c>
      <c r="AD363" s="161">
        <v>0</v>
      </c>
      <c r="AE363" s="197">
        <v>24785351</v>
      </c>
      <c r="AF363" s="197">
        <v>6.9251672086467524</v>
      </c>
      <c r="AG363" s="197">
        <v>0</v>
      </c>
      <c r="AH363" s="242" t="s">
        <v>118</v>
      </c>
      <c r="AI363" s="242" t="s">
        <v>57</v>
      </c>
      <c r="AJ363" s="516">
        <v>0</v>
      </c>
      <c r="AK363" s="516">
        <v>0</v>
      </c>
      <c r="AL363" s="516">
        <v>24785351</v>
      </c>
      <c r="AM363" s="516">
        <v>0</v>
      </c>
      <c r="AN363" s="516">
        <v>0</v>
      </c>
      <c r="AO363" s="516">
        <v>0</v>
      </c>
      <c r="AP363" s="516">
        <v>0</v>
      </c>
      <c r="AQ363" s="516">
        <v>0</v>
      </c>
      <c r="AR363" s="516">
        <v>1716427</v>
      </c>
      <c r="AS363" s="516">
        <v>0</v>
      </c>
      <c r="AT363" s="516">
        <v>0</v>
      </c>
      <c r="AU363" s="516">
        <v>0</v>
      </c>
      <c r="AV363" s="516">
        <v>0</v>
      </c>
      <c r="AW363" s="516">
        <v>0</v>
      </c>
      <c r="AX363" s="516">
        <v>0</v>
      </c>
      <c r="AY363" s="516">
        <v>0</v>
      </c>
      <c r="AZ363" s="516">
        <v>0</v>
      </c>
      <c r="BA363" s="516">
        <v>0</v>
      </c>
      <c r="BB363" s="393">
        <v>0</v>
      </c>
      <c r="BC363" s="393">
        <v>0</v>
      </c>
      <c r="BD363" s="393">
        <v>0</v>
      </c>
      <c r="BE363" s="393">
        <v>0</v>
      </c>
      <c r="BF363" s="393">
        <v>0</v>
      </c>
      <c r="BG363" s="393">
        <v>0</v>
      </c>
      <c r="BH363" s="393">
        <v>0</v>
      </c>
      <c r="BI363" s="393">
        <v>0</v>
      </c>
      <c r="BJ363" s="393">
        <v>0</v>
      </c>
      <c r="BK363" s="393">
        <v>0</v>
      </c>
      <c r="BL363" s="393">
        <v>0</v>
      </c>
      <c r="BM363" s="393">
        <v>0</v>
      </c>
      <c r="BN363" s="393">
        <v>0</v>
      </c>
      <c r="BO363" s="393">
        <v>0</v>
      </c>
      <c r="BP363" s="393">
        <v>0</v>
      </c>
      <c r="BQ363" s="393">
        <v>0</v>
      </c>
      <c r="BR363" s="393">
        <v>0</v>
      </c>
      <c r="BS363" s="393">
        <v>0</v>
      </c>
      <c r="BT363" s="393">
        <v>0</v>
      </c>
      <c r="BU363" s="393">
        <v>0</v>
      </c>
      <c r="BV363" s="393">
        <v>0</v>
      </c>
      <c r="BW363" s="393">
        <v>0</v>
      </c>
      <c r="BX363" s="393">
        <v>0</v>
      </c>
      <c r="BY363" s="393">
        <v>0</v>
      </c>
      <c r="BZ363" s="393">
        <v>0</v>
      </c>
      <c r="CA363" s="393">
        <v>0</v>
      </c>
      <c r="CB363" s="393">
        <v>0</v>
      </c>
      <c r="CC363" s="393">
        <v>0</v>
      </c>
      <c r="CD363" s="393">
        <v>0</v>
      </c>
      <c r="CE363" s="393">
        <v>0</v>
      </c>
      <c r="CF363" s="393">
        <v>0</v>
      </c>
      <c r="CG363" s="393">
        <v>0</v>
      </c>
      <c r="CH363" s="393">
        <v>985115</v>
      </c>
      <c r="CI363" s="393">
        <v>0</v>
      </c>
      <c r="CJ363" s="393">
        <v>0</v>
      </c>
      <c r="CK363" s="393">
        <v>0</v>
      </c>
      <c r="CL363" s="393">
        <v>0</v>
      </c>
      <c r="CM363" s="393">
        <v>0</v>
      </c>
      <c r="CN363" s="393">
        <v>24785351</v>
      </c>
      <c r="CO363" s="393">
        <v>0</v>
      </c>
      <c r="CP363" s="393">
        <v>0</v>
      </c>
      <c r="CQ363" s="393">
        <v>0</v>
      </c>
      <c r="CR363" s="393">
        <v>0</v>
      </c>
      <c r="CS363" s="393">
        <v>0</v>
      </c>
      <c r="CT363" s="393">
        <v>731312</v>
      </c>
      <c r="CU363" s="393">
        <v>0</v>
      </c>
      <c r="CV363" s="393">
        <v>0</v>
      </c>
      <c r="CW363" s="393">
        <v>0</v>
      </c>
      <c r="CX363" s="393">
        <v>0</v>
      </c>
      <c r="CY363" s="393">
        <v>0</v>
      </c>
      <c r="CZ363" s="393">
        <v>0</v>
      </c>
      <c r="DA363" s="393">
        <v>0</v>
      </c>
      <c r="DB363" s="393">
        <v>0</v>
      </c>
      <c r="DC363" s="393">
        <v>0</v>
      </c>
      <c r="DD363" s="393">
        <v>0</v>
      </c>
      <c r="DE363" s="393">
        <v>0</v>
      </c>
      <c r="DF363" s="393">
        <v>0</v>
      </c>
      <c r="DG363" s="393">
        <v>0</v>
      </c>
      <c r="DH363" s="393">
        <v>0</v>
      </c>
      <c r="DI363" s="393">
        <v>0</v>
      </c>
      <c r="DJ363" s="393">
        <v>0</v>
      </c>
      <c r="DK363" s="393">
        <v>0</v>
      </c>
      <c r="DL363" s="393">
        <v>0</v>
      </c>
      <c r="DM363" s="393">
        <v>0</v>
      </c>
      <c r="DN363" s="393">
        <v>0</v>
      </c>
      <c r="DO363" s="393">
        <v>0</v>
      </c>
    </row>
    <row r="364" spans="1:141" ht="15" x14ac:dyDescent="0.25">
      <c r="A364" s="386" t="str">
        <f t="shared" si="21"/>
        <v>600120250808TAC0064-60xx-200740012268</v>
      </c>
      <c r="B364" s="161" t="s">
        <v>844</v>
      </c>
      <c r="C364" s="475" t="s">
        <v>3363</v>
      </c>
      <c r="D364" s="161" t="s">
        <v>4458</v>
      </c>
      <c r="E364" s="161" t="s">
        <v>5190</v>
      </c>
      <c r="F364" s="161"/>
      <c r="G364" s="161" t="s">
        <v>479</v>
      </c>
      <c r="H364" s="198">
        <v>45877</v>
      </c>
      <c r="I364" s="161" t="s">
        <v>566</v>
      </c>
      <c r="J364" s="161" t="s">
        <v>363</v>
      </c>
      <c r="K364" s="260">
        <v>200740012268</v>
      </c>
      <c r="L364" s="161" t="s">
        <v>3133</v>
      </c>
      <c r="M364" s="161" t="s">
        <v>845</v>
      </c>
      <c r="N364" s="161" t="s">
        <v>564</v>
      </c>
      <c r="O364" s="198" t="e">
        <v>#N/A</v>
      </c>
      <c r="P364" s="161" t="e">
        <v>#N/A</v>
      </c>
      <c r="Q364" s="161" t="e">
        <v>#N/A</v>
      </c>
      <c r="R364" s="161" t="s">
        <v>480</v>
      </c>
      <c r="S364" s="161" t="s">
        <v>665</v>
      </c>
      <c r="T364" s="161" t="s">
        <v>567</v>
      </c>
      <c r="U364" s="161" t="s">
        <v>846</v>
      </c>
      <c r="V364" s="161" t="s">
        <v>658</v>
      </c>
      <c r="W364" s="161" t="s">
        <v>132</v>
      </c>
      <c r="X364" s="198">
        <v>44562</v>
      </c>
      <c r="Y364" s="198">
        <v>45867</v>
      </c>
      <c r="Z364" s="161">
        <v>30</v>
      </c>
      <c r="AA364" s="198">
        <v>45891</v>
      </c>
      <c r="AB364" s="197">
        <f t="shared" si="20"/>
        <v>222</v>
      </c>
      <c r="AC364" s="161" t="s">
        <v>904</v>
      </c>
      <c r="AD364" s="161">
        <v>0</v>
      </c>
      <c r="AE364" s="197">
        <v>24422916</v>
      </c>
      <c r="AF364" s="197">
        <v>7.6870696200445883</v>
      </c>
      <c r="AG364" s="197">
        <v>0.5</v>
      </c>
      <c r="AH364" s="242" t="s">
        <v>118</v>
      </c>
      <c r="AI364" s="242" t="s">
        <v>118</v>
      </c>
      <c r="AJ364" s="515"/>
      <c r="AK364" s="515"/>
      <c r="AL364" s="515"/>
      <c r="AM364" s="515"/>
      <c r="AN364" s="515"/>
      <c r="AO364" s="515"/>
      <c r="AP364" s="515"/>
      <c r="AQ364" s="515"/>
      <c r="AR364" s="515"/>
      <c r="AS364" s="515"/>
      <c r="AT364" s="515"/>
      <c r="AU364" s="515"/>
      <c r="AV364" s="515"/>
      <c r="AW364" s="515"/>
      <c r="AX364" s="515"/>
      <c r="AY364" s="515"/>
      <c r="AZ364" s="515"/>
      <c r="BA364" s="515"/>
      <c r="BB364" s="234"/>
      <c r="BC364" s="234"/>
      <c r="BD364" s="234"/>
      <c r="BE364" s="234"/>
      <c r="BF364" s="234"/>
      <c r="BG364" s="234"/>
      <c r="BH364" s="234"/>
      <c r="BI364" s="234"/>
      <c r="BJ364" s="234"/>
      <c r="BK364" s="234"/>
      <c r="BL364" s="234"/>
      <c r="BM364" s="234"/>
      <c r="BN364" s="234"/>
      <c r="BO364" s="234"/>
      <c r="BP364" s="234"/>
      <c r="BQ364" s="234"/>
      <c r="BR364" s="234"/>
      <c r="BS364" s="234"/>
      <c r="BT364" s="234"/>
      <c r="BU364" s="234"/>
      <c r="BV364" s="234"/>
      <c r="BW364" s="234"/>
      <c r="BX364" s="234"/>
      <c r="BY364" s="234"/>
      <c r="BZ364" s="234"/>
      <c r="CA364" s="234"/>
      <c r="CB364" s="234"/>
      <c r="CC364" s="234"/>
      <c r="CD364" s="234"/>
      <c r="CE364" s="234"/>
      <c r="CF364" s="234"/>
      <c r="CG364" s="234"/>
      <c r="CH364" s="234"/>
      <c r="CI364" s="234"/>
      <c r="CJ364" s="234"/>
      <c r="CK364" s="234"/>
      <c r="CL364" s="234"/>
      <c r="CM364" s="234"/>
      <c r="CN364" s="234"/>
      <c r="CO364" s="234"/>
      <c r="CP364" s="234"/>
      <c r="CQ364" s="234"/>
      <c r="CR364" s="234"/>
      <c r="CS364" s="234"/>
      <c r="CT364" s="234"/>
      <c r="CU364" s="234"/>
      <c r="CV364" s="234"/>
      <c r="CW364" s="234"/>
      <c r="CX364" s="234"/>
      <c r="CY364" s="234"/>
      <c r="CZ364" s="234"/>
      <c r="DA364" s="234"/>
      <c r="DB364" s="234"/>
      <c r="DC364" s="234"/>
      <c r="DD364" s="234"/>
      <c r="DE364" s="234"/>
      <c r="DF364" s="234"/>
      <c r="DG364" s="234"/>
      <c r="DH364" s="234"/>
      <c r="DI364" s="234"/>
      <c r="DJ364" s="234"/>
      <c r="DK364" s="234"/>
      <c r="DL364" s="234"/>
      <c r="DM364" s="234"/>
      <c r="DN364" s="234"/>
      <c r="DO364" s="234"/>
      <c r="DP364" s="234"/>
      <c r="DQ364" s="234"/>
      <c r="DR364" s="234"/>
      <c r="DS364" s="234"/>
      <c r="DT364" s="234"/>
      <c r="DU364" s="234"/>
      <c r="DV364" s="234"/>
      <c r="DW364" s="234"/>
      <c r="DX364" s="234"/>
      <c r="DY364" s="234"/>
      <c r="DZ364" s="234"/>
      <c r="EA364" s="234"/>
      <c r="EB364" s="234"/>
      <c r="EC364" s="234"/>
      <c r="ED364" s="234"/>
      <c r="EE364" s="234"/>
      <c r="EF364" s="234"/>
      <c r="EG364" s="234"/>
      <c r="EH364" s="234"/>
      <c r="EI364" s="234"/>
      <c r="EJ364" s="234"/>
      <c r="EK364" s="234"/>
    </row>
    <row r="365" spans="1:141" ht="15" x14ac:dyDescent="0.25">
      <c r="A365" s="386" t="str">
        <f t="shared" si="21"/>
        <v>600120260209TAC0049-60xx-220240030412</v>
      </c>
      <c r="B365" s="161" t="s">
        <v>3785</v>
      </c>
      <c r="C365" s="475" t="s">
        <v>3363</v>
      </c>
      <c r="D365" s="161" t="s">
        <v>4458</v>
      </c>
      <c r="E365" s="161" t="s">
        <v>5296</v>
      </c>
      <c r="F365" s="161"/>
      <c r="G365" s="161" t="s">
        <v>479</v>
      </c>
      <c r="H365" s="198">
        <v>46062</v>
      </c>
      <c r="I365" s="161" t="s">
        <v>566</v>
      </c>
      <c r="J365" s="161" t="s">
        <v>363</v>
      </c>
      <c r="K365" s="260">
        <v>220240030412</v>
      </c>
      <c r="L365" s="161" t="s">
        <v>3906</v>
      </c>
      <c r="M365" s="161" t="s">
        <v>3784</v>
      </c>
      <c r="N365" s="161" t="s">
        <v>564</v>
      </c>
      <c r="O365" s="198" t="e">
        <v>#N/A</v>
      </c>
      <c r="P365" s="161" t="e">
        <v>#N/A</v>
      </c>
      <c r="Q365" s="161" t="e">
        <v>#N/A</v>
      </c>
      <c r="R365" s="161" t="s">
        <v>480</v>
      </c>
      <c r="S365" s="161" t="s">
        <v>681</v>
      </c>
      <c r="T365" s="161" t="s">
        <v>578</v>
      </c>
      <c r="U365" s="161" t="s">
        <v>682</v>
      </c>
      <c r="V365" s="161" t="s">
        <v>3874</v>
      </c>
      <c r="W365" s="161" t="s">
        <v>132</v>
      </c>
      <c r="X365" s="198">
        <v>44927</v>
      </c>
      <c r="Y365" s="198">
        <v>46055</v>
      </c>
      <c r="Z365" s="161">
        <v>30</v>
      </c>
      <c r="AA365" s="198">
        <v>46065</v>
      </c>
      <c r="AB365" s="197">
        <f t="shared" si="20"/>
        <v>48</v>
      </c>
      <c r="AC365" s="161" t="s">
        <v>904</v>
      </c>
      <c r="AD365" s="161">
        <v>0</v>
      </c>
      <c r="AE365" s="197">
        <v>23920124</v>
      </c>
      <c r="AF365" s="197">
        <v>10.56429306135704</v>
      </c>
      <c r="AG365" s="197">
        <v>0</v>
      </c>
      <c r="AH365" s="242" t="s">
        <v>118</v>
      </c>
      <c r="AI365" s="242" t="s">
        <v>118</v>
      </c>
      <c r="AJ365" s="515"/>
      <c r="AK365" s="515"/>
      <c r="AL365" s="515"/>
      <c r="AM365" s="515"/>
      <c r="AN365" s="515"/>
      <c r="AO365" s="515"/>
      <c r="AP365" s="515"/>
      <c r="AQ365" s="515"/>
      <c r="AR365" s="515"/>
      <c r="AS365" s="515"/>
      <c r="AT365" s="515"/>
      <c r="AU365" s="515"/>
      <c r="AV365" s="515"/>
      <c r="AW365" s="515"/>
      <c r="AX365" s="515"/>
      <c r="AY365" s="515"/>
      <c r="AZ365" s="515"/>
      <c r="BA365" s="515"/>
      <c r="BB365" s="234"/>
      <c r="BC365" s="234"/>
      <c r="BD365" s="234"/>
      <c r="BE365" s="234"/>
      <c r="BF365" s="234"/>
      <c r="BG365" s="234"/>
      <c r="BH365" s="234"/>
      <c r="BI365" s="234"/>
      <c r="BJ365" s="234"/>
      <c r="BK365" s="234"/>
      <c r="BL365" s="234"/>
      <c r="BM365" s="234"/>
      <c r="BN365" s="234"/>
      <c r="BO365" s="234"/>
      <c r="BP365" s="234"/>
      <c r="BQ365" s="234"/>
      <c r="BR365" s="234"/>
      <c r="BS365" s="234"/>
      <c r="BT365" s="234"/>
      <c r="BU365" s="234"/>
      <c r="BV365" s="234"/>
      <c r="BW365" s="234"/>
      <c r="BX365" s="234"/>
      <c r="BY365" s="234"/>
      <c r="BZ365" s="234"/>
      <c r="CA365" s="234"/>
      <c r="CB365" s="234"/>
      <c r="CC365" s="234"/>
      <c r="CD365" s="234"/>
      <c r="CE365" s="234"/>
      <c r="CF365" s="234"/>
      <c r="CG365" s="234"/>
      <c r="CH365" s="234"/>
      <c r="CI365" s="234"/>
      <c r="CJ365" s="234"/>
      <c r="CK365" s="234"/>
      <c r="CL365" s="234"/>
      <c r="CM365" s="234"/>
      <c r="CN365" s="234"/>
      <c r="CO365" s="234"/>
      <c r="CP365" s="234"/>
      <c r="CQ365" s="234"/>
      <c r="CR365" s="234"/>
      <c r="CS365" s="234"/>
      <c r="CT365" s="234"/>
      <c r="CU365" s="234"/>
      <c r="CV365" s="234"/>
      <c r="CW365" s="234"/>
      <c r="CX365" s="234"/>
      <c r="CY365" s="234"/>
      <c r="CZ365" s="234"/>
      <c r="DA365" s="234"/>
      <c r="DB365" s="234"/>
      <c r="DC365" s="234"/>
      <c r="DD365" s="234"/>
      <c r="DE365" s="234"/>
      <c r="DF365" s="234"/>
      <c r="DG365" s="234"/>
      <c r="DH365" s="234"/>
      <c r="DI365" s="234"/>
      <c r="DJ365" s="234"/>
      <c r="DK365" s="234"/>
      <c r="DL365" s="234"/>
      <c r="DM365" s="234"/>
      <c r="DN365" s="234"/>
      <c r="DO365" s="234"/>
      <c r="DP365" s="234"/>
      <c r="DQ365" s="234"/>
      <c r="DR365" s="234"/>
      <c r="DS365" s="234"/>
      <c r="DT365" s="234"/>
      <c r="DU365" s="234"/>
      <c r="DV365" s="234"/>
      <c r="DW365" s="234"/>
      <c r="DX365" s="234"/>
      <c r="DY365" s="234"/>
      <c r="DZ365" s="234"/>
      <c r="EA365" s="234"/>
      <c r="EB365" s="234"/>
      <c r="EC365" s="234"/>
      <c r="ED365" s="234"/>
      <c r="EE365" s="234"/>
      <c r="EF365" s="234"/>
      <c r="EG365" s="234"/>
      <c r="EH365" s="234"/>
      <c r="EI365" s="234"/>
      <c r="EJ365" s="234"/>
      <c r="EK365" s="234"/>
    </row>
    <row r="366" spans="1:141" ht="15" x14ac:dyDescent="0.25">
      <c r="A366" s="386" t="str">
        <f t="shared" si="21"/>
        <v>620120260319TAC0086-62xx-970410399019</v>
      </c>
      <c r="B366" s="161" t="s">
        <v>5473</v>
      </c>
      <c r="C366" s="475" t="s">
        <v>3363</v>
      </c>
      <c r="D366" s="161" t="s">
        <v>4458</v>
      </c>
      <c r="E366" s="161"/>
      <c r="F366" s="161" t="s">
        <v>4903</v>
      </c>
      <c r="G366" s="161" t="s">
        <v>479</v>
      </c>
      <c r="H366" s="198">
        <v>46100</v>
      </c>
      <c r="I366" s="161" t="s">
        <v>576</v>
      </c>
      <c r="J366" s="161" t="s">
        <v>361</v>
      </c>
      <c r="K366" s="260">
        <v>970410399019</v>
      </c>
      <c r="L366" s="161" t="s">
        <v>5474</v>
      </c>
      <c r="M366" s="161" t="s">
        <v>5475</v>
      </c>
      <c r="N366" s="161" t="s">
        <v>564</v>
      </c>
      <c r="O366" s="198" t="e">
        <v>#N/A</v>
      </c>
      <c r="P366" s="161" t="e">
        <v>#N/A</v>
      </c>
      <c r="Q366" s="161" t="e">
        <v>#N/A</v>
      </c>
      <c r="R366" s="161" t="s">
        <v>31</v>
      </c>
      <c r="S366" s="161" t="s">
        <v>715</v>
      </c>
      <c r="T366" s="161" t="s">
        <v>567</v>
      </c>
      <c r="U366" s="161" t="s">
        <v>1769</v>
      </c>
      <c r="V366" s="161" t="s">
        <v>658</v>
      </c>
      <c r="W366" s="161" t="s">
        <v>132</v>
      </c>
      <c r="X366" s="198">
        <v>45095</v>
      </c>
      <c r="Y366" s="198">
        <v>46097</v>
      </c>
      <c r="Z366" s="161">
        <v>30</v>
      </c>
      <c r="AA366" s="198">
        <v>46112</v>
      </c>
      <c r="AB366" s="197">
        <f t="shared" si="20"/>
        <v>1</v>
      </c>
      <c r="AC366" s="161" t="s">
        <v>904</v>
      </c>
      <c r="AD366" s="161">
        <v>0</v>
      </c>
      <c r="AE366" s="197">
        <v>23670000</v>
      </c>
      <c r="AF366" s="197">
        <v>9.2510266159695824</v>
      </c>
      <c r="AG366" s="197">
        <v>0</v>
      </c>
      <c r="AH366" s="242" t="s">
        <v>118</v>
      </c>
      <c r="AI366" s="242" t="s">
        <v>57</v>
      </c>
      <c r="AJ366" s="516">
        <v>0</v>
      </c>
      <c r="AK366" s="516">
        <v>0</v>
      </c>
      <c r="AL366" s="516">
        <v>11835000</v>
      </c>
      <c r="AM366" s="516">
        <v>11835000</v>
      </c>
      <c r="AN366" s="516">
        <v>0</v>
      </c>
      <c r="AO366" s="516">
        <v>0</v>
      </c>
      <c r="AP366" s="516">
        <v>0</v>
      </c>
      <c r="AQ366" s="516">
        <v>0</v>
      </c>
      <c r="AR366" s="516">
        <v>1119229</v>
      </c>
      <c r="AS366" s="516">
        <v>1070489</v>
      </c>
      <c r="AT366" s="516">
        <v>0</v>
      </c>
      <c r="AU366" s="516">
        <v>0</v>
      </c>
      <c r="AV366" s="516">
        <v>0</v>
      </c>
      <c r="AW366" s="516">
        <v>0</v>
      </c>
      <c r="AX366" s="516">
        <v>0</v>
      </c>
      <c r="AY366" s="516">
        <v>0</v>
      </c>
      <c r="AZ366" s="516">
        <v>0</v>
      </c>
      <c r="BA366" s="516">
        <v>0</v>
      </c>
      <c r="BB366" s="393">
        <v>0</v>
      </c>
      <c r="BC366" s="393">
        <v>0</v>
      </c>
      <c r="BD366" s="393">
        <v>0</v>
      </c>
      <c r="BE366" s="393">
        <v>0</v>
      </c>
      <c r="BF366" s="393">
        <v>0</v>
      </c>
      <c r="BG366" s="393">
        <v>0</v>
      </c>
      <c r="BH366" s="393">
        <v>0</v>
      </c>
      <c r="BI366" s="393">
        <v>0</v>
      </c>
      <c r="BJ366" s="393">
        <v>0</v>
      </c>
      <c r="BK366" s="393">
        <v>0</v>
      </c>
      <c r="BL366" s="393">
        <v>0</v>
      </c>
      <c r="BM366" s="393">
        <v>0</v>
      </c>
      <c r="BN366" s="393">
        <v>0</v>
      </c>
      <c r="BO366" s="393">
        <v>0</v>
      </c>
      <c r="BP366" s="393">
        <v>0</v>
      </c>
      <c r="BQ366" s="393">
        <v>0</v>
      </c>
      <c r="BR366" s="393">
        <v>0</v>
      </c>
      <c r="BS366" s="393">
        <v>0</v>
      </c>
      <c r="BT366" s="393">
        <v>0</v>
      </c>
      <c r="BU366" s="393">
        <v>0</v>
      </c>
      <c r="BV366" s="393">
        <v>0</v>
      </c>
      <c r="BW366" s="393">
        <v>0</v>
      </c>
      <c r="BX366" s="393">
        <v>0</v>
      </c>
      <c r="BY366" s="393">
        <v>0</v>
      </c>
      <c r="BZ366" s="393">
        <v>0</v>
      </c>
      <c r="CA366" s="393">
        <v>0</v>
      </c>
      <c r="CB366" s="393">
        <v>0</v>
      </c>
      <c r="CC366" s="393">
        <v>0</v>
      </c>
      <c r="CD366" s="393">
        <v>0</v>
      </c>
      <c r="CE366" s="393">
        <v>0</v>
      </c>
      <c r="CF366" s="393">
        <v>0</v>
      </c>
      <c r="CG366" s="393">
        <v>0</v>
      </c>
      <c r="CH366" s="393">
        <v>766629</v>
      </c>
      <c r="CI366" s="393">
        <v>718414</v>
      </c>
      <c r="CJ366" s="393">
        <v>0</v>
      </c>
      <c r="CK366" s="393">
        <v>0</v>
      </c>
      <c r="CL366" s="393">
        <v>0</v>
      </c>
      <c r="CM366" s="393">
        <v>0</v>
      </c>
      <c r="CN366" s="393">
        <v>11835000</v>
      </c>
      <c r="CO366" s="393">
        <v>11835000</v>
      </c>
      <c r="CP366" s="393">
        <v>0</v>
      </c>
      <c r="CQ366" s="393">
        <v>0</v>
      </c>
      <c r="CR366" s="393">
        <v>0</v>
      </c>
      <c r="CS366" s="393">
        <v>0</v>
      </c>
      <c r="CT366" s="393">
        <v>352600</v>
      </c>
      <c r="CU366" s="393">
        <v>352075</v>
      </c>
      <c r="CV366" s="393">
        <v>0</v>
      </c>
      <c r="CW366" s="393">
        <v>0</v>
      </c>
      <c r="CX366" s="393">
        <v>0</v>
      </c>
      <c r="CY366" s="393">
        <v>0</v>
      </c>
      <c r="CZ366" s="393">
        <v>0</v>
      </c>
      <c r="DA366" s="393">
        <v>0</v>
      </c>
      <c r="DB366" s="393">
        <v>0</v>
      </c>
      <c r="DC366" s="393">
        <v>0</v>
      </c>
      <c r="DD366" s="393">
        <v>0</v>
      </c>
      <c r="DE366" s="393">
        <v>0</v>
      </c>
      <c r="DF366" s="393">
        <v>0</v>
      </c>
      <c r="DG366" s="393">
        <v>0</v>
      </c>
      <c r="DH366" s="393">
        <v>0</v>
      </c>
      <c r="DI366" s="393">
        <v>0</v>
      </c>
      <c r="DJ366" s="393">
        <v>0</v>
      </c>
      <c r="DK366" s="393">
        <v>0</v>
      </c>
      <c r="DL366" s="393">
        <v>0</v>
      </c>
      <c r="DM366" s="393">
        <v>0</v>
      </c>
      <c r="DN366" s="393">
        <v>0</v>
      </c>
      <c r="DO366" s="393">
        <v>0</v>
      </c>
    </row>
    <row r="367" spans="1:141" ht="15" x14ac:dyDescent="0.25">
      <c r="A367" s="386" t="str">
        <f t="shared" si="21"/>
        <v>150120260210TAC0015-15xx-860604400414</v>
      </c>
      <c r="B367" s="161" t="s">
        <v>4431</v>
      </c>
      <c r="C367" s="475" t="s">
        <v>3363</v>
      </c>
      <c r="D367" s="161" t="s">
        <v>4458</v>
      </c>
      <c r="E367" s="161" t="s">
        <v>5052</v>
      </c>
      <c r="F367" s="161"/>
      <c r="G367" s="161" t="s">
        <v>479</v>
      </c>
      <c r="H367" s="198">
        <v>46063</v>
      </c>
      <c r="I367" s="161" t="s">
        <v>573</v>
      </c>
      <c r="J367" s="161" t="s">
        <v>290</v>
      </c>
      <c r="K367" s="260">
        <v>860604400414</v>
      </c>
      <c r="L367" s="161" t="s">
        <v>5053</v>
      </c>
      <c r="M367" s="161" t="s">
        <v>4430</v>
      </c>
      <c r="N367" s="161" t="s">
        <v>564</v>
      </c>
      <c r="O367" s="198" t="e">
        <v>#N/A</v>
      </c>
      <c r="P367" s="161" t="e">
        <v>#N/A</v>
      </c>
      <c r="Q367" s="161" t="e">
        <v>#N/A</v>
      </c>
      <c r="R367" s="161" t="s">
        <v>31</v>
      </c>
      <c r="S367" s="161" t="s">
        <v>688</v>
      </c>
      <c r="T367" s="161" t="s">
        <v>572</v>
      </c>
      <c r="U367" s="161" t="s">
        <v>1015</v>
      </c>
      <c r="V367" s="161" t="s">
        <v>658</v>
      </c>
      <c r="W367" s="161" t="s">
        <v>132</v>
      </c>
      <c r="X367" s="198">
        <v>44927</v>
      </c>
      <c r="Y367" s="198">
        <v>46041</v>
      </c>
      <c r="Z367" s="161">
        <v>30</v>
      </c>
      <c r="AA367" s="198">
        <v>46092</v>
      </c>
      <c r="AB367" s="197">
        <f t="shared" si="20"/>
        <v>21</v>
      </c>
      <c r="AC367" s="161" t="s">
        <v>904</v>
      </c>
      <c r="AD367" s="161">
        <v>0</v>
      </c>
      <c r="AE367" s="197">
        <v>19424391</v>
      </c>
      <c r="AF367" s="197">
        <v>14.332150747995136</v>
      </c>
      <c r="AG367" s="197">
        <v>0</v>
      </c>
      <c r="AH367" s="242" t="s">
        <v>118</v>
      </c>
      <c r="AI367" s="242" t="s">
        <v>57</v>
      </c>
      <c r="AJ367" s="516">
        <v>7073379</v>
      </c>
      <c r="AK367" s="516">
        <v>7088481</v>
      </c>
      <c r="AL367" s="516">
        <v>7423697</v>
      </c>
      <c r="AM367" s="516">
        <v>6820773</v>
      </c>
      <c r="AN367" s="516">
        <v>5179921</v>
      </c>
      <c r="AO367" s="516">
        <v>0</v>
      </c>
      <c r="AP367" s="516">
        <v>848805</v>
      </c>
      <c r="AQ367" s="516">
        <v>850618</v>
      </c>
      <c r="AR367" s="516">
        <v>1072027</v>
      </c>
      <c r="AS367" s="516">
        <v>977417</v>
      </c>
      <c r="AT367" s="516">
        <v>734489</v>
      </c>
      <c r="AU367" s="516">
        <v>0</v>
      </c>
      <c r="AV367" s="516">
        <v>0</v>
      </c>
      <c r="AW367" s="516">
        <v>0</v>
      </c>
      <c r="AX367" s="516">
        <v>0</v>
      </c>
      <c r="AY367" s="516">
        <v>0</v>
      </c>
      <c r="AZ367" s="516">
        <v>0</v>
      </c>
      <c r="BA367" s="516">
        <v>0</v>
      </c>
      <c r="BB367" s="393">
        <v>0</v>
      </c>
      <c r="BC367" s="393">
        <v>0</v>
      </c>
      <c r="BD367" s="393">
        <v>0</v>
      </c>
      <c r="BE367" s="393">
        <v>0</v>
      </c>
      <c r="BF367" s="393">
        <v>0</v>
      </c>
      <c r="BG367" s="393">
        <v>0</v>
      </c>
      <c r="BH367" s="393">
        <v>0</v>
      </c>
      <c r="BI367" s="393">
        <v>0</v>
      </c>
      <c r="BJ367" s="393">
        <v>0</v>
      </c>
      <c r="BK367" s="393">
        <v>0</v>
      </c>
      <c r="BL367" s="393">
        <v>0</v>
      </c>
      <c r="BM367" s="393">
        <v>0</v>
      </c>
      <c r="BN367" s="393">
        <v>0</v>
      </c>
      <c r="BO367" s="393">
        <v>0</v>
      </c>
      <c r="BP367" s="393">
        <v>0</v>
      </c>
      <c r="BQ367" s="393">
        <v>0</v>
      </c>
      <c r="BR367" s="393">
        <v>0</v>
      </c>
      <c r="BS367" s="393">
        <v>0</v>
      </c>
      <c r="BT367" s="393">
        <v>0</v>
      </c>
      <c r="BU367" s="393">
        <v>0</v>
      </c>
      <c r="BV367" s="393">
        <v>0</v>
      </c>
      <c r="BW367" s="393">
        <v>0</v>
      </c>
      <c r="BX367" s="393">
        <v>0</v>
      </c>
      <c r="BY367" s="393">
        <v>0</v>
      </c>
      <c r="BZ367" s="393">
        <v>0</v>
      </c>
      <c r="CA367" s="393">
        <v>0</v>
      </c>
      <c r="CB367" s="393">
        <v>0</v>
      </c>
      <c r="CC367" s="393">
        <v>0</v>
      </c>
      <c r="CD367" s="393">
        <v>0</v>
      </c>
      <c r="CE367" s="393">
        <v>0</v>
      </c>
      <c r="CF367" s="393">
        <v>848805</v>
      </c>
      <c r="CG367" s="393">
        <v>850618</v>
      </c>
      <c r="CH367" s="393">
        <v>878715</v>
      </c>
      <c r="CI367" s="393">
        <v>808493</v>
      </c>
      <c r="CJ367" s="393">
        <v>621591</v>
      </c>
      <c r="CK367" s="393">
        <v>0</v>
      </c>
      <c r="CL367" s="393">
        <v>7073379</v>
      </c>
      <c r="CM367" s="393">
        <v>7088481</v>
      </c>
      <c r="CN367" s="393">
        <v>7423697</v>
      </c>
      <c r="CO367" s="393">
        <v>6820773</v>
      </c>
      <c r="CP367" s="393">
        <v>5179921</v>
      </c>
      <c r="CQ367" s="393">
        <v>0</v>
      </c>
      <c r="CR367" s="393">
        <v>0</v>
      </c>
      <c r="CS367" s="393">
        <v>0</v>
      </c>
      <c r="CT367" s="393">
        <v>193312</v>
      </c>
      <c r="CU367" s="393">
        <v>168924</v>
      </c>
      <c r="CV367" s="393">
        <v>112898</v>
      </c>
      <c r="CW367" s="393">
        <v>0</v>
      </c>
      <c r="CX367" s="393">
        <v>0</v>
      </c>
      <c r="CY367" s="393">
        <v>0</v>
      </c>
      <c r="CZ367" s="393">
        <v>0</v>
      </c>
      <c r="DA367" s="393">
        <v>0</v>
      </c>
      <c r="DB367" s="393">
        <v>0</v>
      </c>
      <c r="DC367" s="393">
        <v>0</v>
      </c>
      <c r="DD367" s="393">
        <v>0</v>
      </c>
      <c r="DE367" s="393">
        <v>0</v>
      </c>
      <c r="DF367" s="393">
        <v>0</v>
      </c>
      <c r="DG367" s="393">
        <v>0</v>
      </c>
      <c r="DH367" s="393">
        <v>0</v>
      </c>
      <c r="DI367" s="393">
        <v>0</v>
      </c>
      <c r="DJ367" s="393">
        <v>0</v>
      </c>
      <c r="DK367" s="393">
        <v>0</v>
      </c>
      <c r="DL367" s="393">
        <v>0</v>
      </c>
      <c r="DM367" s="393">
        <v>0</v>
      </c>
      <c r="DN367" s="393">
        <v>0</v>
      </c>
      <c r="DO367" s="393">
        <v>0</v>
      </c>
    </row>
    <row r="368" spans="1:141" ht="15" x14ac:dyDescent="0.25">
      <c r="A368" s="386" t="str">
        <f t="shared" si="21"/>
        <v>060120260220TAC0005-06xx-10704551115</v>
      </c>
      <c r="B368" s="161" t="s">
        <v>3842</v>
      </c>
      <c r="C368" s="475" t="s">
        <v>3363</v>
      </c>
      <c r="D368" s="161" t="s">
        <v>4458</v>
      </c>
      <c r="E368" s="161" t="s">
        <v>5014</v>
      </c>
      <c r="F368" s="161"/>
      <c r="G368" s="161" t="s">
        <v>479</v>
      </c>
      <c r="H368" s="198">
        <v>46073</v>
      </c>
      <c r="I368" s="161" t="s">
        <v>661</v>
      </c>
      <c r="J368" s="161" t="s">
        <v>348</v>
      </c>
      <c r="K368" s="260">
        <v>10704551115</v>
      </c>
      <c r="L368" s="161" t="s">
        <v>3865</v>
      </c>
      <c r="M368" s="161" t="s">
        <v>3841</v>
      </c>
      <c r="N368" s="161" t="s">
        <v>564</v>
      </c>
      <c r="O368" s="198" t="e">
        <v>#N/A</v>
      </c>
      <c r="P368" s="161" t="e">
        <v>#N/A</v>
      </c>
      <c r="Q368" s="161" t="e">
        <v>#N/A</v>
      </c>
      <c r="R368" s="161" t="s">
        <v>31</v>
      </c>
      <c r="S368" s="161" t="s">
        <v>662</v>
      </c>
      <c r="T368" s="161" t="s">
        <v>562</v>
      </c>
      <c r="U368" s="161" t="s">
        <v>1383</v>
      </c>
      <c r="V368" s="161" t="s">
        <v>658</v>
      </c>
      <c r="W368" s="161" t="s">
        <v>132</v>
      </c>
      <c r="X368" s="198">
        <v>44927</v>
      </c>
      <c r="Y368" s="198">
        <v>46070</v>
      </c>
      <c r="Z368" s="161">
        <v>30</v>
      </c>
      <c r="AA368" s="198">
        <v>46077</v>
      </c>
      <c r="AB368" s="197">
        <f t="shared" si="20"/>
        <v>36</v>
      </c>
      <c r="AC368" s="161" t="s">
        <v>904</v>
      </c>
      <c r="AD368" s="161">
        <v>0</v>
      </c>
      <c r="AE368" s="197">
        <v>19055938</v>
      </c>
      <c r="AF368" s="197">
        <v>4.2249455261661746</v>
      </c>
      <c r="AG368" s="197">
        <v>2.7777777777777776E-2</v>
      </c>
      <c r="AH368" s="242" t="s">
        <v>118</v>
      </c>
      <c r="AI368" s="242" t="s">
        <v>118</v>
      </c>
      <c r="AJ368" s="515"/>
      <c r="AK368" s="515"/>
      <c r="AL368" s="515"/>
      <c r="AM368" s="515"/>
      <c r="AN368" s="515"/>
      <c r="AO368" s="515"/>
      <c r="AP368" s="515"/>
      <c r="AQ368" s="515"/>
      <c r="AR368" s="515"/>
      <c r="AS368" s="515"/>
      <c r="AT368" s="515"/>
      <c r="AU368" s="515"/>
      <c r="AV368" s="515"/>
      <c r="AW368" s="515"/>
      <c r="AX368" s="515"/>
      <c r="AY368" s="515"/>
      <c r="AZ368" s="515"/>
      <c r="BA368" s="515"/>
      <c r="BB368" s="234"/>
      <c r="BC368" s="234"/>
      <c r="BD368" s="234"/>
      <c r="BE368" s="234"/>
      <c r="BF368" s="234"/>
      <c r="BG368" s="234"/>
      <c r="BH368" s="234"/>
      <c r="BI368" s="234"/>
      <c r="BJ368" s="234"/>
      <c r="BK368" s="234"/>
      <c r="BL368" s="234"/>
      <c r="BM368" s="234"/>
      <c r="BN368" s="234"/>
      <c r="BO368" s="234"/>
      <c r="BP368" s="234"/>
      <c r="BQ368" s="234"/>
      <c r="BR368" s="234"/>
      <c r="BS368" s="234"/>
      <c r="BT368" s="234"/>
      <c r="BU368" s="234"/>
      <c r="BV368" s="234"/>
      <c r="BW368" s="234"/>
      <c r="BX368" s="234"/>
      <c r="BY368" s="234"/>
      <c r="BZ368" s="234"/>
      <c r="CA368" s="234"/>
      <c r="CB368" s="234"/>
      <c r="CC368" s="234"/>
      <c r="CD368" s="234"/>
      <c r="CE368" s="234"/>
      <c r="CF368" s="234"/>
      <c r="CG368" s="234"/>
      <c r="CH368" s="234"/>
      <c r="CI368" s="234"/>
      <c r="CJ368" s="234"/>
      <c r="CK368" s="234"/>
      <c r="CL368" s="234"/>
      <c r="CM368" s="234"/>
      <c r="CN368" s="234"/>
      <c r="CO368" s="234"/>
      <c r="CP368" s="234"/>
      <c r="CQ368" s="234"/>
      <c r="CR368" s="234"/>
      <c r="CS368" s="234"/>
      <c r="CT368" s="234"/>
      <c r="CU368" s="234"/>
      <c r="CV368" s="234"/>
      <c r="CW368" s="234"/>
      <c r="CX368" s="234"/>
      <c r="CY368" s="234"/>
      <c r="CZ368" s="234"/>
      <c r="DA368" s="234"/>
      <c r="DB368" s="234"/>
      <c r="DC368" s="234"/>
      <c r="DD368" s="234"/>
      <c r="DE368" s="234"/>
      <c r="DF368" s="234"/>
      <c r="DG368" s="234"/>
      <c r="DH368" s="234"/>
      <c r="DI368" s="234"/>
      <c r="DJ368" s="234"/>
      <c r="DK368" s="234"/>
      <c r="DL368" s="234"/>
      <c r="DM368" s="234"/>
      <c r="DN368" s="234"/>
      <c r="DO368" s="234"/>
      <c r="DP368" s="234"/>
      <c r="DQ368" s="234"/>
      <c r="DR368" s="234"/>
      <c r="DS368" s="234"/>
      <c r="DT368" s="234"/>
      <c r="DU368" s="234"/>
      <c r="DV368" s="234"/>
      <c r="DW368" s="234"/>
      <c r="DX368" s="234"/>
      <c r="DY368" s="234"/>
      <c r="DZ368" s="234"/>
      <c r="EA368" s="234"/>
      <c r="EB368" s="234"/>
      <c r="EC368" s="234"/>
      <c r="ED368" s="234"/>
      <c r="EE368" s="234"/>
      <c r="EF368" s="234"/>
      <c r="EG368" s="234"/>
      <c r="EH368" s="234"/>
      <c r="EI368" s="234"/>
      <c r="EJ368" s="234"/>
      <c r="EK368" s="234"/>
    </row>
    <row r="369" spans="1:141" ht="15" x14ac:dyDescent="0.25">
      <c r="A369" s="386" t="str">
        <f t="shared" si="21"/>
        <v>600120260219TAC0007-60xx-230640030555</v>
      </c>
      <c r="B369" s="161" t="s">
        <v>3775</v>
      </c>
      <c r="C369" s="475" t="s">
        <v>3363</v>
      </c>
      <c r="D369" s="161" t="s">
        <v>4458</v>
      </c>
      <c r="E369" s="161" t="s">
        <v>5315</v>
      </c>
      <c r="F369" s="161"/>
      <c r="G369" s="161" t="s">
        <v>479</v>
      </c>
      <c r="H369" s="198">
        <v>46072</v>
      </c>
      <c r="I369" s="161" t="s">
        <v>566</v>
      </c>
      <c r="J369" s="161" t="s">
        <v>363</v>
      </c>
      <c r="K369" s="260">
        <v>230640030555</v>
      </c>
      <c r="L369" s="161" t="s">
        <v>5316</v>
      </c>
      <c r="M369" s="161" t="s">
        <v>3774</v>
      </c>
      <c r="N369" s="161" t="s">
        <v>564</v>
      </c>
      <c r="O369" s="198" t="e">
        <v>#N/A</v>
      </c>
      <c r="P369" s="161" t="e">
        <v>#N/A</v>
      </c>
      <c r="Q369" s="161" t="e">
        <v>#N/A</v>
      </c>
      <c r="R369" s="161" t="s">
        <v>480</v>
      </c>
      <c r="S369" s="161" t="s">
        <v>669</v>
      </c>
      <c r="T369" s="161" t="s">
        <v>567</v>
      </c>
      <c r="U369" s="161" t="s">
        <v>768</v>
      </c>
      <c r="V369" s="161" t="s">
        <v>658</v>
      </c>
      <c r="W369" s="161" t="s">
        <v>132</v>
      </c>
      <c r="X369" s="198">
        <v>45099</v>
      </c>
      <c r="Y369" s="198">
        <v>46065</v>
      </c>
      <c r="Z369" s="161">
        <v>30</v>
      </c>
      <c r="AA369" s="198">
        <v>46083</v>
      </c>
      <c r="AB369" s="197">
        <f t="shared" si="20"/>
        <v>30</v>
      </c>
      <c r="AC369" s="161" t="s">
        <v>904</v>
      </c>
      <c r="AD369" s="161">
        <v>0</v>
      </c>
      <c r="AE369" s="197">
        <v>17784225</v>
      </c>
      <c r="AF369" s="197">
        <v>5.8496448397385885</v>
      </c>
      <c r="AG369" s="197">
        <v>0</v>
      </c>
      <c r="AH369" s="242" t="s">
        <v>118</v>
      </c>
      <c r="AI369" s="242" t="s">
        <v>57</v>
      </c>
      <c r="AJ369" s="516">
        <v>0</v>
      </c>
      <c r="AK369" s="516">
        <v>0</v>
      </c>
      <c r="AL369" s="516">
        <v>8133801</v>
      </c>
      <c r="AM369" s="516">
        <v>9650424</v>
      </c>
      <c r="AN369" s="516">
        <v>0</v>
      </c>
      <c r="AO369" s="516">
        <v>0</v>
      </c>
      <c r="AP369" s="516">
        <v>0</v>
      </c>
      <c r="AQ369" s="516">
        <v>0</v>
      </c>
      <c r="AR369" s="516">
        <v>755676</v>
      </c>
      <c r="AS369" s="516">
        <v>284638</v>
      </c>
      <c r="AT369" s="516">
        <v>0</v>
      </c>
      <c r="AU369" s="516">
        <v>0</v>
      </c>
      <c r="AV369" s="516">
        <v>0</v>
      </c>
      <c r="AW369" s="516">
        <v>0</v>
      </c>
      <c r="AX369" s="516">
        <v>0</v>
      </c>
      <c r="AY369" s="516">
        <v>0</v>
      </c>
      <c r="AZ369" s="516">
        <v>0</v>
      </c>
      <c r="BA369" s="516">
        <v>0</v>
      </c>
      <c r="BB369" s="393">
        <v>0</v>
      </c>
      <c r="BC369" s="393">
        <v>0</v>
      </c>
      <c r="BD369" s="393">
        <v>8133801</v>
      </c>
      <c r="BE369" s="393">
        <v>9650424</v>
      </c>
      <c r="BF369" s="393">
        <v>0</v>
      </c>
      <c r="BG369" s="393">
        <v>0</v>
      </c>
      <c r="BH369" s="393">
        <v>0</v>
      </c>
      <c r="BI369" s="393">
        <v>0</v>
      </c>
      <c r="BJ369" s="393">
        <v>755676</v>
      </c>
      <c r="BK369" s="393">
        <v>284638</v>
      </c>
      <c r="BL369" s="393">
        <v>0</v>
      </c>
      <c r="BM369" s="393">
        <v>0</v>
      </c>
      <c r="BN369" s="393">
        <v>0</v>
      </c>
      <c r="BO369" s="393">
        <v>0</v>
      </c>
      <c r="BP369" s="393">
        <v>0</v>
      </c>
      <c r="BQ369" s="393">
        <v>0</v>
      </c>
      <c r="BR369" s="393">
        <v>0</v>
      </c>
      <c r="BS369" s="393">
        <v>0</v>
      </c>
      <c r="BT369" s="393">
        <v>0</v>
      </c>
      <c r="BU369" s="393">
        <v>0</v>
      </c>
      <c r="BV369" s="393">
        <v>0</v>
      </c>
      <c r="BW369" s="393">
        <v>0</v>
      </c>
      <c r="BX369" s="393">
        <v>0</v>
      </c>
      <c r="BY369" s="393">
        <v>0</v>
      </c>
      <c r="BZ369" s="393">
        <v>0</v>
      </c>
      <c r="CA369" s="393">
        <v>0</v>
      </c>
      <c r="CB369" s="393">
        <v>0</v>
      </c>
      <c r="CC369" s="393">
        <v>0</v>
      </c>
      <c r="CD369" s="393">
        <v>0</v>
      </c>
      <c r="CE369" s="393">
        <v>0</v>
      </c>
      <c r="CF369" s="393">
        <v>0</v>
      </c>
      <c r="CG369" s="393">
        <v>0</v>
      </c>
      <c r="CH369" s="393">
        <v>0</v>
      </c>
      <c r="CI369" s="393">
        <v>0</v>
      </c>
      <c r="CJ369" s="393">
        <v>0</v>
      </c>
      <c r="CK369" s="393">
        <v>0</v>
      </c>
      <c r="CL369" s="393">
        <v>0</v>
      </c>
      <c r="CM369" s="393">
        <v>0</v>
      </c>
      <c r="CN369" s="393">
        <v>0</v>
      </c>
      <c r="CO369" s="393">
        <v>0</v>
      </c>
      <c r="CP369" s="393">
        <v>0</v>
      </c>
      <c r="CQ369" s="393">
        <v>0</v>
      </c>
      <c r="CR369" s="393">
        <v>0</v>
      </c>
      <c r="CS369" s="393">
        <v>0</v>
      </c>
      <c r="CT369" s="393">
        <v>0</v>
      </c>
      <c r="CU369" s="393">
        <v>0</v>
      </c>
      <c r="CV369" s="393">
        <v>0</v>
      </c>
      <c r="CW369" s="393">
        <v>0</v>
      </c>
      <c r="CX369" s="393">
        <v>0</v>
      </c>
      <c r="CY369" s="393">
        <v>0</v>
      </c>
      <c r="CZ369" s="393">
        <v>0</v>
      </c>
      <c r="DA369" s="393">
        <v>0</v>
      </c>
      <c r="DB369" s="393">
        <v>0</v>
      </c>
      <c r="DC369" s="393">
        <v>0</v>
      </c>
      <c r="DD369" s="393">
        <v>0</v>
      </c>
      <c r="DE369" s="393">
        <v>0</v>
      </c>
      <c r="DF369" s="393">
        <v>0</v>
      </c>
      <c r="DG369" s="393">
        <v>0</v>
      </c>
      <c r="DH369" s="393">
        <v>0</v>
      </c>
      <c r="DI369" s="393">
        <v>0</v>
      </c>
      <c r="DJ369" s="393">
        <v>0</v>
      </c>
      <c r="DK369" s="393">
        <v>0</v>
      </c>
      <c r="DL369" s="393">
        <v>0</v>
      </c>
      <c r="DM369" s="393">
        <v>0</v>
      </c>
      <c r="DN369" s="393">
        <v>0</v>
      </c>
      <c r="DO369" s="393">
        <v>0</v>
      </c>
    </row>
    <row r="370" spans="1:141" ht="15" x14ac:dyDescent="0.25">
      <c r="A370" s="386" t="str">
        <f t="shared" si="21"/>
        <v>090120260318TAC0001-09xx-241040029485</v>
      </c>
      <c r="B370" s="161" t="s">
        <v>4422</v>
      </c>
      <c r="C370" s="475" t="s">
        <v>3363</v>
      </c>
      <c r="D370" s="161" t="s">
        <v>4458</v>
      </c>
      <c r="E370" s="161"/>
      <c r="F370" s="161" t="s">
        <v>4903</v>
      </c>
      <c r="G370" s="161" t="s">
        <v>479</v>
      </c>
      <c r="H370" s="198">
        <v>46099</v>
      </c>
      <c r="I370" s="161" t="s">
        <v>677</v>
      </c>
      <c r="J370" s="161" t="s">
        <v>356</v>
      </c>
      <c r="K370" s="260">
        <v>241040029485</v>
      </c>
      <c r="L370" s="161" t="s">
        <v>5489</v>
      </c>
      <c r="M370" s="161" t="s">
        <v>5490</v>
      </c>
      <c r="N370" s="161" t="s">
        <v>564</v>
      </c>
      <c r="O370" s="198" t="e">
        <v>#N/A</v>
      </c>
      <c r="P370" s="161" t="e">
        <v>#N/A</v>
      </c>
      <c r="Q370" s="161" t="e">
        <v>#N/A</v>
      </c>
      <c r="R370" s="161" t="s">
        <v>31</v>
      </c>
      <c r="S370" s="161" t="s">
        <v>684</v>
      </c>
      <c r="T370" s="161" t="s">
        <v>578</v>
      </c>
      <c r="U370" s="161" t="s">
        <v>5491</v>
      </c>
      <c r="V370" s="161" t="s">
        <v>658</v>
      </c>
      <c r="W370" s="161" t="s">
        <v>132</v>
      </c>
      <c r="X370" s="198">
        <v>45588</v>
      </c>
      <c r="Y370" s="198">
        <v>46093</v>
      </c>
      <c r="Z370" s="161">
        <v>30</v>
      </c>
      <c r="AA370" s="198">
        <v>46112</v>
      </c>
      <c r="AB370" s="197">
        <f t="shared" si="20"/>
        <v>1</v>
      </c>
      <c r="AC370" s="161" t="s">
        <v>904</v>
      </c>
      <c r="AD370" s="161">
        <v>0</v>
      </c>
      <c r="AE370" s="197">
        <v>16200000</v>
      </c>
      <c r="AF370" s="197">
        <v>1.1177530864197531</v>
      </c>
      <c r="AG370" s="197">
        <v>0.3888888888888889</v>
      </c>
      <c r="AH370" s="242" t="s">
        <v>118</v>
      </c>
      <c r="AI370" s="242" t="s">
        <v>57</v>
      </c>
      <c r="AJ370" s="516">
        <v>0</v>
      </c>
      <c r="AK370" s="516">
        <v>0</v>
      </c>
      <c r="AL370" s="516">
        <v>0</v>
      </c>
      <c r="AM370" s="516">
        <v>16200000</v>
      </c>
      <c r="AN370" s="516">
        <v>0</v>
      </c>
      <c r="AO370" s="516">
        <v>0</v>
      </c>
      <c r="AP370" s="516">
        <v>0</v>
      </c>
      <c r="AQ370" s="516">
        <v>0</v>
      </c>
      <c r="AR370" s="516">
        <v>0</v>
      </c>
      <c r="AS370" s="516">
        <v>181076</v>
      </c>
      <c r="AT370" s="516">
        <v>0</v>
      </c>
      <c r="AU370" s="516">
        <v>0</v>
      </c>
      <c r="AV370" s="516">
        <v>0</v>
      </c>
      <c r="AW370" s="516">
        <v>0</v>
      </c>
      <c r="AX370" s="516">
        <v>0</v>
      </c>
      <c r="AY370" s="516">
        <v>0.16666666666666666</v>
      </c>
      <c r="AZ370" s="516">
        <v>1</v>
      </c>
      <c r="BA370" s="516">
        <v>0</v>
      </c>
      <c r="BB370" s="393">
        <v>0</v>
      </c>
      <c r="BC370" s="393">
        <v>0</v>
      </c>
      <c r="BD370" s="393">
        <v>0</v>
      </c>
      <c r="BE370" s="393">
        <v>16200000</v>
      </c>
      <c r="BF370" s="393">
        <v>0</v>
      </c>
      <c r="BG370" s="393">
        <v>0</v>
      </c>
      <c r="BH370" s="393">
        <v>0</v>
      </c>
      <c r="BI370" s="393">
        <v>0</v>
      </c>
      <c r="BJ370" s="393">
        <v>0</v>
      </c>
      <c r="BK370" s="393">
        <v>181076</v>
      </c>
      <c r="BL370" s="393">
        <v>0</v>
      </c>
      <c r="BM370" s="393">
        <v>0</v>
      </c>
      <c r="BN370" s="393">
        <v>0</v>
      </c>
      <c r="BO370" s="393">
        <v>0</v>
      </c>
      <c r="BP370" s="393">
        <v>0</v>
      </c>
      <c r="BQ370" s="393">
        <v>0.16666666666666666</v>
      </c>
      <c r="BR370" s="393">
        <v>1</v>
      </c>
      <c r="BS370" s="393">
        <v>0</v>
      </c>
      <c r="BT370" s="393">
        <v>0</v>
      </c>
      <c r="BU370" s="393">
        <v>0</v>
      </c>
      <c r="BV370" s="393">
        <v>0</v>
      </c>
      <c r="BW370" s="393">
        <v>0</v>
      </c>
      <c r="BX370" s="393">
        <v>0</v>
      </c>
      <c r="BY370" s="393">
        <v>0</v>
      </c>
      <c r="BZ370" s="393">
        <v>0</v>
      </c>
      <c r="CA370" s="393">
        <v>0</v>
      </c>
      <c r="CB370" s="393">
        <v>0</v>
      </c>
      <c r="CC370" s="393">
        <v>0</v>
      </c>
      <c r="CD370" s="393">
        <v>0</v>
      </c>
      <c r="CE370" s="393">
        <v>0</v>
      </c>
      <c r="CF370" s="393">
        <v>0</v>
      </c>
      <c r="CG370" s="393">
        <v>0</v>
      </c>
      <c r="CH370" s="393">
        <v>0</v>
      </c>
      <c r="CI370" s="393">
        <v>0</v>
      </c>
      <c r="CJ370" s="393">
        <v>0</v>
      </c>
      <c r="CK370" s="393">
        <v>0</v>
      </c>
      <c r="CL370" s="393">
        <v>0</v>
      </c>
      <c r="CM370" s="393">
        <v>0</v>
      </c>
      <c r="CN370" s="393">
        <v>0</v>
      </c>
      <c r="CO370" s="393">
        <v>0</v>
      </c>
      <c r="CP370" s="393">
        <v>0</v>
      </c>
      <c r="CQ370" s="393">
        <v>0</v>
      </c>
      <c r="CR370" s="393">
        <v>0</v>
      </c>
      <c r="CS370" s="393">
        <v>0</v>
      </c>
      <c r="CT370" s="393">
        <v>0</v>
      </c>
      <c r="CU370" s="393">
        <v>0</v>
      </c>
      <c r="CV370" s="393">
        <v>0</v>
      </c>
      <c r="CW370" s="393">
        <v>0</v>
      </c>
      <c r="CX370" s="393">
        <v>0</v>
      </c>
      <c r="CY370" s="393">
        <v>0</v>
      </c>
      <c r="CZ370" s="393">
        <v>0</v>
      </c>
      <c r="DA370" s="393">
        <v>0</v>
      </c>
      <c r="DB370" s="393">
        <v>0</v>
      </c>
      <c r="DC370" s="393">
        <v>0</v>
      </c>
      <c r="DD370" s="393">
        <v>0</v>
      </c>
      <c r="DE370" s="393">
        <v>0</v>
      </c>
      <c r="DF370" s="393">
        <v>0</v>
      </c>
      <c r="DG370" s="393">
        <v>0</v>
      </c>
      <c r="DH370" s="393">
        <v>0</v>
      </c>
      <c r="DI370" s="393">
        <v>0</v>
      </c>
      <c r="DJ370" s="393">
        <v>0</v>
      </c>
      <c r="DK370" s="393">
        <v>0</v>
      </c>
      <c r="DL370" s="393">
        <v>0</v>
      </c>
      <c r="DM370" s="393">
        <v>0</v>
      </c>
      <c r="DN370" s="393">
        <v>0</v>
      </c>
      <c r="DO370" s="393">
        <v>0</v>
      </c>
    </row>
    <row r="371" spans="1:141" ht="15" x14ac:dyDescent="0.25">
      <c r="A371" s="386" t="str">
        <f t="shared" si="21"/>
        <v>600120251217TAC0018-60xx-161240004707</v>
      </c>
      <c r="B371" s="161" t="s">
        <v>2231</v>
      </c>
      <c r="C371" s="475" t="s">
        <v>3363</v>
      </c>
      <c r="D371" s="161" t="s">
        <v>4458</v>
      </c>
      <c r="E371" s="161" t="s">
        <v>5259</v>
      </c>
      <c r="F371" s="161"/>
      <c r="G371" s="161" t="s">
        <v>479</v>
      </c>
      <c r="H371" s="198">
        <v>46008</v>
      </c>
      <c r="I371" s="161" t="s">
        <v>566</v>
      </c>
      <c r="J371" s="161" t="s">
        <v>363</v>
      </c>
      <c r="K371" s="260">
        <v>161240004707</v>
      </c>
      <c r="L371" s="161" t="s">
        <v>3138</v>
      </c>
      <c r="M371" s="161" t="s">
        <v>2230</v>
      </c>
      <c r="N371" s="161" t="s">
        <v>564</v>
      </c>
      <c r="O371" s="198" t="e">
        <v>#N/A</v>
      </c>
      <c r="P371" s="161" t="e">
        <v>#N/A</v>
      </c>
      <c r="Q371" s="161" t="e">
        <v>#N/A</v>
      </c>
      <c r="R371" s="161" t="s">
        <v>480</v>
      </c>
      <c r="S371" s="161" t="s">
        <v>793</v>
      </c>
      <c r="T371" s="161" t="s">
        <v>594</v>
      </c>
      <c r="U371" s="161" t="s">
        <v>752</v>
      </c>
      <c r="V371" s="161" t="s">
        <v>658</v>
      </c>
      <c r="W371" s="161" t="s">
        <v>132</v>
      </c>
      <c r="X371" s="198">
        <v>44562</v>
      </c>
      <c r="Y371" s="198">
        <v>45989</v>
      </c>
      <c r="Z371" s="161">
        <v>30</v>
      </c>
      <c r="AA371" s="198">
        <v>46008</v>
      </c>
      <c r="AB371" s="197">
        <f t="shared" si="20"/>
        <v>105</v>
      </c>
      <c r="AC371" s="161" t="s">
        <v>904</v>
      </c>
      <c r="AD371" s="161">
        <v>0</v>
      </c>
      <c r="AE371" s="197">
        <v>15900639</v>
      </c>
      <c r="AF371" s="197">
        <v>1.7323424691937364</v>
      </c>
      <c r="AG371" s="197">
        <v>3.916666666666667</v>
      </c>
      <c r="AH371" s="242" t="s">
        <v>118</v>
      </c>
      <c r="AI371" s="242" t="s">
        <v>118</v>
      </c>
      <c r="AJ371" s="515"/>
      <c r="AK371" s="515"/>
      <c r="AL371" s="515"/>
      <c r="AM371" s="515"/>
      <c r="AN371" s="515"/>
      <c r="AO371" s="515"/>
      <c r="AP371" s="515"/>
      <c r="AQ371" s="515"/>
      <c r="AR371" s="515"/>
      <c r="AS371" s="515"/>
      <c r="AT371" s="515"/>
      <c r="AU371" s="515"/>
      <c r="AV371" s="515"/>
      <c r="AW371" s="515"/>
      <c r="AX371" s="515"/>
      <c r="AY371" s="515"/>
      <c r="AZ371" s="515"/>
      <c r="BA371" s="515"/>
      <c r="BB371" s="234"/>
      <c r="BC371" s="234"/>
      <c r="BD371" s="234"/>
      <c r="BE371" s="234"/>
      <c r="BF371" s="234"/>
      <c r="BG371" s="234"/>
      <c r="BH371" s="234"/>
      <c r="BI371" s="234"/>
      <c r="BJ371" s="234"/>
      <c r="BK371" s="234"/>
      <c r="BL371" s="234"/>
      <c r="BM371" s="234"/>
      <c r="BN371" s="234"/>
      <c r="BO371" s="234"/>
      <c r="BP371" s="234"/>
      <c r="BQ371" s="234"/>
      <c r="BR371" s="234"/>
      <c r="BS371" s="234"/>
      <c r="BT371" s="234"/>
      <c r="BU371" s="234"/>
      <c r="BV371" s="234"/>
      <c r="BW371" s="234"/>
      <c r="BX371" s="234"/>
      <c r="BY371" s="234"/>
      <c r="BZ371" s="234"/>
      <c r="CA371" s="234"/>
      <c r="CB371" s="234"/>
      <c r="CC371" s="234"/>
      <c r="CD371" s="234"/>
      <c r="CE371" s="234"/>
      <c r="CF371" s="234"/>
      <c r="CG371" s="234"/>
      <c r="CH371" s="234"/>
      <c r="CI371" s="234"/>
      <c r="CJ371" s="234"/>
      <c r="CK371" s="234"/>
      <c r="CL371" s="234"/>
      <c r="CM371" s="234"/>
      <c r="CN371" s="234"/>
      <c r="CO371" s="234"/>
      <c r="CP371" s="234"/>
      <c r="CQ371" s="234"/>
      <c r="CR371" s="234"/>
      <c r="CS371" s="234"/>
      <c r="CT371" s="234"/>
      <c r="CU371" s="234"/>
      <c r="CV371" s="234"/>
      <c r="CW371" s="234"/>
      <c r="CX371" s="234"/>
      <c r="CY371" s="234"/>
      <c r="CZ371" s="234"/>
      <c r="DA371" s="234"/>
      <c r="DB371" s="234"/>
      <c r="DC371" s="234"/>
      <c r="DD371" s="234"/>
      <c r="DE371" s="234"/>
      <c r="DF371" s="234"/>
      <c r="DG371" s="234"/>
      <c r="DH371" s="234"/>
      <c r="DI371" s="234"/>
      <c r="DJ371" s="234"/>
      <c r="DK371" s="234"/>
      <c r="DL371" s="234"/>
      <c r="DM371" s="234"/>
      <c r="DN371" s="234"/>
      <c r="DO371" s="234"/>
      <c r="DP371" s="234"/>
      <c r="DQ371" s="234"/>
      <c r="DR371" s="234"/>
      <c r="DS371" s="234"/>
      <c r="DT371" s="234"/>
      <c r="DU371" s="234"/>
      <c r="DV371" s="234"/>
      <c r="DW371" s="234"/>
      <c r="DX371" s="234"/>
      <c r="DY371" s="234"/>
      <c r="DZ371" s="234"/>
      <c r="EA371" s="234"/>
      <c r="EB371" s="234"/>
      <c r="EC371" s="234"/>
      <c r="ED371" s="234"/>
      <c r="EE371" s="234"/>
      <c r="EF371" s="234"/>
      <c r="EG371" s="234"/>
      <c r="EH371" s="234"/>
      <c r="EI371" s="234"/>
      <c r="EJ371" s="234"/>
      <c r="EK371" s="234"/>
    </row>
    <row r="372" spans="1:141" ht="15" x14ac:dyDescent="0.25">
      <c r="A372" s="386" t="str">
        <f t="shared" si="21"/>
        <v>590120260327TAC0001-59xx-640422403622</v>
      </c>
      <c r="B372" s="161" t="s">
        <v>4557</v>
      </c>
      <c r="C372" s="475" t="s">
        <v>3363</v>
      </c>
      <c r="D372" s="161" t="s">
        <v>4458</v>
      </c>
      <c r="E372" s="161"/>
      <c r="F372" s="161" t="s">
        <v>4903</v>
      </c>
      <c r="G372" s="161" t="s">
        <v>479</v>
      </c>
      <c r="H372" s="198">
        <v>46108</v>
      </c>
      <c r="I372" s="161" t="s">
        <v>570</v>
      </c>
      <c r="J372" s="161" t="s">
        <v>337</v>
      </c>
      <c r="K372" s="260">
        <v>640422403622</v>
      </c>
      <c r="L372" s="161" t="s">
        <v>5487</v>
      </c>
      <c r="M372" s="161" t="s">
        <v>4556</v>
      </c>
      <c r="N372" s="161" t="s">
        <v>564</v>
      </c>
      <c r="O372" s="198" t="e">
        <v>#N/A</v>
      </c>
      <c r="P372" s="161" t="e">
        <v>#N/A</v>
      </c>
      <c r="Q372" s="161" t="e">
        <v>#N/A</v>
      </c>
      <c r="R372" s="161" t="s">
        <v>31</v>
      </c>
      <c r="S372" s="161" t="s">
        <v>747</v>
      </c>
      <c r="T372" s="161" t="s">
        <v>572</v>
      </c>
      <c r="U372" s="161" t="s">
        <v>2330</v>
      </c>
      <c r="V372" s="161" t="s">
        <v>658</v>
      </c>
      <c r="W372" s="161" t="s">
        <v>132</v>
      </c>
      <c r="X372" s="198">
        <v>44927</v>
      </c>
      <c r="Y372" s="198">
        <v>46094</v>
      </c>
      <c r="Z372" s="161">
        <v>30</v>
      </c>
      <c r="AA372" s="198">
        <v>46112</v>
      </c>
      <c r="AB372" s="197">
        <f t="shared" si="20"/>
        <v>1</v>
      </c>
      <c r="AC372" s="161" t="s">
        <v>904</v>
      </c>
      <c r="AD372" s="161">
        <v>0</v>
      </c>
      <c r="AE372" s="197">
        <v>15116300</v>
      </c>
      <c r="AF372" s="197">
        <v>6.3088057262689938</v>
      </c>
      <c r="AG372" s="197">
        <v>0</v>
      </c>
      <c r="AH372" s="242" t="s">
        <v>118</v>
      </c>
      <c r="AI372" s="242" t="s">
        <v>57</v>
      </c>
      <c r="AJ372" s="516">
        <v>0</v>
      </c>
      <c r="AK372" s="516">
        <v>50000000</v>
      </c>
      <c r="AL372" s="516">
        <v>10000000</v>
      </c>
      <c r="AM372" s="516">
        <v>157500</v>
      </c>
      <c r="AN372" s="516">
        <v>4958800</v>
      </c>
      <c r="AO372" s="516">
        <v>0</v>
      </c>
      <c r="AP372" s="516">
        <v>0</v>
      </c>
      <c r="AQ372" s="516">
        <v>0</v>
      </c>
      <c r="AR372" s="516">
        <v>300000</v>
      </c>
      <c r="AS372" s="516">
        <v>2363</v>
      </c>
      <c r="AT372" s="516">
        <v>651295</v>
      </c>
      <c r="AU372" s="516">
        <v>0</v>
      </c>
      <c r="AV372" s="516">
        <v>1</v>
      </c>
      <c r="AW372" s="516">
        <v>0</v>
      </c>
      <c r="AX372" s="516">
        <v>0</v>
      </c>
      <c r="AY372" s="516">
        <v>0</v>
      </c>
      <c r="AZ372" s="516">
        <v>0</v>
      </c>
      <c r="BA372" s="516">
        <v>0</v>
      </c>
      <c r="BB372" s="393">
        <v>0</v>
      </c>
      <c r="BC372" s="393">
        <v>0</v>
      </c>
      <c r="BD372" s="393">
        <v>0</v>
      </c>
      <c r="BE372" s="393">
        <v>0</v>
      </c>
      <c r="BF372" s="393">
        <v>0</v>
      </c>
      <c r="BG372" s="393">
        <v>0</v>
      </c>
      <c r="BH372" s="393">
        <v>0</v>
      </c>
      <c r="BI372" s="393">
        <v>0</v>
      </c>
      <c r="BJ372" s="393">
        <v>0</v>
      </c>
      <c r="BK372" s="393">
        <v>0</v>
      </c>
      <c r="BL372" s="393">
        <v>0</v>
      </c>
      <c r="BM372" s="393">
        <v>0</v>
      </c>
      <c r="BN372" s="393">
        <v>0</v>
      </c>
      <c r="BO372" s="393">
        <v>0</v>
      </c>
      <c r="BP372" s="393">
        <v>0</v>
      </c>
      <c r="BQ372" s="393">
        <v>0</v>
      </c>
      <c r="BR372" s="393">
        <v>0</v>
      </c>
      <c r="BS372" s="393">
        <v>0</v>
      </c>
      <c r="BT372" s="393">
        <v>0</v>
      </c>
      <c r="BU372" s="393">
        <v>0</v>
      </c>
      <c r="BV372" s="393">
        <v>0</v>
      </c>
      <c r="BW372" s="393">
        <v>0</v>
      </c>
      <c r="BX372" s="393">
        <v>0</v>
      </c>
      <c r="BY372" s="393">
        <v>0</v>
      </c>
      <c r="BZ372" s="393">
        <v>0</v>
      </c>
      <c r="CA372" s="393">
        <v>0</v>
      </c>
      <c r="CB372" s="393">
        <v>0</v>
      </c>
      <c r="CC372" s="393">
        <v>0</v>
      </c>
      <c r="CD372" s="393">
        <v>0</v>
      </c>
      <c r="CE372" s="393">
        <v>0</v>
      </c>
      <c r="CF372" s="393">
        <v>0</v>
      </c>
      <c r="CG372" s="393">
        <v>0</v>
      </c>
      <c r="CH372" s="393">
        <v>0</v>
      </c>
      <c r="CI372" s="393">
        <v>0</v>
      </c>
      <c r="CJ372" s="393">
        <v>502081</v>
      </c>
      <c r="CK372" s="393">
        <v>0</v>
      </c>
      <c r="CL372" s="393">
        <v>0</v>
      </c>
      <c r="CM372" s="393">
        <v>50000000</v>
      </c>
      <c r="CN372" s="393">
        <v>10000000</v>
      </c>
      <c r="CO372" s="393">
        <v>157500</v>
      </c>
      <c r="CP372" s="393">
        <v>4958800</v>
      </c>
      <c r="CQ372" s="393">
        <v>0</v>
      </c>
      <c r="CR372" s="393">
        <v>0</v>
      </c>
      <c r="CS372" s="393">
        <v>0</v>
      </c>
      <c r="CT372" s="393">
        <v>300000</v>
      </c>
      <c r="CU372" s="393">
        <v>2363</v>
      </c>
      <c r="CV372" s="393">
        <v>149214</v>
      </c>
      <c r="CW372" s="393">
        <v>0</v>
      </c>
      <c r="CX372" s="393">
        <v>1</v>
      </c>
      <c r="CY372" s="393">
        <v>0</v>
      </c>
      <c r="CZ372" s="393">
        <v>0</v>
      </c>
      <c r="DA372" s="393">
        <v>0</v>
      </c>
      <c r="DB372" s="393">
        <v>0</v>
      </c>
      <c r="DC372" s="393">
        <v>0</v>
      </c>
      <c r="DD372" s="393">
        <v>0</v>
      </c>
      <c r="DE372" s="393">
        <v>0</v>
      </c>
      <c r="DF372" s="393">
        <v>0</v>
      </c>
      <c r="DG372" s="393">
        <v>0</v>
      </c>
      <c r="DH372" s="393">
        <v>0</v>
      </c>
      <c r="DI372" s="393">
        <v>0</v>
      </c>
      <c r="DJ372" s="393">
        <v>0</v>
      </c>
      <c r="DK372" s="393">
        <v>0</v>
      </c>
      <c r="DL372" s="393">
        <v>0</v>
      </c>
      <c r="DM372" s="393">
        <v>0</v>
      </c>
      <c r="DN372" s="393">
        <v>0</v>
      </c>
      <c r="DO372" s="393">
        <v>0</v>
      </c>
    </row>
    <row r="373" spans="1:141" ht="15" x14ac:dyDescent="0.25">
      <c r="A373" s="386" t="str">
        <f t="shared" si="21"/>
        <v>620120251222TAC0062-62xx-120841010625</v>
      </c>
      <c r="B373" s="161" t="s">
        <v>2664</v>
      </c>
      <c r="C373" s="475" t="s">
        <v>3363</v>
      </c>
      <c r="D373" s="161" t="s">
        <v>4458</v>
      </c>
      <c r="E373" s="161" t="s">
        <v>5404</v>
      </c>
      <c r="F373" s="161"/>
      <c r="G373" s="161" t="s">
        <v>479</v>
      </c>
      <c r="H373" s="198">
        <v>46013</v>
      </c>
      <c r="I373" s="161" t="s">
        <v>576</v>
      </c>
      <c r="J373" s="161" t="s">
        <v>361</v>
      </c>
      <c r="K373" s="260">
        <v>120841010625</v>
      </c>
      <c r="L373" s="161" t="s">
        <v>3139</v>
      </c>
      <c r="M373" s="161" t="s">
        <v>2663</v>
      </c>
      <c r="N373" s="161" t="s">
        <v>564</v>
      </c>
      <c r="O373" s="198" t="e">
        <v>#N/A</v>
      </c>
      <c r="P373" s="161" t="e">
        <v>#N/A</v>
      </c>
      <c r="Q373" s="161" t="e">
        <v>#N/A</v>
      </c>
      <c r="R373" s="161" t="s">
        <v>480</v>
      </c>
      <c r="S373" s="161" t="s">
        <v>1967</v>
      </c>
      <c r="T373" s="161" t="s">
        <v>578</v>
      </c>
      <c r="U373" s="161" t="s">
        <v>485</v>
      </c>
      <c r="V373" s="161" t="s">
        <v>658</v>
      </c>
      <c r="W373" s="161" t="s">
        <v>132</v>
      </c>
      <c r="X373" s="198">
        <v>44562</v>
      </c>
      <c r="Y373" s="198">
        <v>45987</v>
      </c>
      <c r="Z373" s="161">
        <v>30</v>
      </c>
      <c r="AA373" s="198">
        <v>46030</v>
      </c>
      <c r="AB373" s="197">
        <f t="shared" si="20"/>
        <v>83</v>
      </c>
      <c r="AC373" s="161" t="s">
        <v>904</v>
      </c>
      <c r="AD373" s="161">
        <v>0</v>
      </c>
      <c r="AE373" s="197">
        <v>14995424</v>
      </c>
      <c r="AF373" s="197">
        <v>0.38010095613168393</v>
      </c>
      <c r="AG373" s="197">
        <v>1</v>
      </c>
      <c r="AH373" s="242" t="s">
        <v>118</v>
      </c>
      <c r="AI373" s="242" t="s">
        <v>118</v>
      </c>
      <c r="AJ373" s="515"/>
      <c r="AK373" s="515"/>
      <c r="AL373" s="515"/>
      <c r="AM373" s="515"/>
      <c r="AN373" s="515"/>
      <c r="AO373" s="515"/>
      <c r="AP373" s="515"/>
      <c r="AQ373" s="515"/>
      <c r="AR373" s="515"/>
      <c r="AS373" s="515"/>
      <c r="AT373" s="515"/>
      <c r="AU373" s="515"/>
      <c r="AV373" s="515"/>
      <c r="AW373" s="515"/>
      <c r="AX373" s="515"/>
      <c r="AY373" s="515"/>
      <c r="AZ373" s="515"/>
      <c r="BA373" s="515"/>
      <c r="BB373" s="234"/>
      <c r="BC373" s="234"/>
      <c r="BD373" s="234"/>
      <c r="BE373" s="234"/>
      <c r="BF373" s="234"/>
      <c r="BG373" s="234"/>
      <c r="BH373" s="234"/>
      <c r="BI373" s="234"/>
      <c r="BJ373" s="234"/>
      <c r="BK373" s="234"/>
      <c r="BL373" s="234"/>
      <c r="BM373" s="234"/>
      <c r="BN373" s="234"/>
      <c r="BO373" s="234"/>
      <c r="BP373" s="234"/>
      <c r="BQ373" s="234"/>
      <c r="BR373" s="234"/>
      <c r="BS373" s="234"/>
      <c r="BT373" s="234"/>
      <c r="BU373" s="234"/>
      <c r="BV373" s="234"/>
      <c r="BW373" s="234"/>
      <c r="BX373" s="234"/>
      <c r="BY373" s="234"/>
      <c r="BZ373" s="234"/>
      <c r="CA373" s="234"/>
      <c r="CB373" s="234"/>
      <c r="CC373" s="234"/>
      <c r="CD373" s="234"/>
      <c r="CE373" s="234"/>
      <c r="CF373" s="234"/>
      <c r="CG373" s="234"/>
      <c r="CH373" s="234"/>
      <c r="CI373" s="234"/>
      <c r="CJ373" s="234"/>
      <c r="CK373" s="234"/>
      <c r="CL373" s="234"/>
      <c r="CM373" s="234"/>
      <c r="CN373" s="234"/>
      <c r="CO373" s="234"/>
      <c r="CP373" s="234"/>
      <c r="CQ373" s="234"/>
      <c r="CR373" s="234"/>
      <c r="CS373" s="234"/>
      <c r="CT373" s="234"/>
      <c r="CU373" s="234"/>
      <c r="CV373" s="234"/>
      <c r="CW373" s="234"/>
      <c r="CX373" s="234"/>
      <c r="CY373" s="234"/>
      <c r="CZ373" s="234"/>
      <c r="DA373" s="234"/>
      <c r="DB373" s="234"/>
      <c r="DC373" s="234"/>
      <c r="DD373" s="234"/>
      <c r="DE373" s="234"/>
      <c r="DF373" s="234"/>
      <c r="DG373" s="234"/>
      <c r="DH373" s="234"/>
      <c r="DI373" s="234"/>
      <c r="DJ373" s="234"/>
      <c r="DK373" s="234"/>
      <c r="DL373" s="234"/>
      <c r="DM373" s="234"/>
      <c r="DN373" s="234"/>
      <c r="DO373" s="234"/>
      <c r="DP373" s="234"/>
      <c r="DQ373" s="234"/>
      <c r="DR373" s="234"/>
      <c r="DS373" s="234"/>
      <c r="DT373" s="234"/>
      <c r="DU373" s="234"/>
      <c r="DV373" s="234"/>
      <c r="DW373" s="234"/>
      <c r="DX373" s="234"/>
      <c r="DY373" s="234"/>
      <c r="DZ373" s="234"/>
      <c r="EA373" s="234"/>
      <c r="EB373" s="234"/>
      <c r="EC373" s="234"/>
      <c r="ED373" s="234"/>
      <c r="EE373" s="234"/>
      <c r="EF373" s="234"/>
      <c r="EG373" s="234"/>
      <c r="EH373" s="234"/>
      <c r="EI373" s="234"/>
      <c r="EJ373" s="234"/>
      <c r="EK373" s="234"/>
    </row>
    <row r="374" spans="1:141" ht="15" x14ac:dyDescent="0.25">
      <c r="A374" s="386" t="str">
        <f t="shared" si="21"/>
        <v>600120260326TAC0059-60xx-110840011879</v>
      </c>
      <c r="B374" s="161" t="s">
        <v>5502</v>
      </c>
      <c r="C374" s="475" t="s">
        <v>3363</v>
      </c>
      <c r="D374" s="161" t="s">
        <v>4458</v>
      </c>
      <c r="E374" s="161"/>
      <c r="F374" s="161" t="s">
        <v>4903</v>
      </c>
      <c r="G374" s="161" t="s">
        <v>479</v>
      </c>
      <c r="H374" s="198">
        <v>46107</v>
      </c>
      <c r="I374" s="161" t="s">
        <v>566</v>
      </c>
      <c r="J374" s="161" t="s">
        <v>363</v>
      </c>
      <c r="K374" s="260">
        <v>110840011879</v>
      </c>
      <c r="L374" s="161" t="s">
        <v>5503</v>
      </c>
      <c r="M374" s="161" t="s">
        <v>5504</v>
      </c>
      <c r="N374" s="161" t="s">
        <v>564</v>
      </c>
      <c r="O374" s="198" t="e">
        <v>#N/A</v>
      </c>
      <c r="P374" s="161" t="e">
        <v>#N/A</v>
      </c>
      <c r="Q374" s="161" t="e">
        <v>#N/A</v>
      </c>
      <c r="R374" s="161" t="s">
        <v>31</v>
      </c>
      <c r="S374" s="161" t="s">
        <v>675</v>
      </c>
      <c r="T374" s="161" t="s">
        <v>759</v>
      </c>
      <c r="U374" s="161" t="s">
        <v>676</v>
      </c>
      <c r="V374" s="161" t="s">
        <v>658</v>
      </c>
      <c r="W374" s="161" t="s">
        <v>132</v>
      </c>
      <c r="X374" s="198">
        <v>44927</v>
      </c>
      <c r="Y374" s="198">
        <v>46100</v>
      </c>
      <c r="Z374" s="161">
        <v>30</v>
      </c>
      <c r="AA374" s="198">
        <v>46111</v>
      </c>
      <c r="AB374" s="197">
        <f t="shared" si="20"/>
        <v>2</v>
      </c>
      <c r="AC374" s="161" t="s">
        <v>904</v>
      </c>
      <c r="AD374" s="161">
        <v>0</v>
      </c>
      <c r="AE374" s="197">
        <v>13542800</v>
      </c>
      <c r="AF374" s="197">
        <v>16.940174853058451</v>
      </c>
      <c r="AG374" s="197">
        <v>1.25</v>
      </c>
      <c r="AH374" s="242" t="s">
        <v>118</v>
      </c>
      <c r="AI374" s="242" t="s">
        <v>57</v>
      </c>
      <c r="AJ374" s="516">
        <v>520179</v>
      </c>
      <c r="AK374" s="516">
        <v>5043107</v>
      </c>
      <c r="AL374" s="516">
        <v>10300002</v>
      </c>
      <c r="AM374" s="516">
        <v>3242798</v>
      </c>
      <c r="AN374" s="516">
        <v>0</v>
      </c>
      <c r="AO374" s="516">
        <v>0</v>
      </c>
      <c r="AP374" s="516">
        <v>132229</v>
      </c>
      <c r="AQ374" s="516">
        <v>563026</v>
      </c>
      <c r="AR374" s="516">
        <v>1728335</v>
      </c>
      <c r="AS374" s="516">
        <v>304171</v>
      </c>
      <c r="AT374" s="516">
        <v>261668</v>
      </c>
      <c r="AU374" s="516">
        <v>0</v>
      </c>
      <c r="AV374" s="516">
        <v>4</v>
      </c>
      <c r="AW374" s="516">
        <v>3</v>
      </c>
      <c r="AX374" s="516">
        <v>3</v>
      </c>
      <c r="AY374" s="516">
        <v>1.1666666666666667</v>
      </c>
      <c r="AZ374" s="516">
        <v>0.83333333333333337</v>
      </c>
      <c r="BA374" s="516">
        <v>0</v>
      </c>
      <c r="BB374" s="393">
        <v>520179</v>
      </c>
      <c r="BC374" s="393">
        <v>5043107</v>
      </c>
      <c r="BD374" s="393">
        <v>10300002</v>
      </c>
      <c r="BE374" s="393">
        <v>3242798</v>
      </c>
      <c r="BF374" s="393">
        <v>0</v>
      </c>
      <c r="BG374" s="393">
        <v>0</v>
      </c>
      <c r="BH374" s="393">
        <v>118677</v>
      </c>
      <c r="BI374" s="393">
        <v>508704</v>
      </c>
      <c r="BJ374" s="393">
        <v>752167</v>
      </c>
      <c r="BK374" s="393">
        <v>169381</v>
      </c>
      <c r="BL374" s="393">
        <v>0</v>
      </c>
      <c r="BM374" s="393">
        <v>0</v>
      </c>
      <c r="BN374" s="393">
        <v>4</v>
      </c>
      <c r="BO374" s="393">
        <v>3</v>
      </c>
      <c r="BP374" s="393">
        <v>3</v>
      </c>
      <c r="BQ374" s="393">
        <v>1.1666666666666667</v>
      </c>
      <c r="BR374" s="393">
        <v>0.83333333333333337</v>
      </c>
      <c r="BS374" s="393">
        <v>0</v>
      </c>
      <c r="BT374" s="393">
        <v>0</v>
      </c>
      <c r="BU374" s="393">
        <v>0</v>
      </c>
      <c r="BV374" s="393">
        <v>0</v>
      </c>
      <c r="BW374" s="393">
        <v>0</v>
      </c>
      <c r="BX374" s="393">
        <v>0</v>
      </c>
      <c r="BY374" s="393">
        <v>0</v>
      </c>
      <c r="BZ374" s="393">
        <v>0</v>
      </c>
      <c r="CA374" s="393">
        <v>0</v>
      </c>
      <c r="CB374" s="393">
        <v>0</v>
      </c>
      <c r="CC374" s="393">
        <v>0</v>
      </c>
      <c r="CD374" s="393">
        <v>0</v>
      </c>
      <c r="CE374" s="393">
        <v>0</v>
      </c>
      <c r="CF374" s="393">
        <v>13552</v>
      </c>
      <c r="CG374" s="393">
        <v>54322</v>
      </c>
      <c r="CH374" s="393">
        <v>976168</v>
      </c>
      <c r="CI374" s="393">
        <v>134790</v>
      </c>
      <c r="CJ374" s="393">
        <v>261668</v>
      </c>
      <c r="CK374" s="393">
        <v>0</v>
      </c>
      <c r="CL374" s="393">
        <v>0</v>
      </c>
      <c r="CM374" s="393">
        <v>0</v>
      </c>
      <c r="CN374" s="393">
        <v>0</v>
      </c>
      <c r="CO374" s="393">
        <v>0</v>
      </c>
      <c r="CP374" s="393">
        <v>0</v>
      </c>
      <c r="CQ374" s="393">
        <v>0</v>
      </c>
      <c r="CR374" s="393">
        <v>0</v>
      </c>
      <c r="CS374" s="393">
        <v>0</v>
      </c>
      <c r="CT374" s="393">
        <v>0</v>
      </c>
      <c r="CU374" s="393">
        <v>0</v>
      </c>
      <c r="CV374" s="393">
        <v>0</v>
      </c>
      <c r="CW374" s="393">
        <v>0</v>
      </c>
      <c r="CX374" s="393">
        <v>0</v>
      </c>
      <c r="CY374" s="393">
        <v>0</v>
      </c>
      <c r="CZ374" s="393">
        <v>0</v>
      </c>
      <c r="DA374" s="393">
        <v>0</v>
      </c>
      <c r="DB374" s="393">
        <v>0</v>
      </c>
      <c r="DC374" s="393">
        <v>0</v>
      </c>
      <c r="DD374" s="393">
        <v>0</v>
      </c>
      <c r="DE374" s="393">
        <v>0</v>
      </c>
      <c r="DF374" s="393">
        <v>0</v>
      </c>
      <c r="DG374" s="393">
        <v>0</v>
      </c>
      <c r="DH374" s="393">
        <v>0</v>
      </c>
      <c r="DI374" s="393">
        <v>0</v>
      </c>
      <c r="DJ374" s="393">
        <v>0</v>
      </c>
      <c r="DK374" s="393">
        <v>0</v>
      </c>
      <c r="DL374" s="393">
        <v>0</v>
      </c>
      <c r="DM374" s="393">
        <v>0</v>
      </c>
      <c r="DN374" s="393">
        <v>0</v>
      </c>
      <c r="DO374" s="393">
        <v>0</v>
      </c>
    </row>
    <row r="375" spans="1:141" ht="15" x14ac:dyDescent="0.25">
      <c r="A375" s="386" t="str">
        <f t="shared" si="21"/>
        <v>060120260209TAC0002-06xx-581228301654</v>
      </c>
      <c r="B375" s="161" t="s">
        <v>3760</v>
      </c>
      <c r="C375" s="475" t="s">
        <v>3363</v>
      </c>
      <c r="D375" s="161" t="s">
        <v>4458</v>
      </c>
      <c r="E375" s="161" t="s">
        <v>5013</v>
      </c>
      <c r="F375" s="161"/>
      <c r="G375" s="161" t="s">
        <v>479</v>
      </c>
      <c r="H375" s="198">
        <v>46062</v>
      </c>
      <c r="I375" s="161" t="s">
        <v>661</v>
      </c>
      <c r="J375" s="161" t="s">
        <v>348</v>
      </c>
      <c r="K375" s="260">
        <v>581228301654</v>
      </c>
      <c r="L375" s="161" t="s">
        <v>3904</v>
      </c>
      <c r="M375" s="161" t="s">
        <v>3759</v>
      </c>
      <c r="N375" s="161" t="s">
        <v>564</v>
      </c>
      <c r="O375" s="198" t="e">
        <v>#N/A</v>
      </c>
      <c r="P375" s="161" t="e">
        <v>#N/A</v>
      </c>
      <c r="Q375" s="161" t="e">
        <v>#N/A</v>
      </c>
      <c r="R375" s="161" t="s">
        <v>31</v>
      </c>
      <c r="S375" s="161" t="s">
        <v>662</v>
      </c>
      <c r="T375" s="161" t="s">
        <v>562</v>
      </c>
      <c r="U375" s="161" t="s">
        <v>730</v>
      </c>
      <c r="V375" s="161" t="s">
        <v>658</v>
      </c>
      <c r="W375" s="161" t="s">
        <v>132</v>
      </c>
      <c r="X375" s="198">
        <v>44927</v>
      </c>
      <c r="Y375" s="198">
        <v>46059</v>
      </c>
      <c r="Z375" s="161">
        <v>30</v>
      </c>
      <c r="AA375" s="198">
        <v>46070</v>
      </c>
      <c r="AB375" s="197">
        <f t="shared" si="20"/>
        <v>43</v>
      </c>
      <c r="AC375" s="161" t="s">
        <v>904</v>
      </c>
      <c r="AD375" s="161">
        <v>0</v>
      </c>
      <c r="AE375" s="197">
        <v>13358238</v>
      </c>
      <c r="AF375" s="197">
        <v>8.4224655976334599</v>
      </c>
      <c r="AG375" s="197">
        <v>0</v>
      </c>
      <c r="AH375" s="242" t="s">
        <v>118</v>
      </c>
      <c r="AI375" s="242" t="s">
        <v>118</v>
      </c>
      <c r="AJ375" s="515"/>
      <c r="AK375" s="515"/>
      <c r="AL375" s="515"/>
      <c r="AM375" s="515"/>
      <c r="AN375" s="515"/>
      <c r="AO375" s="515"/>
      <c r="AP375" s="515"/>
      <c r="AQ375" s="515"/>
      <c r="AR375" s="515"/>
      <c r="AS375" s="515"/>
      <c r="AT375" s="515"/>
      <c r="AU375" s="515"/>
      <c r="AV375" s="515"/>
      <c r="AW375" s="515"/>
      <c r="AX375" s="515"/>
      <c r="AY375" s="515"/>
      <c r="AZ375" s="515"/>
      <c r="BA375" s="515"/>
      <c r="BB375" s="234"/>
      <c r="BC375" s="234"/>
      <c r="BD375" s="234"/>
      <c r="BE375" s="234"/>
      <c r="BF375" s="234"/>
      <c r="BG375" s="234"/>
      <c r="BH375" s="234"/>
      <c r="BI375" s="234"/>
      <c r="BJ375" s="234"/>
      <c r="BK375" s="234"/>
      <c r="BL375" s="234"/>
      <c r="BM375" s="234"/>
      <c r="BN375" s="234"/>
      <c r="BO375" s="234"/>
      <c r="BP375" s="234"/>
      <c r="BQ375" s="234"/>
      <c r="BR375" s="234"/>
      <c r="BS375" s="234"/>
      <c r="BT375" s="234"/>
      <c r="BU375" s="234"/>
      <c r="BV375" s="234"/>
      <c r="BW375" s="234"/>
      <c r="BX375" s="234"/>
      <c r="BY375" s="234"/>
      <c r="BZ375" s="234"/>
      <c r="CA375" s="234"/>
      <c r="CB375" s="234"/>
      <c r="CC375" s="234"/>
      <c r="CD375" s="234"/>
      <c r="CE375" s="234"/>
      <c r="CF375" s="234"/>
      <c r="CG375" s="234"/>
      <c r="CH375" s="234"/>
      <c r="CI375" s="234"/>
      <c r="CJ375" s="234"/>
      <c r="CK375" s="234"/>
      <c r="CL375" s="234"/>
      <c r="CM375" s="234"/>
      <c r="CN375" s="234"/>
      <c r="CO375" s="234"/>
      <c r="CP375" s="234"/>
      <c r="CQ375" s="234"/>
      <c r="CR375" s="234"/>
      <c r="CS375" s="234"/>
      <c r="CT375" s="234"/>
      <c r="CU375" s="234"/>
      <c r="CV375" s="234"/>
      <c r="CW375" s="234"/>
      <c r="CX375" s="234"/>
      <c r="CY375" s="234"/>
      <c r="CZ375" s="234"/>
      <c r="DA375" s="234"/>
      <c r="DB375" s="234"/>
      <c r="DC375" s="234"/>
      <c r="DD375" s="234"/>
      <c r="DE375" s="234"/>
      <c r="DF375" s="234"/>
      <c r="DG375" s="234"/>
      <c r="DH375" s="234"/>
      <c r="DI375" s="234"/>
      <c r="DJ375" s="234"/>
      <c r="DK375" s="234"/>
      <c r="DL375" s="234"/>
      <c r="DM375" s="234"/>
      <c r="DN375" s="234"/>
      <c r="DO375" s="234"/>
      <c r="DP375" s="234"/>
      <c r="DQ375" s="234"/>
      <c r="DR375" s="234"/>
      <c r="DS375" s="234"/>
      <c r="DT375" s="234"/>
      <c r="DU375" s="234"/>
      <c r="DV375" s="234"/>
      <c r="DW375" s="234"/>
      <c r="DX375" s="234"/>
      <c r="DY375" s="234"/>
      <c r="DZ375" s="234"/>
      <c r="EA375" s="234"/>
      <c r="EB375" s="234"/>
      <c r="EC375" s="234"/>
      <c r="ED375" s="234"/>
      <c r="EE375" s="234"/>
      <c r="EF375" s="234"/>
      <c r="EG375" s="234"/>
      <c r="EH375" s="234"/>
      <c r="EI375" s="234"/>
      <c r="EJ375" s="234"/>
      <c r="EK375" s="234"/>
    </row>
    <row r="376" spans="1:141" ht="15" x14ac:dyDescent="0.25">
      <c r="A376" s="386" t="str">
        <f t="shared" si="21"/>
        <v>600120260313TAC0027-60xx-690120400269</v>
      </c>
      <c r="B376" s="161" t="s">
        <v>4825</v>
      </c>
      <c r="C376" s="475" t="s">
        <v>3363</v>
      </c>
      <c r="D376" s="161" t="s">
        <v>4458</v>
      </c>
      <c r="E376" s="161"/>
      <c r="F376" s="161" t="s">
        <v>4903</v>
      </c>
      <c r="G376" s="161" t="s">
        <v>479</v>
      </c>
      <c r="H376" s="198">
        <v>46094</v>
      </c>
      <c r="I376" s="161" t="s">
        <v>566</v>
      </c>
      <c r="J376" s="161" t="s">
        <v>363</v>
      </c>
      <c r="K376" s="260">
        <v>690120400269</v>
      </c>
      <c r="L376" s="161" t="s">
        <v>4935</v>
      </c>
      <c r="M376" s="161" t="s">
        <v>4824</v>
      </c>
      <c r="N376" s="161" t="s">
        <v>564</v>
      </c>
      <c r="O376" s="198" t="e">
        <v>#N/A</v>
      </c>
      <c r="P376" s="161" t="e">
        <v>#N/A</v>
      </c>
      <c r="Q376" s="161" t="e">
        <v>#N/A</v>
      </c>
      <c r="R376" s="161" t="s">
        <v>31</v>
      </c>
      <c r="S376" s="161" t="s">
        <v>665</v>
      </c>
      <c r="T376" s="161" t="s">
        <v>567</v>
      </c>
      <c r="U376" s="161" t="s">
        <v>669</v>
      </c>
      <c r="V376" s="161" t="s">
        <v>658</v>
      </c>
      <c r="W376" s="161" t="s">
        <v>132</v>
      </c>
      <c r="X376" s="198">
        <v>44927</v>
      </c>
      <c r="Y376" s="198">
        <v>46080</v>
      </c>
      <c r="Z376" s="161">
        <v>30</v>
      </c>
      <c r="AA376" s="198">
        <v>46099</v>
      </c>
      <c r="AB376" s="197">
        <f t="shared" si="20"/>
        <v>14</v>
      </c>
      <c r="AC376" s="161" t="s">
        <v>904</v>
      </c>
      <c r="AD376" s="161">
        <v>0</v>
      </c>
      <c r="AE376" s="197">
        <v>13239066</v>
      </c>
      <c r="AF376" s="197">
        <v>3.0000001510680585</v>
      </c>
      <c r="AG376" s="197">
        <v>0</v>
      </c>
      <c r="AH376" s="242" t="s">
        <v>118</v>
      </c>
      <c r="AI376" s="242" t="s">
        <v>57</v>
      </c>
      <c r="AJ376" s="516">
        <v>13871777</v>
      </c>
      <c r="AK376" s="516">
        <v>61523546</v>
      </c>
      <c r="AL376" s="516">
        <v>0</v>
      </c>
      <c r="AM376" s="516">
        <v>11881259</v>
      </c>
      <c r="AN376" s="516">
        <v>1357807</v>
      </c>
      <c r="AO376" s="516">
        <v>0</v>
      </c>
      <c r="AP376" s="516">
        <v>0</v>
      </c>
      <c r="AQ376" s="516">
        <v>0</v>
      </c>
      <c r="AR376" s="516">
        <v>0</v>
      </c>
      <c r="AS376" s="516">
        <v>356438</v>
      </c>
      <c r="AT376" s="516">
        <v>40734</v>
      </c>
      <c r="AU376" s="516">
        <v>0</v>
      </c>
      <c r="AV376" s="516">
        <v>0.5</v>
      </c>
      <c r="AW376" s="516">
        <v>0</v>
      </c>
      <c r="AX376" s="516">
        <v>0</v>
      </c>
      <c r="AY376" s="516">
        <v>0</v>
      </c>
      <c r="AZ376" s="516">
        <v>0</v>
      </c>
      <c r="BA376" s="516">
        <v>0</v>
      </c>
      <c r="BB376" s="393">
        <v>0</v>
      </c>
      <c r="BC376" s="393">
        <v>0</v>
      </c>
      <c r="BD376" s="393">
        <v>0</v>
      </c>
      <c r="BE376" s="393">
        <v>0</v>
      </c>
      <c r="BF376" s="393">
        <v>0</v>
      </c>
      <c r="BG376" s="393">
        <v>0</v>
      </c>
      <c r="BH376" s="393">
        <v>0</v>
      </c>
      <c r="BI376" s="393">
        <v>0</v>
      </c>
      <c r="BJ376" s="393">
        <v>0</v>
      </c>
      <c r="BK376" s="393">
        <v>0</v>
      </c>
      <c r="BL376" s="393">
        <v>0</v>
      </c>
      <c r="BM376" s="393">
        <v>0</v>
      </c>
      <c r="BN376" s="393">
        <v>0</v>
      </c>
      <c r="BO376" s="393">
        <v>0</v>
      </c>
      <c r="BP376" s="393">
        <v>0</v>
      </c>
      <c r="BQ376" s="393">
        <v>0</v>
      </c>
      <c r="BR376" s="393">
        <v>0</v>
      </c>
      <c r="BS376" s="393">
        <v>0</v>
      </c>
      <c r="BT376" s="393">
        <v>0</v>
      </c>
      <c r="BU376" s="393">
        <v>0</v>
      </c>
      <c r="BV376" s="393">
        <v>0</v>
      </c>
      <c r="BW376" s="393">
        <v>0</v>
      </c>
      <c r="BX376" s="393">
        <v>0</v>
      </c>
      <c r="BY376" s="393">
        <v>0</v>
      </c>
      <c r="BZ376" s="393">
        <v>0</v>
      </c>
      <c r="CA376" s="393">
        <v>0</v>
      </c>
      <c r="CB376" s="393">
        <v>0</v>
      </c>
      <c r="CC376" s="393">
        <v>0</v>
      </c>
      <c r="CD376" s="393">
        <v>0</v>
      </c>
      <c r="CE376" s="393">
        <v>0</v>
      </c>
      <c r="CF376" s="393">
        <v>0</v>
      </c>
      <c r="CG376" s="393">
        <v>0</v>
      </c>
      <c r="CH376" s="393">
        <v>0</v>
      </c>
      <c r="CI376" s="393">
        <v>0</v>
      </c>
      <c r="CJ376" s="393">
        <v>0</v>
      </c>
      <c r="CK376" s="393">
        <v>0</v>
      </c>
      <c r="CL376" s="393">
        <v>13871777</v>
      </c>
      <c r="CM376" s="393">
        <v>61523546</v>
      </c>
      <c r="CN376" s="393">
        <v>0</v>
      </c>
      <c r="CO376" s="393">
        <v>11881259</v>
      </c>
      <c r="CP376" s="393">
        <v>1357807</v>
      </c>
      <c r="CQ376" s="393">
        <v>0</v>
      </c>
      <c r="CR376" s="393">
        <v>0</v>
      </c>
      <c r="CS376" s="393">
        <v>0</v>
      </c>
      <c r="CT376" s="393">
        <v>0</v>
      </c>
      <c r="CU376" s="393">
        <v>356438</v>
      </c>
      <c r="CV376" s="393">
        <v>40734</v>
      </c>
      <c r="CW376" s="393">
        <v>0</v>
      </c>
      <c r="CX376" s="393">
        <v>0.5</v>
      </c>
      <c r="CY376" s="393">
        <v>0</v>
      </c>
      <c r="CZ376" s="393">
        <v>0</v>
      </c>
      <c r="DA376" s="393">
        <v>0</v>
      </c>
      <c r="DB376" s="393">
        <v>0</v>
      </c>
      <c r="DC376" s="393">
        <v>0</v>
      </c>
      <c r="DD376" s="393">
        <v>0</v>
      </c>
      <c r="DE376" s="393">
        <v>0</v>
      </c>
      <c r="DF376" s="393">
        <v>0</v>
      </c>
      <c r="DG376" s="393">
        <v>0</v>
      </c>
      <c r="DH376" s="393">
        <v>0</v>
      </c>
      <c r="DI376" s="393">
        <v>0</v>
      </c>
      <c r="DJ376" s="393">
        <v>0</v>
      </c>
      <c r="DK376" s="393">
        <v>0</v>
      </c>
      <c r="DL376" s="393">
        <v>0</v>
      </c>
      <c r="DM376" s="393">
        <v>0</v>
      </c>
      <c r="DN376" s="393">
        <v>0</v>
      </c>
      <c r="DO376" s="393">
        <v>0</v>
      </c>
    </row>
    <row r="377" spans="1:141" ht="15" x14ac:dyDescent="0.25">
      <c r="A377" s="386" t="str">
        <f t="shared" si="21"/>
        <v>390120260306TAC0042-39xx-830928351240</v>
      </c>
      <c r="B377" s="161" t="s">
        <v>4515</v>
      </c>
      <c r="C377" s="475" t="s">
        <v>3363</v>
      </c>
      <c r="D377" s="161" t="s">
        <v>4458</v>
      </c>
      <c r="E377" s="161" t="s">
        <v>5134</v>
      </c>
      <c r="F377" s="161"/>
      <c r="G377" s="161" t="s">
        <v>479</v>
      </c>
      <c r="H377" s="198">
        <v>46087</v>
      </c>
      <c r="I377" s="161" t="s">
        <v>593</v>
      </c>
      <c r="J377" s="161" t="s">
        <v>358</v>
      </c>
      <c r="K377" s="260">
        <v>830928351240</v>
      </c>
      <c r="L377" s="161" t="s">
        <v>5135</v>
      </c>
      <c r="M377" s="161" t="s">
        <v>4514</v>
      </c>
      <c r="N377" s="161" t="s">
        <v>564</v>
      </c>
      <c r="O377" s="198" t="e">
        <v>#N/A</v>
      </c>
      <c r="P377" s="161" t="e">
        <v>#N/A</v>
      </c>
      <c r="Q377" s="161" t="e">
        <v>#N/A</v>
      </c>
      <c r="R377" s="161" t="s">
        <v>31</v>
      </c>
      <c r="S377" s="161" t="s">
        <v>5126</v>
      </c>
      <c r="T377" s="161" t="s">
        <v>572</v>
      </c>
      <c r="U377" s="161" t="s">
        <v>726</v>
      </c>
      <c r="V377" s="161" t="s">
        <v>658</v>
      </c>
      <c r="W377" s="161" t="s">
        <v>132</v>
      </c>
      <c r="X377" s="198">
        <v>45337</v>
      </c>
      <c r="Y377" s="198">
        <v>46077</v>
      </c>
      <c r="Z377" s="161">
        <v>30</v>
      </c>
      <c r="AA377" s="198">
        <v>46093</v>
      </c>
      <c r="AB377" s="197">
        <f t="shared" si="20"/>
        <v>20</v>
      </c>
      <c r="AC377" s="161" t="s">
        <v>904</v>
      </c>
      <c r="AD377" s="161">
        <v>0</v>
      </c>
      <c r="AE377" s="197">
        <v>12959577</v>
      </c>
      <c r="AF377" s="197">
        <v>23.434429997213645</v>
      </c>
      <c r="AG377" s="197">
        <v>0</v>
      </c>
      <c r="AH377" s="242" t="s">
        <v>118</v>
      </c>
      <c r="AI377" s="242" t="s">
        <v>57</v>
      </c>
      <c r="AJ377" s="516">
        <v>0</v>
      </c>
      <c r="AK377" s="516">
        <v>0</v>
      </c>
      <c r="AL377" s="516">
        <v>0</v>
      </c>
      <c r="AM377" s="516">
        <v>0</v>
      </c>
      <c r="AN377" s="516">
        <v>12959577</v>
      </c>
      <c r="AO377" s="516">
        <v>0</v>
      </c>
      <c r="AP377" s="516">
        <v>0</v>
      </c>
      <c r="AQ377" s="516">
        <v>0</v>
      </c>
      <c r="AR377" s="516">
        <v>0</v>
      </c>
      <c r="AS377" s="516">
        <v>2648215</v>
      </c>
      <c r="AT377" s="516">
        <v>388788</v>
      </c>
      <c r="AU377" s="516">
        <v>0</v>
      </c>
      <c r="AV377" s="516">
        <v>0</v>
      </c>
      <c r="AW377" s="516">
        <v>0</v>
      </c>
      <c r="AX377" s="516">
        <v>0</v>
      </c>
      <c r="AY377" s="516">
        <v>0</v>
      </c>
      <c r="AZ377" s="516">
        <v>0</v>
      </c>
      <c r="BA377" s="516">
        <v>0</v>
      </c>
      <c r="BB377" s="393">
        <v>0</v>
      </c>
      <c r="BC377" s="393">
        <v>0</v>
      </c>
      <c r="BD377" s="393">
        <v>0</v>
      </c>
      <c r="BE377" s="393">
        <v>0</v>
      </c>
      <c r="BF377" s="393">
        <v>0</v>
      </c>
      <c r="BG377" s="393">
        <v>0</v>
      </c>
      <c r="BH377" s="393">
        <v>0</v>
      </c>
      <c r="BI377" s="393">
        <v>0</v>
      </c>
      <c r="BJ377" s="393">
        <v>0</v>
      </c>
      <c r="BK377" s="393">
        <v>0</v>
      </c>
      <c r="BL377" s="393">
        <v>0</v>
      </c>
      <c r="BM377" s="393">
        <v>0</v>
      </c>
      <c r="BN377" s="393">
        <v>0</v>
      </c>
      <c r="BO377" s="393">
        <v>0</v>
      </c>
      <c r="BP377" s="393">
        <v>0</v>
      </c>
      <c r="BQ377" s="393">
        <v>0</v>
      </c>
      <c r="BR377" s="393">
        <v>0</v>
      </c>
      <c r="BS377" s="393">
        <v>0</v>
      </c>
      <c r="BT377" s="393">
        <v>0</v>
      </c>
      <c r="BU377" s="393">
        <v>0</v>
      </c>
      <c r="BV377" s="393">
        <v>0</v>
      </c>
      <c r="BW377" s="393">
        <v>0</v>
      </c>
      <c r="BX377" s="393">
        <v>0</v>
      </c>
      <c r="BY377" s="393">
        <v>0</v>
      </c>
      <c r="BZ377" s="393">
        <v>0</v>
      </c>
      <c r="CA377" s="393">
        <v>0</v>
      </c>
      <c r="CB377" s="393">
        <v>0</v>
      </c>
      <c r="CC377" s="393">
        <v>0</v>
      </c>
      <c r="CD377" s="393">
        <v>0</v>
      </c>
      <c r="CE377" s="393">
        <v>0</v>
      </c>
      <c r="CF377" s="393">
        <v>0</v>
      </c>
      <c r="CG377" s="393">
        <v>0</v>
      </c>
      <c r="CH377" s="393">
        <v>0</v>
      </c>
      <c r="CI377" s="393">
        <v>1440675</v>
      </c>
      <c r="CJ377" s="393">
        <v>0</v>
      </c>
      <c r="CK377" s="393">
        <v>0</v>
      </c>
      <c r="CL377" s="393">
        <v>0</v>
      </c>
      <c r="CM377" s="393">
        <v>0</v>
      </c>
      <c r="CN377" s="393">
        <v>0</v>
      </c>
      <c r="CO377" s="393">
        <v>0</v>
      </c>
      <c r="CP377" s="393">
        <v>12959577</v>
      </c>
      <c r="CQ377" s="393">
        <v>0</v>
      </c>
      <c r="CR377" s="393">
        <v>0</v>
      </c>
      <c r="CS377" s="393">
        <v>0</v>
      </c>
      <c r="CT377" s="393">
        <v>0</v>
      </c>
      <c r="CU377" s="393">
        <v>1207540</v>
      </c>
      <c r="CV377" s="393">
        <v>388788</v>
      </c>
      <c r="CW377" s="393">
        <v>0</v>
      </c>
      <c r="CX377" s="393">
        <v>0</v>
      </c>
      <c r="CY377" s="393">
        <v>0</v>
      </c>
      <c r="CZ377" s="393">
        <v>0</v>
      </c>
      <c r="DA377" s="393">
        <v>0</v>
      </c>
      <c r="DB377" s="393">
        <v>0</v>
      </c>
      <c r="DC377" s="393">
        <v>0</v>
      </c>
      <c r="DD377" s="393">
        <v>0</v>
      </c>
      <c r="DE377" s="393">
        <v>0</v>
      </c>
      <c r="DF377" s="393">
        <v>0</v>
      </c>
      <c r="DG377" s="393">
        <v>0</v>
      </c>
      <c r="DH377" s="393">
        <v>0</v>
      </c>
      <c r="DI377" s="393">
        <v>0</v>
      </c>
      <c r="DJ377" s="393">
        <v>0</v>
      </c>
      <c r="DK377" s="393">
        <v>0</v>
      </c>
      <c r="DL377" s="393">
        <v>0</v>
      </c>
      <c r="DM377" s="393">
        <v>0</v>
      </c>
      <c r="DN377" s="393">
        <v>0</v>
      </c>
      <c r="DO377" s="393">
        <v>0</v>
      </c>
    </row>
    <row r="378" spans="1:141" ht="15" x14ac:dyDescent="0.25">
      <c r="A378" s="386" t="str">
        <f t="shared" si="21"/>
        <v>600120260310TAC0125-60xx-980922400468</v>
      </c>
      <c r="B378" s="161" t="s">
        <v>4674</v>
      </c>
      <c r="C378" s="475" t="s">
        <v>3363</v>
      </c>
      <c r="D378" s="161" t="s">
        <v>4458</v>
      </c>
      <c r="E378" s="161"/>
      <c r="F378" s="161" t="s">
        <v>4903</v>
      </c>
      <c r="G378" s="161" t="s">
        <v>479</v>
      </c>
      <c r="H378" s="198">
        <v>46091</v>
      </c>
      <c r="I378" s="161" t="s">
        <v>566</v>
      </c>
      <c r="J378" s="161" t="s">
        <v>363</v>
      </c>
      <c r="K378" s="260">
        <v>980922400468</v>
      </c>
      <c r="L378" s="161" t="s">
        <v>4904</v>
      </c>
      <c r="M378" s="161" t="s">
        <v>4675</v>
      </c>
      <c r="N378" s="161" t="s">
        <v>564</v>
      </c>
      <c r="O378" s="198" t="e">
        <v>#N/A</v>
      </c>
      <c r="P378" s="161" t="e">
        <v>#N/A</v>
      </c>
      <c r="Q378" s="161" t="e">
        <v>#N/A</v>
      </c>
      <c r="R378" s="161" t="s">
        <v>480</v>
      </c>
      <c r="S378" s="161" t="s">
        <v>663</v>
      </c>
      <c r="T378" s="161" t="s">
        <v>579</v>
      </c>
      <c r="U378" s="161" t="s">
        <v>1036</v>
      </c>
      <c r="V378" s="161" t="s">
        <v>658</v>
      </c>
      <c r="W378" s="161" t="s">
        <v>132</v>
      </c>
      <c r="X378" s="198">
        <v>44927</v>
      </c>
      <c r="Y378" s="198">
        <v>46080</v>
      </c>
      <c r="Z378" s="161">
        <v>30</v>
      </c>
      <c r="AA378" s="198">
        <v>46094</v>
      </c>
      <c r="AB378" s="197">
        <f t="shared" si="20"/>
        <v>19</v>
      </c>
      <c r="AC378" s="161" t="s">
        <v>904</v>
      </c>
      <c r="AD378" s="161">
        <v>0</v>
      </c>
      <c r="AE378" s="197">
        <v>12669734</v>
      </c>
      <c r="AF378" s="197">
        <v>8.3227477388238764</v>
      </c>
      <c r="AG378" s="197">
        <v>0.125</v>
      </c>
      <c r="AH378" s="242" t="s">
        <v>118</v>
      </c>
      <c r="AI378" s="242" t="s">
        <v>57</v>
      </c>
      <c r="AJ378" s="516">
        <v>9408410</v>
      </c>
      <c r="AK378" s="516">
        <v>67433684</v>
      </c>
      <c r="AL378" s="516">
        <v>7016204</v>
      </c>
      <c r="AM378" s="516">
        <v>4703530</v>
      </c>
      <c r="AN378" s="516">
        <v>950000</v>
      </c>
      <c r="AO378" s="516">
        <v>0</v>
      </c>
      <c r="AP378" s="516">
        <v>0</v>
      </c>
      <c r="AQ378" s="516">
        <v>347753</v>
      </c>
      <c r="AR378" s="516">
        <v>942400</v>
      </c>
      <c r="AS378" s="516">
        <v>96870</v>
      </c>
      <c r="AT378" s="516">
        <v>15200</v>
      </c>
      <c r="AU378" s="516">
        <v>0</v>
      </c>
      <c r="AV378" s="516">
        <v>0</v>
      </c>
      <c r="AW378" s="516">
        <v>0.5</v>
      </c>
      <c r="AX378" s="516">
        <v>0</v>
      </c>
      <c r="AY378" s="516">
        <v>0.5</v>
      </c>
      <c r="AZ378" s="516">
        <v>0</v>
      </c>
      <c r="BA378" s="516">
        <v>0</v>
      </c>
      <c r="BB378" s="393">
        <v>0</v>
      </c>
      <c r="BC378" s="393">
        <v>0</v>
      </c>
      <c r="BD378" s="393">
        <v>0</v>
      </c>
      <c r="BE378" s="393">
        <v>0</v>
      </c>
      <c r="BF378" s="393">
        <v>0</v>
      </c>
      <c r="BG378" s="393">
        <v>0</v>
      </c>
      <c r="BH378" s="393">
        <v>0</v>
      </c>
      <c r="BI378" s="393">
        <v>0</v>
      </c>
      <c r="BJ378" s="393">
        <v>0</v>
      </c>
      <c r="BK378" s="393">
        <v>0</v>
      </c>
      <c r="BL378" s="393">
        <v>0</v>
      </c>
      <c r="BM378" s="393">
        <v>0</v>
      </c>
      <c r="BN378" s="393">
        <v>0</v>
      </c>
      <c r="BO378" s="393">
        <v>0</v>
      </c>
      <c r="BP378" s="393">
        <v>0</v>
      </c>
      <c r="BQ378" s="393">
        <v>0</v>
      </c>
      <c r="BR378" s="393">
        <v>0</v>
      </c>
      <c r="BS378" s="393">
        <v>0</v>
      </c>
      <c r="BT378" s="393">
        <v>0</v>
      </c>
      <c r="BU378" s="393">
        <v>0</v>
      </c>
      <c r="BV378" s="393">
        <v>0</v>
      </c>
      <c r="BW378" s="393">
        <v>0</v>
      </c>
      <c r="BX378" s="393">
        <v>0</v>
      </c>
      <c r="BY378" s="393">
        <v>0</v>
      </c>
      <c r="BZ378" s="393">
        <v>0</v>
      </c>
      <c r="CA378" s="393">
        <v>0</v>
      </c>
      <c r="CB378" s="393">
        <v>0</v>
      </c>
      <c r="CC378" s="393">
        <v>0</v>
      </c>
      <c r="CD378" s="393">
        <v>0</v>
      </c>
      <c r="CE378" s="393">
        <v>0</v>
      </c>
      <c r="CF378" s="393">
        <v>0</v>
      </c>
      <c r="CG378" s="393">
        <v>347753</v>
      </c>
      <c r="CH378" s="393">
        <v>741714</v>
      </c>
      <c r="CI378" s="393">
        <v>0</v>
      </c>
      <c r="CJ378" s="393">
        <v>0</v>
      </c>
      <c r="CK378" s="393">
        <v>0</v>
      </c>
      <c r="CL378" s="393">
        <v>9408410</v>
      </c>
      <c r="CM378" s="393">
        <v>67433684</v>
      </c>
      <c r="CN378" s="393">
        <v>7016204</v>
      </c>
      <c r="CO378" s="393">
        <v>4703530</v>
      </c>
      <c r="CP378" s="393">
        <v>950000</v>
      </c>
      <c r="CQ378" s="393">
        <v>0</v>
      </c>
      <c r="CR378" s="393">
        <v>0</v>
      </c>
      <c r="CS378" s="393">
        <v>0</v>
      </c>
      <c r="CT378" s="393">
        <v>200686</v>
      </c>
      <c r="CU378" s="393">
        <v>96870</v>
      </c>
      <c r="CV378" s="393">
        <v>15200</v>
      </c>
      <c r="CW378" s="393">
        <v>0</v>
      </c>
      <c r="CX378" s="393">
        <v>0</v>
      </c>
      <c r="CY378" s="393">
        <v>0.5</v>
      </c>
      <c r="CZ378" s="393">
        <v>0</v>
      </c>
      <c r="DA378" s="393">
        <v>0.5</v>
      </c>
      <c r="DB378" s="393">
        <v>0</v>
      </c>
      <c r="DC378" s="393">
        <v>0</v>
      </c>
      <c r="DD378" s="393">
        <v>0</v>
      </c>
      <c r="DE378" s="393">
        <v>0</v>
      </c>
      <c r="DF378" s="393">
        <v>0</v>
      </c>
      <c r="DG378" s="393">
        <v>0</v>
      </c>
      <c r="DH378" s="393">
        <v>0</v>
      </c>
      <c r="DI378" s="393">
        <v>0</v>
      </c>
      <c r="DJ378" s="393">
        <v>0</v>
      </c>
      <c r="DK378" s="393">
        <v>0</v>
      </c>
      <c r="DL378" s="393">
        <v>0</v>
      </c>
      <c r="DM378" s="393">
        <v>0</v>
      </c>
      <c r="DN378" s="393">
        <v>0</v>
      </c>
      <c r="DO378" s="393">
        <v>0</v>
      </c>
    </row>
    <row r="379" spans="1:141" ht="15" x14ac:dyDescent="0.25">
      <c r="A379" s="386" t="str">
        <f t="shared" si="21"/>
        <v>620120260317TAC0048-62xx-950206401597</v>
      </c>
      <c r="B379" s="161" t="s">
        <v>4662</v>
      </c>
      <c r="C379" s="475" t="s">
        <v>3363</v>
      </c>
      <c r="D379" s="161" t="s">
        <v>4458</v>
      </c>
      <c r="E379" s="161"/>
      <c r="F379" s="161" t="s">
        <v>4903</v>
      </c>
      <c r="G379" s="161" t="s">
        <v>479</v>
      </c>
      <c r="H379" s="198">
        <v>46098</v>
      </c>
      <c r="I379" s="161" t="s">
        <v>576</v>
      </c>
      <c r="J379" s="161" t="s">
        <v>361</v>
      </c>
      <c r="K379" s="260">
        <v>950206401597</v>
      </c>
      <c r="L379" s="161" t="s">
        <v>4909</v>
      </c>
      <c r="M379" s="161" t="s">
        <v>4661</v>
      </c>
      <c r="N379" s="161" t="s">
        <v>564</v>
      </c>
      <c r="O379" s="198" t="e">
        <v>#N/A</v>
      </c>
      <c r="P379" s="161" t="e">
        <v>#N/A</v>
      </c>
      <c r="Q379" s="161" t="e">
        <v>#N/A</v>
      </c>
      <c r="R379" s="161" t="s">
        <v>31</v>
      </c>
      <c r="S379" s="161" t="s">
        <v>831</v>
      </c>
      <c r="T379" s="161" t="s">
        <v>578</v>
      </c>
      <c r="U379" s="161" t="s">
        <v>3259</v>
      </c>
      <c r="V379" s="161" t="s">
        <v>658</v>
      </c>
      <c r="W379" s="161" t="s">
        <v>132</v>
      </c>
      <c r="X379" s="198">
        <v>44932</v>
      </c>
      <c r="Y379" s="198">
        <v>46084</v>
      </c>
      <c r="Z379" s="161">
        <v>30</v>
      </c>
      <c r="AA379" s="198">
        <v>46112</v>
      </c>
      <c r="AB379" s="197">
        <f t="shared" si="20"/>
        <v>1</v>
      </c>
      <c r="AC379" s="161" t="s">
        <v>904</v>
      </c>
      <c r="AD379" s="161">
        <v>0</v>
      </c>
      <c r="AE379" s="197">
        <v>11686140</v>
      </c>
      <c r="AF379" s="197">
        <v>2.4727069845132781</v>
      </c>
      <c r="AG379" s="197">
        <v>0</v>
      </c>
      <c r="AH379" s="242" t="s">
        <v>118</v>
      </c>
      <c r="AI379" s="242" t="s">
        <v>57</v>
      </c>
      <c r="AJ379" s="516">
        <v>0</v>
      </c>
      <c r="AK379" s="516">
        <v>0</v>
      </c>
      <c r="AL379" s="516">
        <v>162000</v>
      </c>
      <c r="AM379" s="516">
        <v>766000</v>
      </c>
      <c r="AN379" s="516">
        <v>10758140</v>
      </c>
      <c r="AO379" s="516">
        <v>0</v>
      </c>
      <c r="AP379" s="516">
        <v>0</v>
      </c>
      <c r="AQ379" s="516">
        <v>0</v>
      </c>
      <c r="AR379" s="516">
        <v>4860</v>
      </c>
      <c r="AS379" s="516">
        <v>12360</v>
      </c>
      <c r="AT379" s="516">
        <v>271744</v>
      </c>
      <c r="AU379" s="516">
        <v>0</v>
      </c>
      <c r="AV379" s="516">
        <v>0</v>
      </c>
      <c r="AW379" s="516">
        <v>0</v>
      </c>
      <c r="AX379" s="516">
        <v>0</v>
      </c>
      <c r="AY379" s="516">
        <v>0</v>
      </c>
      <c r="AZ379" s="516">
        <v>0</v>
      </c>
      <c r="BA379" s="516">
        <v>0</v>
      </c>
      <c r="BB379" s="393">
        <v>0</v>
      </c>
      <c r="BC379" s="393">
        <v>0</v>
      </c>
      <c r="BD379" s="393">
        <v>0</v>
      </c>
      <c r="BE379" s="393">
        <v>0</v>
      </c>
      <c r="BF379" s="393">
        <v>0</v>
      </c>
      <c r="BG379" s="393">
        <v>0</v>
      </c>
      <c r="BH379" s="393">
        <v>0</v>
      </c>
      <c r="BI379" s="393">
        <v>0</v>
      </c>
      <c r="BJ379" s="393">
        <v>0</v>
      </c>
      <c r="BK379" s="393">
        <v>0</v>
      </c>
      <c r="BL379" s="393">
        <v>0</v>
      </c>
      <c r="BM379" s="393">
        <v>0</v>
      </c>
      <c r="BN379" s="393">
        <v>0</v>
      </c>
      <c r="BO379" s="393">
        <v>0</v>
      </c>
      <c r="BP379" s="393">
        <v>0</v>
      </c>
      <c r="BQ379" s="393">
        <v>0</v>
      </c>
      <c r="BR379" s="393">
        <v>0</v>
      </c>
      <c r="BS379" s="393">
        <v>0</v>
      </c>
      <c r="BT379" s="393">
        <v>0</v>
      </c>
      <c r="BU379" s="393">
        <v>0</v>
      </c>
      <c r="BV379" s="393">
        <v>0</v>
      </c>
      <c r="BW379" s="393">
        <v>0</v>
      </c>
      <c r="BX379" s="393">
        <v>0</v>
      </c>
      <c r="BY379" s="393">
        <v>0</v>
      </c>
      <c r="BZ379" s="393">
        <v>0</v>
      </c>
      <c r="CA379" s="393">
        <v>0</v>
      </c>
      <c r="CB379" s="393">
        <v>0</v>
      </c>
      <c r="CC379" s="393">
        <v>0</v>
      </c>
      <c r="CD379" s="393">
        <v>0</v>
      </c>
      <c r="CE379" s="393">
        <v>0</v>
      </c>
      <c r="CF379" s="393">
        <v>0</v>
      </c>
      <c r="CG379" s="393">
        <v>0</v>
      </c>
      <c r="CH379" s="393">
        <v>0</v>
      </c>
      <c r="CI379" s="393">
        <v>0</v>
      </c>
      <c r="CJ379" s="393">
        <v>0</v>
      </c>
      <c r="CK379" s="393">
        <v>0</v>
      </c>
      <c r="CL379" s="393">
        <v>0</v>
      </c>
      <c r="CM379" s="393">
        <v>0</v>
      </c>
      <c r="CN379" s="393">
        <v>162000</v>
      </c>
      <c r="CO379" s="393">
        <v>766000</v>
      </c>
      <c r="CP379" s="393">
        <v>10758140</v>
      </c>
      <c r="CQ379" s="393">
        <v>0</v>
      </c>
      <c r="CR379" s="393">
        <v>0</v>
      </c>
      <c r="CS379" s="393">
        <v>0</v>
      </c>
      <c r="CT379" s="393">
        <v>4860</v>
      </c>
      <c r="CU379" s="393">
        <v>12360</v>
      </c>
      <c r="CV379" s="393">
        <v>271744</v>
      </c>
      <c r="CW379" s="393">
        <v>0</v>
      </c>
      <c r="CX379" s="393">
        <v>0</v>
      </c>
      <c r="CY379" s="393">
        <v>0</v>
      </c>
      <c r="CZ379" s="393">
        <v>0</v>
      </c>
      <c r="DA379" s="393">
        <v>0</v>
      </c>
      <c r="DB379" s="393">
        <v>0</v>
      </c>
      <c r="DC379" s="393">
        <v>0</v>
      </c>
      <c r="DD379" s="393">
        <v>0</v>
      </c>
      <c r="DE379" s="393">
        <v>0</v>
      </c>
      <c r="DF379" s="393">
        <v>0</v>
      </c>
      <c r="DG379" s="393">
        <v>0</v>
      </c>
      <c r="DH379" s="393">
        <v>0</v>
      </c>
      <c r="DI379" s="393">
        <v>0</v>
      </c>
      <c r="DJ379" s="393">
        <v>0</v>
      </c>
      <c r="DK379" s="393">
        <v>0</v>
      </c>
      <c r="DL379" s="393">
        <v>0</v>
      </c>
      <c r="DM379" s="393">
        <v>0</v>
      </c>
      <c r="DN379" s="393">
        <v>0</v>
      </c>
      <c r="DO379" s="393">
        <v>0</v>
      </c>
    </row>
    <row r="380" spans="1:141" ht="15" x14ac:dyDescent="0.25">
      <c r="A380" s="386" t="str">
        <f t="shared" si="21"/>
        <v>600120251203TAC0067-60xx-640826401197</v>
      </c>
      <c r="B380" s="161" t="s">
        <v>1924</v>
      </c>
      <c r="C380" s="475" t="s">
        <v>3363</v>
      </c>
      <c r="D380" s="161" t="s">
        <v>4458</v>
      </c>
      <c r="E380" s="161" t="s">
        <v>5239</v>
      </c>
      <c r="F380" s="161"/>
      <c r="G380" s="161" t="s">
        <v>479</v>
      </c>
      <c r="H380" s="198">
        <v>45994</v>
      </c>
      <c r="I380" s="161" t="s">
        <v>566</v>
      </c>
      <c r="J380" s="161" t="s">
        <v>363</v>
      </c>
      <c r="K380" s="260">
        <v>640826401197</v>
      </c>
      <c r="L380" s="161" t="s">
        <v>3150</v>
      </c>
      <c r="M380" s="161" t="s">
        <v>1923</v>
      </c>
      <c r="N380" s="161" t="s">
        <v>564</v>
      </c>
      <c r="O380" s="198" t="e">
        <v>#N/A</v>
      </c>
      <c r="P380" s="161" t="e">
        <v>#N/A</v>
      </c>
      <c r="Q380" s="161" t="e">
        <v>#N/A</v>
      </c>
      <c r="R380" s="161" t="s">
        <v>31</v>
      </c>
      <c r="S380" s="161" t="s">
        <v>675</v>
      </c>
      <c r="T380" s="161" t="s">
        <v>759</v>
      </c>
      <c r="U380" s="161" t="s">
        <v>774</v>
      </c>
      <c r="V380" s="161" t="s">
        <v>658</v>
      </c>
      <c r="W380" s="161" t="s">
        <v>132</v>
      </c>
      <c r="X380" s="198">
        <v>44743</v>
      </c>
      <c r="Y380" s="198">
        <v>45999</v>
      </c>
      <c r="Z380" s="161">
        <v>30</v>
      </c>
      <c r="AA380" s="198">
        <v>46010</v>
      </c>
      <c r="AB380" s="197">
        <f t="shared" si="20"/>
        <v>103</v>
      </c>
      <c r="AC380" s="161" t="s">
        <v>904</v>
      </c>
      <c r="AD380" s="161">
        <v>0</v>
      </c>
      <c r="AE380" s="197">
        <v>11600794</v>
      </c>
      <c r="AF380" s="197">
        <v>2.5738501240341982</v>
      </c>
      <c r="AG380" s="197">
        <v>0</v>
      </c>
      <c r="AH380" s="242" t="s">
        <v>118</v>
      </c>
      <c r="AI380" s="242" t="s">
        <v>118</v>
      </c>
      <c r="AJ380" s="515"/>
      <c r="AK380" s="515"/>
      <c r="AL380" s="515"/>
      <c r="AM380" s="515"/>
      <c r="AN380" s="515"/>
      <c r="AO380" s="515"/>
      <c r="AP380" s="515"/>
      <c r="AQ380" s="515"/>
      <c r="AR380" s="515"/>
      <c r="AS380" s="515"/>
      <c r="AT380" s="515"/>
      <c r="AU380" s="515"/>
      <c r="AV380" s="515"/>
      <c r="AW380" s="515"/>
      <c r="AX380" s="515"/>
      <c r="AY380" s="515"/>
      <c r="AZ380" s="515"/>
      <c r="BA380" s="515"/>
      <c r="BB380" s="234"/>
      <c r="BC380" s="234"/>
      <c r="BD380" s="234"/>
      <c r="BE380" s="234"/>
      <c r="BF380" s="234"/>
      <c r="BG380" s="234"/>
      <c r="BH380" s="234"/>
      <c r="BI380" s="234"/>
      <c r="BJ380" s="234"/>
      <c r="BK380" s="234"/>
      <c r="BL380" s="234"/>
      <c r="BM380" s="234"/>
      <c r="BN380" s="234"/>
      <c r="BO380" s="234"/>
      <c r="BP380" s="234"/>
      <c r="BQ380" s="234"/>
      <c r="BR380" s="234"/>
      <c r="BS380" s="234"/>
      <c r="BT380" s="234"/>
      <c r="BU380" s="234"/>
      <c r="BV380" s="234"/>
      <c r="BW380" s="234"/>
      <c r="BX380" s="234"/>
      <c r="BY380" s="234"/>
      <c r="BZ380" s="234"/>
      <c r="CA380" s="234"/>
      <c r="CB380" s="234"/>
      <c r="CC380" s="234"/>
      <c r="CD380" s="234"/>
      <c r="CE380" s="234"/>
      <c r="CF380" s="234"/>
      <c r="CG380" s="234"/>
      <c r="CH380" s="234"/>
      <c r="CI380" s="234"/>
      <c r="CJ380" s="234"/>
      <c r="CK380" s="234"/>
      <c r="CL380" s="234"/>
      <c r="CM380" s="234"/>
      <c r="CN380" s="234"/>
      <c r="CO380" s="234"/>
      <c r="CP380" s="234"/>
      <c r="CQ380" s="234"/>
      <c r="CR380" s="234"/>
      <c r="CS380" s="234"/>
      <c r="CT380" s="234"/>
      <c r="CU380" s="234"/>
      <c r="CV380" s="234"/>
      <c r="CW380" s="234"/>
      <c r="CX380" s="234"/>
      <c r="CY380" s="234"/>
      <c r="CZ380" s="234"/>
      <c r="DA380" s="234"/>
      <c r="DB380" s="234"/>
      <c r="DC380" s="234"/>
      <c r="DD380" s="234"/>
      <c r="DE380" s="234"/>
      <c r="DF380" s="234"/>
      <c r="DG380" s="234"/>
      <c r="DH380" s="234"/>
      <c r="DI380" s="234"/>
      <c r="DJ380" s="234"/>
      <c r="DK380" s="234"/>
      <c r="DL380" s="234"/>
      <c r="DM380" s="234"/>
      <c r="DN380" s="234"/>
      <c r="DO380" s="234"/>
      <c r="DP380" s="234"/>
      <c r="DQ380" s="234"/>
      <c r="DR380" s="234"/>
      <c r="DS380" s="234"/>
      <c r="DT380" s="234"/>
      <c r="DU380" s="234"/>
      <c r="DV380" s="234"/>
      <c r="DW380" s="234"/>
      <c r="DX380" s="234"/>
      <c r="DY380" s="234"/>
      <c r="DZ380" s="234"/>
      <c r="EA380" s="234"/>
      <c r="EB380" s="234"/>
      <c r="EC380" s="234"/>
      <c r="ED380" s="234"/>
      <c r="EE380" s="234"/>
      <c r="EF380" s="234"/>
      <c r="EG380" s="234"/>
      <c r="EH380" s="234"/>
      <c r="EI380" s="234"/>
      <c r="EJ380" s="234"/>
      <c r="EK380" s="234"/>
    </row>
    <row r="381" spans="1:141" ht="15" x14ac:dyDescent="0.25">
      <c r="A381" s="386" t="str">
        <f t="shared" si="21"/>
        <v>270120260317TAC0007-27xx-770509303982</v>
      </c>
      <c r="B381" s="161" t="s">
        <v>4217</v>
      </c>
      <c r="C381" s="475" t="s">
        <v>3363</v>
      </c>
      <c r="D381" s="161" t="s">
        <v>4458</v>
      </c>
      <c r="E381" s="161"/>
      <c r="F381" s="161" t="s">
        <v>4903</v>
      </c>
      <c r="G381" s="161" t="s">
        <v>479</v>
      </c>
      <c r="H381" s="198">
        <v>46098</v>
      </c>
      <c r="I381" s="161" t="s">
        <v>602</v>
      </c>
      <c r="J381" s="161" t="s">
        <v>193</v>
      </c>
      <c r="K381" s="260">
        <v>770509303982</v>
      </c>
      <c r="L381" s="161" t="s">
        <v>4933</v>
      </c>
      <c r="M381" s="161" t="s">
        <v>4216</v>
      </c>
      <c r="N381" s="161" t="s">
        <v>564</v>
      </c>
      <c r="O381" s="198" t="e">
        <v>#N/A</v>
      </c>
      <c r="P381" s="161" t="e">
        <v>#N/A</v>
      </c>
      <c r="Q381" s="161" t="e">
        <v>#N/A</v>
      </c>
      <c r="R381" s="161" t="s">
        <v>31</v>
      </c>
      <c r="S381" s="161" t="s">
        <v>699</v>
      </c>
      <c r="T381" s="161" t="s">
        <v>562</v>
      </c>
      <c r="U381" s="161" t="s">
        <v>3336</v>
      </c>
      <c r="V381" s="161" t="s">
        <v>658</v>
      </c>
      <c r="W381" s="161" t="s">
        <v>132</v>
      </c>
      <c r="X381" s="198">
        <v>44927</v>
      </c>
      <c r="Y381" s="198">
        <v>46077</v>
      </c>
      <c r="Z381" s="161">
        <v>30</v>
      </c>
      <c r="AA381" s="198">
        <v>46101</v>
      </c>
      <c r="AB381" s="197">
        <f t="shared" si="20"/>
        <v>12</v>
      </c>
      <c r="AC381" s="161" t="s">
        <v>904</v>
      </c>
      <c r="AD381" s="161">
        <v>0</v>
      </c>
      <c r="AE381" s="197">
        <v>11416334</v>
      </c>
      <c r="AF381" s="197">
        <v>2.7850096186744362</v>
      </c>
      <c r="AG381" s="197">
        <v>0.5</v>
      </c>
      <c r="AH381" s="242" t="s">
        <v>118</v>
      </c>
      <c r="AI381" s="242" t="s">
        <v>57</v>
      </c>
      <c r="AJ381" s="516">
        <v>8161834</v>
      </c>
      <c r="AK381" s="516">
        <v>18687954</v>
      </c>
      <c r="AL381" s="516">
        <v>3209477</v>
      </c>
      <c r="AM381" s="516">
        <v>8206857</v>
      </c>
      <c r="AN381" s="516">
        <v>0</v>
      </c>
      <c r="AO381" s="516">
        <v>0</v>
      </c>
      <c r="AP381" s="516">
        <v>0</v>
      </c>
      <c r="AQ381" s="516">
        <v>404049</v>
      </c>
      <c r="AR381" s="516">
        <v>96284</v>
      </c>
      <c r="AS381" s="516">
        <v>221662</v>
      </c>
      <c r="AT381" s="516">
        <v>0</v>
      </c>
      <c r="AU381" s="516">
        <v>0</v>
      </c>
      <c r="AV381" s="516">
        <v>0</v>
      </c>
      <c r="AW381" s="516">
        <v>1</v>
      </c>
      <c r="AX381" s="516">
        <v>0.5</v>
      </c>
      <c r="AY381" s="516">
        <v>1</v>
      </c>
      <c r="AZ381" s="516">
        <v>0.5</v>
      </c>
      <c r="BA381" s="516">
        <v>0</v>
      </c>
      <c r="BB381" s="393">
        <v>0</v>
      </c>
      <c r="BC381" s="393">
        <v>0</v>
      </c>
      <c r="BD381" s="393">
        <v>0</v>
      </c>
      <c r="BE381" s="393">
        <v>0</v>
      </c>
      <c r="BF381" s="393">
        <v>0</v>
      </c>
      <c r="BG381" s="393">
        <v>0</v>
      </c>
      <c r="BH381" s="393">
        <v>0</v>
      </c>
      <c r="BI381" s="393">
        <v>0</v>
      </c>
      <c r="BJ381" s="393">
        <v>0</v>
      </c>
      <c r="BK381" s="393">
        <v>0</v>
      </c>
      <c r="BL381" s="393">
        <v>0</v>
      </c>
      <c r="BM381" s="393">
        <v>0</v>
      </c>
      <c r="BN381" s="393">
        <v>0</v>
      </c>
      <c r="BO381" s="393">
        <v>0</v>
      </c>
      <c r="BP381" s="393">
        <v>0</v>
      </c>
      <c r="BQ381" s="393">
        <v>0</v>
      </c>
      <c r="BR381" s="393">
        <v>0</v>
      </c>
      <c r="BS381" s="393">
        <v>0</v>
      </c>
      <c r="BT381" s="393">
        <v>0</v>
      </c>
      <c r="BU381" s="393">
        <v>0</v>
      </c>
      <c r="BV381" s="393">
        <v>0</v>
      </c>
      <c r="BW381" s="393">
        <v>0</v>
      </c>
      <c r="BX381" s="393">
        <v>0</v>
      </c>
      <c r="BY381" s="393">
        <v>0</v>
      </c>
      <c r="BZ381" s="393">
        <v>0</v>
      </c>
      <c r="CA381" s="393">
        <v>0</v>
      </c>
      <c r="CB381" s="393">
        <v>0</v>
      </c>
      <c r="CC381" s="393">
        <v>0</v>
      </c>
      <c r="CD381" s="393">
        <v>0</v>
      </c>
      <c r="CE381" s="393">
        <v>0</v>
      </c>
      <c r="CF381" s="393">
        <v>0</v>
      </c>
      <c r="CG381" s="393">
        <v>404049</v>
      </c>
      <c r="CH381" s="393">
        <v>0</v>
      </c>
      <c r="CI381" s="393">
        <v>0</v>
      </c>
      <c r="CJ381" s="393">
        <v>0</v>
      </c>
      <c r="CK381" s="393">
        <v>0</v>
      </c>
      <c r="CL381" s="393">
        <v>8161834</v>
      </c>
      <c r="CM381" s="393">
        <v>18687954</v>
      </c>
      <c r="CN381" s="393">
        <v>3209477</v>
      </c>
      <c r="CO381" s="393">
        <v>8206857</v>
      </c>
      <c r="CP381" s="393">
        <v>0</v>
      </c>
      <c r="CQ381" s="393">
        <v>0</v>
      </c>
      <c r="CR381" s="393">
        <v>0</v>
      </c>
      <c r="CS381" s="393">
        <v>0</v>
      </c>
      <c r="CT381" s="393">
        <v>96284</v>
      </c>
      <c r="CU381" s="393">
        <v>221662</v>
      </c>
      <c r="CV381" s="393">
        <v>0</v>
      </c>
      <c r="CW381" s="393">
        <v>0</v>
      </c>
      <c r="CX381" s="393">
        <v>0</v>
      </c>
      <c r="CY381" s="393">
        <v>1</v>
      </c>
      <c r="CZ381" s="393">
        <v>0.5</v>
      </c>
      <c r="DA381" s="393">
        <v>1</v>
      </c>
      <c r="DB381" s="393">
        <v>0.5</v>
      </c>
      <c r="DC381" s="393">
        <v>0</v>
      </c>
      <c r="DD381" s="393">
        <v>0</v>
      </c>
      <c r="DE381" s="393">
        <v>0</v>
      </c>
      <c r="DF381" s="393">
        <v>0</v>
      </c>
      <c r="DG381" s="393">
        <v>0</v>
      </c>
      <c r="DH381" s="393">
        <v>0</v>
      </c>
      <c r="DI381" s="393">
        <v>0</v>
      </c>
      <c r="DJ381" s="393">
        <v>0</v>
      </c>
      <c r="DK381" s="393">
        <v>0</v>
      </c>
      <c r="DL381" s="393">
        <v>0</v>
      </c>
      <c r="DM381" s="393">
        <v>0</v>
      </c>
      <c r="DN381" s="393">
        <v>0</v>
      </c>
      <c r="DO381" s="393">
        <v>0</v>
      </c>
    </row>
    <row r="382" spans="1:141" ht="15" x14ac:dyDescent="0.25">
      <c r="A382" s="386" t="str">
        <f t="shared" si="21"/>
        <v>620120260219TAC0099-62xx-190340002172</v>
      </c>
      <c r="B382" s="161" t="s">
        <v>4609</v>
      </c>
      <c r="C382" s="475" t="s">
        <v>3363</v>
      </c>
      <c r="D382" s="161" t="s">
        <v>4458</v>
      </c>
      <c r="E382" s="161" t="s">
        <v>5447</v>
      </c>
      <c r="F382" s="161"/>
      <c r="G382" s="161" t="s">
        <v>479</v>
      </c>
      <c r="H382" s="198">
        <v>46072</v>
      </c>
      <c r="I382" s="161" t="s">
        <v>576</v>
      </c>
      <c r="J382" s="161" t="s">
        <v>361</v>
      </c>
      <c r="K382" s="260">
        <v>190340002172</v>
      </c>
      <c r="L382" s="161" t="s">
        <v>5448</v>
      </c>
      <c r="M382" s="161" t="s">
        <v>4608</v>
      </c>
      <c r="N382" s="161" t="s">
        <v>564</v>
      </c>
      <c r="O382" s="198" t="e">
        <v>#N/A</v>
      </c>
      <c r="P382" s="161" t="e">
        <v>#N/A</v>
      </c>
      <c r="Q382" s="161" t="e">
        <v>#N/A</v>
      </c>
      <c r="R382" s="161" t="s">
        <v>31</v>
      </c>
      <c r="S382" s="161" t="s">
        <v>678</v>
      </c>
      <c r="T382" s="161" t="s">
        <v>594</v>
      </c>
      <c r="U382" s="161" t="s">
        <v>1392</v>
      </c>
      <c r="V382" s="161" t="s">
        <v>689</v>
      </c>
      <c r="W382" s="161" t="s">
        <v>132</v>
      </c>
      <c r="X382" s="198">
        <v>44927</v>
      </c>
      <c r="Y382" s="198">
        <v>46051</v>
      </c>
      <c r="Z382" s="161">
        <v>30</v>
      </c>
      <c r="AA382" s="198">
        <v>46094</v>
      </c>
      <c r="AB382" s="197">
        <f t="shared" si="20"/>
        <v>19</v>
      </c>
      <c r="AC382" s="161" t="s">
        <v>904</v>
      </c>
      <c r="AD382" s="161">
        <v>0</v>
      </c>
      <c r="AE382" s="197">
        <v>11225228</v>
      </c>
      <c r="AF382" s="197">
        <v>2.3372531943226456</v>
      </c>
      <c r="AG382" s="197">
        <v>0.47916666666666663</v>
      </c>
      <c r="AH382" s="242" t="s">
        <v>118</v>
      </c>
      <c r="AI382" s="242" t="s">
        <v>57</v>
      </c>
      <c r="AJ382" s="516">
        <v>7972907</v>
      </c>
      <c r="AK382" s="516">
        <v>62504613</v>
      </c>
      <c r="AL382" s="516">
        <v>9276359</v>
      </c>
      <c r="AM382" s="516">
        <v>1948869</v>
      </c>
      <c r="AN382" s="516">
        <v>0</v>
      </c>
      <c r="AO382" s="516">
        <v>0</v>
      </c>
      <c r="AP382" s="516">
        <v>485066</v>
      </c>
      <c r="AQ382" s="516">
        <v>16819086</v>
      </c>
      <c r="AR382" s="516">
        <v>217067</v>
      </c>
      <c r="AS382" s="516">
        <v>45295</v>
      </c>
      <c r="AT382" s="516">
        <v>0</v>
      </c>
      <c r="AU382" s="516">
        <v>0</v>
      </c>
      <c r="AV382" s="516">
        <v>1.6666666666666665</v>
      </c>
      <c r="AW382" s="516">
        <v>7.5</v>
      </c>
      <c r="AX382" s="516">
        <v>0.91666666666666663</v>
      </c>
      <c r="AY382" s="516">
        <v>0.91666666666666663</v>
      </c>
      <c r="AZ382" s="516">
        <v>8.3333333333333329E-2</v>
      </c>
      <c r="BA382" s="516">
        <v>0</v>
      </c>
      <c r="BB382" s="393">
        <v>7972907</v>
      </c>
      <c r="BC382" s="393">
        <v>62504613</v>
      </c>
      <c r="BD382" s="393">
        <v>9276359</v>
      </c>
      <c r="BE382" s="393">
        <v>1948869</v>
      </c>
      <c r="BF382" s="393">
        <v>0</v>
      </c>
      <c r="BG382" s="393">
        <v>0</v>
      </c>
      <c r="BH382" s="393">
        <v>106263</v>
      </c>
      <c r="BI382" s="393">
        <v>3431245</v>
      </c>
      <c r="BJ382" s="393">
        <v>39558</v>
      </c>
      <c r="BK382" s="393">
        <v>45295</v>
      </c>
      <c r="BL382" s="393">
        <v>0</v>
      </c>
      <c r="BM382" s="393">
        <v>0</v>
      </c>
      <c r="BN382" s="393">
        <v>1.6666666666666665</v>
      </c>
      <c r="BO382" s="393">
        <v>7.5</v>
      </c>
      <c r="BP382" s="393">
        <v>0.91666666666666663</v>
      </c>
      <c r="BQ382" s="393">
        <v>0.91666666666666663</v>
      </c>
      <c r="BR382" s="393">
        <v>8.3333333333333329E-2</v>
      </c>
      <c r="BS382" s="393">
        <v>0</v>
      </c>
      <c r="BT382" s="393">
        <v>0</v>
      </c>
      <c r="BU382" s="393">
        <v>0</v>
      </c>
      <c r="BV382" s="393">
        <v>0</v>
      </c>
      <c r="BW382" s="393">
        <v>0</v>
      </c>
      <c r="BX382" s="393">
        <v>0</v>
      </c>
      <c r="BY382" s="393">
        <v>0</v>
      </c>
      <c r="BZ382" s="393">
        <v>0</v>
      </c>
      <c r="CA382" s="393">
        <v>0</v>
      </c>
      <c r="CB382" s="393">
        <v>0</v>
      </c>
      <c r="CC382" s="393">
        <v>0</v>
      </c>
      <c r="CD382" s="393">
        <v>0</v>
      </c>
      <c r="CE382" s="393">
        <v>0</v>
      </c>
      <c r="CF382" s="393">
        <v>378803</v>
      </c>
      <c r="CG382" s="393">
        <v>13387841</v>
      </c>
      <c r="CH382" s="393">
        <v>177509</v>
      </c>
      <c r="CI382" s="393">
        <v>0</v>
      </c>
      <c r="CJ382" s="393">
        <v>0</v>
      </c>
      <c r="CK382" s="393">
        <v>0</v>
      </c>
      <c r="CL382" s="393">
        <v>0</v>
      </c>
      <c r="CM382" s="393">
        <v>0</v>
      </c>
      <c r="CN382" s="393">
        <v>0</v>
      </c>
      <c r="CO382" s="393">
        <v>0</v>
      </c>
      <c r="CP382" s="393">
        <v>0</v>
      </c>
      <c r="CQ382" s="393">
        <v>0</v>
      </c>
      <c r="CR382" s="393">
        <v>0</v>
      </c>
      <c r="CS382" s="393">
        <v>0</v>
      </c>
      <c r="CT382" s="393">
        <v>0</v>
      </c>
      <c r="CU382" s="393">
        <v>0</v>
      </c>
      <c r="CV382" s="393">
        <v>0</v>
      </c>
      <c r="CW382" s="393">
        <v>0</v>
      </c>
      <c r="CX382" s="393">
        <v>0</v>
      </c>
      <c r="CY382" s="393">
        <v>0</v>
      </c>
      <c r="CZ382" s="393">
        <v>0</v>
      </c>
      <c r="DA382" s="393">
        <v>0</v>
      </c>
      <c r="DB382" s="393">
        <v>0</v>
      </c>
      <c r="DC382" s="393">
        <v>0</v>
      </c>
      <c r="DD382" s="393">
        <v>0</v>
      </c>
      <c r="DE382" s="393">
        <v>0</v>
      </c>
      <c r="DF382" s="393">
        <v>0</v>
      </c>
      <c r="DG382" s="393">
        <v>0</v>
      </c>
      <c r="DH382" s="393">
        <v>0</v>
      </c>
      <c r="DI382" s="393">
        <v>0</v>
      </c>
      <c r="DJ382" s="393">
        <v>0</v>
      </c>
      <c r="DK382" s="393">
        <v>0</v>
      </c>
      <c r="DL382" s="393">
        <v>0</v>
      </c>
      <c r="DM382" s="393">
        <v>0</v>
      </c>
      <c r="DN382" s="393">
        <v>0</v>
      </c>
      <c r="DO382" s="393">
        <v>0</v>
      </c>
    </row>
    <row r="383" spans="1:141" ht="15" x14ac:dyDescent="0.25">
      <c r="A383" s="386" t="str">
        <f t="shared" si="21"/>
        <v>620120260119TAC0011-62xx-80142004982</v>
      </c>
      <c r="B383" s="161" t="s">
        <v>3813</v>
      </c>
      <c r="C383" s="475" t="s">
        <v>3363</v>
      </c>
      <c r="D383" s="161" t="s">
        <v>4458</v>
      </c>
      <c r="E383" s="161" t="s">
        <v>5415</v>
      </c>
      <c r="F383" s="161"/>
      <c r="G383" s="161" t="s">
        <v>479</v>
      </c>
      <c r="H383" s="198">
        <v>46041</v>
      </c>
      <c r="I383" s="161" t="s">
        <v>576</v>
      </c>
      <c r="J383" s="161" t="s">
        <v>361</v>
      </c>
      <c r="K383" s="260">
        <v>80142004982</v>
      </c>
      <c r="L383" s="161" t="s">
        <v>3942</v>
      </c>
      <c r="M383" s="161" t="s">
        <v>5416</v>
      </c>
      <c r="N383" s="161" t="s">
        <v>564</v>
      </c>
      <c r="O383" s="198" t="e">
        <v>#N/A</v>
      </c>
      <c r="P383" s="161" t="e">
        <v>#N/A</v>
      </c>
      <c r="Q383" s="161" t="e">
        <v>#N/A</v>
      </c>
      <c r="R383" s="161" t="s">
        <v>31</v>
      </c>
      <c r="S383" s="161" t="s">
        <v>831</v>
      </c>
      <c r="T383" s="161" t="s">
        <v>578</v>
      </c>
      <c r="U383" s="161" t="s">
        <v>488</v>
      </c>
      <c r="V383" s="161" t="s">
        <v>658</v>
      </c>
      <c r="W383" s="161" t="s">
        <v>132</v>
      </c>
      <c r="X383" s="198">
        <v>44927</v>
      </c>
      <c r="Y383" s="198">
        <v>46021</v>
      </c>
      <c r="Z383" s="161">
        <v>30</v>
      </c>
      <c r="AA383" s="198">
        <v>46076</v>
      </c>
      <c r="AB383" s="197">
        <f t="shared" si="20"/>
        <v>37</v>
      </c>
      <c r="AC383" s="161" t="s">
        <v>904</v>
      </c>
      <c r="AD383" s="161">
        <v>0</v>
      </c>
      <c r="AE383" s="197">
        <v>10304130</v>
      </c>
      <c r="AF383" s="197">
        <v>32.000003881938596</v>
      </c>
      <c r="AG383" s="197">
        <v>2.9722222222222219</v>
      </c>
      <c r="AH383" s="242" t="s">
        <v>118</v>
      </c>
      <c r="AI383" s="242" t="s">
        <v>118</v>
      </c>
      <c r="AJ383" s="515"/>
      <c r="AK383" s="515"/>
      <c r="AL383" s="515"/>
      <c r="AM383" s="515"/>
      <c r="AN383" s="515"/>
      <c r="AO383" s="515"/>
      <c r="AP383" s="515"/>
      <c r="AQ383" s="515"/>
      <c r="AR383" s="515"/>
      <c r="AS383" s="515"/>
      <c r="AT383" s="515"/>
      <c r="AU383" s="515"/>
      <c r="AV383" s="515"/>
      <c r="AW383" s="515"/>
      <c r="AX383" s="515"/>
      <c r="AY383" s="515"/>
      <c r="AZ383" s="515"/>
      <c r="BA383" s="515"/>
      <c r="BB383" s="234"/>
      <c r="BC383" s="234"/>
      <c r="BD383" s="234"/>
      <c r="BE383" s="234"/>
      <c r="BF383" s="234"/>
      <c r="BG383" s="234"/>
      <c r="BH383" s="234"/>
      <c r="BI383" s="234"/>
      <c r="BJ383" s="234"/>
      <c r="BK383" s="234"/>
      <c r="BL383" s="234"/>
      <c r="BM383" s="234"/>
      <c r="BN383" s="234"/>
      <c r="BO383" s="234"/>
      <c r="BP383" s="234"/>
      <c r="BQ383" s="234"/>
      <c r="BR383" s="234"/>
      <c r="BS383" s="234"/>
      <c r="BT383" s="234"/>
      <c r="BU383" s="234"/>
      <c r="BV383" s="234"/>
      <c r="BW383" s="234"/>
      <c r="BX383" s="234"/>
      <c r="BY383" s="234"/>
      <c r="BZ383" s="234"/>
      <c r="CA383" s="234"/>
      <c r="CB383" s="234"/>
      <c r="CC383" s="234"/>
      <c r="CD383" s="234"/>
      <c r="CE383" s="234"/>
      <c r="CF383" s="234"/>
      <c r="CG383" s="234"/>
      <c r="CH383" s="234"/>
      <c r="CI383" s="234"/>
      <c r="CJ383" s="234"/>
      <c r="CK383" s="234"/>
      <c r="CL383" s="234"/>
      <c r="CM383" s="234"/>
      <c r="CN383" s="234"/>
      <c r="CO383" s="234"/>
      <c r="CP383" s="234"/>
      <c r="CQ383" s="234"/>
      <c r="CR383" s="234"/>
      <c r="CS383" s="234"/>
      <c r="CT383" s="234"/>
      <c r="CU383" s="234"/>
      <c r="CV383" s="234"/>
      <c r="CW383" s="234"/>
      <c r="CX383" s="234"/>
      <c r="CY383" s="234"/>
      <c r="CZ383" s="234"/>
      <c r="DA383" s="234"/>
      <c r="DB383" s="234"/>
      <c r="DC383" s="234"/>
      <c r="DD383" s="234"/>
      <c r="DE383" s="234"/>
      <c r="DF383" s="234"/>
      <c r="DG383" s="234"/>
      <c r="DH383" s="234"/>
      <c r="DI383" s="234"/>
      <c r="DJ383" s="234"/>
      <c r="DK383" s="234"/>
      <c r="DL383" s="234"/>
      <c r="DM383" s="234"/>
      <c r="DN383" s="234"/>
      <c r="DO383" s="234"/>
      <c r="DP383" s="234"/>
      <c r="DQ383" s="234"/>
      <c r="DR383" s="234"/>
      <c r="DS383" s="234"/>
      <c r="DT383" s="234"/>
      <c r="DU383" s="234"/>
      <c r="DV383" s="234"/>
      <c r="DW383" s="234"/>
      <c r="DX383" s="234"/>
      <c r="DY383" s="234"/>
      <c r="DZ383" s="234"/>
      <c r="EA383" s="234"/>
      <c r="EB383" s="234"/>
      <c r="EC383" s="234"/>
      <c r="ED383" s="234"/>
      <c r="EE383" s="234"/>
      <c r="EF383" s="234"/>
      <c r="EG383" s="234"/>
      <c r="EH383" s="234"/>
      <c r="EI383" s="234"/>
      <c r="EJ383" s="234"/>
      <c r="EK383" s="234"/>
    </row>
    <row r="384" spans="1:141" ht="15" x14ac:dyDescent="0.25">
      <c r="A384" s="386" t="str">
        <f t="shared" si="21"/>
        <v>430120260326TAC0001-43xx-850516050128</v>
      </c>
      <c r="B384" s="161" t="s">
        <v>4519</v>
      </c>
      <c r="C384" s="475" t="s">
        <v>3363</v>
      </c>
      <c r="D384" s="161" t="s">
        <v>4458</v>
      </c>
      <c r="E384" s="161"/>
      <c r="F384" s="161" t="s">
        <v>4903</v>
      </c>
      <c r="G384" s="161" t="s">
        <v>479</v>
      </c>
      <c r="H384" s="198">
        <v>46107</v>
      </c>
      <c r="I384" s="161" t="s">
        <v>584</v>
      </c>
      <c r="J384" s="161" t="s">
        <v>328</v>
      </c>
      <c r="K384" s="260">
        <v>850516050128</v>
      </c>
      <c r="L384" s="161" t="s">
        <v>5481</v>
      </c>
      <c r="M384" s="161" t="s">
        <v>4518</v>
      </c>
      <c r="N384" s="161" t="s">
        <v>564</v>
      </c>
      <c r="O384" s="198" t="e">
        <v>#N/A</v>
      </c>
      <c r="P384" s="161" t="e">
        <v>#N/A</v>
      </c>
      <c r="Q384" s="161" t="e">
        <v>#N/A</v>
      </c>
      <c r="R384" s="161" t="s">
        <v>31</v>
      </c>
      <c r="S384" s="161" t="s">
        <v>1098</v>
      </c>
      <c r="T384" s="161" t="s">
        <v>562</v>
      </c>
      <c r="U384" s="161" t="s">
        <v>1017</v>
      </c>
      <c r="V384" s="161" t="s">
        <v>658</v>
      </c>
      <c r="W384" s="161" t="s">
        <v>131</v>
      </c>
      <c r="X384" s="198">
        <v>45769</v>
      </c>
      <c r="Y384" s="198">
        <v>46097</v>
      </c>
      <c r="Z384" s="161">
        <v>30</v>
      </c>
      <c r="AA384" s="198">
        <v>46111</v>
      </c>
      <c r="AB384" s="197">
        <f t="shared" si="20"/>
        <v>2</v>
      </c>
      <c r="AC384" s="161" t="s">
        <v>904</v>
      </c>
      <c r="AD384" s="161">
        <v>0</v>
      </c>
      <c r="AE384" s="197">
        <v>10217634</v>
      </c>
      <c r="AF384" s="197">
        <v>2.8752253212436458</v>
      </c>
      <c r="AG384" s="197">
        <v>0</v>
      </c>
      <c r="AH384" s="242" t="s">
        <v>118</v>
      </c>
      <c r="AI384" s="242" t="s">
        <v>57</v>
      </c>
      <c r="AJ384" s="516">
        <v>0</v>
      </c>
      <c r="AK384" s="516">
        <v>0</v>
      </c>
      <c r="AL384" s="516">
        <v>0</v>
      </c>
      <c r="AM384" s="516">
        <v>0</v>
      </c>
      <c r="AN384" s="516">
        <v>10217634</v>
      </c>
      <c r="AO384" s="516">
        <v>0</v>
      </c>
      <c r="AP384" s="516">
        <v>0</v>
      </c>
      <c r="AQ384" s="516">
        <v>0</v>
      </c>
      <c r="AR384" s="516">
        <v>0</v>
      </c>
      <c r="AS384" s="516">
        <v>0</v>
      </c>
      <c r="AT384" s="516">
        <v>293780</v>
      </c>
      <c r="AU384" s="516">
        <v>0</v>
      </c>
      <c r="AV384" s="516">
        <v>0</v>
      </c>
      <c r="AW384" s="516">
        <v>0</v>
      </c>
      <c r="AX384" s="516">
        <v>0</v>
      </c>
      <c r="AY384" s="516">
        <v>0</v>
      </c>
      <c r="AZ384" s="516">
        <v>0</v>
      </c>
      <c r="BA384" s="516">
        <v>0</v>
      </c>
      <c r="BB384" s="393">
        <v>0</v>
      </c>
      <c r="BC384" s="393">
        <v>0</v>
      </c>
      <c r="BD384" s="393">
        <v>0</v>
      </c>
      <c r="BE384" s="393">
        <v>0</v>
      </c>
      <c r="BF384" s="393">
        <v>0</v>
      </c>
      <c r="BG384" s="393">
        <v>0</v>
      </c>
      <c r="BH384" s="393">
        <v>0</v>
      </c>
      <c r="BI384" s="393">
        <v>0</v>
      </c>
      <c r="BJ384" s="393">
        <v>0</v>
      </c>
      <c r="BK384" s="393">
        <v>0</v>
      </c>
      <c r="BL384" s="393">
        <v>0</v>
      </c>
      <c r="BM384" s="393">
        <v>0</v>
      </c>
      <c r="BN384" s="393">
        <v>0</v>
      </c>
      <c r="BO384" s="393">
        <v>0</v>
      </c>
      <c r="BP384" s="393">
        <v>0</v>
      </c>
      <c r="BQ384" s="393">
        <v>0</v>
      </c>
      <c r="BR384" s="393">
        <v>0</v>
      </c>
      <c r="BS384" s="393">
        <v>0</v>
      </c>
      <c r="BT384" s="393">
        <v>0</v>
      </c>
      <c r="BU384" s="393">
        <v>0</v>
      </c>
      <c r="BV384" s="393">
        <v>0</v>
      </c>
      <c r="BW384" s="393">
        <v>0</v>
      </c>
      <c r="BX384" s="393">
        <v>0</v>
      </c>
      <c r="BY384" s="393">
        <v>0</v>
      </c>
      <c r="BZ384" s="393">
        <v>0</v>
      </c>
      <c r="CA384" s="393">
        <v>0</v>
      </c>
      <c r="CB384" s="393">
        <v>0</v>
      </c>
      <c r="CC384" s="393">
        <v>0</v>
      </c>
      <c r="CD384" s="393">
        <v>0</v>
      </c>
      <c r="CE384" s="393">
        <v>0</v>
      </c>
      <c r="CF384" s="393">
        <v>0</v>
      </c>
      <c r="CG384" s="393">
        <v>0</v>
      </c>
      <c r="CH384" s="393">
        <v>0</v>
      </c>
      <c r="CI384" s="393">
        <v>0</v>
      </c>
      <c r="CJ384" s="393">
        <v>0</v>
      </c>
      <c r="CK384" s="393">
        <v>0</v>
      </c>
      <c r="CL384" s="393">
        <v>0</v>
      </c>
      <c r="CM384" s="393">
        <v>0</v>
      </c>
      <c r="CN384" s="393">
        <v>0</v>
      </c>
      <c r="CO384" s="393">
        <v>0</v>
      </c>
      <c r="CP384" s="393">
        <v>10217634</v>
      </c>
      <c r="CQ384" s="393">
        <v>0</v>
      </c>
      <c r="CR384" s="393">
        <v>0</v>
      </c>
      <c r="CS384" s="393">
        <v>0</v>
      </c>
      <c r="CT384" s="393">
        <v>0</v>
      </c>
      <c r="CU384" s="393">
        <v>0</v>
      </c>
      <c r="CV384" s="393">
        <v>293780</v>
      </c>
      <c r="CW384" s="393">
        <v>0</v>
      </c>
      <c r="CX384" s="393">
        <v>0</v>
      </c>
      <c r="CY384" s="393">
        <v>0</v>
      </c>
      <c r="CZ384" s="393">
        <v>0</v>
      </c>
      <c r="DA384" s="393">
        <v>0</v>
      </c>
      <c r="DB384" s="393">
        <v>0</v>
      </c>
      <c r="DC384" s="393">
        <v>0</v>
      </c>
      <c r="DD384" s="393">
        <v>0</v>
      </c>
      <c r="DE384" s="393">
        <v>0</v>
      </c>
      <c r="DF384" s="393">
        <v>0</v>
      </c>
      <c r="DG384" s="393">
        <v>0</v>
      </c>
      <c r="DH384" s="393">
        <v>0</v>
      </c>
      <c r="DI384" s="393">
        <v>0</v>
      </c>
      <c r="DJ384" s="393">
        <v>0</v>
      </c>
      <c r="DK384" s="393">
        <v>0</v>
      </c>
      <c r="DL384" s="393">
        <v>0</v>
      </c>
      <c r="DM384" s="393">
        <v>0</v>
      </c>
      <c r="DN384" s="393">
        <v>0</v>
      </c>
      <c r="DO384" s="393">
        <v>0</v>
      </c>
    </row>
    <row r="385" spans="1:141" ht="15" x14ac:dyDescent="0.25">
      <c r="A385" s="386" t="str">
        <f t="shared" si="21"/>
        <v>600120260224TAC0019-60xx-180940014423</v>
      </c>
      <c r="B385" s="161" t="s">
        <v>4780</v>
      </c>
      <c r="C385" s="475" t="s">
        <v>3363</v>
      </c>
      <c r="D385" s="161" t="s">
        <v>4458</v>
      </c>
      <c r="E385" s="161" t="s">
        <v>5313</v>
      </c>
      <c r="F385" s="161"/>
      <c r="G385" s="161" t="s">
        <v>479</v>
      </c>
      <c r="H385" s="198">
        <v>46077</v>
      </c>
      <c r="I385" s="161" t="s">
        <v>566</v>
      </c>
      <c r="J385" s="161" t="s">
        <v>363</v>
      </c>
      <c r="K385" s="260">
        <v>180940014423</v>
      </c>
      <c r="L385" s="161" t="s">
        <v>5314</v>
      </c>
      <c r="M385" s="161" t="s">
        <v>4750</v>
      </c>
      <c r="N385" s="161" t="s">
        <v>564</v>
      </c>
      <c r="O385" s="198" t="e">
        <v>#N/A</v>
      </c>
      <c r="P385" s="161" t="e">
        <v>#N/A</v>
      </c>
      <c r="Q385" s="161" t="e">
        <v>#N/A</v>
      </c>
      <c r="R385" s="161" t="s">
        <v>480</v>
      </c>
      <c r="S385" s="161" t="s">
        <v>793</v>
      </c>
      <c r="T385" s="161" t="s">
        <v>594</v>
      </c>
      <c r="U385" s="161" t="s">
        <v>780</v>
      </c>
      <c r="V385" s="161" t="s">
        <v>658</v>
      </c>
      <c r="W385" s="161" t="s">
        <v>132</v>
      </c>
      <c r="X385" s="198">
        <v>44927</v>
      </c>
      <c r="Y385" s="198">
        <v>46069</v>
      </c>
      <c r="Z385" s="161">
        <v>30</v>
      </c>
      <c r="AA385" s="198">
        <v>46079</v>
      </c>
      <c r="AB385" s="197">
        <f t="shared" si="20"/>
        <v>34</v>
      </c>
      <c r="AC385" s="161" t="s">
        <v>904</v>
      </c>
      <c r="AD385" s="161">
        <v>0</v>
      </c>
      <c r="AE385" s="197">
        <v>10108663</v>
      </c>
      <c r="AF385" s="197">
        <v>9.222713231215641</v>
      </c>
      <c r="AG385" s="197">
        <v>0.375</v>
      </c>
      <c r="AH385" s="242" t="s">
        <v>118</v>
      </c>
      <c r="AI385" s="242" t="s">
        <v>57</v>
      </c>
      <c r="AJ385" s="516">
        <v>2233036</v>
      </c>
      <c r="AK385" s="516">
        <v>17337818</v>
      </c>
      <c r="AL385" s="516">
        <v>10108663</v>
      </c>
      <c r="AM385" s="516">
        <v>0</v>
      </c>
      <c r="AN385" s="516">
        <v>0</v>
      </c>
      <c r="AO385" s="516">
        <v>0</v>
      </c>
      <c r="AP385" s="516">
        <v>138113</v>
      </c>
      <c r="AQ385" s="516">
        <v>46890</v>
      </c>
      <c r="AR385" s="516">
        <v>932293</v>
      </c>
      <c r="AS385" s="516">
        <v>0</v>
      </c>
      <c r="AT385" s="516">
        <v>0</v>
      </c>
      <c r="AU385" s="516">
        <v>0</v>
      </c>
      <c r="AV385" s="516">
        <v>2</v>
      </c>
      <c r="AW385" s="516">
        <v>2</v>
      </c>
      <c r="AX385" s="516">
        <v>1.5</v>
      </c>
      <c r="AY385" s="516">
        <v>0</v>
      </c>
      <c r="AZ385" s="516">
        <v>0</v>
      </c>
      <c r="BA385" s="516">
        <v>0</v>
      </c>
      <c r="BB385" s="393">
        <v>2233036</v>
      </c>
      <c r="BC385" s="393">
        <v>4264786</v>
      </c>
      <c r="BD385" s="393">
        <v>0</v>
      </c>
      <c r="BE385" s="393">
        <v>0</v>
      </c>
      <c r="BF385" s="393">
        <v>0</v>
      </c>
      <c r="BG385" s="393">
        <v>0</v>
      </c>
      <c r="BH385" s="393">
        <v>138113</v>
      </c>
      <c r="BI385" s="393">
        <v>46890</v>
      </c>
      <c r="BJ385" s="393">
        <v>0</v>
      </c>
      <c r="BK385" s="393">
        <v>0</v>
      </c>
      <c r="BL385" s="393">
        <v>0</v>
      </c>
      <c r="BM385" s="393">
        <v>0</v>
      </c>
      <c r="BN385" s="393">
        <v>2</v>
      </c>
      <c r="BO385" s="393">
        <v>0.5</v>
      </c>
      <c r="BP385" s="393">
        <v>0</v>
      </c>
      <c r="BQ385" s="393">
        <v>0</v>
      </c>
      <c r="BR385" s="393">
        <v>0</v>
      </c>
      <c r="BS385" s="393">
        <v>0</v>
      </c>
      <c r="BT385" s="393">
        <v>0</v>
      </c>
      <c r="BU385" s="393">
        <v>0</v>
      </c>
      <c r="BV385" s="393">
        <v>0</v>
      </c>
      <c r="BW385" s="393">
        <v>0</v>
      </c>
      <c r="BX385" s="393">
        <v>0</v>
      </c>
      <c r="BY385" s="393">
        <v>0</v>
      </c>
      <c r="BZ385" s="393">
        <v>0</v>
      </c>
      <c r="CA385" s="393">
        <v>0</v>
      </c>
      <c r="CB385" s="393">
        <v>0</v>
      </c>
      <c r="CC385" s="393">
        <v>0</v>
      </c>
      <c r="CD385" s="393">
        <v>0</v>
      </c>
      <c r="CE385" s="393">
        <v>0</v>
      </c>
      <c r="CF385" s="393">
        <v>0</v>
      </c>
      <c r="CG385" s="393">
        <v>0</v>
      </c>
      <c r="CH385" s="393">
        <v>734133</v>
      </c>
      <c r="CI385" s="393">
        <v>0</v>
      </c>
      <c r="CJ385" s="393">
        <v>0</v>
      </c>
      <c r="CK385" s="393">
        <v>0</v>
      </c>
      <c r="CL385" s="393">
        <v>0</v>
      </c>
      <c r="CM385" s="393">
        <v>13073032</v>
      </c>
      <c r="CN385" s="393">
        <v>10108663</v>
      </c>
      <c r="CO385" s="393">
        <v>0</v>
      </c>
      <c r="CP385" s="393">
        <v>0</v>
      </c>
      <c r="CQ385" s="393">
        <v>0</v>
      </c>
      <c r="CR385" s="393">
        <v>0</v>
      </c>
      <c r="CS385" s="393">
        <v>0</v>
      </c>
      <c r="CT385" s="393">
        <v>198160</v>
      </c>
      <c r="CU385" s="393">
        <v>0</v>
      </c>
      <c r="CV385" s="393">
        <v>0</v>
      </c>
      <c r="CW385" s="393">
        <v>0</v>
      </c>
      <c r="CX385" s="393">
        <v>0</v>
      </c>
      <c r="CY385" s="393">
        <v>1.5</v>
      </c>
      <c r="CZ385" s="393">
        <v>1.5</v>
      </c>
      <c r="DA385" s="393">
        <v>0</v>
      </c>
      <c r="DB385" s="393">
        <v>0</v>
      </c>
      <c r="DC385" s="393">
        <v>0</v>
      </c>
      <c r="DD385" s="393">
        <v>0</v>
      </c>
      <c r="DE385" s="393">
        <v>0</v>
      </c>
      <c r="DF385" s="393">
        <v>0</v>
      </c>
      <c r="DG385" s="393">
        <v>0</v>
      </c>
      <c r="DH385" s="393">
        <v>0</v>
      </c>
      <c r="DI385" s="393">
        <v>0</v>
      </c>
      <c r="DJ385" s="393">
        <v>0</v>
      </c>
      <c r="DK385" s="393">
        <v>0</v>
      </c>
      <c r="DL385" s="393">
        <v>0</v>
      </c>
      <c r="DM385" s="393">
        <v>0</v>
      </c>
      <c r="DN385" s="393">
        <v>0</v>
      </c>
      <c r="DO385" s="393">
        <v>0</v>
      </c>
    </row>
    <row r="386" spans="1:141" ht="15" x14ac:dyDescent="0.25">
      <c r="A386" s="386" t="str">
        <f t="shared" si="21"/>
        <v>620120260310TAC0007-62xx-250640026035</v>
      </c>
      <c r="B386" s="161" t="s">
        <v>4658</v>
      </c>
      <c r="C386" s="475" t="s">
        <v>3363</v>
      </c>
      <c r="D386" s="161" t="s">
        <v>4458</v>
      </c>
      <c r="E386" s="161"/>
      <c r="F386" s="161" t="s">
        <v>4903</v>
      </c>
      <c r="G386" s="161" t="s">
        <v>479</v>
      </c>
      <c r="H386" s="198">
        <v>46091</v>
      </c>
      <c r="I386" s="161" t="s">
        <v>576</v>
      </c>
      <c r="J386" s="161" t="s">
        <v>361</v>
      </c>
      <c r="K386" s="260">
        <v>250640026035</v>
      </c>
      <c r="L386" s="161" t="s">
        <v>4940</v>
      </c>
      <c r="M386" s="161" t="s">
        <v>4657</v>
      </c>
      <c r="N386" s="161" t="s">
        <v>564</v>
      </c>
      <c r="O386" s="198" t="e">
        <v>#N/A</v>
      </c>
      <c r="P386" s="161" t="e">
        <v>#N/A</v>
      </c>
      <c r="Q386" s="161" t="e">
        <v>#N/A</v>
      </c>
      <c r="R386" s="161" t="s">
        <v>31</v>
      </c>
      <c r="S386" s="161" t="s">
        <v>687</v>
      </c>
      <c r="T386" s="161" t="s">
        <v>579</v>
      </c>
      <c r="U386" s="161" t="s">
        <v>1775</v>
      </c>
      <c r="V386" s="161" t="s">
        <v>658</v>
      </c>
      <c r="W386" s="161" t="s">
        <v>132</v>
      </c>
      <c r="X386" s="198">
        <v>45832</v>
      </c>
      <c r="Y386" s="198">
        <v>46087</v>
      </c>
      <c r="Z386" s="161">
        <v>30</v>
      </c>
      <c r="AA386" s="198">
        <v>46112</v>
      </c>
      <c r="AB386" s="197">
        <f t="shared" si="20"/>
        <v>1</v>
      </c>
      <c r="AC386" s="161" t="s">
        <v>904</v>
      </c>
      <c r="AD386" s="161">
        <v>0</v>
      </c>
      <c r="AE386" s="197">
        <v>9876686</v>
      </c>
      <c r="AF386" s="197">
        <v>8.4170439355873015</v>
      </c>
      <c r="AG386" s="197">
        <v>0.25</v>
      </c>
      <c r="AH386" s="242" t="s">
        <v>118</v>
      </c>
      <c r="AI386" s="242" t="s">
        <v>57</v>
      </c>
      <c r="AJ386" s="516">
        <v>0</v>
      </c>
      <c r="AK386" s="516">
        <v>0</v>
      </c>
      <c r="AL386" s="516">
        <v>0</v>
      </c>
      <c r="AM386" s="516">
        <v>0</v>
      </c>
      <c r="AN386" s="516">
        <v>9876686</v>
      </c>
      <c r="AO386" s="516">
        <v>0</v>
      </c>
      <c r="AP386" s="516">
        <v>0</v>
      </c>
      <c r="AQ386" s="516">
        <v>0</v>
      </c>
      <c r="AR386" s="516">
        <v>0</v>
      </c>
      <c r="AS386" s="516">
        <v>0</v>
      </c>
      <c r="AT386" s="516">
        <v>831325</v>
      </c>
      <c r="AU386" s="516">
        <v>0</v>
      </c>
      <c r="AV386" s="516">
        <v>0</v>
      </c>
      <c r="AW386" s="516">
        <v>0</v>
      </c>
      <c r="AX386" s="516">
        <v>0</v>
      </c>
      <c r="AY386" s="516">
        <v>0</v>
      </c>
      <c r="AZ386" s="516">
        <v>0.5</v>
      </c>
      <c r="BA386" s="516">
        <v>0</v>
      </c>
      <c r="BB386" s="393">
        <v>0</v>
      </c>
      <c r="BC386" s="393">
        <v>0</v>
      </c>
      <c r="BD386" s="393">
        <v>0</v>
      </c>
      <c r="BE386" s="393">
        <v>0</v>
      </c>
      <c r="BF386" s="393">
        <v>0</v>
      </c>
      <c r="BG386" s="393">
        <v>0</v>
      </c>
      <c r="BH386" s="393">
        <v>0</v>
      </c>
      <c r="BI386" s="393">
        <v>0</v>
      </c>
      <c r="BJ386" s="393">
        <v>0</v>
      </c>
      <c r="BK386" s="393">
        <v>0</v>
      </c>
      <c r="BL386" s="393">
        <v>0</v>
      </c>
      <c r="BM386" s="393">
        <v>0</v>
      </c>
      <c r="BN386" s="393">
        <v>0</v>
      </c>
      <c r="BO386" s="393">
        <v>0</v>
      </c>
      <c r="BP386" s="393">
        <v>0</v>
      </c>
      <c r="BQ386" s="393">
        <v>0</v>
      </c>
      <c r="BR386" s="393">
        <v>0</v>
      </c>
      <c r="BS386" s="393">
        <v>0</v>
      </c>
      <c r="BT386" s="393">
        <v>0</v>
      </c>
      <c r="BU386" s="393">
        <v>0</v>
      </c>
      <c r="BV386" s="393">
        <v>0</v>
      </c>
      <c r="BW386" s="393">
        <v>0</v>
      </c>
      <c r="BX386" s="393">
        <v>0</v>
      </c>
      <c r="BY386" s="393">
        <v>0</v>
      </c>
      <c r="BZ386" s="393">
        <v>0</v>
      </c>
      <c r="CA386" s="393">
        <v>0</v>
      </c>
      <c r="CB386" s="393">
        <v>0</v>
      </c>
      <c r="CC386" s="393">
        <v>0</v>
      </c>
      <c r="CD386" s="393">
        <v>0</v>
      </c>
      <c r="CE386" s="393">
        <v>0</v>
      </c>
      <c r="CF386" s="393">
        <v>0</v>
      </c>
      <c r="CG386" s="393">
        <v>0</v>
      </c>
      <c r="CH386" s="393">
        <v>0</v>
      </c>
      <c r="CI386" s="393">
        <v>0</v>
      </c>
      <c r="CJ386" s="393">
        <v>556273</v>
      </c>
      <c r="CK386" s="393">
        <v>0</v>
      </c>
      <c r="CL386" s="393">
        <v>0</v>
      </c>
      <c r="CM386" s="393">
        <v>0</v>
      </c>
      <c r="CN386" s="393">
        <v>0</v>
      </c>
      <c r="CO386" s="393">
        <v>0</v>
      </c>
      <c r="CP386" s="393">
        <v>9876686</v>
      </c>
      <c r="CQ386" s="393">
        <v>0</v>
      </c>
      <c r="CR386" s="393">
        <v>0</v>
      </c>
      <c r="CS386" s="393">
        <v>0</v>
      </c>
      <c r="CT386" s="393">
        <v>0</v>
      </c>
      <c r="CU386" s="393">
        <v>0</v>
      </c>
      <c r="CV386" s="393">
        <v>275052</v>
      </c>
      <c r="CW386" s="393">
        <v>0</v>
      </c>
      <c r="CX386" s="393">
        <v>0</v>
      </c>
      <c r="CY386" s="393">
        <v>0</v>
      </c>
      <c r="CZ386" s="393">
        <v>0</v>
      </c>
      <c r="DA386" s="393">
        <v>0</v>
      </c>
      <c r="DB386" s="393">
        <v>0.5</v>
      </c>
      <c r="DC386" s="393">
        <v>0</v>
      </c>
      <c r="DD386" s="393">
        <v>0</v>
      </c>
      <c r="DE386" s="393">
        <v>0</v>
      </c>
      <c r="DF386" s="393">
        <v>0</v>
      </c>
      <c r="DG386" s="393">
        <v>0</v>
      </c>
      <c r="DH386" s="393">
        <v>0</v>
      </c>
      <c r="DI386" s="393">
        <v>0</v>
      </c>
      <c r="DJ386" s="393">
        <v>0</v>
      </c>
      <c r="DK386" s="393">
        <v>0</v>
      </c>
      <c r="DL386" s="393">
        <v>0</v>
      </c>
      <c r="DM386" s="393">
        <v>0</v>
      </c>
      <c r="DN386" s="393">
        <v>0</v>
      </c>
      <c r="DO386" s="393">
        <v>0</v>
      </c>
    </row>
    <row r="387" spans="1:141" ht="15" x14ac:dyDescent="0.25">
      <c r="A387" s="386" t="str">
        <f t="shared" si="21"/>
        <v>600120260313TAC0028-60xx-240240026495</v>
      </c>
      <c r="B387" s="161" t="s">
        <v>4823</v>
      </c>
      <c r="C387" s="475" t="s">
        <v>3363</v>
      </c>
      <c r="D387" s="161" t="s">
        <v>4458</v>
      </c>
      <c r="E387" s="161"/>
      <c r="F387" s="161" t="s">
        <v>4903</v>
      </c>
      <c r="G387" s="161" t="s">
        <v>479</v>
      </c>
      <c r="H387" s="198">
        <v>46094</v>
      </c>
      <c r="I387" s="161" t="s">
        <v>566</v>
      </c>
      <c r="J387" s="161" t="s">
        <v>363</v>
      </c>
      <c r="K387" s="260">
        <v>240240026495</v>
      </c>
      <c r="L387" s="161" t="s">
        <v>4952</v>
      </c>
      <c r="M387" s="161" t="s">
        <v>4822</v>
      </c>
      <c r="N387" s="161" t="s">
        <v>564</v>
      </c>
      <c r="O387" s="198" t="e">
        <v>#N/A</v>
      </c>
      <c r="P387" s="161" t="e">
        <v>#N/A</v>
      </c>
      <c r="Q387" s="161" t="e">
        <v>#N/A</v>
      </c>
      <c r="R387" s="161" t="s">
        <v>31</v>
      </c>
      <c r="S387" s="161" t="s">
        <v>665</v>
      </c>
      <c r="T387" s="161" t="s">
        <v>567</v>
      </c>
      <c r="U387" s="161" t="s">
        <v>796</v>
      </c>
      <c r="V387" s="161" t="s">
        <v>658</v>
      </c>
      <c r="W387" s="161" t="s">
        <v>132</v>
      </c>
      <c r="X387" s="198">
        <v>45343</v>
      </c>
      <c r="Y387" s="198">
        <v>46085</v>
      </c>
      <c r="Z387" s="161">
        <v>30</v>
      </c>
      <c r="AA387" s="198">
        <v>46098</v>
      </c>
      <c r="AB387" s="197">
        <f t="shared" si="20"/>
        <v>15</v>
      </c>
      <c r="AC387" s="161" t="s">
        <v>904</v>
      </c>
      <c r="AD387" s="161">
        <v>0</v>
      </c>
      <c r="AE387" s="197">
        <v>9726675</v>
      </c>
      <c r="AF387" s="197">
        <v>0.44993792842877961</v>
      </c>
      <c r="AG387" s="197">
        <v>0.69444444444444431</v>
      </c>
      <c r="AH387" s="242" t="s">
        <v>118</v>
      </c>
      <c r="AI387" s="242" t="s">
        <v>57</v>
      </c>
      <c r="AJ387" s="516">
        <v>0</v>
      </c>
      <c r="AK387" s="516">
        <v>0</v>
      </c>
      <c r="AL387" s="516">
        <v>0</v>
      </c>
      <c r="AM387" s="516">
        <v>9726675</v>
      </c>
      <c r="AN387" s="516">
        <v>0</v>
      </c>
      <c r="AO387" s="516">
        <v>0</v>
      </c>
      <c r="AP387" s="516">
        <v>0</v>
      </c>
      <c r="AQ387" s="516">
        <v>0</v>
      </c>
      <c r="AR387" s="516">
        <v>0</v>
      </c>
      <c r="AS387" s="516">
        <v>43764</v>
      </c>
      <c r="AT387" s="516">
        <v>0</v>
      </c>
      <c r="AU387" s="516">
        <v>0</v>
      </c>
      <c r="AV387" s="516">
        <v>0</v>
      </c>
      <c r="AW387" s="516">
        <v>0</v>
      </c>
      <c r="AX387" s="516">
        <v>0</v>
      </c>
      <c r="AY387" s="516">
        <v>0.83333333333333326</v>
      </c>
      <c r="AZ387" s="516">
        <v>1.25</v>
      </c>
      <c r="BA387" s="516">
        <v>0</v>
      </c>
      <c r="BB387" s="393">
        <v>0</v>
      </c>
      <c r="BC387" s="393">
        <v>0</v>
      </c>
      <c r="BD387" s="393">
        <v>0</v>
      </c>
      <c r="BE387" s="393">
        <v>9726675</v>
      </c>
      <c r="BF387" s="393">
        <v>0</v>
      </c>
      <c r="BG387" s="393">
        <v>0</v>
      </c>
      <c r="BH387" s="393">
        <v>0</v>
      </c>
      <c r="BI387" s="393">
        <v>0</v>
      </c>
      <c r="BJ387" s="393">
        <v>0</v>
      </c>
      <c r="BK387" s="393">
        <v>43764</v>
      </c>
      <c r="BL387" s="393">
        <v>0</v>
      </c>
      <c r="BM387" s="393">
        <v>0</v>
      </c>
      <c r="BN387" s="393">
        <v>0</v>
      </c>
      <c r="BO387" s="393">
        <v>0</v>
      </c>
      <c r="BP387" s="393">
        <v>0</v>
      </c>
      <c r="BQ387" s="393">
        <v>0.83333333333333326</v>
      </c>
      <c r="BR387" s="393">
        <v>1.25</v>
      </c>
      <c r="BS387" s="393">
        <v>0</v>
      </c>
      <c r="BT387" s="393">
        <v>0</v>
      </c>
      <c r="BU387" s="393">
        <v>0</v>
      </c>
      <c r="BV387" s="393">
        <v>0</v>
      </c>
      <c r="BW387" s="393">
        <v>0</v>
      </c>
      <c r="BX387" s="393">
        <v>0</v>
      </c>
      <c r="BY387" s="393">
        <v>0</v>
      </c>
      <c r="BZ387" s="393">
        <v>0</v>
      </c>
      <c r="CA387" s="393">
        <v>0</v>
      </c>
      <c r="CB387" s="393">
        <v>0</v>
      </c>
      <c r="CC387" s="393">
        <v>0</v>
      </c>
      <c r="CD387" s="393">
        <v>0</v>
      </c>
      <c r="CE387" s="393">
        <v>0</v>
      </c>
      <c r="CF387" s="393">
        <v>0</v>
      </c>
      <c r="CG387" s="393">
        <v>0</v>
      </c>
      <c r="CH387" s="393">
        <v>0</v>
      </c>
      <c r="CI387" s="393">
        <v>0</v>
      </c>
      <c r="CJ387" s="393">
        <v>0</v>
      </c>
      <c r="CK387" s="393">
        <v>0</v>
      </c>
      <c r="CL387" s="393">
        <v>0</v>
      </c>
      <c r="CM387" s="393">
        <v>0</v>
      </c>
      <c r="CN387" s="393">
        <v>0</v>
      </c>
      <c r="CO387" s="393">
        <v>0</v>
      </c>
      <c r="CP387" s="393">
        <v>0</v>
      </c>
      <c r="CQ387" s="393">
        <v>0</v>
      </c>
      <c r="CR387" s="393">
        <v>0</v>
      </c>
      <c r="CS387" s="393">
        <v>0</v>
      </c>
      <c r="CT387" s="393">
        <v>0</v>
      </c>
      <c r="CU387" s="393">
        <v>0</v>
      </c>
      <c r="CV387" s="393">
        <v>0</v>
      </c>
      <c r="CW387" s="393">
        <v>0</v>
      </c>
      <c r="CX387" s="393">
        <v>0</v>
      </c>
      <c r="CY387" s="393">
        <v>0</v>
      </c>
      <c r="CZ387" s="393">
        <v>0</v>
      </c>
      <c r="DA387" s="393">
        <v>0</v>
      </c>
      <c r="DB387" s="393">
        <v>0</v>
      </c>
      <c r="DC387" s="393">
        <v>0</v>
      </c>
      <c r="DD387" s="393">
        <v>0</v>
      </c>
      <c r="DE387" s="393">
        <v>0</v>
      </c>
      <c r="DF387" s="393">
        <v>0</v>
      </c>
      <c r="DG387" s="393">
        <v>0</v>
      </c>
      <c r="DH387" s="393">
        <v>0</v>
      </c>
      <c r="DI387" s="393">
        <v>0</v>
      </c>
      <c r="DJ387" s="393">
        <v>0</v>
      </c>
      <c r="DK387" s="393">
        <v>0</v>
      </c>
      <c r="DL387" s="393">
        <v>0</v>
      </c>
      <c r="DM387" s="393">
        <v>0</v>
      </c>
      <c r="DN387" s="393">
        <v>0</v>
      </c>
      <c r="DO387" s="393">
        <v>0</v>
      </c>
    </row>
    <row r="388" spans="1:141" ht="15" x14ac:dyDescent="0.25">
      <c r="A388" s="386" t="str">
        <f t="shared" si="21"/>
        <v>150120260113TAC0003-15xx-861216400874</v>
      </c>
      <c r="B388" s="161" t="s">
        <v>3651</v>
      </c>
      <c r="C388" s="475" t="s">
        <v>3363</v>
      </c>
      <c r="D388" s="161" t="s">
        <v>4458</v>
      </c>
      <c r="E388" s="161" t="s">
        <v>5051</v>
      </c>
      <c r="F388" s="161"/>
      <c r="G388" s="161" t="s">
        <v>479</v>
      </c>
      <c r="H388" s="198">
        <v>46035</v>
      </c>
      <c r="I388" s="161" t="s">
        <v>573</v>
      </c>
      <c r="J388" s="161" t="s">
        <v>290</v>
      </c>
      <c r="K388" s="260">
        <v>861216400874</v>
      </c>
      <c r="L388" s="161" t="s">
        <v>3951</v>
      </c>
      <c r="M388" s="161" t="s">
        <v>3650</v>
      </c>
      <c r="N388" s="161" t="s">
        <v>564</v>
      </c>
      <c r="O388" s="198" t="e">
        <v>#N/A</v>
      </c>
      <c r="P388" s="161" t="e">
        <v>#N/A</v>
      </c>
      <c r="Q388" s="161" t="e">
        <v>#N/A</v>
      </c>
      <c r="R388" s="161" t="s">
        <v>480</v>
      </c>
      <c r="S388" s="161" t="s">
        <v>688</v>
      </c>
      <c r="T388" s="161" t="s">
        <v>572</v>
      </c>
      <c r="U388" s="161" t="s">
        <v>657</v>
      </c>
      <c r="V388" s="161" t="s">
        <v>658</v>
      </c>
      <c r="W388" s="161" t="s">
        <v>132</v>
      </c>
      <c r="X388" s="198">
        <v>44927</v>
      </c>
      <c r="Y388" s="198">
        <v>46001</v>
      </c>
      <c r="Z388" s="161">
        <v>30</v>
      </c>
      <c r="AA388" s="198">
        <v>46058</v>
      </c>
      <c r="AB388" s="197">
        <f t="shared" si="20"/>
        <v>55</v>
      </c>
      <c r="AC388" s="161" t="s">
        <v>904</v>
      </c>
      <c r="AD388" s="161">
        <v>0</v>
      </c>
      <c r="AE388" s="197">
        <v>9181716</v>
      </c>
      <c r="AF388" s="197">
        <v>9.5075147172924979</v>
      </c>
      <c r="AG388" s="197">
        <v>0</v>
      </c>
      <c r="AH388" s="242" t="s">
        <v>118</v>
      </c>
      <c r="AI388" s="242" t="s">
        <v>118</v>
      </c>
      <c r="AJ388" s="515"/>
      <c r="AK388" s="515"/>
      <c r="AL388" s="515"/>
      <c r="AM388" s="515"/>
      <c r="AN388" s="515"/>
      <c r="AO388" s="515"/>
      <c r="AP388" s="515"/>
      <c r="AQ388" s="515"/>
      <c r="AR388" s="515"/>
      <c r="AS388" s="515"/>
      <c r="AT388" s="515"/>
      <c r="AU388" s="515"/>
      <c r="AV388" s="515"/>
      <c r="AW388" s="515"/>
      <c r="AX388" s="515"/>
      <c r="AY388" s="515"/>
      <c r="AZ388" s="515"/>
      <c r="BA388" s="515"/>
      <c r="BB388" s="234"/>
      <c r="BC388" s="234"/>
      <c r="BD388" s="234"/>
      <c r="BE388" s="234"/>
      <c r="BF388" s="234"/>
      <c r="BG388" s="234"/>
      <c r="BH388" s="234"/>
      <c r="BI388" s="234"/>
      <c r="BJ388" s="234"/>
      <c r="BK388" s="234"/>
      <c r="BL388" s="234"/>
      <c r="BM388" s="234"/>
      <c r="BN388" s="234"/>
      <c r="BO388" s="234"/>
      <c r="BP388" s="234"/>
      <c r="BQ388" s="234"/>
      <c r="BR388" s="234"/>
      <c r="BS388" s="234"/>
      <c r="BT388" s="234"/>
      <c r="BU388" s="234"/>
      <c r="BV388" s="234"/>
      <c r="BW388" s="234"/>
      <c r="BX388" s="234"/>
      <c r="BY388" s="234"/>
      <c r="BZ388" s="234"/>
      <c r="CA388" s="234"/>
      <c r="CB388" s="234"/>
      <c r="CC388" s="234"/>
      <c r="CD388" s="234"/>
      <c r="CE388" s="234"/>
      <c r="CF388" s="234"/>
      <c r="CG388" s="234"/>
      <c r="CH388" s="234"/>
      <c r="CI388" s="234"/>
      <c r="CJ388" s="234"/>
      <c r="CK388" s="234"/>
      <c r="CL388" s="234"/>
      <c r="CM388" s="234"/>
      <c r="CN388" s="234"/>
      <c r="CO388" s="234"/>
      <c r="CP388" s="234"/>
      <c r="CQ388" s="234"/>
      <c r="CR388" s="234"/>
      <c r="CS388" s="234"/>
      <c r="CT388" s="234"/>
      <c r="CU388" s="234"/>
      <c r="CV388" s="234"/>
      <c r="CW388" s="234"/>
      <c r="CX388" s="234"/>
      <c r="CY388" s="234"/>
      <c r="CZ388" s="234"/>
      <c r="DA388" s="234"/>
      <c r="DB388" s="234"/>
      <c r="DC388" s="234"/>
      <c r="DD388" s="234"/>
      <c r="DE388" s="234"/>
      <c r="DF388" s="234"/>
      <c r="DG388" s="234"/>
      <c r="DH388" s="234"/>
      <c r="DI388" s="234"/>
      <c r="DJ388" s="234"/>
      <c r="DK388" s="234"/>
      <c r="DL388" s="234"/>
      <c r="DM388" s="234"/>
      <c r="DN388" s="234"/>
      <c r="DO388" s="234"/>
      <c r="DP388" s="234"/>
      <c r="DQ388" s="234"/>
      <c r="DR388" s="234"/>
      <c r="DS388" s="234"/>
      <c r="DT388" s="234"/>
      <c r="DU388" s="234"/>
      <c r="DV388" s="234"/>
      <c r="DW388" s="234"/>
      <c r="DX388" s="234"/>
      <c r="DY388" s="234"/>
      <c r="DZ388" s="234"/>
      <c r="EA388" s="234"/>
      <c r="EB388" s="234"/>
      <c r="EC388" s="234"/>
      <c r="ED388" s="234"/>
      <c r="EE388" s="234"/>
      <c r="EF388" s="234"/>
      <c r="EG388" s="234"/>
      <c r="EH388" s="234"/>
      <c r="EI388" s="234"/>
      <c r="EJ388" s="234"/>
      <c r="EK388" s="234"/>
    </row>
    <row r="389" spans="1:141" ht="15" x14ac:dyDescent="0.25">
      <c r="A389" s="386" t="str">
        <f t="shared" si="21"/>
        <v>620120260306TAC0003-62xx-650403300293</v>
      </c>
      <c r="B389" s="161" t="s">
        <v>4630</v>
      </c>
      <c r="C389" s="475" t="s">
        <v>3363</v>
      </c>
      <c r="D389" s="161" t="s">
        <v>4458</v>
      </c>
      <c r="E389" s="161" t="s">
        <v>5453</v>
      </c>
      <c r="F389" s="161"/>
      <c r="G389" s="161" t="s">
        <v>479</v>
      </c>
      <c r="H389" s="198">
        <v>46087</v>
      </c>
      <c r="I389" s="161" t="s">
        <v>576</v>
      </c>
      <c r="J389" s="161" t="s">
        <v>361</v>
      </c>
      <c r="K389" s="260">
        <v>650403300293</v>
      </c>
      <c r="L389" s="161" t="s">
        <v>5454</v>
      </c>
      <c r="M389" s="161" t="s">
        <v>4629</v>
      </c>
      <c r="N389" s="161" t="s">
        <v>564</v>
      </c>
      <c r="O389" s="198" t="e">
        <v>#N/A</v>
      </c>
      <c r="P389" s="161" t="e">
        <v>#N/A</v>
      </c>
      <c r="Q389" s="161" t="e">
        <v>#N/A</v>
      </c>
      <c r="R389" s="161" t="s">
        <v>31</v>
      </c>
      <c r="S389" s="161" t="s">
        <v>1967</v>
      </c>
      <c r="T389" s="161" t="s">
        <v>578</v>
      </c>
      <c r="U389" s="161" t="s">
        <v>488</v>
      </c>
      <c r="V389" s="161" t="s">
        <v>658</v>
      </c>
      <c r="W389" s="161" t="s">
        <v>132</v>
      </c>
      <c r="X389" s="198">
        <v>44927</v>
      </c>
      <c r="Y389" s="198">
        <v>46072</v>
      </c>
      <c r="Z389" s="161">
        <v>30</v>
      </c>
      <c r="AA389" s="198">
        <v>46094</v>
      </c>
      <c r="AB389" s="197">
        <f t="shared" ref="AB389:AB452" si="22">"01.04.2026"-AA389</f>
        <v>19</v>
      </c>
      <c r="AC389" s="161" t="s">
        <v>904</v>
      </c>
      <c r="AD389" s="161">
        <v>0</v>
      </c>
      <c r="AE389" s="197">
        <v>9118804</v>
      </c>
      <c r="AF389" s="197">
        <v>10.781786734312965</v>
      </c>
      <c r="AG389" s="197">
        <v>0.125</v>
      </c>
      <c r="AH389" s="242" t="s">
        <v>118</v>
      </c>
      <c r="AI389" s="242" t="s">
        <v>57</v>
      </c>
      <c r="AJ389" s="516">
        <v>44527976</v>
      </c>
      <c r="AK389" s="516">
        <v>0</v>
      </c>
      <c r="AL389" s="516">
        <v>58036</v>
      </c>
      <c r="AM389" s="516">
        <v>0</v>
      </c>
      <c r="AN389" s="516">
        <v>9060768</v>
      </c>
      <c r="AO389" s="516">
        <v>0</v>
      </c>
      <c r="AP389" s="516">
        <v>0</v>
      </c>
      <c r="AQ389" s="516">
        <v>0</v>
      </c>
      <c r="AR389" s="516">
        <v>1742</v>
      </c>
      <c r="AS389" s="516">
        <v>0</v>
      </c>
      <c r="AT389" s="516">
        <v>981428</v>
      </c>
      <c r="AU389" s="516">
        <v>0</v>
      </c>
      <c r="AV389" s="516">
        <v>0</v>
      </c>
      <c r="AW389" s="516">
        <v>0</v>
      </c>
      <c r="AX389" s="516">
        <v>0</v>
      </c>
      <c r="AY389" s="516">
        <v>0</v>
      </c>
      <c r="AZ389" s="516">
        <v>0.5</v>
      </c>
      <c r="BA389" s="516">
        <v>0</v>
      </c>
      <c r="BB389" s="393">
        <v>0</v>
      </c>
      <c r="BC389" s="393">
        <v>0</v>
      </c>
      <c r="BD389" s="393">
        <v>0</v>
      </c>
      <c r="BE389" s="393">
        <v>0</v>
      </c>
      <c r="BF389" s="393">
        <v>0</v>
      </c>
      <c r="BG389" s="393">
        <v>0</v>
      </c>
      <c r="BH389" s="393">
        <v>0</v>
      </c>
      <c r="BI389" s="393">
        <v>0</v>
      </c>
      <c r="BJ389" s="393">
        <v>0</v>
      </c>
      <c r="BK389" s="393">
        <v>0</v>
      </c>
      <c r="BL389" s="393">
        <v>0</v>
      </c>
      <c r="BM389" s="393">
        <v>0</v>
      </c>
      <c r="BN389" s="393">
        <v>0</v>
      </c>
      <c r="BO389" s="393">
        <v>0</v>
      </c>
      <c r="BP389" s="393">
        <v>0</v>
      </c>
      <c r="BQ389" s="393">
        <v>0</v>
      </c>
      <c r="BR389" s="393">
        <v>0</v>
      </c>
      <c r="BS389" s="393">
        <v>0</v>
      </c>
      <c r="BT389" s="393">
        <v>0</v>
      </c>
      <c r="BU389" s="393">
        <v>0</v>
      </c>
      <c r="BV389" s="393">
        <v>0</v>
      </c>
      <c r="BW389" s="393">
        <v>0</v>
      </c>
      <c r="BX389" s="393">
        <v>0</v>
      </c>
      <c r="BY389" s="393">
        <v>0</v>
      </c>
      <c r="BZ389" s="393">
        <v>0</v>
      </c>
      <c r="CA389" s="393">
        <v>0</v>
      </c>
      <c r="CB389" s="393">
        <v>0</v>
      </c>
      <c r="CC389" s="393">
        <v>0</v>
      </c>
      <c r="CD389" s="393">
        <v>0</v>
      </c>
      <c r="CE389" s="393">
        <v>0</v>
      </c>
      <c r="CF389" s="393">
        <v>0</v>
      </c>
      <c r="CG389" s="393">
        <v>0</v>
      </c>
      <c r="CH389" s="393">
        <v>0</v>
      </c>
      <c r="CI389" s="393">
        <v>0</v>
      </c>
      <c r="CJ389" s="393">
        <v>712620</v>
      </c>
      <c r="CK389" s="393">
        <v>0</v>
      </c>
      <c r="CL389" s="393">
        <v>44527976</v>
      </c>
      <c r="CM389" s="393">
        <v>0</v>
      </c>
      <c r="CN389" s="393">
        <v>58036</v>
      </c>
      <c r="CO389" s="393">
        <v>0</v>
      </c>
      <c r="CP389" s="393">
        <v>9060768</v>
      </c>
      <c r="CQ389" s="393">
        <v>0</v>
      </c>
      <c r="CR389" s="393">
        <v>0</v>
      </c>
      <c r="CS389" s="393">
        <v>0</v>
      </c>
      <c r="CT389" s="393">
        <v>1742</v>
      </c>
      <c r="CU389" s="393">
        <v>0</v>
      </c>
      <c r="CV389" s="393">
        <v>268808</v>
      </c>
      <c r="CW389" s="393">
        <v>0</v>
      </c>
      <c r="CX389" s="393">
        <v>0</v>
      </c>
      <c r="CY389" s="393">
        <v>0</v>
      </c>
      <c r="CZ389" s="393">
        <v>0</v>
      </c>
      <c r="DA389" s="393">
        <v>0</v>
      </c>
      <c r="DB389" s="393">
        <v>0.5</v>
      </c>
      <c r="DC389" s="393">
        <v>0</v>
      </c>
      <c r="DD389" s="393">
        <v>0</v>
      </c>
      <c r="DE389" s="393">
        <v>0</v>
      </c>
      <c r="DF389" s="393">
        <v>0</v>
      </c>
      <c r="DG389" s="393">
        <v>0</v>
      </c>
      <c r="DH389" s="393">
        <v>0</v>
      </c>
      <c r="DI389" s="393">
        <v>0</v>
      </c>
      <c r="DJ389" s="393">
        <v>0</v>
      </c>
      <c r="DK389" s="393">
        <v>0</v>
      </c>
      <c r="DL389" s="393">
        <v>0</v>
      </c>
      <c r="DM389" s="393">
        <v>0</v>
      </c>
      <c r="DN389" s="393">
        <v>0</v>
      </c>
      <c r="DO389" s="393">
        <v>0</v>
      </c>
    </row>
    <row r="390" spans="1:141" ht="15" x14ac:dyDescent="0.25">
      <c r="A390" s="386" t="str">
        <f t="shared" ref="A390:A453" si="23">CONCATENATE(B390,"-",J390,"-",K390)</f>
        <v>620120260120TAC0012-62xx-930604450436</v>
      </c>
      <c r="B390" s="161" t="s">
        <v>4605</v>
      </c>
      <c r="C390" s="475" t="s">
        <v>3363</v>
      </c>
      <c r="D390" s="161" t="s">
        <v>4458</v>
      </c>
      <c r="E390" s="161" t="s">
        <v>5441</v>
      </c>
      <c r="F390" s="161"/>
      <c r="G390" s="161" t="s">
        <v>479</v>
      </c>
      <c r="H390" s="198">
        <v>46042</v>
      </c>
      <c r="I390" s="161" t="s">
        <v>576</v>
      </c>
      <c r="J390" s="161" t="s">
        <v>361</v>
      </c>
      <c r="K390" s="260">
        <v>930604450436</v>
      </c>
      <c r="L390" s="161" t="s">
        <v>5442</v>
      </c>
      <c r="M390" s="161" t="s">
        <v>4604</v>
      </c>
      <c r="N390" s="161" t="s">
        <v>564</v>
      </c>
      <c r="O390" s="198" t="e">
        <v>#N/A</v>
      </c>
      <c r="P390" s="161" t="e">
        <v>#N/A</v>
      </c>
      <c r="Q390" s="161" t="e">
        <v>#N/A</v>
      </c>
      <c r="R390" s="161" t="s">
        <v>31</v>
      </c>
      <c r="S390" s="161" t="s">
        <v>686</v>
      </c>
      <c r="T390" s="161" t="s">
        <v>567</v>
      </c>
      <c r="U390" s="161" t="s">
        <v>1769</v>
      </c>
      <c r="V390" s="161" t="s">
        <v>3874</v>
      </c>
      <c r="W390" s="161" t="s">
        <v>132</v>
      </c>
      <c r="X390" s="198">
        <v>45322</v>
      </c>
      <c r="Y390" s="198">
        <v>46035</v>
      </c>
      <c r="Z390" s="161">
        <v>30</v>
      </c>
      <c r="AA390" s="198">
        <v>46091</v>
      </c>
      <c r="AB390" s="197">
        <f t="shared" si="22"/>
        <v>22</v>
      </c>
      <c r="AC390" s="161" t="s">
        <v>904</v>
      </c>
      <c r="AD390" s="161">
        <v>0</v>
      </c>
      <c r="AE390" s="197">
        <v>9093002</v>
      </c>
      <c r="AF390" s="197">
        <v>2.714911972965584</v>
      </c>
      <c r="AG390" s="197">
        <v>0</v>
      </c>
      <c r="AH390" s="242" t="s">
        <v>118</v>
      </c>
      <c r="AI390" s="242" t="s">
        <v>57</v>
      </c>
      <c r="AJ390" s="516">
        <v>0</v>
      </c>
      <c r="AK390" s="516">
        <v>0</v>
      </c>
      <c r="AL390" s="516">
        <v>0</v>
      </c>
      <c r="AM390" s="516">
        <v>6588304</v>
      </c>
      <c r="AN390" s="516">
        <v>2504698</v>
      </c>
      <c r="AO390" s="516">
        <v>0</v>
      </c>
      <c r="AP390" s="516">
        <v>0</v>
      </c>
      <c r="AQ390" s="516">
        <v>0</v>
      </c>
      <c r="AR390" s="516">
        <v>0</v>
      </c>
      <c r="AS390" s="516">
        <v>188725</v>
      </c>
      <c r="AT390" s="516">
        <v>58142</v>
      </c>
      <c r="AU390" s="516">
        <v>0</v>
      </c>
      <c r="AV390" s="516">
        <v>0</v>
      </c>
      <c r="AW390" s="516">
        <v>0</v>
      </c>
      <c r="AX390" s="516">
        <v>0</v>
      </c>
      <c r="AY390" s="516">
        <v>0</v>
      </c>
      <c r="AZ390" s="516">
        <v>0</v>
      </c>
      <c r="BA390" s="516">
        <v>0</v>
      </c>
      <c r="BB390" s="393">
        <v>0</v>
      </c>
      <c r="BC390" s="393">
        <v>0</v>
      </c>
      <c r="BD390" s="393">
        <v>0</v>
      </c>
      <c r="BE390" s="393">
        <v>0</v>
      </c>
      <c r="BF390" s="393">
        <v>0</v>
      </c>
      <c r="BG390" s="393">
        <v>0</v>
      </c>
      <c r="BH390" s="393">
        <v>0</v>
      </c>
      <c r="BI390" s="393">
        <v>0</v>
      </c>
      <c r="BJ390" s="393">
        <v>0</v>
      </c>
      <c r="BK390" s="393">
        <v>0</v>
      </c>
      <c r="BL390" s="393">
        <v>0</v>
      </c>
      <c r="BM390" s="393">
        <v>0</v>
      </c>
      <c r="BN390" s="393">
        <v>0</v>
      </c>
      <c r="BO390" s="393">
        <v>0</v>
      </c>
      <c r="BP390" s="393">
        <v>0</v>
      </c>
      <c r="BQ390" s="393">
        <v>0</v>
      </c>
      <c r="BR390" s="393">
        <v>0</v>
      </c>
      <c r="BS390" s="393">
        <v>0</v>
      </c>
      <c r="BT390" s="393">
        <v>0</v>
      </c>
      <c r="BU390" s="393">
        <v>0</v>
      </c>
      <c r="BV390" s="393">
        <v>0</v>
      </c>
      <c r="BW390" s="393">
        <v>0</v>
      </c>
      <c r="BX390" s="393">
        <v>0</v>
      </c>
      <c r="BY390" s="393">
        <v>0</v>
      </c>
      <c r="BZ390" s="393">
        <v>0</v>
      </c>
      <c r="CA390" s="393">
        <v>0</v>
      </c>
      <c r="CB390" s="393">
        <v>0</v>
      </c>
      <c r="CC390" s="393">
        <v>0</v>
      </c>
      <c r="CD390" s="393">
        <v>0</v>
      </c>
      <c r="CE390" s="393">
        <v>0</v>
      </c>
      <c r="CF390" s="393">
        <v>0</v>
      </c>
      <c r="CG390" s="393">
        <v>0</v>
      </c>
      <c r="CH390" s="393">
        <v>0</v>
      </c>
      <c r="CI390" s="393">
        <v>0</v>
      </c>
      <c r="CJ390" s="393">
        <v>0</v>
      </c>
      <c r="CK390" s="393">
        <v>0</v>
      </c>
      <c r="CL390" s="393">
        <v>0</v>
      </c>
      <c r="CM390" s="393">
        <v>0</v>
      </c>
      <c r="CN390" s="393">
        <v>0</v>
      </c>
      <c r="CO390" s="393">
        <v>6588304</v>
      </c>
      <c r="CP390" s="393">
        <v>2504698</v>
      </c>
      <c r="CQ390" s="393">
        <v>0</v>
      </c>
      <c r="CR390" s="393">
        <v>0</v>
      </c>
      <c r="CS390" s="393">
        <v>0</v>
      </c>
      <c r="CT390" s="393">
        <v>0</v>
      </c>
      <c r="CU390" s="393">
        <v>188725</v>
      </c>
      <c r="CV390" s="393">
        <v>58142</v>
      </c>
      <c r="CW390" s="393">
        <v>0</v>
      </c>
      <c r="CX390" s="393">
        <v>0</v>
      </c>
      <c r="CY390" s="393">
        <v>0</v>
      </c>
      <c r="CZ390" s="393">
        <v>0</v>
      </c>
      <c r="DA390" s="393">
        <v>0</v>
      </c>
      <c r="DB390" s="393">
        <v>0</v>
      </c>
      <c r="DC390" s="393">
        <v>0</v>
      </c>
      <c r="DD390" s="393">
        <v>0</v>
      </c>
      <c r="DE390" s="393">
        <v>0</v>
      </c>
      <c r="DF390" s="393">
        <v>0</v>
      </c>
      <c r="DG390" s="393">
        <v>0</v>
      </c>
      <c r="DH390" s="393">
        <v>0</v>
      </c>
      <c r="DI390" s="393">
        <v>0</v>
      </c>
      <c r="DJ390" s="393">
        <v>0</v>
      </c>
      <c r="DK390" s="393">
        <v>0</v>
      </c>
      <c r="DL390" s="393">
        <v>0</v>
      </c>
      <c r="DM390" s="393">
        <v>0</v>
      </c>
      <c r="DN390" s="393">
        <v>0</v>
      </c>
      <c r="DO390" s="393">
        <v>0</v>
      </c>
    </row>
    <row r="391" spans="1:141" ht="15" x14ac:dyDescent="0.25">
      <c r="A391" s="386" t="str">
        <f t="shared" si="23"/>
        <v>600120260126TAC0001-60xx-210140030810</v>
      </c>
      <c r="B391" s="161" t="s">
        <v>3790</v>
      </c>
      <c r="C391" s="475" t="s">
        <v>3363</v>
      </c>
      <c r="D391" s="161" t="s">
        <v>4458</v>
      </c>
      <c r="E391" s="161" t="s">
        <v>5292</v>
      </c>
      <c r="F391" s="161"/>
      <c r="G391" s="161" t="s">
        <v>479</v>
      </c>
      <c r="H391" s="198">
        <v>46048</v>
      </c>
      <c r="I391" s="161" t="s">
        <v>566</v>
      </c>
      <c r="J391" s="161" t="s">
        <v>363</v>
      </c>
      <c r="K391" s="260">
        <v>210140030810</v>
      </c>
      <c r="L391" s="161" t="s">
        <v>3929</v>
      </c>
      <c r="M391" s="161" t="s">
        <v>3789</v>
      </c>
      <c r="N391" s="161" t="s">
        <v>564</v>
      </c>
      <c r="O391" s="198" t="e">
        <v>#N/A</v>
      </c>
      <c r="P391" s="161" t="e">
        <v>#N/A</v>
      </c>
      <c r="Q391" s="161" t="e">
        <v>#N/A</v>
      </c>
      <c r="R391" s="161" t="s">
        <v>480</v>
      </c>
      <c r="S391" s="161" t="s">
        <v>793</v>
      </c>
      <c r="T391" s="161" t="s">
        <v>594</v>
      </c>
      <c r="U391" s="161" t="s">
        <v>780</v>
      </c>
      <c r="V391" s="161" t="s">
        <v>658</v>
      </c>
      <c r="W391" s="161" t="s">
        <v>132</v>
      </c>
      <c r="X391" s="198">
        <v>44927</v>
      </c>
      <c r="Y391" s="198">
        <v>46020</v>
      </c>
      <c r="Z391" s="161">
        <v>30</v>
      </c>
      <c r="AA391" s="198">
        <v>46064</v>
      </c>
      <c r="AB391" s="197">
        <f t="shared" si="22"/>
        <v>49</v>
      </c>
      <c r="AC391" s="161" t="s">
        <v>904</v>
      </c>
      <c r="AD391" s="161">
        <v>0</v>
      </c>
      <c r="AE391" s="197">
        <v>8925708</v>
      </c>
      <c r="AF391" s="197">
        <v>13.438116057572127</v>
      </c>
      <c r="AG391" s="197">
        <v>0.61111111111111105</v>
      </c>
      <c r="AH391" s="242" t="s">
        <v>118</v>
      </c>
      <c r="AI391" s="242" t="s">
        <v>118</v>
      </c>
      <c r="AJ391" s="515"/>
      <c r="AK391" s="515"/>
      <c r="AL391" s="515"/>
      <c r="AM391" s="515"/>
      <c r="AN391" s="515"/>
      <c r="AO391" s="515"/>
      <c r="AP391" s="515"/>
      <c r="AQ391" s="515"/>
      <c r="AR391" s="515"/>
      <c r="AS391" s="515"/>
      <c r="AT391" s="515"/>
      <c r="AU391" s="515"/>
      <c r="AV391" s="515"/>
      <c r="AW391" s="515"/>
      <c r="AX391" s="515"/>
      <c r="AY391" s="515"/>
      <c r="AZ391" s="515"/>
      <c r="BA391" s="515"/>
      <c r="BB391" s="234"/>
      <c r="BC391" s="234"/>
      <c r="BD391" s="234"/>
      <c r="BE391" s="234"/>
      <c r="BF391" s="234"/>
      <c r="BG391" s="234"/>
      <c r="BH391" s="234"/>
      <c r="BI391" s="234"/>
      <c r="BJ391" s="234"/>
      <c r="BK391" s="234"/>
      <c r="BL391" s="234"/>
      <c r="BM391" s="234"/>
      <c r="BN391" s="234"/>
      <c r="BO391" s="234"/>
      <c r="BP391" s="234"/>
      <c r="BQ391" s="234"/>
      <c r="BR391" s="234"/>
      <c r="BS391" s="234"/>
      <c r="BT391" s="234"/>
      <c r="BU391" s="234"/>
      <c r="BV391" s="234"/>
      <c r="BW391" s="234"/>
      <c r="BX391" s="234"/>
      <c r="BY391" s="234"/>
      <c r="BZ391" s="234"/>
      <c r="CA391" s="234"/>
      <c r="CB391" s="234"/>
      <c r="CC391" s="234"/>
      <c r="CD391" s="234"/>
      <c r="CE391" s="234"/>
      <c r="CF391" s="234"/>
      <c r="CG391" s="234"/>
      <c r="CH391" s="234"/>
      <c r="CI391" s="234"/>
      <c r="CJ391" s="234"/>
      <c r="CK391" s="234"/>
      <c r="CL391" s="234"/>
      <c r="CM391" s="234"/>
      <c r="CN391" s="234"/>
      <c r="CO391" s="234"/>
      <c r="CP391" s="234"/>
      <c r="CQ391" s="234"/>
      <c r="CR391" s="234"/>
      <c r="CS391" s="234"/>
      <c r="CT391" s="234"/>
      <c r="CU391" s="234"/>
      <c r="CV391" s="234"/>
      <c r="CW391" s="234"/>
      <c r="CX391" s="234"/>
      <c r="CY391" s="234"/>
      <c r="CZ391" s="234"/>
      <c r="DA391" s="234"/>
      <c r="DB391" s="234"/>
      <c r="DC391" s="234"/>
      <c r="DD391" s="234"/>
      <c r="DE391" s="234"/>
      <c r="DF391" s="234"/>
      <c r="DG391" s="234"/>
      <c r="DH391" s="234"/>
      <c r="DI391" s="234"/>
      <c r="DJ391" s="234"/>
      <c r="DK391" s="234"/>
      <c r="DL391" s="234"/>
      <c r="DM391" s="234"/>
      <c r="DN391" s="234"/>
      <c r="DO391" s="234"/>
      <c r="DP391" s="234"/>
      <c r="DQ391" s="234"/>
      <c r="DR391" s="234"/>
      <c r="DS391" s="234"/>
      <c r="DT391" s="234"/>
      <c r="DU391" s="234"/>
      <c r="DV391" s="234"/>
      <c r="DW391" s="234"/>
      <c r="DX391" s="234"/>
      <c r="DY391" s="234"/>
      <c r="DZ391" s="234"/>
      <c r="EA391" s="234"/>
      <c r="EB391" s="234"/>
      <c r="EC391" s="234"/>
      <c r="ED391" s="234"/>
      <c r="EE391" s="234"/>
      <c r="EF391" s="234"/>
      <c r="EG391" s="234"/>
      <c r="EH391" s="234"/>
      <c r="EI391" s="234"/>
      <c r="EJ391" s="234"/>
      <c r="EK391" s="234"/>
    </row>
    <row r="392" spans="1:141" ht="15" x14ac:dyDescent="0.25">
      <c r="A392" s="386" t="str">
        <f t="shared" si="23"/>
        <v>590120260327TAC0002-59xx-110340001803</v>
      </c>
      <c r="B392" s="161" t="s">
        <v>4688</v>
      </c>
      <c r="C392" s="475" t="s">
        <v>3363</v>
      </c>
      <c r="D392" s="161" t="s">
        <v>4458</v>
      </c>
      <c r="E392" s="161"/>
      <c r="F392" s="161" t="s">
        <v>4903</v>
      </c>
      <c r="G392" s="161" t="s">
        <v>479</v>
      </c>
      <c r="H392" s="198">
        <v>46108</v>
      </c>
      <c r="I392" s="161" t="s">
        <v>570</v>
      </c>
      <c r="J392" s="161" t="s">
        <v>337</v>
      </c>
      <c r="K392" s="260">
        <v>110340001803</v>
      </c>
      <c r="L392" s="161" t="s">
        <v>5505</v>
      </c>
      <c r="M392" s="161" t="s">
        <v>4687</v>
      </c>
      <c r="N392" s="161" t="s">
        <v>564</v>
      </c>
      <c r="O392" s="198" t="e">
        <v>#N/A</v>
      </c>
      <c r="P392" s="161" t="e">
        <v>#N/A</v>
      </c>
      <c r="Q392" s="161" t="e">
        <v>#N/A</v>
      </c>
      <c r="R392" s="161" t="s">
        <v>31</v>
      </c>
      <c r="S392" s="161" t="s">
        <v>747</v>
      </c>
      <c r="T392" s="161" t="s">
        <v>572</v>
      </c>
      <c r="U392" s="161" t="s">
        <v>5506</v>
      </c>
      <c r="V392" s="161" t="s">
        <v>658</v>
      </c>
      <c r="W392" s="161" t="s">
        <v>132</v>
      </c>
      <c r="X392" s="198">
        <v>44927</v>
      </c>
      <c r="Y392" s="198">
        <v>46097</v>
      </c>
      <c r="Z392" s="161">
        <v>30</v>
      </c>
      <c r="AA392" s="198">
        <v>46112</v>
      </c>
      <c r="AB392" s="197">
        <f t="shared" si="22"/>
        <v>1</v>
      </c>
      <c r="AC392" s="161" t="s">
        <v>904</v>
      </c>
      <c r="AD392" s="161">
        <v>0</v>
      </c>
      <c r="AE392" s="197">
        <v>8089286</v>
      </c>
      <c r="AF392" s="197">
        <v>11.351867148719924</v>
      </c>
      <c r="AG392" s="197">
        <v>0.14583333333333331</v>
      </c>
      <c r="AH392" s="242" t="s">
        <v>118</v>
      </c>
      <c r="AI392" s="242" t="s">
        <v>57</v>
      </c>
      <c r="AJ392" s="516">
        <v>1787500</v>
      </c>
      <c r="AK392" s="516">
        <v>3366071</v>
      </c>
      <c r="AL392" s="516">
        <v>8089286</v>
      </c>
      <c r="AM392" s="516">
        <v>0</v>
      </c>
      <c r="AN392" s="516">
        <v>0</v>
      </c>
      <c r="AO392" s="516">
        <v>0</v>
      </c>
      <c r="AP392" s="516">
        <v>10200</v>
      </c>
      <c r="AQ392" s="516">
        <v>596397</v>
      </c>
      <c r="AR392" s="516">
        <v>918285</v>
      </c>
      <c r="AS392" s="516">
        <v>0</v>
      </c>
      <c r="AT392" s="516">
        <v>0</v>
      </c>
      <c r="AU392" s="516">
        <v>0</v>
      </c>
      <c r="AV392" s="516">
        <v>0.83333333333333337</v>
      </c>
      <c r="AW392" s="516">
        <v>0.75</v>
      </c>
      <c r="AX392" s="516">
        <v>0.58333333333333326</v>
      </c>
      <c r="AY392" s="516">
        <v>0</v>
      </c>
      <c r="AZ392" s="516">
        <v>0</v>
      </c>
      <c r="BA392" s="516">
        <v>0</v>
      </c>
      <c r="BB392" s="393">
        <v>1787500</v>
      </c>
      <c r="BC392" s="393">
        <v>3366071</v>
      </c>
      <c r="BD392" s="393">
        <v>8089286</v>
      </c>
      <c r="BE392" s="393">
        <v>0</v>
      </c>
      <c r="BF392" s="393">
        <v>0</v>
      </c>
      <c r="BG392" s="393">
        <v>0</v>
      </c>
      <c r="BH392" s="393">
        <v>10200</v>
      </c>
      <c r="BI392" s="393">
        <v>433797</v>
      </c>
      <c r="BJ392" s="393">
        <v>236853</v>
      </c>
      <c r="BK392" s="393">
        <v>0</v>
      </c>
      <c r="BL392" s="393">
        <v>0</v>
      </c>
      <c r="BM392" s="393">
        <v>0</v>
      </c>
      <c r="BN392" s="393">
        <v>0.83333333333333337</v>
      </c>
      <c r="BO392" s="393">
        <v>0.75</v>
      </c>
      <c r="BP392" s="393">
        <v>0.58333333333333326</v>
      </c>
      <c r="BQ392" s="393">
        <v>0</v>
      </c>
      <c r="BR392" s="393">
        <v>0</v>
      </c>
      <c r="BS392" s="393">
        <v>0</v>
      </c>
      <c r="BT392" s="393">
        <v>0</v>
      </c>
      <c r="BU392" s="393">
        <v>0</v>
      </c>
      <c r="BV392" s="393">
        <v>0</v>
      </c>
      <c r="BW392" s="393">
        <v>0</v>
      </c>
      <c r="BX392" s="393">
        <v>0</v>
      </c>
      <c r="BY392" s="393">
        <v>0</v>
      </c>
      <c r="BZ392" s="393">
        <v>0</v>
      </c>
      <c r="CA392" s="393">
        <v>0</v>
      </c>
      <c r="CB392" s="393">
        <v>0</v>
      </c>
      <c r="CC392" s="393">
        <v>0</v>
      </c>
      <c r="CD392" s="393">
        <v>0</v>
      </c>
      <c r="CE392" s="393">
        <v>0</v>
      </c>
      <c r="CF392" s="393">
        <v>0</v>
      </c>
      <c r="CG392" s="393">
        <v>162600</v>
      </c>
      <c r="CH392" s="393">
        <v>681432</v>
      </c>
      <c r="CI392" s="393">
        <v>0</v>
      </c>
      <c r="CJ392" s="393">
        <v>0</v>
      </c>
      <c r="CK392" s="393">
        <v>0</v>
      </c>
      <c r="CL392" s="393">
        <v>0</v>
      </c>
      <c r="CM392" s="393">
        <v>0</v>
      </c>
      <c r="CN392" s="393">
        <v>0</v>
      </c>
      <c r="CO392" s="393">
        <v>0</v>
      </c>
      <c r="CP392" s="393">
        <v>0</v>
      </c>
      <c r="CQ392" s="393">
        <v>0</v>
      </c>
      <c r="CR392" s="393">
        <v>0</v>
      </c>
      <c r="CS392" s="393">
        <v>0</v>
      </c>
      <c r="CT392" s="393">
        <v>0</v>
      </c>
      <c r="CU392" s="393">
        <v>0</v>
      </c>
      <c r="CV392" s="393">
        <v>0</v>
      </c>
      <c r="CW392" s="393">
        <v>0</v>
      </c>
      <c r="CX392" s="393">
        <v>0</v>
      </c>
      <c r="CY392" s="393">
        <v>0</v>
      </c>
      <c r="CZ392" s="393">
        <v>0</v>
      </c>
      <c r="DA392" s="393">
        <v>0</v>
      </c>
      <c r="DB392" s="393">
        <v>0</v>
      </c>
      <c r="DC392" s="393">
        <v>0</v>
      </c>
      <c r="DD392" s="393">
        <v>0</v>
      </c>
      <c r="DE392" s="393">
        <v>0</v>
      </c>
      <c r="DF392" s="393">
        <v>0</v>
      </c>
      <c r="DG392" s="393">
        <v>0</v>
      </c>
      <c r="DH392" s="393">
        <v>0</v>
      </c>
      <c r="DI392" s="393">
        <v>0</v>
      </c>
      <c r="DJ392" s="393">
        <v>0</v>
      </c>
      <c r="DK392" s="393">
        <v>0</v>
      </c>
      <c r="DL392" s="393">
        <v>0</v>
      </c>
      <c r="DM392" s="393">
        <v>0</v>
      </c>
      <c r="DN392" s="393">
        <v>0</v>
      </c>
      <c r="DO392" s="393">
        <v>0</v>
      </c>
    </row>
    <row r="393" spans="1:141" ht="15" x14ac:dyDescent="0.25">
      <c r="A393" s="386" t="str">
        <f t="shared" si="23"/>
        <v>600120260304TAC0024-60xx-220640030907</v>
      </c>
      <c r="B393" s="161" t="s">
        <v>4765</v>
      </c>
      <c r="C393" s="475" t="s">
        <v>3363</v>
      </c>
      <c r="D393" s="161" t="s">
        <v>4458</v>
      </c>
      <c r="E393" s="161" t="s">
        <v>5348</v>
      </c>
      <c r="F393" s="161"/>
      <c r="G393" s="161" t="s">
        <v>479</v>
      </c>
      <c r="H393" s="198">
        <v>46085</v>
      </c>
      <c r="I393" s="161" t="s">
        <v>566</v>
      </c>
      <c r="J393" s="161" t="s">
        <v>363</v>
      </c>
      <c r="K393" s="260">
        <v>220640030907</v>
      </c>
      <c r="L393" s="161" t="s">
        <v>5349</v>
      </c>
      <c r="M393" s="161" t="s">
        <v>4742</v>
      </c>
      <c r="N393" s="161" t="s">
        <v>564</v>
      </c>
      <c r="O393" s="198" t="e">
        <v>#N/A</v>
      </c>
      <c r="P393" s="161" t="e">
        <v>#N/A</v>
      </c>
      <c r="Q393" s="161" t="e">
        <v>#N/A</v>
      </c>
      <c r="R393" s="161" t="s">
        <v>31</v>
      </c>
      <c r="S393" s="161" t="s">
        <v>793</v>
      </c>
      <c r="T393" s="161" t="s">
        <v>594</v>
      </c>
      <c r="U393" s="161" t="s">
        <v>787</v>
      </c>
      <c r="V393" s="161" t="s">
        <v>658</v>
      </c>
      <c r="W393" s="161" t="s">
        <v>132</v>
      </c>
      <c r="X393" s="198">
        <v>44927</v>
      </c>
      <c r="Y393" s="198">
        <v>46077</v>
      </c>
      <c r="Z393" s="161">
        <v>30</v>
      </c>
      <c r="AA393" s="198">
        <v>46087</v>
      </c>
      <c r="AB393" s="197">
        <f t="shared" si="22"/>
        <v>26</v>
      </c>
      <c r="AC393" s="161" t="s">
        <v>904</v>
      </c>
      <c r="AD393" s="161">
        <v>0</v>
      </c>
      <c r="AE393" s="197">
        <v>7550659</v>
      </c>
      <c r="AF393" s="197">
        <v>4.3125904639581787</v>
      </c>
      <c r="AG393" s="197">
        <v>0.72916666666666663</v>
      </c>
      <c r="AH393" s="242" t="s">
        <v>118</v>
      </c>
      <c r="AI393" s="242" t="s">
        <v>57</v>
      </c>
      <c r="AJ393" s="516">
        <v>0</v>
      </c>
      <c r="AK393" s="516">
        <v>0</v>
      </c>
      <c r="AL393" s="516">
        <v>0</v>
      </c>
      <c r="AM393" s="516">
        <v>7550659</v>
      </c>
      <c r="AN393" s="516">
        <v>0</v>
      </c>
      <c r="AO393" s="516">
        <v>0</v>
      </c>
      <c r="AP393" s="516">
        <v>0</v>
      </c>
      <c r="AQ393" s="516">
        <v>20840</v>
      </c>
      <c r="AR393" s="516">
        <v>88260</v>
      </c>
      <c r="AS393" s="516">
        <v>237369</v>
      </c>
      <c r="AT393" s="516">
        <v>0</v>
      </c>
      <c r="AU393" s="516">
        <v>0</v>
      </c>
      <c r="AV393" s="516">
        <v>0</v>
      </c>
      <c r="AW393" s="516">
        <v>0.58333333333333326</v>
      </c>
      <c r="AX393" s="516">
        <v>1</v>
      </c>
      <c r="AY393" s="516">
        <v>0.91666666666666663</v>
      </c>
      <c r="AZ393" s="516">
        <v>1</v>
      </c>
      <c r="BA393" s="516">
        <v>0</v>
      </c>
      <c r="BB393" s="393">
        <v>0</v>
      </c>
      <c r="BC393" s="393">
        <v>0</v>
      </c>
      <c r="BD393" s="393">
        <v>0</v>
      </c>
      <c r="BE393" s="393">
        <v>7550659</v>
      </c>
      <c r="BF393" s="393">
        <v>0</v>
      </c>
      <c r="BG393" s="393">
        <v>0</v>
      </c>
      <c r="BH393" s="393">
        <v>0</v>
      </c>
      <c r="BI393" s="393">
        <v>20840</v>
      </c>
      <c r="BJ393" s="393">
        <v>88260</v>
      </c>
      <c r="BK393" s="393">
        <v>114616</v>
      </c>
      <c r="BL393" s="393">
        <v>0</v>
      </c>
      <c r="BM393" s="393">
        <v>0</v>
      </c>
      <c r="BN393" s="393">
        <v>0</v>
      </c>
      <c r="BO393" s="393">
        <v>0.58333333333333326</v>
      </c>
      <c r="BP393" s="393">
        <v>1</v>
      </c>
      <c r="BQ393" s="393">
        <v>0.91666666666666663</v>
      </c>
      <c r="BR393" s="393">
        <v>1</v>
      </c>
      <c r="BS393" s="393">
        <v>0</v>
      </c>
      <c r="BT393" s="393">
        <v>0</v>
      </c>
      <c r="BU393" s="393">
        <v>0</v>
      </c>
      <c r="BV393" s="393">
        <v>0</v>
      </c>
      <c r="BW393" s="393">
        <v>0</v>
      </c>
      <c r="BX393" s="393">
        <v>0</v>
      </c>
      <c r="BY393" s="393">
        <v>0</v>
      </c>
      <c r="BZ393" s="393">
        <v>0</v>
      </c>
      <c r="CA393" s="393">
        <v>0</v>
      </c>
      <c r="CB393" s="393">
        <v>0</v>
      </c>
      <c r="CC393" s="393">
        <v>0</v>
      </c>
      <c r="CD393" s="393">
        <v>0</v>
      </c>
      <c r="CE393" s="393">
        <v>0</v>
      </c>
      <c r="CF393" s="393">
        <v>0</v>
      </c>
      <c r="CG393" s="393">
        <v>0</v>
      </c>
      <c r="CH393" s="393">
        <v>0</v>
      </c>
      <c r="CI393" s="393">
        <v>122753</v>
      </c>
      <c r="CJ393" s="393">
        <v>0</v>
      </c>
      <c r="CK393" s="393">
        <v>0</v>
      </c>
      <c r="CL393" s="393">
        <v>0</v>
      </c>
      <c r="CM393" s="393">
        <v>0</v>
      </c>
      <c r="CN393" s="393">
        <v>0</v>
      </c>
      <c r="CO393" s="393">
        <v>0</v>
      </c>
      <c r="CP393" s="393">
        <v>0</v>
      </c>
      <c r="CQ393" s="393">
        <v>0</v>
      </c>
      <c r="CR393" s="393">
        <v>0</v>
      </c>
      <c r="CS393" s="393">
        <v>0</v>
      </c>
      <c r="CT393" s="393">
        <v>0</v>
      </c>
      <c r="CU393" s="393">
        <v>0</v>
      </c>
      <c r="CV393" s="393">
        <v>0</v>
      </c>
      <c r="CW393" s="393">
        <v>0</v>
      </c>
      <c r="CX393" s="393">
        <v>0</v>
      </c>
      <c r="CY393" s="393">
        <v>0</v>
      </c>
      <c r="CZ393" s="393">
        <v>0</v>
      </c>
      <c r="DA393" s="393">
        <v>0</v>
      </c>
      <c r="DB393" s="393">
        <v>0</v>
      </c>
      <c r="DC393" s="393">
        <v>0</v>
      </c>
      <c r="DD393" s="393">
        <v>0</v>
      </c>
      <c r="DE393" s="393">
        <v>0</v>
      </c>
      <c r="DF393" s="393">
        <v>0</v>
      </c>
      <c r="DG393" s="393">
        <v>0</v>
      </c>
      <c r="DH393" s="393">
        <v>0</v>
      </c>
      <c r="DI393" s="393">
        <v>0</v>
      </c>
      <c r="DJ393" s="393">
        <v>0</v>
      </c>
      <c r="DK393" s="393">
        <v>0</v>
      </c>
      <c r="DL393" s="393">
        <v>0</v>
      </c>
      <c r="DM393" s="393">
        <v>0</v>
      </c>
      <c r="DN393" s="393">
        <v>0</v>
      </c>
      <c r="DO393" s="393">
        <v>0</v>
      </c>
    </row>
    <row r="394" spans="1:141" ht="15" x14ac:dyDescent="0.25">
      <c r="A394" s="386" t="str">
        <f t="shared" si="23"/>
        <v>600120260310TAC0025-60xx-540527300959</v>
      </c>
      <c r="B394" s="161" t="s">
        <v>5367</v>
      </c>
      <c r="C394" s="475" t="s">
        <v>3363</v>
      </c>
      <c r="D394" s="161" t="s">
        <v>4458</v>
      </c>
      <c r="E394" s="161" t="s">
        <v>5368</v>
      </c>
      <c r="F394" s="161"/>
      <c r="G394" s="161" t="s">
        <v>479</v>
      </c>
      <c r="H394" s="198">
        <v>46091</v>
      </c>
      <c r="I394" s="161" t="s">
        <v>566</v>
      </c>
      <c r="J394" s="161" t="s">
        <v>363</v>
      </c>
      <c r="K394" s="260">
        <v>540527300959</v>
      </c>
      <c r="L394" s="161" t="s">
        <v>5369</v>
      </c>
      <c r="M394" s="161" t="s">
        <v>4698</v>
      </c>
      <c r="N394" s="161" t="s">
        <v>564</v>
      </c>
      <c r="O394" s="198" t="e">
        <v>#N/A</v>
      </c>
      <c r="P394" s="161" t="e">
        <v>#N/A</v>
      </c>
      <c r="Q394" s="161" t="e">
        <v>#N/A</v>
      </c>
      <c r="R394" s="161" t="s">
        <v>31</v>
      </c>
      <c r="S394" s="161" t="s">
        <v>665</v>
      </c>
      <c r="T394" s="161" t="s">
        <v>567</v>
      </c>
      <c r="U394" s="161" t="s">
        <v>666</v>
      </c>
      <c r="V394" s="161" t="s">
        <v>658</v>
      </c>
      <c r="W394" s="161" t="s">
        <v>132</v>
      </c>
      <c r="X394" s="198">
        <v>44927</v>
      </c>
      <c r="Y394" s="198">
        <v>46077</v>
      </c>
      <c r="Z394" s="161">
        <v>30</v>
      </c>
      <c r="AA394" s="198">
        <v>46091</v>
      </c>
      <c r="AB394" s="197">
        <f t="shared" si="22"/>
        <v>22</v>
      </c>
      <c r="AC394" s="161" t="s">
        <v>904</v>
      </c>
      <c r="AD394" s="161">
        <v>0</v>
      </c>
      <c r="AE394" s="197">
        <v>7060500</v>
      </c>
      <c r="AF394" s="197">
        <v>9.7743785850860423</v>
      </c>
      <c r="AG394" s="197">
        <v>0.125</v>
      </c>
      <c r="AH394" s="242" t="s">
        <v>118</v>
      </c>
      <c r="AI394" s="242" t="s">
        <v>57</v>
      </c>
      <c r="AJ394" s="516">
        <v>1420000</v>
      </c>
      <c r="AK394" s="516">
        <v>1300000</v>
      </c>
      <c r="AL394" s="516">
        <v>1177500</v>
      </c>
      <c r="AM394" s="516">
        <v>4683000</v>
      </c>
      <c r="AN394" s="516">
        <v>1200000</v>
      </c>
      <c r="AO394" s="516">
        <v>0</v>
      </c>
      <c r="AP394" s="516">
        <v>0</v>
      </c>
      <c r="AQ394" s="516">
        <v>0</v>
      </c>
      <c r="AR394" s="516">
        <v>35326</v>
      </c>
      <c r="AS394" s="516">
        <v>533079</v>
      </c>
      <c r="AT394" s="516">
        <v>121715</v>
      </c>
      <c r="AU394" s="516">
        <v>0</v>
      </c>
      <c r="AV394" s="516">
        <v>0</v>
      </c>
      <c r="AW394" s="516">
        <v>0</v>
      </c>
      <c r="AX394" s="516">
        <v>0</v>
      </c>
      <c r="AY394" s="516">
        <v>0.5</v>
      </c>
      <c r="AZ394" s="516">
        <v>0</v>
      </c>
      <c r="BA394" s="516">
        <v>0</v>
      </c>
      <c r="BB394" s="393">
        <v>0</v>
      </c>
      <c r="BC394" s="393">
        <v>0</v>
      </c>
      <c r="BD394" s="393">
        <v>0</v>
      </c>
      <c r="BE394" s="393">
        <v>0</v>
      </c>
      <c r="BF394" s="393">
        <v>0</v>
      </c>
      <c r="BG394" s="393">
        <v>0</v>
      </c>
      <c r="BH394" s="393">
        <v>0</v>
      </c>
      <c r="BI394" s="393">
        <v>0</v>
      </c>
      <c r="BJ394" s="393">
        <v>0</v>
      </c>
      <c r="BK394" s="393">
        <v>0</v>
      </c>
      <c r="BL394" s="393">
        <v>0</v>
      </c>
      <c r="BM394" s="393">
        <v>0</v>
      </c>
      <c r="BN394" s="393">
        <v>0</v>
      </c>
      <c r="BO394" s="393">
        <v>0</v>
      </c>
      <c r="BP394" s="393">
        <v>0</v>
      </c>
      <c r="BQ394" s="393">
        <v>0</v>
      </c>
      <c r="BR394" s="393">
        <v>0</v>
      </c>
      <c r="BS394" s="393">
        <v>0</v>
      </c>
      <c r="BT394" s="393">
        <v>0</v>
      </c>
      <c r="BU394" s="393">
        <v>0</v>
      </c>
      <c r="BV394" s="393">
        <v>0</v>
      </c>
      <c r="BW394" s="393">
        <v>0</v>
      </c>
      <c r="BX394" s="393">
        <v>0</v>
      </c>
      <c r="BY394" s="393">
        <v>0</v>
      </c>
      <c r="BZ394" s="393">
        <v>0</v>
      </c>
      <c r="CA394" s="393">
        <v>0</v>
      </c>
      <c r="CB394" s="393">
        <v>0</v>
      </c>
      <c r="CC394" s="393">
        <v>0</v>
      </c>
      <c r="CD394" s="393">
        <v>0</v>
      </c>
      <c r="CE394" s="393">
        <v>0</v>
      </c>
      <c r="CF394" s="393">
        <v>0</v>
      </c>
      <c r="CG394" s="393">
        <v>0</v>
      </c>
      <c r="CH394" s="393">
        <v>0</v>
      </c>
      <c r="CI394" s="393">
        <v>407464</v>
      </c>
      <c r="CJ394" s="393">
        <v>85715</v>
      </c>
      <c r="CK394" s="393">
        <v>0</v>
      </c>
      <c r="CL394" s="393">
        <v>1420000</v>
      </c>
      <c r="CM394" s="393">
        <v>1300000</v>
      </c>
      <c r="CN394" s="393">
        <v>1177500</v>
      </c>
      <c r="CO394" s="393">
        <v>4683000</v>
      </c>
      <c r="CP394" s="393">
        <v>1200000</v>
      </c>
      <c r="CQ394" s="393">
        <v>0</v>
      </c>
      <c r="CR394" s="393">
        <v>0</v>
      </c>
      <c r="CS394" s="393">
        <v>0</v>
      </c>
      <c r="CT394" s="393">
        <v>35326</v>
      </c>
      <c r="CU394" s="393">
        <v>125615</v>
      </c>
      <c r="CV394" s="393">
        <v>36000</v>
      </c>
      <c r="CW394" s="393">
        <v>0</v>
      </c>
      <c r="CX394" s="393">
        <v>0</v>
      </c>
      <c r="CY394" s="393">
        <v>0</v>
      </c>
      <c r="CZ394" s="393">
        <v>0</v>
      </c>
      <c r="DA394" s="393">
        <v>0.5</v>
      </c>
      <c r="DB394" s="393">
        <v>0</v>
      </c>
      <c r="DC394" s="393">
        <v>0</v>
      </c>
      <c r="DD394" s="393">
        <v>0</v>
      </c>
      <c r="DE394" s="393">
        <v>0</v>
      </c>
      <c r="DF394" s="393">
        <v>0</v>
      </c>
      <c r="DG394" s="393">
        <v>0</v>
      </c>
      <c r="DH394" s="393">
        <v>0</v>
      </c>
      <c r="DI394" s="393">
        <v>0</v>
      </c>
      <c r="DJ394" s="393">
        <v>0</v>
      </c>
      <c r="DK394" s="393">
        <v>0</v>
      </c>
      <c r="DL394" s="393">
        <v>0</v>
      </c>
      <c r="DM394" s="393">
        <v>0</v>
      </c>
      <c r="DN394" s="393">
        <v>0</v>
      </c>
      <c r="DO394" s="393">
        <v>0</v>
      </c>
    </row>
    <row r="395" spans="1:141" ht="15" x14ac:dyDescent="0.25">
      <c r="A395" s="386" t="str">
        <f t="shared" si="23"/>
        <v>060120260225TAC0004-06xx-50140012283</v>
      </c>
      <c r="B395" s="161" t="s">
        <v>3829</v>
      </c>
      <c r="C395" s="475" t="s">
        <v>3363</v>
      </c>
      <c r="D395" s="161" t="s">
        <v>4458</v>
      </c>
      <c r="E395" s="161" t="s">
        <v>5015</v>
      </c>
      <c r="F395" s="161"/>
      <c r="G395" s="161" t="s">
        <v>479</v>
      </c>
      <c r="H395" s="198">
        <v>46078</v>
      </c>
      <c r="I395" s="161" t="s">
        <v>661</v>
      </c>
      <c r="J395" s="161" t="s">
        <v>348</v>
      </c>
      <c r="K395" s="260">
        <v>50140012283</v>
      </c>
      <c r="L395" s="161" t="s">
        <v>3854</v>
      </c>
      <c r="M395" s="161" t="s">
        <v>3828</v>
      </c>
      <c r="N395" s="161" t="s">
        <v>564</v>
      </c>
      <c r="O395" s="198" t="e">
        <v>#N/A</v>
      </c>
      <c r="P395" s="161" t="e">
        <v>#N/A</v>
      </c>
      <c r="Q395" s="161" t="e">
        <v>#N/A</v>
      </c>
      <c r="R395" s="161" t="s">
        <v>31</v>
      </c>
      <c r="S395" s="161" t="s">
        <v>662</v>
      </c>
      <c r="T395" s="161" t="s">
        <v>562</v>
      </c>
      <c r="U395" s="161" t="s">
        <v>868</v>
      </c>
      <c r="V395" s="161" t="s">
        <v>658</v>
      </c>
      <c r="W395" s="161" t="s">
        <v>132</v>
      </c>
      <c r="X395" s="198">
        <v>44927</v>
      </c>
      <c r="Y395" s="198">
        <v>46073</v>
      </c>
      <c r="Z395" s="161">
        <v>30</v>
      </c>
      <c r="AA395" s="198">
        <v>46079</v>
      </c>
      <c r="AB395" s="197">
        <f t="shared" si="22"/>
        <v>34</v>
      </c>
      <c r="AC395" s="161" t="s">
        <v>904</v>
      </c>
      <c r="AD395" s="161">
        <v>0</v>
      </c>
      <c r="AE395" s="197">
        <v>6767857</v>
      </c>
      <c r="AF395" s="197">
        <v>25.11564591273131</v>
      </c>
      <c r="AG395" s="197">
        <v>12.444444444444443</v>
      </c>
      <c r="AH395" s="242" t="s">
        <v>118</v>
      </c>
      <c r="AI395" s="242" t="s">
        <v>118</v>
      </c>
      <c r="AJ395" s="515"/>
      <c r="AK395" s="515"/>
      <c r="AL395" s="515"/>
      <c r="AM395" s="515"/>
      <c r="AN395" s="515"/>
      <c r="AO395" s="515"/>
      <c r="AP395" s="515"/>
      <c r="AQ395" s="515"/>
      <c r="AR395" s="515"/>
      <c r="AS395" s="515"/>
      <c r="AT395" s="515"/>
      <c r="AU395" s="515"/>
      <c r="AV395" s="515"/>
      <c r="AW395" s="515"/>
      <c r="AX395" s="515"/>
      <c r="AY395" s="515"/>
      <c r="AZ395" s="515"/>
      <c r="BA395" s="515"/>
      <c r="BB395" s="234"/>
      <c r="BC395" s="234"/>
      <c r="BD395" s="234"/>
      <c r="BE395" s="234"/>
      <c r="BF395" s="234"/>
      <c r="BG395" s="234"/>
      <c r="BH395" s="234"/>
      <c r="BI395" s="234"/>
      <c r="BJ395" s="234"/>
      <c r="BK395" s="234"/>
      <c r="BL395" s="234"/>
      <c r="BM395" s="234"/>
      <c r="BN395" s="234"/>
      <c r="BO395" s="234"/>
      <c r="BP395" s="234"/>
      <c r="BQ395" s="234"/>
      <c r="BR395" s="234"/>
      <c r="BS395" s="234"/>
      <c r="BT395" s="234"/>
      <c r="BU395" s="234"/>
      <c r="BV395" s="234"/>
      <c r="BW395" s="234"/>
      <c r="BX395" s="234"/>
      <c r="BY395" s="234"/>
      <c r="BZ395" s="234"/>
      <c r="CA395" s="234"/>
      <c r="CB395" s="234"/>
      <c r="CC395" s="234"/>
      <c r="CD395" s="234"/>
      <c r="CE395" s="234"/>
      <c r="CF395" s="234"/>
      <c r="CG395" s="234"/>
      <c r="CH395" s="234"/>
      <c r="CI395" s="234"/>
      <c r="CJ395" s="234"/>
      <c r="CK395" s="234"/>
      <c r="CL395" s="234"/>
      <c r="CM395" s="234"/>
      <c r="CN395" s="234"/>
      <c r="CO395" s="234"/>
      <c r="CP395" s="234"/>
      <c r="CQ395" s="234"/>
      <c r="CR395" s="234"/>
      <c r="CS395" s="234"/>
      <c r="CT395" s="234"/>
      <c r="CU395" s="234"/>
      <c r="CV395" s="234"/>
      <c r="CW395" s="234"/>
      <c r="CX395" s="234"/>
      <c r="CY395" s="234"/>
      <c r="CZ395" s="234"/>
      <c r="DA395" s="234"/>
      <c r="DB395" s="234"/>
      <c r="DC395" s="234"/>
      <c r="DD395" s="234"/>
      <c r="DE395" s="234"/>
      <c r="DF395" s="234"/>
      <c r="DG395" s="234"/>
      <c r="DH395" s="234"/>
      <c r="DI395" s="234"/>
      <c r="DJ395" s="234"/>
      <c r="DK395" s="234"/>
      <c r="DL395" s="234"/>
      <c r="DM395" s="234"/>
      <c r="DN395" s="234"/>
      <c r="DO395" s="234"/>
      <c r="DP395" s="234"/>
      <c r="DQ395" s="234"/>
      <c r="DR395" s="234"/>
      <c r="DS395" s="234"/>
      <c r="DT395" s="234"/>
      <c r="DU395" s="234"/>
      <c r="DV395" s="234"/>
      <c r="DW395" s="234"/>
      <c r="DX395" s="234"/>
      <c r="DY395" s="234"/>
      <c r="DZ395" s="234"/>
      <c r="EA395" s="234"/>
      <c r="EB395" s="234"/>
      <c r="EC395" s="234"/>
      <c r="ED395" s="234"/>
      <c r="EE395" s="234"/>
      <c r="EF395" s="234"/>
      <c r="EG395" s="234"/>
      <c r="EH395" s="234"/>
      <c r="EI395" s="234"/>
      <c r="EJ395" s="234"/>
      <c r="EK395" s="234"/>
    </row>
    <row r="396" spans="1:141" ht="15" x14ac:dyDescent="0.25">
      <c r="A396" s="386" t="str">
        <f t="shared" si="23"/>
        <v>060120260306TAC0001-06xx-230240011257</v>
      </c>
      <c r="B396" s="161" t="s">
        <v>4406</v>
      </c>
      <c r="C396" s="475" t="s">
        <v>3363</v>
      </c>
      <c r="D396" s="161" t="s">
        <v>4458</v>
      </c>
      <c r="E396" s="161" t="s">
        <v>5020</v>
      </c>
      <c r="F396" s="161"/>
      <c r="G396" s="161" t="s">
        <v>479</v>
      </c>
      <c r="H396" s="198">
        <v>46087</v>
      </c>
      <c r="I396" s="161" t="s">
        <v>661</v>
      </c>
      <c r="J396" s="161" t="s">
        <v>348</v>
      </c>
      <c r="K396" s="260">
        <v>230240011257</v>
      </c>
      <c r="L396" s="161" t="s">
        <v>5021</v>
      </c>
      <c r="M396" s="161" t="s">
        <v>4405</v>
      </c>
      <c r="N396" s="161" t="s">
        <v>564</v>
      </c>
      <c r="O396" s="198" t="e">
        <v>#N/A</v>
      </c>
      <c r="P396" s="161" t="e">
        <v>#N/A</v>
      </c>
      <c r="Q396" s="161" t="e">
        <v>#N/A</v>
      </c>
      <c r="R396" s="161" t="s">
        <v>31</v>
      </c>
      <c r="S396" s="161" t="s">
        <v>662</v>
      </c>
      <c r="T396" s="161" t="s">
        <v>562</v>
      </c>
      <c r="U396" s="161" t="s">
        <v>1381</v>
      </c>
      <c r="V396" s="161" t="s">
        <v>658</v>
      </c>
      <c r="W396" s="161" t="s">
        <v>132</v>
      </c>
      <c r="X396" s="198">
        <v>44927</v>
      </c>
      <c r="Y396" s="198">
        <v>46086</v>
      </c>
      <c r="Z396" s="161">
        <v>30</v>
      </c>
      <c r="AA396" s="198">
        <v>46092</v>
      </c>
      <c r="AB396" s="197">
        <f t="shared" si="22"/>
        <v>21</v>
      </c>
      <c r="AC396" s="161" t="s">
        <v>904</v>
      </c>
      <c r="AD396" s="161">
        <v>0</v>
      </c>
      <c r="AE396" s="197">
        <v>6440743</v>
      </c>
      <c r="AF396" s="197">
        <v>15.145535227845608</v>
      </c>
      <c r="AG396" s="197">
        <v>0.47916666666666663</v>
      </c>
      <c r="AH396" s="242" t="s">
        <v>118</v>
      </c>
      <c r="AI396" s="242" t="s">
        <v>57</v>
      </c>
      <c r="AJ396" s="516">
        <v>0</v>
      </c>
      <c r="AK396" s="516">
        <v>0</v>
      </c>
      <c r="AL396" s="516">
        <v>3393743</v>
      </c>
      <c r="AM396" s="516">
        <v>519000</v>
      </c>
      <c r="AN396" s="516">
        <v>2528000</v>
      </c>
      <c r="AO396" s="516">
        <v>0</v>
      </c>
      <c r="AP396" s="516">
        <v>0</v>
      </c>
      <c r="AQ396" s="516">
        <v>0</v>
      </c>
      <c r="AR396" s="516">
        <v>884913</v>
      </c>
      <c r="AS396" s="516">
        <v>23232</v>
      </c>
      <c r="AT396" s="516">
        <v>67340</v>
      </c>
      <c r="AU396" s="516">
        <v>0</v>
      </c>
      <c r="AV396" s="516">
        <v>0</v>
      </c>
      <c r="AW396" s="516">
        <v>0</v>
      </c>
      <c r="AX396" s="516">
        <v>0.75</v>
      </c>
      <c r="AY396" s="516">
        <v>0.16666666666666666</v>
      </c>
      <c r="AZ396" s="516">
        <v>1</v>
      </c>
      <c r="BA396" s="516">
        <v>0</v>
      </c>
      <c r="BB396" s="393">
        <v>0</v>
      </c>
      <c r="BC396" s="393">
        <v>0</v>
      </c>
      <c r="BD396" s="393">
        <v>3393743</v>
      </c>
      <c r="BE396" s="393">
        <v>0</v>
      </c>
      <c r="BF396" s="393">
        <v>0</v>
      </c>
      <c r="BG396" s="393">
        <v>0</v>
      </c>
      <c r="BH396" s="393">
        <v>0</v>
      </c>
      <c r="BI396" s="393">
        <v>0</v>
      </c>
      <c r="BJ396" s="393">
        <v>500153</v>
      </c>
      <c r="BK396" s="393">
        <v>8262</v>
      </c>
      <c r="BL396" s="393">
        <v>0</v>
      </c>
      <c r="BM396" s="393">
        <v>0</v>
      </c>
      <c r="BN396" s="393">
        <v>0</v>
      </c>
      <c r="BO396" s="393">
        <v>0</v>
      </c>
      <c r="BP396" s="393">
        <v>0.75</v>
      </c>
      <c r="BQ396" s="393">
        <v>0.16666666666666666</v>
      </c>
      <c r="BR396" s="393">
        <v>0</v>
      </c>
      <c r="BS396" s="393">
        <v>0</v>
      </c>
      <c r="BT396" s="393">
        <v>0</v>
      </c>
      <c r="BU396" s="393">
        <v>0</v>
      </c>
      <c r="BV396" s="393">
        <v>0</v>
      </c>
      <c r="BW396" s="393">
        <v>0</v>
      </c>
      <c r="BX396" s="393">
        <v>0</v>
      </c>
      <c r="BY396" s="393">
        <v>0</v>
      </c>
      <c r="BZ396" s="393">
        <v>0</v>
      </c>
      <c r="CA396" s="393">
        <v>0</v>
      </c>
      <c r="CB396" s="393">
        <v>0</v>
      </c>
      <c r="CC396" s="393">
        <v>0</v>
      </c>
      <c r="CD396" s="393">
        <v>0</v>
      </c>
      <c r="CE396" s="393">
        <v>0</v>
      </c>
      <c r="CF396" s="393">
        <v>0</v>
      </c>
      <c r="CG396" s="393">
        <v>0</v>
      </c>
      <c r="CH396" s="393">
        <v>384760</v>
      </c>
      <c r="CI396" s="393">
        <v>0</v>
      </c>
      <c r="CJ396" s="393">
        <v>0</v>
      </c>
      <c r="CK396" s="393">
        <v>0</v>
      </c>
      <c r="CL396" s="393">
        <v>0</v>
      </c>
      <c r="CM396" s="393">
        <v>0</v>
      </c>
      <c r="CN396" s="393">
        <v>0</v>
      </c>
      <c r="CO396" s="393">
        <v>519000</v>
      </c>
      <c r="CP396" s="393">
        <v>2528000</v>
      </c>
      <c r="CQ396" s="393">
        <v>0</v>
      </c>
      <c r="CR396" s="393">
        <v>0</v>
      </c>
      <c r="CS396" s="393">
        <v>0</v>
      </c>
      <c r="CT396" s="393">
        <v>0</v>
      </c>
      <c r="CU396" s="393">
        <v>14970</v>
      </c>
      <c r="CV396" s="393">
        <v>67340</v>
      </c>
      <c r="CW396" s="393">
        <v>0</v>
      </c>
      <c r="CX396" s="393">
        <v>0</v>
      </c>
      <c r="CY396" s="393">
        <v>0</v>
      </c>
      <c r="CZ396" s="393">
        <v>0</v>
      </c>
      <c r="DA396" s="393">
        <v>0</v>
      </c>
      <c r="DB396" s="393">
        <v>1</v>
      </c>
      <c r="DC396" s="393">
        <v>0</v>
      </c>
      <c r="DD396" s="393">
        <v>0</v>
      </c>
      <c r="DE396" s="393">
        <v>0</v>
      </c>
      <c r="DF396" s="393">
        <v>0</v>
      </c>
      <c r="DG396" s="393">
        <v>0</v>
      </c>
      <c r="DH396" s="393">
        <v>0</v>
      </c>
      <c r="DI396" s="393">
        <v>0</v>
      </c>
      <c r="DJ396" s="393">
        <v>0</v>
      </c>
      <c r="DK396" s="393">
        <v>0</v>
      </c>
      <c r="DL396" s="393">
        <v>0</v>
      </c>
      <c r="DM396" s="393">
        <v>0</v>
      </c>
      <c r="DN396" s="393">
        <v>0</v>
      </c>
      <c r="DO396" s="393">
        <v>0</v>
      </c>
    </row>
    <row r="397" spans="1:141" ht="15" x14ac:dyDescent="0.25">
      <c r="A397" s="386" t="str">
        <f t="shared" si="23"/>
        <v>430120260326TAC0002-43xx-830718401239</v>
      </c>
      <c r="B397" s="161" t="s">
        <v>4517</v>
      </c>
      <c r="C397" s="475" t="s">
        <v>3363</v>
      </c>
      <c r="D397" s="161" t="s">
        <v>4458</v>
      </c>
      <c r="E397" s="161"/>
      <c r="F397" s="161" t="s">
        <v>4903</v>
      </c>
      <c r="G397" s="161" t="s">
        <v>479</v>
      </c>
      <c r="H397" s="198">
        <v>46107</v>
      </c>
      <c r="I397" s="161" t="s">
        <v>584</v>
      </c>
      <c r="J397" s="161" t="s">
        <v>328</v>
      </c>
      <c r="K397" s="260">
        <v>830718401239</v>
      </c>
      <c r="L397" s="161" t="s">
        <v>5482</v>
      </c>
      <c r="M397" s="161" t="s">
        <v>4516</v>
      </c>
      <c r="N397" s="161" t="s">
        <v>564</v>
      </c>
      <c r="O397" s="198" t="e">
        <v>#N/A</v>
      </c>
      <c r="P397" s="161" t="e">
        <v>#N/A</v>
      </c>
      <c r="Q397" s="161" t="e">
        <v>#N/A</v>
      </c>
      <c r="R397" s="161" t="s">
        <v>31</v>
      </c>
      <c r="S397" s="161" t="s">
        <v>1098</v>
      </c>
      <c r="T397" s="161" t="s">
        <v>562</v>
      </c>
      <c r="U397" s="161" t="s">
        <v>1099</v>
      </c>
      <c r="V397" s="161" t="s">
        <v>658</v>
      </c>
      <c r="W397" s="161" t="s">
        <v>131</v>
      </c>
      <c r="X397" s="198">
        <v>45337</v>
      </c>
      <c r="Y397" s="198">
        <v>46070</v>
      </c>
      <c r="Z397" s="161">
        <v>30</v>
      </c>
      <c r="AA397" s="198">
        <v>46111</v>
      </c>
      <c r="AB397" s="197">
        <f t="shared" si="22"/>
        <v>2</v>
      </c>
      <c r="AC397" s="161" t="s">
        <v>904</v>
      </c>
      <c r="AD397" s="161">
        <v>0</v>
      </c>
      <c r="AE397" s="197">
        <v>6125191</v>
      </c>
      <c r="AF397" s="197">
        <v>7.2464679060620316</v>
      </c>
      <c r="AG397" s="197">
        <v>0</v>
      </c>
      <c r="AH397" s="242" t="s">
        <v>118</v>
      </c>
      <c r="AI397" s="242" t="s">
        <v>57</v>
      </c>
      <c r="AJ397" s="516">
        <v>0</v>
      </c>
      <c r="AK397" s="516">
        <v>0</v>
      </c>
      <c r="AL397" s="516">
        <v>0</v>
      </c>
      <c r="AM397" s="516">
        <v>6125191</v>
      </c>
      <c r="AN397" s="516">
        <v>0</v>
      </c>
      <c r="AO397" s="516">
        <v>0</v>
      </c>
      <c r="AP397" s="516">
        <v>0</v>
      </c>
      <c r="AQ397" s="516">
        <v>0</v>
      </c>
      <c r="AR397" s="516">
        <v>0</v>
      </c>
      <c r="AS397" s="516">
        <v>443860</v>
      </c>
      <c r="AT397" s="516">
        <v>0</v>
      </c>
      <c r="AU397" s="516">
        <v>0</v>
      </c>
      <c r="AV397" s="516">
        <v>0</v>
      </c>
      <c r="AW397" s="516">
        <v>0</v>
      </c>
      <c r="AX397" s="516">
        <v>0</v>
      </c>
      <c r="AY397" s="516">
        <v>0</v>
      </c>
      <c r="AZ397" s="516">
        <v>0</v>
      </c>
      <c r="BA397" s="516">
        <v>0</v>
      </c>
      <c r="BB397" s="393">
        <v>0</v>
      </c>
      <c r="BC397" s="393">
        <v>0</v>
      </c>
      <c r="BD397" s="393">
        <v>0</v>
      </c>
      <c r="BE397" s="393">
        <v>0</v>
      </c>
      <c r="BF397" s="393">
        <v>0</v>
      </c>
      <c r="BG397" s="393">
        <v>0</v>
      </c>
      <c r="BH397" s="393">
        <v>0</v>
      </c>
      <c r="BI397" s="393">
        <v>0</v>
      </c>
      <c r="BJ397" s="393">
        <v>0</v>
      </c>
      <c r="BK397" s="393">
        <v>0</v>
      </c>
      <c r="BL397" s="393">
        <v>0</v>
      </c>
      <c r="BM397" s="393">
        <v>0</v>
      </c>
      <c r="BN397" s="393">
        <v>0</v>
      </c>
      <c r="BO397" s="393">
        <v>0</v>
      </c>
      <c r="BP397" s="393">
        <v>0</v>
      </c>
      <c r="BQ397" s="393">
        <v>0</v>
      </c>
      <c r="BR397" s="393">
        <v>0</v>
      </c>
      <c r="BS397" s="393">
        <v>0</v>
      </c>
      <c r="BT397" s="393">
        <v>0</v>
      </c>
      <c r="BU397" s="393">
        <v>0</v>
      </c>
      <c r="BV397" s="393">
        <v>0</v>
      </c>
      <c r="BW397" s="393">
        <v>0</v>
      </c>
      <c r="BX397" s="393">
        <v>0</v>
      </c>
      <c r="BY397" s="393">
        <v>0</v>
      </c>
      <c r="BZ397" s="393">
        <v>0</v>
      </c>
      <c r="CA397" s="393">
        <v>0</v>
      </c>
      <c r="CB397" s="393">
        <v>0</v>
      </c>
      <c r="CC397" s="393">
        <v>0</v>
      </c>
      <c r="CD397" s="393">
        <v>0</v>
      </c>
      <c r="CE397" s="393">
        <v>0</v>
      </c>
      <c r="CF397" s="393">
        <v>0</v>
      </c>
      <c r="CG397" s="393">
        <v>0</v>
      </c>
      <c r="CH397" s="393">
        <v>0</v>
      </c>
      <c r="CI397" s="393">
        <v>292827</v>
      </c>
      <c r="CJ397" s="393">
        <v>0</v>
      </c>
      <c r="CK397" s="393">
        <v>0</v>
      </c>
      <c r="CL397" s="393">
        <v>0</v>
      </c>
      <c r="CM397" s="393">
        <v>0</v>
      </c>
      <c r="CN397" s="393">
        <v>0</v>
      </c>
      <c r="CO397" s="393">
        <v>6125191</v>
      </c>
      <c r="CP397" s="393">
        <v>0</v>
      </c>
      <c r="CQ397" s="393">
        <v>0</v>
      </c>
      <c r="CR397" s="393">
        <v>0</v>
      </c>
      <c r="CS397" s="393">
        <v>0</v>
      </c>
      <c r="CT397" s="393">
        <v>0</v>
      </c>
      <c r="CU397" s="393">
        <v>151033</v>
      </c>
      <c r="CV397" s="393">
        <v>0</v>
      </c>
      <c r="CW397" s="393">
        <v>0</v>
      </c>
      <c r="CX397" s="393">
        <v>0</v>
      </c>
      <c r="CY397" s="393">
        <v>0</v>
      </c>
      <c r="CZ397" s="393">
        <v>0</v>
      </c>
      <c r="DA397" s="393">
        <v>0</v>
      </c>
      <c r="DB397" s="393">
        <v>0</v>
      </c>
      <c r="DC397" s="393">
        <v>0</v>
      </c>
      <c r="DD397" s="393">
        <v>0</v>
      </c>
      <c r="DE397" s="393">
        <v>0</v>
      </c>
      <c r="DF397" s="393">
        <v>0</v>
      </c>
      <c r="DG397" s="393">
        <v>0</v>
      </c>
      <c r="DH397" s="393">
        <v>0</v>
      </c>
      <c r="DI397" s="393">
        <v>0</v>
      </c>
      <c r="DJ397" s="393">
        <v>0</v>
      </c>
      <c r="DK397" s="393">
        <v>0</v>
      </c>
      <c r="DL397" s="393">
        <v>0</v>
      </c>
      <c r="DM397" s="393">
        <v>0</v>
      </c>
      <c r="DN397" s="393">
        <v>0</v>
      </c>
      <c r="DO397" s="393">
        <v>0</v>
      </c>
    </row>
    <row r="398" spans="1:141" ht="15" x14ac:dyDescent="0.25">
      <c r="A398" s="386" t="str">
        <f t="shared" si="23"/>
        <v>060120260310TAC0001-06xx-970305450903</v>
      </c>
      <c r="B398" s="161" t="s">
        <v>4410</v>
      </c>
      <c r="C398" s="475" t="s">
        <v>3363</v>
      </c>
      <c r="D398" s="161" t="s">
        <v>4458</v>
      </c>
      <c r="E398" s="161" t="s">
        <v>5022</v>
      </c>
      <c r="F398" s="161"/>
      <c r="G398" s="161" t="s">
        <v>479</v>
      </c>
      <c r="H398" s="198">
        <v>46091</v>
      </c>
      <c r="I398" s="161" t="s">
        <v>661</v>
      </c>
      <c r="J398" s="161" t="s">
        <v>348</v>
      </c>
      <c r="K398" s="260">
        <v>970305450903</v>
      </c>
      <c r="L398" s="161" t="s">
        <v>5023</v>
      </c>
      <c r="M398" s="161" t="s">
        <v>4409</v>
      </c>
      <c r="N398" s="161" t="s">
        <v>564</v>
      </c>
      <c r="O398" s="198" t="e">
        <v>#N/A</v>
      </c>
      <c r="P398" s="161" t="e">
        <v>#N/A</v>
      </c>
      <c r="Q398" s="161" t="e">
        <v>#N/A</v>
      </c>
      <c r="R398" s="161" t="s">
        <v>31</v>
      </c>
      <c r="S398" s="161" t="s">
        <v>662</v>
      </c>
      <c r="T398" s="161" t="s">
        <v>562</v>
      </c>
      <c r="U398" s="161" t="s">
        <v>1051</v>
      </c>
      <c r="V398" s="161" t="s">
        <v>658</v>
      </c>
      <c r="W398" s="161" t="s">
        <v>132</v>
      </c>
      <c r="X398" s="198">
        <v>45292</v>
      </c>
      <c r="Y398" s="198">
        <v>46086</v>
      </c>
      <c r="Z398" s="161">
        <v>30</v>
      </c>
      <c r="AA398" s="198">
        <v>46093</v>
      </c>
      <c r="AB398" s="197">
        <f t="shared" si="22"/>
        <v>20</v>
      </c>
      <c r="AC398" s="161" t="s">
        <v>904</v>
      </c>
      <c r="AD398" s="161">
        <v>0</v>
      </c>
      <c r="AE398" s="197">
        <v>5641786</v>
      </c>
      <c r="AF398" s="197">
        <v>1.7271303803440969</v>
      </c>
      <c r="AG398" s="197">
        <v>0.16666666666666666</v>
      </c>
      <c r="AH398" s="242" t="s">
        <v>118</v>
      </c>
      <c r="AI398" s="242" t="s">
        <v>57</v>
      </c>
      <c r="AJ398" s="516">
        <v>0</v>
      </c>
      <c r="AK398" s="516">
        <v>0</v>
      </c>
      <c r="AL398" s="516">
        <v>0</v>
      </c>
      <c r="AM398" s="516">
        <v>5360000</v>
      </c>
      <c r="AN398" s="516">
        <v>281786</v>
      </c>
      <c r="AO398" s="516">
        <v>0</v>
      </c>
      <c r="AP398" s="516">
        <v>0</v>
      </c>
      <c r="AQ398" s="516">
        <v>0</v>
      </c>
      <c r="AR398" s="516">
        <v>0</v>
      </c>
      <c r="AS398" s="516">
        <v>80400</v>
      </c>
      <c r="AT398" s="516">
        <v>17041</v>
      </c>
      <c r="AU398" s="516">
        <v>0</v>
      </c>
      <c r="AV398" s="516">
        <v>0</v>
      </c>
      <c r="AW398" s="516">
        <v>0</v>
      </c>
      <c r="AX398" s="516">
        <v>0</v>
      </c>
      <c r="AY398" s="516">
        <v>0</v>
      </c>
      <c r="AZ398" s="516">
        <v>0.5</v>
      </c>
      <c r="BA398" s="516">
        <v>0</v>
      </c>
      <c r="BB398" s="393">
        <v>0</v>
      </c>
      <c r="BC398" s="393">
        <v>0</v>
      </c>
      <c r="BD398" s="393">
        <v>0</v>
      </c>
      <c r="BE398" s="393">
        <v>0</v>
      </c>
      <c r="BF398" s="393">
        <v>0</v>
      </c>
      <c r="BG398" s="393">
        <v>0</v>
      </c>
      <c r="BH398" s="393">
        <v>0</v>
      </c>
      <c r="BI398" s="393">
        <v>0</v>
      </c>
      <c r="BJ398" s="393">
        <v>0</v>
      </c>
      <c r="BK398" s="393">
        <v>0</v>
      </c>
      <c r="BL398" s="393">
        <v>0</v>
      </c>
      <c r="BM398" s="393">
        <v>0</v>
      </c>
      <c r="BN398" s="393">
        <v>0</v>
      </c>
      <c r="BO398" s="393">
        <v>0</v>
      </c>
      <c r="BP398" s="393">
        <v>0</v>
      </c>
      <c r="BQ398" s="393">
        <v>0</v>
      </c>
      <c r="BR398" s="393">
        <v>0</v>
      </c>
      <c r="BS398" s="393">
        <v>0</v>
      </c>
      <c r="BT398" s="393">
        <v>0</v>
      </c>
      <c r="BU398" s="393">
        <v>0</v>
      </c>
      <c r="BV398" s="393">
        <v>0</v>
      </c>
      <c r="BW398" s="393">
        <v>0</v>
      </c>
      <c r="BX398" s="393">
        <v>0</v>
      </c>
      <c r="BY398" s="393">
        <v>0</v>
      </c>
      <c r="BZ398" s="393">
        <v>0</v>
      </c>
      <c r="CA398" s="393">
        <v>0</v>
      </c>
      <c r="CB398" s="393">
        <v>0</v>
      </c>
      <c r="CC398" s="393">
        <v>0</v>
      </c>
      <c r="CD398" s="393">
        <v>0</v>
      </c>
      <c r="CE398" s="393">
        <v>0</v>
      </c>
      <c r="CF398" s="393">
        <v>0</v>
      </c>
      <c r="CG398" s="393">
        <v>0</v>
      </c>
      <c r="CH398" s="393">
        <v>0</v>
      </c>
      <c r="CI398" s="393">
        <v>0</v>
      </c>
      <c r="CJ398" s="393">
        <v>12814</v>
      </c>
      <c r="CK398" s="393">
        <v>0</v>
      </c>
      <c r="CL398" s="393">
        <v>0</v>
      </c>
      <c r="CM398" s="393">
        <v>0</v>
      </c>
      <c r="CN398" s="393">
        <v>0</v>
      </c>
      <c r="CO398" s="393">
        <v>5360000</v>
      </c>
      <c r="CP398" s="393">
        <v>281786</v>
      </c>
      <c r="CQ398" s="393">
        <v>0</v>
      </c>
      <c r="CR398" s="393">
        <v>0</v>
      </c>
      <c r="CS398" s="393">
        <v>0</v>
      </c>
      <c r="CT398" s="393">
        <v>0</v>
      </c>
      <c r="CU398" s="393">
        <v>80400</v>
      </c>
      <c r="CV398" s="393">
        <v>4227</v>
      </c>
      <c r="CW398" s="393">
        <v>0</v>
      </c>
      <c r="CX398" s="393">
        <v>0</v>
      </c>
      <c r="CY398" s="393">
        <v>0</v>
      </c>
      <c r="CZ398" s="393">
        <v>0</v>
      </c>
      <c r="DA398" s="393">
        <v>0</v>
      </c>
      <c r="DB398" s="393">
        <v>0.5</v>
      </c>
      <c r="DC398" s="393">
        <v>0</v>
      </c>
      <c r="DD398" s="393">
        <v>0</v>
      </c>
      <c r="DE398" s="393">
        <v>0</v>
      </c>
      <c r="DF398" s="393">
        <v>0</v>
      </c>
      <c r="DG398" s="393">
        <v>0</v>
      </c>
      <c r="DH398" s="393">
        <v>0</v>
      </c>
      <c r="DI398" s="393">
        <v>0</v>
      </c>
      <c r="DJ398" s="393">
        <v>0</v>
      </c>
      <c r="DK398" s="393">
        <v>0</v>
      </c>
      <c r="DL398" s="393">
        <v>0</v>
      </c>
      <c r="DM398" s="393">
        <v>0</v>
      </c>
      <c r="DN398" s="393">
        <v>0</v>
      </c>
      <c r="DO398" s="393">
        <v>0</v>
      </c>
    </row>
    <row r="399" spans="1:141" ht="15" x14ac:dyDescent="0.25">
      <c r="A399" s="386" t="str">
        <f t="shared" si="23"/>
        <v>150120260206TAC0034-15xx-231140000290</v>
      </c>
      <c r="B399" s="161" t="s">
        <v>4954</v>
      </c>
      <c r="C399" s="475" t="s">
        <v>3363</v>
      </c>
      <c r="D399" s="161" t="s">
        <v>4458</v>
      </c>
      <c r="E399" s="161"/>
      <c r="F399" s="161" t="s">
        <v>4903</v>
      </c>
      <c r="G399" s="161" t="s">
        <v>479</v>
      </c>
      <c r="H399" s="198">
        <v>46059</v>
      </c>
      <c r="I399" s="161" t="s">
        <v>573</v>
      </c>
      <c r="J399" s="161" t="s">
        <v>290</v>
      </c>
      <c r="K399" s="260">
        <v>231140000290</v>
      </c>
      <c r="L399" s="161" t="s">
        <v>4955</v>
      </c>
      <c r="M399" s="161" t="s">
        <v>4956</v>
      </c>
      <c r="N399" s="161" t="s">
        <v>564</v>
      </c>
      <c r="O399" s="198" t="e">
        <v>#N/A</v>
      </c>
      <c r="P399" s="161" t="e">
        <v>#N/A</v>
      </c>
      <c r="Q399" s="161" t="e">
        <v>#N/A</v>
      </c>
      <c r="R399" s="161" t="s">
        <v>480</v>
      </c>
      <c r="S399" s="161" t="s">
        <v>801</v>
      </c>
      <c r="T399" s="161" t="s">
        <v>579</v>
      </c>
      <c r="U399" s="161" t="s">
        <v>690</v>
      </c>
      <c r="V399" s="161" t="s">
        <v>658</v>
      </c>
      <c r="W399" s="161" t="s">
        <v>132</v>
      </c>
      <c r="X399" s="198">
        <v>45237</v>
      </c>
      <c r="Y399" s="198">
        <v>46056</v>
      </c>
      <c r="Z399" s="161">
        <v>30</v>
      </c>
      <c r="AA399" s="198">
        <v>46108</v>
      </c>
      <c r="AB399" s="197">
        <f t="shared" si="22"/>
        <v>5</v>
      </c>
      <c r="AC399" s="161" t="s">
        <v>904</v>
      </c>
      <c r="AD399" s="161">
        <v>0</v>
      </c>
      <c r="AE399" s="197">
        <v>5518393</v>
      </c>
      <c r="AF399" s="197">
        <v>14.946090283892429</v>
      </c>
      <c r="AG399" s="197">
        <v>0</v>
      </c>
      <c r="AH399" s="242" t="s">
        <v>118</v>
      </c>
      <c r="AI399" s="242" t="s">
        <v>57</v>
      </c>
      <c r="AJ399" s="516">
        <v>0</v>
      </c>
      <c r="AK399" s="516">
        <v>0</v>
      </c>
      <c r="AL399" s="516">
        <v>0</v>
      </c>
      <c r="AM399" s="516">
        <v>5518393</v>
      </c>
      <c r="AN399" s="516">
        <v>0</v>
      </c>
      <c r="AO399" s="516">
        <v>0</v>
      </c>
      <c r="AP399" s="516">
        <v>0</v>
      </c>
      <c r="AQ399" s="516">
        <v>0</v>
      </c>
      <c r="AR399" s="516">
        <v>0</v>
      </c>
      <c r="AS399" s="516">
        <v>824784</v>
      </c>
      <c r="AT399" s="516">
        <v>0</v>
      </c>
      <c r="AU399" s="516">
        <v>0</v>
      </c>
      <c r="AV399" s="516">
        <v>0</v>
      </c>
      <c r="AW399" s="516">
        <v>0</v>
      </c>
      <c r="AX399" s="516">
        <v>0</v>
      </c>
      <c r="AY399" s="516">
        <v>0</v>
      </c>
      <c r="AZ399" s="516">
        <v>0</v>
      </c>
      <c r="BA399" s="516">
        <v>0</v>
      </c>
      <c r="BB399" s="393">
        <v>0</v>
      </c>
      <c r="BC399" s="393">
        <v>0</v>
      </c>
      <c r="BD399" s="393">
        <v>0</v>
      </c>
      <c r="BE399" s="393">
        <v>0</v>
      </c>
      <c r="BF399" s="393">
        <v>0</v>
      </c>
      <c r="BG399" s="393">
        <v>0</v>
      </c>
      <c r="BH399" s="393">
        <v>0</v>
      </c>
      <c r="BI399" s="393">
        <v>0</v>
      </c>
      <c r="BJ399" s="393">
        <v>0</v>
      </c>
      <c r="BK399" s="393">
        <v>0</v>
      </c>
      <c r="BL399" s="393">
        <v>0</v>
      </c>
      <c r="BM399" s="393">
        <v>0</v>
      </c>
      <c r="BN399" s="393">
        <v>0</v>
      </c>
      <c r="BO399" s="393">
        <v>0</v>
      </c>
      <c r="BP399" s="393">
        <v>0</v>
      </c>
      <c r="BQ399" s="393">
        <v>0</v>
      </c>
      <c r="BR399" s="393">
        <v>0</v>
      </c>
      <c r="BS399" s="393">
        <v>0</v>
      </c>
      <c r="BT399" s="393">
        <v>0</v>
      </c>
      <c r="BU399" s="393">
        <v>0</v>
      </c>
      <c r="BV399" s="393">
        <v>0</v>
      </c>
      <c r="BW399" s="393">
        <v>0</v>
      </c>
      <c r="BX399" s="393">
        <v>0</v>
      </c>
      <c r="BY399" s="393">
        <v>0</v>
      </c>
      <c r="BZ399" s="393">
        <v>0</v>
      </c>
      <c r="CA399" s="393">
        <v>0</v>
      </c>
      <c r="CB399" s="393">
        <v>0</v>
      </c>
      <c r="CC399" s="393">
        <v>0</v>
      </c>
      <c r="CD399" s="393">
        <v>0</v>
      </c>
      <c r="CE399" s="393">
        <v>0</v>
      </c>
      <c r="CF399" s="393">
        <v>0</v>
      </c>
      <c r="CG399" s="393">
        <v>0</v>
      </c>
      <c r="CH399" s="393">
        <v>0</v>
      </c>
      <c r="CI399" s="393">
        <v>662207</v>
      </c>
      <c r="CJ399" s="393">
        <v>0</v>
      </c>
      <c r="CK399" s="393">
        <v>0</v>
      </c>
      <c r="CL399" s="393">
        <v>0</v>
      </c>
      <c r="CM399" s="393">
        <v>0</v>
      </c>
      <c r="CN399" s="393">
        <v>0</v>
      </c>
      <c r="CO399" s="393">
        <v>5518393</v>
      </c>
      <c r="CP399" s="393">
        <v>0</v>
      </c>
      <c r="CQ399" s="393">
        <v>0</v>
      </c>
      <c r="CR399" s="393">
        <v>0</v>
      </c>
      <c r="CS399" s="393">
        <v>0</v>
      </c>
      <c r="CT399" s="393">
        <v>0</v>
      </c>
      <c r="CU399" s="393">
        <v>162577</v>
      </c>
      <c r="CV399" s="393">
        <v>0</v>
      </c>
      <c r="CW399" s="393">
        <v>0</v>
      </c>
      <c r="CX399" s="393">
        <v>0</v>
      </c>
      <c r="CY399" s="393">
        <v>0</v>
      </c>
      <c r="CZ399" s="393">
        <v>0</v>
      </c>
      <c r="DA399" s="393">
        <v>0</v>
      </c>
      <c r="DB399" s="393">
        <v>0</v>
      </c>
      <c r="DC399" s="393">
        <v>0</v>
      </c>
      <c r="DD399" s="393">
        <v>0</v>
      </c>
      <c r="DE399" s="393">
        <v>0</v>
      </c>
      <c r="DF399" s="393">
        <v>0</v>
      </c>
      <c r="DG399" s="393">
        <v>0</v>
      </c>
      <c r="DH399" s="393">
        <v>0</v>
      </c>
      <c r="DI399" s="393">
        <v>0</v>
      </c>
      <c r="DJ399" s="393">
        <v>0</v>
      </c>
      <c r="DK399" s="393">
        <v>0</v>
      </c>
      <c r="DL399" s="393">
        <v>0</v>
      </c>
      <c r="DM399" s="393">
        <v>0</v>
      </c>
      <c r="DN399" s="393">
        <v>0</v>
      </c>
      <c r="DO399" s="393">
        <v>0</v>
      </c>
    </row>
    <row r="400" spans="1:141" ht="15" x14ac:dyDescent="0.25">
      <c r="A400" s="386" t="str">
        <f t="shared" si="23"/>
        <v>600120260313TAC0175-60xx-200240006651</v>
      </c>
      <c r="B400" s="161" t="s">
        <v>4813</v>
      </c>
      <c r="C400" s="475" t="s">
        <v>3363</v>
      </c>
      <c r="D400" s="161" t="s">
        <v>4458</v>
      </c>
      <c r="E400" s="161"/>
      <c r="F400" s="161" t="s">
        <v>4903</v>
      </c>
      <c r="G400" s="161" t="s">
        <v>479</v>
      </c>
      <c r="H400" s="198">
        <v>46094</v>
      </c>
      <c r="I400" s="161" t="s">
        <v>566</v>
      </c>
      <c r="J400" s="161" t="s">
        <v>363</v>
      </c>
      <c r="K400" s="260">
        <v>200240006651</v>
      </c>
      <c r="L400" s="161" t="s">
        <v>4966</v>
      </c>
      <c r="M400" s="161" t="s">
        <v>4812</v>
      </c>
      <c r="N400" s="161" t="s">
        <v>564</v>
      </c>
      <c r="O400" s="198" t="e">
        <v>#N/A</v>
      </c>
      <c r="P400" s="161" t="e">
        <v>#N/A</v>
      </c>
      <c r="Q400" s="161" t="e">
        <v>#N/A</v>
      </c>
      <c r="R400" s="161" t="s">
        <v>31</v>
      </c>
      <c r="S400" s="161" t="s">
        <v>793</v>
      </c>
      <c r="T400" s="161" t="s">
        <v>594</v>
      </c>
      <c r="U400" s="161" t="s">
        <v>787</v>
      </c>
      <c r="V400" s="161" t="s">
        <v>658</v>
      </c>
      <c r="W400" s="161" t="s">
        <v>132</v>
      </c>
      <c r="X400" s="198">
        <v>44927</v>
      </c>
      <c r="Y400" s="198">
        <v>46084</v>
      </c>
      <c r="Z400" s="161">
        <v>30</v>
      </c>
      <c r="AA400" s="198">
        <v>46099</v>
      </c>
      <c r="AB400" s="197">
        <f t="shared" si="22"/>
        <v>14</v>
      </c>
      <c r="AC400" s="161" t="s">
        <v>904</v>
      </c>
      <c r="AD400" s="161">
        <v>0</v>
      </c>
      <c r="AE400" s="197">
        <v>5495404</v>
      </c>
      <c r="AF400" s="197">
        <v>2.6967989978534788</v>
      </c>
      <c r="AG400" s="197">
        <v>1.625</v>
      </c>
      <c r="AH400" s="242" t="s">
        <v>118</v>
      </c>
      <c r="AI400" s="242" t="s">
        <v>57</v>
      </c>
      <c r="AJ400" s="516">
        <v>4472408</v>
      </c>
      <c r="AK400" s="516">
        <v>6839801</v>
      </c>
      <c r="AL400" s="516">
        <v>3047190</v>
      </c>
      <c r="AM400" s="516">
        <v>2208214</v>
      </c>
      <c r="AN400" s="516">
        <v>240000</v>
      </c>
      <c r="AO400" s="516">
        <v>0</v>
      </c>
      <c r="AP400" s="516">
        <v>77346</v>
      </c>
      <c r="AQ400" s="516">
        <v>11730</v>
      </c>
      <c r="AR400" s="516">
        <v>45708</v>
      </c>
      <c r="AS400" s="516">
        <v>98892</v>
      </c>
      <c r="AT400" s="516">
        <v>3600</v>
      </c>
      <c r="AU400" s="516">
        <v>0</v>
      </c>
      <c r="AV400" s="516">
        <v>0</v>
      </c>
      <c r="AW400" s="516">
        <v>1.5</v>
      </c>
      <c r="AX400" s="516">
        <v>1.5</v>
      </c>
      <c r="AY400" s="516">
        <v>3</v>
      </c>
      <c r="AZ400" s="516">
        <v>2</v>
      </c>
      <c r="BA400" s="516">
        <v>0</v>
      </c>
      <c r="BB400" s="393">
        <v>0</v>
      </c>
      <c r="BC400" s="393">
        <v>0</v>
      </c>
      <c r="BD400" s="393">
        <v>0</v>
      </c>
      <c r="BE400" s="393">
        <v>0</v>
      </c>
      <c r="BF400" s="393">
        <v>0</v>
      </c>
      <c r="BG400" s="393">
        <v>0</v>
      </c>
      <c r="BH400" s="393">
        <v>0</v>
      </c>
      <c r="BI400" s="393">
        <v>0</v>
      </c>
      <c r="BJ400" s="393">
        <v>0</v>
      </c>
      <c r="BK400" s="393">
        <v>0</v>
      </c>
      <c r="BL400" s="393">
        <v>0</v>
      </c>
      <c r="BM400" s="393">
        <v>0</v>
      </c>
      <c r="BN400" s="393">
        <v>0</v>
      </c>
      <c r="BO400" s="393">
        <v>0</v>
      </c>
      <c r="BP400" s="393">
        <v>0</v>
      </c>
      <c r="BQ400" s="393">
        <v>0</v>
      </c>
      <c r="BR400" s="393">
        <v>0</v>
      </c>
      <c r="BS400" s="393">
        <v>0</v>
      </c>
      <c r="BT400" s="393">
        <v>0</v>
      </c>
      <c r="BU400" s="393">
        <v>0</v>
      </c>
      <c r="BV400" s="393">
        <v>0</v>
      </c>
      <c r="BW400" s="393">
        <v>0</v>
      </c>
      <c r="BX400" s="393">
        <v>0</v>
      </c>
      <c r="BY400" s="393">
        <v>0</v>
      </c>
      <c r="BZ400" s="393">
        <v>0</v>
      </c>
      <c r="CA400" s="393">
        <v>0</v>
      </c>
      <c r="CB400" s="393">
        <v>0</v>
      </c>
      <c r="CC400" s="393">
        <v>0</v>
      </c>
      <c r="CD400" s="393">
        <v>0</v>
      </c>
      <c r="CE400" s="393">
        <v>0</v>
      </c>
      <c r="CF400" s="393">
        <v>77346</v>
      </c>
      <c r="CG400" s="393">
        <v>11730</v>
      </c>
      <c r="CH400" s="393">
        <v>0</v>
      </c>
      <c r="CI400" s="393">
        <v>65769</v>
      </c>
      <c r="CJ400" s="393">
        <v>0</v>
      </c>
      <c r="CK400" s="393">
        <v>0</v>
      </c>
      <c r="CL400" s="393">
        <v>4472408</v>
      </c>
      <c r="CM400" s="393">
        <v>6839801</v>
      </c>
      <c r="CN400" s="393">
        <v>3047190</v>
      </c>
      <c r="CO400" s="393">
        <v>2208214</v>
      </c>
      <c r="CP400" s="393">
        <v>240000</v>
      </c>
      <c r="CQ400" s="393">
        <v>0</v>
      </c>
      <c r="CR400" s="393">
        <v>0</v>
      </c>
      <c r="CS400" s="393">
        <v>0</v>
      </c>
      <c r="CT400" s="393">
        <v>45708</v>
      </c>
      <c r="CU400" s="393">
        <v>33123</v>
      </c>
      <c r="CV400" s="393">
        <v>3600</v>
      </c>
      <c r="CW400" s="393">
        <v>0</v>
      </c>
      <c r="CX400" s="393">
        <v>0</v>
      </c>
      <c r="CY400" s="393">
        <v>1.5</v>
      </c>
      <c r="CZ400" s="393">
        <v>1.5</v>
      </c>
      <c r="DA400" s="393">
        <v>3</v>
      </c>
      <c r="DB400" s="393">
        <v>2</v>
      </c>
      <c r="DC400" s="393">
        <v>0</v>
      </c>
      <c r="DD400" s="393">
        <v>0</v>
      </c>
      <c r="DE400" s="393">
        <v>0</v>
      </c>
      <c r="DF400" s="393">
        <v>0</v>
      </c>
      <c r="DG400" s="393">
        <v>0</v>
      </c>
      <c r="DH400" s="393">
        <v>0</v>
      </c>
      <c r="DI400" s="393">
        <v>0</v>
      </c>
      <c r="DJ400" s="393">
        <v>0</v>
      </c>
      <c r="DK400" s="393">
        <v>0</v>
      </c>
      <c r="DL400" s="393">
        <v>0</v>
      </c>
      <c r="DM400" s="393">
        <v>0</v>
      </c>
      <c r="DN400" s="393">
        <v>0</v>
      </c>
      <c r="DO400" s="393">
        <v>0</v>
      </c>
    </row>
    <row r="401" spans="1:141" ht="15" x14ac:dyDescent="0.25">
      <c r="A401" s="386" t="str">
        <f t="shared" si="23"/>
        <v>060120260316TAC0002-06xx-241040031883</v>
      </c>
      <c r="B401" s="161" t="s">
        <v>4418</v>
      </c>
      <c r="C401" s="475" t="s">
        <v>3363</v>
      </c>
      <c r="D401" s="161" t="s">
        <v>4458</v>
      </c>
      <c r="E401" s="161"/>
      <c r="F401" s="161" t="s">
        <v>4903</v>
      </c>
      <c r="G401" s="161" t="s">
        <v>479</v>
      </c>
      <c r="H401" s="198">
        <v>46097</v>
      </c>
      <c r="I401" s="161" t="s">
        <v>661</v>
      </c>
      <c r="J401" s="161" t="s">
        <v>348</v>
      </c>
      <c r="K401" s="260">
        <v>241040031883</v>
      </c>
      <c r="L401" s="161" t="s">
        <v>4942</v>
      </c>
      <c r="M401" s="161" t="s">
        <v>4417</v>
      </c>
      <c r="N401" s="161" t="s">
        <v>564</v>
      </c>
      <c r="O401" s="198" t="e">
        <v>#N/A</v>
      </c>
      <c r="P401" s="161" t="e">
        <v>#N/A</v>
      </c>
      <c r="Q401" s="161" t="e">
        <v>#N/A</v>
      </c>
      <c r="R401" s="161" t="s">
        <v>31</v>
      </c>
      <c r="S401" s="161" t="s">
        <v>662</v>
      </c>
      <c r="T401" s="161" t="s">
        <v>562</v>
      </c>
      <c r="U401" s="161" t="s">
        <v>4943</v>
      </c>
      <c r="V401" s="161" t="s">
        <v>658</v>
      </c>
      <c r="W401" s="161" t="s">
        <v>132</v>
      </c>
      <c r="X401" s="198">
        <v>45589</v>
      </c>
      <c r="Y401" s="198">
        <v>46093</v>
      </c>
      <c r="Z401" s="161">
        <v>30</v>
      </c>
      <c r="AA401" s="198">
        <v>46100</v>
      </c>
      <c r="AB401" s="197">
        <f t="shared" si="22"/>
        <v>13</v>
      </c>
      <c r="AC401" s="161" t="s">
        <v>904</v>
      </c>
      <c r="AD401" s="161">
        <v>0</v>
      </c>
      <c r="AE401" s="197">
        <v>4401749</v>
      </c>
      <c r="AF401" s="197">
        <v>36.504466747195266</v>
      </c>
      <c r="AG401" s="197">
        <v>0.63888888888888895</v>
      </c>
      <c r="AH401" s="242" t="s">
        <v>118</v>
      </c>
      <c r="AI401" s="242" t="s">
        <v>57</v>
      </c>
      <c r="AJ401" s="516">
        <v>0</v>
      </c>
      <c r="AK401" s="516">
        <v>0</v>
      </c>
      <c r="AL401" s="516">
        <v>0</v>
      </c>
      <c r="AM401" s="516">
        <v>4401749</v>
      </c>
      <c r="AN401" s="516">
        <v>0</v>
      </c>
      <c r="AO401" s="516">
        <v>0</v>
      </c>
      <c r="AP401" s="516">
        <v>0</v>
      </c>
      <c r="AQ401" s="516">
        <v>0</v>
      </c>
      <c r="AR401" s="516">
        <v>0</v>
      </c>
      <c r="AS401" s="516">
        <v>306052</v>
      </c>
      <c r="AT401" s="516">
        <v>1300783</v>
      </c>
      <c r="AU401" s="516">
        <v>0</v>
      </c>
      <c r="AV401" s="516">
        <v>0</v>
      </c>
      <c r="AW401" s="516">
        <v>0</v>
      </c>
      <c r="AX401" s="516">
        <v>0</v>
      </c>
      <c r="AY401" s="516">
        <v>0.41666666666666669</v>
      </c>
      <c r="AZ401" s="516">
        <v>1.5</v>
      </c>
      <c r="BA401" s="516">
        <v>0</v>
      </c>
      <c r="BB401" s="393">
        <v>0</v>
      </c>
      <c r="BC401" s="393">
        <v>0</v>
      </c>
      <c r="BD401" s="393">
        <v>0</v>
      </c>
      <c r="BE401" s="393">
        <v>4401749</v>
      </c>
      <c r="BF401" s="393">
        <v>0</v>
      </c>
      <c r="BG401" s="393">
        <v>0</v>
      </c>
      <c r="BH401" s="393">
        <v>0</v>
      </c>
      <c r="BI401" s="393">
        <v>0</v>
      </c>
      <c r="BJ401" s="393">
        <v>0</v>
      </c>
      <c r="BK401" s="393">
        <v>306052</v>
      </c>
      <c r="BL401" s="393">
        <v>0</v>
      </c>
      <c r="BM401" s="393">
        <v>0</v>
      </c>
      <c r="BN401" s="393">
        <v>0</v>
      </c>
      <c r="BO401" s="393">
        <v>0</v>
      </c>
      <c r="BP401" s="393">
        <v>0</v>
      </c>
      <c r="BQ401" s="393">
        <v>0.41666666666666669</v>
      </c>
      <c r="BR401" s="393">
        <v>1.5</v>
      </c>
      <c r="BS401" s="393">
        <v>0</v>
      </c>
      <c r="BT401" s="393">
        <v>0</v>
      </c>
      <c r="BU401" s="393">
        <v>0</v>
      </c>
      <c r="BV401" s="393">
        <v>0</v>
      </c>
      <c r="BW401" s="393">
        <v>0</v>
      </c>
      <c r="BX401" s="393">
        <v>0</v>
      </c>
      <c r="BY401" s="393">
        <v>0</v>
      </c>
      <c r="BZ401" s="393">
        <v>0</v>
      </c>
      <c r="CA401" s="393">
        <v>0</v>
      </c>
      <c r="CB401" s="393">
        <v>0</v>
      </c>
      <c r="CC401" s="393">
        <v>0</v>
      </c>
      <c r="CD401" s="393">
        <v>0</v>
      </c>
      <c r="CE401" s="393">
        <v>0</v>
      </c>
      <c r="CF401" s="393">
        <v>0</v>
      </c>
      <c r="CG401" s="393">
        <v>0</v>
      </c>
      <c r="CH401" s="393">
        <v>0</v>
      </c>
      <c r="CI401" s="393">
        <v>0</v>
      </c>
      <c r="CJ401" s="393">
        <v>1300783</v>
      </c>
      <c r="CK401" s="393">
        <v>0</v>
      </c>
      <c r="CL401" s="393">
        <v>0</v>
      </c>
      <c r="CM401" s="393">
        <v>0</v>
      </c>
      <c r="CN401" s="393">
        <v>0</v>
      </c>
      <c r="CO401" s="393">
        <v>0</v>
      </c>
      <c r="CP401" s="393">
        <v>0</v>
      </c>
      <c r="CQ401" s="393">
        <v>0</v>
      </c>
      <c r="CR401" s="393">
        <v>0</v>
      </c>
      <c r="CS401" s="393">
        <v>0</v>
      </c>
      <c r="CT401" s="393">
        <v>0</v>
      </c>
      <c r="CU401" s="393">
        <v>0</v>
      </c>
      <c r="CV401" s="393">
        <v>0</v>
      </c>
      <c r="CW401" s="393">
        <v>0</v>
      </c>
      <c r="CX401" s="393">
        <v>0</v>
      </c>
      <c r="CY401" s="393">
        <v>0</v>
      </c>
      <c r="CZ401" s="393">
        <v>0</v>
      </c>
      <c r="DA401" s="393">
        <v>0</v>
      </c>
      <c r="DB401" s="393">
        <v>0</v>
      </c>
      <c r="DC401" s="393">
        <v>0</v>
      </c>
      <c r="DD401" s="393">
        <v>0</v>
      </c>
      <c r="DE401" s="393">
        <v>0</v>
      </c>
      <c r="DF401" s="393">
        <v>0</v>
      </c>
      <c r="DG401" s="393">
        <v>0</v>
      </c>
      <c r="DH401" s="393">
        <v>0</v>
      </c>
      <c r="DI401" s="393">
        <v>0</v>
      </c>
      <c r="DJ401" s="393">
        <v>0</v>
      </c>
      <c r="DK401" s="393">
        <v>0</v>
      </c>
      <c r="DL401" s="393">
        <v>0</v>
      </c>
      <c r="DM401" s="393">
        <v>0</v>
      </c>
      <c r="DN401" s="393">
        <v>0</v>
      </c>
      <c r="DO401" s="393">
        <v>0</v>
      </c>
    </row>
    <row r="402" spans="1:141" ht="15" x14ac:dyDescent="0.25">
      <c r="A402" s="386" t="str">
        <f t="shared" si="23"/>
        <v>710120260223TAC0006-71xx-830616302513</v>
      </c>
      <c r="B402" s="161" t="s">
        <v>5458</v>
      </c>
      <c r="C402" s="475" t="s">
        <v>3363</v>
      </c>
      <c r="D402" s="161" t="s">
        <v>4458</v>
      </c>
      <c r="E402" s="161" t="s">
        <v>5459</v>
      </c>
      <c r="F402" s="161"/>
      <c r="G402" s="161" t="s">
        <v>479</v>
      </c>
      <c r="H402" s="198">
        <v>46076</v>
      </c>
      <c r="I402" s="161" t="s">
        <v>580</v>
      </c>
      <c r="J402" s="161" t="s">
        <v>256</v>
      </c>
      <c r="K402" s="260">
        <v>830616302513</v>
      </c>
      <c r="L402" s="161" t="s">
        <v>5460</v>
      </c>
      <c r="M402" s="161" t="s">
        <v>5461</v>
      </c>
      <c r="N402" s="161" t="s">
        <v>564</v>
      </c>
      <c r="O402" s="198" t="e">
        <v>#N/A</v>
      </c>
      <c r="P402" s="161" t="e">
        <v>#N/A</v>
      </c>
      <c r="Q402" s="161" t="e">
        <v>#N/A</v>
      </c>
      <c r="R402" s="161" t="s">
        <v>31</v>
      </c>
      <c r="S402" s="161" t="s">
        <v>4928</v>
      </c>
      <c r="T402" s="161" t="s">
        <v>562</v>
      </c>
      <c r="U402" s="161" t="s">
        <v>1531</v>
      </c>
      <c r="V402" s="161" t="s">
        <v>658</v>
      </c>
      <c r="W402" s="161" t="s">
        <v>132</v>
      </c>
      <c r="X402" s="198">
        <v>44927</v>
      </c>
      <c r="Y402" s="198">
        <v>45707</v>
      </c>
      <c r="Z402" s="161">
        <v>30</v>
      </c>
      <c r="AA402" s="198">
        <v>46084</v>
      </c>
      <c r="AB402" s="197">
        <f t="shared" si="22"/>
        <v>29</v>
      </c>
      <c r="AC402" s="161" t="s">
        <v>904</v>
      </c>
      <c r="AD402" s="161">
        <v>0</v>
      </c>
      <c r="AE402" s="197">
        <v>4088800</v>
      </c>
      <c r="AF402" s="197">
        <v>14.854480532185482</v>
      </c>
      <c r="AG402" s="197">
        <v>0.16666666666666666</v>
      </c>
      <c r="AH402" s="242" t="s">
        <v>118</v>
      </c>
      <c r="AI402" s="242" t="s">
        <v>57</v>
      </c>
      <c r="AJ402" s="516">
        <v>0</v>
      </c>
      <c r="AK402" s="516">
        <v>0</v>
      </c>
      <c r="AL402" s="516">
        <v>0</v>
      </c>
      <c r="AM402" s="516">
        <v>4088800</v>
      </c>
      <c r="AN402" s="516">
        <v>0</v>
      </c>
      <c r="AO402" s="516">
        <v>0</v>
      </c>
      <c r="AP402" s="516">
        <v>0</v>
      </c>
      <c r="AQ402" s="516">
        <v>0</v>
      </c>
      <c r="AR402" s="516">
        <v>0</v>
      </c>
      <c r="AS402" s="516">
        <v>607370</v>
      </c>
      <c r="AT402" s="516">
        <v>0</v>
      </c>
      <c r="AU402" s="516">
        <v>0</v>
      </c>
      <c r="AV402" s="516">
        <v>0</v>
      </c>
      <c r="AW402" s="516">
        <v>0</v>
      </c>
      <c r="AX402" s="516">
        <v>0</v>
      </c>
      <c r="AY402" s="516">
        <v>0.5</v>
      </c>
      <c r="AZ402" s="516">
        <v>0</v>
      </c>
      <c r="BA402" s="516">
        <v>0</v>
      </c>
      <c r="BB402" s="393">
        <v>0</v>
      </c>
      <c r="BC402" s="393">
        <v>0</v>
      </c>
      <c r="BD402" s="393">
        <v>0</v>
      </c>
      <c r="BE402" s="393">
        <v>0</v>
      </c>
      <c r="BF402" s="393">
        <v>0</v>
      </c>
      <c r="BG402" s="393">
        <v>0</v>
      </c>
      <c r="BH402" s="393">
        <v>0</v>
      </c>
      <c r="BI402" s="393">
        <v>0</v>
      </c>
      <c r="BJ402" s="393">
        <v>0</v>
      </c>
      <c r="BK402" s="393">
        <v>0</v>
      </c>
      <c r="BL402" s="393">
        <v>0</v>
      </c>
      <c r="BM402" s="393">
        <v>0</v>
      </c>
      <c r="BN402" s="393">
        <v>0</v>
      </c>
      <c r="BO402" s="393">
        <v>0</v>
      </c>
      <c r="BP402" s="393">
        <v>0</v>
      </c>
      <c r="BQ402" s="393">
        <v>0</v>
      </c>
      <c r="BR402" s="393">
        <v>0</v>
      </c>
      <c r="BS402" s="393">
        <v>0</v>
      </c>
      <c r="BT402" s="393">
        <v>0</v>
      </c>
      <c r="BU402" s="393">
        <v>0</v>
      </c>
      <c r="BV402" s="393">
        <v>0</v>
      </c>
      <c r="BW402" s="393">
        <v>0</v>
      </c>
      <c r="BX402" s="393">
        <v>0</v>
      </c>
      <c r="BY402" s="393">
        <v>0</v>
      </c>
      <c r="BZ402" s="393">
        <v>0</v>
      </c>
      <c r="CA402" s="393">
        <v>0</v>
      </c>
      <c r="CB402" s="393">
        <v>0</v>
      </c>
      <c r="CC402" s="393">
        <v>0</v>
      </c>
      <c r="CD402" s="393">
        <v>0</v>
      </c>
      <c r="CE402" s="393">
        <v>0</v>
      </c>
      <c r="CF402" s="393">
        <v>0</v>
      </c>
      <c r="CG402" s="393">
        <v>0</v>
      </c>
      <c r="CH402" s="393">
        <v>0</v>
      </c>
      <c r="CI402" s="393">
        <v>490656</v>
      </c>
      <c r="CJ402" s="393">
        <v>0</v>
      </c>
      <c r="CK402" s="393">
        <v>0</v>
      </c>
      <c r="CL402" s="393">
        <v>0</v>
      </c>
      <c r="CM402" s="393">
        <v>0</v>
      </c>
      <c r="CN402" s="393">
        <v>0</v>
      </c>
      <c r="CO402" s="393">
        <v>4088800</v>
      </c>
      <c r="CP402" s="393">
        <v>0</v>
      </c>
      <c r="CQ402" s="393">
        <v>0</v>
      </c>
      <c r="CR402" s="393">
        <v>0</v>
      </c>
      <c r="CS402" s="393">
        <v>0</v>
      </c>
      <c r="CT402" s="393">
        <v>0</v>
      </c>
      <c r="CU402" s="393">
        <v>116714</v>
      </c>
      <c r="CV402" s="393">
        <v>0</v>
      </c>
      <c r="CW402" s="393">
        <v>0</v>
      </c>
      <c r="CX402" s="393">
        <v>0</v>
      </c>
      <c r="CY402" s="393">
        <v>0</v>
      </c>
      <c r="CZ402" s="393">
        <v>0</v>
      </c>
      <c r="DA402" s="393">
        <v>0.5</v>
      </c>
      <c r="DB402" s="393">
        <v>0</v>
      </c>
      <c r="DC402" s="393">
        <v>0</v>
      </c>
      <c r="DD402" s="393">
        <v>0</v>
      </c>
      <c r="DE402" s="393">
        <v>0</v>
      </c>
      <c r="DF402" s="393">
        <v>0</v>
      </c>
      <c r="DG402" s="393">
        <v>0</v>
      </c>
      <c r="DH402" s="393">
        <v>0</v>
      </c>
      <c r="DI402" s="393">
        <v>0</v>
      </c>
      <c r="DJ402" s="393">
        <v>0</v>
      </c>
      <c r="DK402" s="393">
        <v>0</v>
      </c>
      <c r="DL402" s="393">
        <v>0</v>
      </c>
      <c r="DM402" s="393">
        <v>0</v>
      </c>
      <c r="DN402" s="393">
        <v>0</v>
      </c>
      <c r="DO402" s="393">
        <v>0</v>
      </c>
    </row>
    <row r="403" spans="1:141" ht="15" x14ac:dyDescent="0.25">
      <c r="A403" s="386" t="str">
        <f t="shared" si="23"/>
        <v>600120260311TAC0009-60xx-820912302352</v>
      </c>
      <c r="B403" s="161" t="s">
        <v>4773</v>
      </c>
      <c r="C403" s="475" t="s">
        <v>3363</v>
      </c>
      <c r="D403" s="161" t="s">
        <v>4458</v>
      </c>
      <c r="E403" s="161" t="s">
        <v>5372</v>
      </c>
      <c r="F403" s="161"/>
      <c r="G403" s="161" t="s">
        <v>479</v>
      </c>
      <c r="H403" s="198">
        <v>46092</v>
      </c>
      <c r="I403" s="161" t="s">
        <v>566</v>
      </c>
      <c r="J403" s="161" t="s">
        <v>363</v>
      </c>
      <c r="K403" s="260">
        <v>820912302352</v>
      </c>
      <c r="L403" s="161" t="s">
        <v>5373</v>
      </c>
      <c r="M403" s="161" t="s">
        <v>4722</v>
      </c>
      <c r="N403" s="161" t="s">
        <v>564</v>
      </c>
      <c r="O403" s="198" t="e">
        <v>#N/A</v>
      </c>
      <c r="P403" s="161" t="e">
        <v>#N/A</v>
      </c>
      <c r="Q403" s="161" t="e">
        <v>#N/A</v>
      </c>
      <c r="R403" s="161" t="s">
        <v>480</v>
      </c>
      <c r="S403" s="161" t="s">
        <v>808</v>
      </c>
      <c r="T403" s="161" t="s">
        <v>578</v>
      </c>
      <c r="U403" s="161" t="s">
        <v>808</v>
      </c>
      <c r="V403" s="161" t="s">
        <v>658</v>
      </c>
      <c r="W403" s="161" t="s">
        <v>132</v>
      </c>
      <c r="X403" s="198">
        <v>44927</v>
      </c>
      <c r="Y403" s="198">
        <v>46091</v>
      </c>
      <c r="Z403" s="161">
        <v>30</v>
      </c>
      <c r="AA403" s="198">
        <v>46094</v>
      </c>
      <c r="AB403" s="197">
        <f t="shared" si="22"/>
        <v>19</v>
      </c>
      <c r="AC403" s="161" t="s">
        <v>904</v>
      </c>
      <c r="AD403" s="161">
        <v>0</v>
      </c>
      <c r="AE403" s="197">
        <v>3976000</v>
      </c>
      <c r="AF403" s="197">
        <v>2.6793259557344062</v>
      </c>
      <c r="AG403" s="197">
        <v>0.6875</v>
      </c>
      <c r="AH403" s="242" t="s">
        <v>118</v>
      </c>
      <c r="AI403" s="242" t="s">
        <v>57</v>
      </c>
      <c r="AJ403" s="516">
        <v>0</v>
      </c>
      <c r="AK403" s="516">
        <v>114601533</v>
      </c>
      <c r="AL403" s="516">
        <v>0</v>
      </c>
      <c r="AM403" s="516">
        <v>0</v>
      </c>
      <c r="AN403" s="516">
        <v>3976000</v>
      </c>
      <c r="AO403" s="516">
        <v>0</v>
      </c>
      <c r="AP403" s="516">
        <v>0</v>
      </c>
      <c r="AQ403" s="516">
        <v>8821428</v>
      </c>
      <c r="AR403" s="516">
        <v>0</v>
      </c>
      <c r="AS403" s="516">
        <v>0</v>
      </c>
      <c r="AT403" s="516">
        <v>106530</v>
      </c>
      <c r="AU403" s="516">
        <v>0</v>
      </c>
      <c r="AV403" s="516">
        <v>0</v>
      </c>
      <c r="AW403" s="516">
        <v>0.83333333333333326</v>
      </c>
      <c r="AX403" s="516">
        <v>2</v>
      </c>
      <c r="AY403" s="516">
        <v>0.75</v>
      </c>
      <c r="AZ403" s="516">
        <v>0</v>
      </c>
      <c r="BA403" s="516">
        <v>0</v>
      </c>
      <c r="BB403" s="393">
        <v>0</v>
      </c>
      <c r="BC403" s="393">
        <v>0</v>
      </c>
      <c r="BD403" s="393">
        <v>0</v>
      </c>
      <c r="BE403" s="393">
        <v>0</v>
      </c>
      <c r="BF403" s="393">
        <v>0</v>
      </c>
      <c r="BG403" s="393">
        <v>0</v>
      </c>
      <c r="BH403" s="393">
        <v>0</v>
      </c>
      <c r="BI403" s="393">
        <v>0</v>
      </c>
      <c r="BJ403" s="393">
        <v>0</v>
      </c>
      <c r="BK403" s="393">
        <v>0</v>
      </c>
      <c r="BL403" s="393">
        <v>0</v>
      </c>
      <c r="BM403" s="393">
        <v>0</v>
      </c>
      <c r="BN403" s="393">
        <v>0</v>
      </c>
      <c r="BO403" s="393">
        <v>0.83333333333333326</v>
      </c>
      <c r="BP403" s="393">
        <v>2</v>
      </c>
      <c r="BQ403" s="393">
        <v>0.75</v>
      </c>
      <c r="BR403" s="393">
        <v>0</v>
      </c>
      <c r="BS403" s="393">
        <v>0</v>
      </c>
      <c r="BT403" s="393">
        <v>0</v>
      </c>
      <c r="BU403" s="393">
        <v>114601533</v>
      </c>
      <c r="BV403" s="393">
        <v>0</v>
      </c>
      <c r="BW403" s="393">
        <v>0</v>
      </c>
      <c r="BX403" s="393">
        <v>0</v>
      </c>
      <c r="BY403" s="393">
        <v>0</v>
      </c>
      <c r="BZ403" s="393">
        <v>0</v>
      </c>
      <c r="CA403" s="393">
        <v>8285714</v>
      </c>
      <c r="CB403" s="393">
        <v>0</v>
      </c>
      <c r="CC403" s="393">
        <v>0</v>
      </c>
      <c r="CD403" s="393">
        <v>0</v>
      </c>
      <c r="CE403" s="393">
        <v>0</v>
      </c>
      <c r="CF403" s="393">
        <v>0</v>
      </c>
      <c r="CG403" s="393">
        <v>535714</v>
      </c>
      <c r="CH403" s="393">
        <v>0</v>
      </c>
      <c r="CI403" s="393">
        <v>0</v>
      </c>
      <c r="CJ403" s="393">
        <v>0</v>
      </c>
      <c r="CK403" s="393">
        <v>0</v>
      </c>
      <c r="CL403" s="393">
        <v>0</v>
      </c>
      <c r="CM403" s="393">
        <v>0</v>
      </c>
      <c r="CN403" s="393">
        <v>0</v>
      </c>
      <c r="CO403" s="393">
        <v>0</v>
      </c>
      <c r="CP403" s="393">
        <v>3976000</v>
      </c>
      <c r="CQ403" s="393">
        <v>0</v>
      </c>
      <c r="CR403" s="393">
        <v>0</v>
      </c>
      <c r="CS403" s="393">
        <v>0</v>
      </c>
      <c r="CT403" s="393">
        <v>0</v>
      </c>
      <c r="CU403" s="393">
        <v>0</v>
      </c>
      <c r="CV403" s="393">
        <v>106530</v>
      </c>
      <c r="CW403" s="393">
        <v>0</v>
      </c>
      <c r="CX403" s="393">
        <v>0</v>
      </c>
      <c r="CY403" s="393">
        <v>0</v>
      </c>
      <c r="CZ403" s="393">
        <v>0</v>
      </c>
      <c r="DA403" s="393">
        <v>0</v>
      </c>
      <c r="DB403" s="393">
        <v>0</v>
      </c>
      <c r="DC403" s="393">
        <v>0</v>
      </c>
      <c r="DD403" s="393">
        <v>0</v>
      </c>
      <c r="DE403" s="393">
        <v>0</v>
      </c>
      <c r="DF403" s="393">
        <v>0</v>
      </c>
      <c r="DG403" s="393">
        <v>0</v>
      </c>
      <c r="DH403" s="393">
        <v>0</v>
      </c>
      <c r="DI403" s="393">
        <v>0</v>
      </c>
      <c r="DJ403" s="393">
        <v>0</v>
      </c>
      <c r="DK403" s="393">
        <v>0</v>
      </c>
      <c r="DL403" s="393">
        <v>0</v>
      </c>
      <c r="DM403" s="393">
        <v>0</v>
      </c>
      <c r="DN403" s="393">
        <v>0</v>
      </c>
      <c r="DO403" s="393">
        <v>0</v>
      </c>
    </row>
    <row r="404" spans="1:141" ht="15" x14ac:dyDescent="0.25">
      <c r="A404" s="386" t="str">
        <f t="shared" si="23"/>
        <v>600120260120TAC0199-60xx-941003824</v>
      </c>
      <c r="B404" s="161" t="s">
        <v>3844</v>
      </c>
      <c r="C404" s="475" t="s">
        <v>3363</v>
      </c>
      <c r="D404" s="161" t="s">
        <v>4458</v>
      </c>
      <c r="E404" s="161" t="s">
        <v>5293</v>
      </c>
      <c r="F404" s="161"/>
      <c r="G404" s="161" t="s">
        <v>479</v>
      </c>
      <c r="H404" s="198">
        <v>46042</v>
      </c>
      <c r="I404" s="161" t="s">
        <v>566</v>
      </c>
      <c r="J404" s="161" t="s">
        <v>363</v>
      </c>
      <c r="K404" s="260">
        <v>941003824</v>
      </c>
      <c r="L404" s="161" t="s">
        <v>3938</v>
      </c>
      <c r="M404" s="161" t="s">
        <v>3843</v>
      </c>
      <c r="N404" s="161" t="s">
        <v>564</v>
      </c>
      <c r="O404" s="198" t="e">
        <v>#N/A</v>
      </c>
      <c r="P404" s="161" t="e">
        <v>#N/A</v>
      </c>
      <c r="Q404" s="161" t="e">
        <v>#N/A</v>
      </c>
      <c r="R404" s="161" t="s">
        <v>480</v>
      </c>
      <c r="S404" s="161" t="s">
        <v>793</v>
      </c>
      <c r="T404" s="161" t="s">
        <v>594</v>
      </c>
      <c r="U404" s="161" t="s">
        <v>752</v>
      </c>
      <c r="V404" s="161" t="s">
        <v>658</v>
      </c>
      <c r="W404" s="161" t="s">
        <v>132</v>
      </c>
      <c r="X404" s="198">
        <v>44927</v>
      </c>
      <c r="Y404" s="198">
        <v>46022</v>
      </c>
      <c r="Z404" s="161">
        <v>30</v>
      </c>
      <c r="AA404" s="198">
        <v>46062</v>
      </c>
      <c r="AB404" s="197">
        <f t="shared" si="22"/>
        <v>51</v>
      </c>
      <c r="AC404" s="161" t="s">
        <v>904</v>
      </c>
      <c r="AD404" s="161">
        <v>0</v>
      </c>
      <c r="AE404" s="197">
        <v>3740335</v>
      </c>
      <c r="AF404" s="197">
        <v>4.713347868573269</v>
      </c>
      <c r="AG404" s="197">
        <v>1.75</v>
      </c>
      <c r="AH404" s="242" t="s">
        <v>118</v>
      </c>
      <c r="AI404" s="242" t="s">
        <v>118</v>
      </c>
      <c r="AJ404" s="515"/>
      <c r="AK404" s="515"/>
      <c r="AL404" s="515"/>
      <c r="AM404" s="515"/>
      <c r="AN404" s="515"/>
      <c r="AO404" s="515"/>
      <c r="AP404" s="515"/>
      <c r="AQ404" s="515"/>
      <c r="AR404" s="515"/>
      <c r="AS404" s="515"/>
      <c r="AT404" s="515"/>
      <c r="AU404" s="515"/>
      <c r="AV404" s="515"/>
      <c r="AW404" s="515"/>
      <c r="AX404" s="515"/>
      <c r="AY404" s="515"/>
      <c r="AZ404" s="515"/>
      <c r="BA404" s="515"/>
      <c r="BB404" s="234"/>
      <c r="BC404" s="234"/>
      <c r="BD404" s="234"/>
      <c r="BE404" s="234"/>
      <c r="BF404" s="234"/>
      <c r="BG404" s="234"/>
      <c r="BH404" s="234"/>
      <c r="BI404" s="234"/>
      <c r="BJ404" s="234"/>
      <c r="BK404" s="234"/>
      <c r="BL404" s="234"/>
      <c r="BM404" s="234"/>
      <c r="BN404" s="234"/>
      <c r="BO404" s="234"/>
      <c r="BP404" s="234"/>
      <c r="BQ404" s="234"/>
      <c r="BR404" s="234"/>
      <c r="BS404" s="234"/>
      <c r="BT404" s="234"/>
      <c r="BU404" s="234"/>
      <c r="BV404" s="234"/>
      <c r="BW404" s="234"/>
      <c r="BX404" s="234"/>
      <c r="BY404" s="234"/>
      <c r="BZ404" s="234"/>
      <c r="CA404" s="234"/>
      <c r="CB404" s="234"/>
      <c r="CC404" s="234"/>
      <c r="CD404" s="234"/>
      <c r="CE404" s="234"/>
      <c r="CF404" s="234"/>
      <c r="CG404" s="234"/>
      <c r="CH404" s="234"/>
      <c r="CI404" s="234"/>
      <c r="CJ404" s="234"/>
      <c r="CK404" s="234"/>
      <c r="CL404" s="234"/>
      <c r="CM404" s="234"/>
      <c r="CN404" s="234"/>
      <c r="CO404" s="234"/>
      <c r="CP404" s="234"/>
      <c r="CQ404" s="234"/>
      <c r="CR404" s="234"/>
      <c r="CS404" s="234"/>
      <c r="CT404" s="234"/>
      <c r="CU404" s="234"/>
      <c r="CV404" s="234"/>
      <c r="CW404" s="234"/>
      <c r="CX404" s="234"/>
      <c r="CY404" s="234"/>
      <c r="CZ404" s="234"/>
      <c r="DA404" s="234"/>
      <c r="DB404" s="234"/>
      <c r="DC404" s="234"/>
      <c r="DD404" s="234"/>
      <c r="DE404" s="234"/>
      <c r="DF404" s="234"/>
      <c r="DG404" s="234"/>
      <c r="DH404" s="234"/>
      <c r="DI404" s="234"/>
      <c r="DJ404" s="234"/>
      <c r="DK404" s="234"/>
      <c r="DL404" s="234"/>
      <c r="DM404" s="234"/>
      <c r="DN404" s="234"/>
      <c r="DO404" s="234"/>
      <c r="DP404" s="234"/>
      <c r="DQ404" s="234"/>
      <c r="DR404" s="234"/>
      <c r="DS404" s="234"/>
      <c r="DT404" s="234"/>
      <c r="DU404" s="234"/>
      <c r="DV404" s="234"/>
      <c r="DW404" s="234"/>
      <c r="DX404" s="234"/>
      <c r="DY404" s="234"/>
      <c r="DZ404" s="234"/>
      <c r="EA404" s="234"/>
      <c r="EB404" s="234"/>
      <c r="EC404" s="234"/>
      <c r="ED404" s="234"/>
      <c r="EE404" s="234"/>
      <c r="EF404" s="234"/>
      <c r="EG404" s="234"/>
      <c r="EH404" s="234"/>
      <c r="EI404" s="234"/>
      <c r="EJ404" s="234"/>
      <c r="EK404" s="234"/>
    </row>
    <row r="405" spans="1:141" ht="15" x14ac:dyDescent="0.25">
      <c r="A405" s="386" t="str">
        <f t="shared" si="23"/>
        <v>600120260304TAC0023-60xx-961004451074</v>
      </c>
      <c r="B405" s="161" t="s">
        <v>4743</v>
      </c>
      <c r="C405" s="475" t="s">
        <v>3363</v>
      </c>
      <c r="D405" s="161" t="s">
        <v>4458</v>
      </c>
      <c r="E405" s="161" t="s">
        <v>5329</v>
      </c>
      <c r="F405" s="161"/>
      <c r="G405" s="161" t="s">
        <v>479</v>
      </c>
      <c r="H405" s="198">
        <v>46085</v>
      </c>
      <c r="I405" s="161" t="s">
        <v>566</v>
      </c>
      <c r="J405" s="161" t="s">
        <v>363</v>
      </c>
      <c r="K405" s="260">
        <v>961004451074</v>
      </c>
      <c r="L405" s="161" t="s">
        <v>5330</v>
      </c>
      <c r="M405" s="161" t="s">
        <v>4744</v>
      </c>
      <c r="N405" s="161" t="s">
        <v>564</v>
      </c>
      <c r="O405" s="198" t="e">
        <v>#N/A</v>
      </c>
      <c r="P405" s="161" t="e">
        <v>#N/A</v>
      </c>
      <c r="Q405" s="161" t="e">
        <v>#N/A</v>
      </c>
      <c r="R405" s="161" t="s">
        <v>31</v>
      </c>
      <c r="S405" s="161" t="s">
        <v>793</v>
      </c>
      <c r="T405" s="161" t="s">
        <v>594</v>
      </c>
      <c r="U405" s="161" t="s">
        <v>799</v>
      </c>
      <c r="V405" s="161" t="s">
        <v>658</v>
      </c>
      <c r="W405" s="161" t="s">
        <v>132</v>
      </c>
      <c r="X405" s="198">
        <v>45065</v>
      </c>
      <c r="Y405" s="198">
        <v>46078</v>
      </c>
      <c r="Z405" s="161">
        <v>30</v>
      </c>
      <c r="AA405" s="198">
        <v>46087</v>
      </c>
      <c r="AB405" s="197">
        <f t="shared" si="22"/>
        <v>26</v>
      </c>
      <c r="AC405" s="161" t="s">
        <v>904</v>
      </c>
      <c r="AD405" s="161">
        <v>0</v>
      </c>
      <c r="AE405" s="197">
        <v>3381583</v>
      </c>
      <c r="AF405" s="197">
        <v>2.4007099633514835</v>
      </c>
      <c r="AG405" s="197">
        <v>0</v>
      </c>
      <c r="AH405" s="242" t="s">
        <v>118</v>
      </c>
      <c r="AI405" s="242" t="s">
        <v>57</v>
      </c>
      <c r="AJ405" s="516">
        <v>0</v>
      </c>
      <c r="AK405" s="516">
        <v>0</v>
      </c>
      <c r="AL405" s="516">
        <v>3337210</v>
      </c>
      <c r="AM405" s="516">
        <v>44373</v>
      </c>
      <c r="AN405" s="516">
        <v>0</v>
      </c>
      <c r="AO405" s="516">
        <v>0</v>
      </c>
      <c r="AP405" s="516">
        <v>0</v>
      </c>
      <c r="AQ405" s="516">
        <v>0</v>
      </c>
      <c r="AR405" s="516">
        <v>80516</v>
      </c>
      <c r="AS405" s="516">
        <v>666</v>
      </c>
      <c r="AT405" s="516">
        <v>0</v>
      </c>
      <c r="AU405" s="516">
        <v>0</v>
      </c>
      <c r="AV405" s="516">
        <v>0</v>
      </c>
      <c r="AW405" s="516">
        <v>0</v>
      </c>
      <c r="AX405" s="516">
        <v>0</v>
      </c>
      <c r="AY405" s="516">
        <v>0</v>
      </c>
      <c r="AZ405" s="516">
        <v>0</v>
      </c>
      <c r="BA405" s="516">
        <v>0</v>
      </c>
      <c r="BB405" s="393">
        <v>0</v>
      </c>
      <c r="BC405" s="393">
        <v>0</v>
      </c>
      <c r="BD405" s="393">
        <v>0</v>
      </c>
      <c r="BE405" s="393">
        <v>0</v>
      </c>
      <c r="BF405" s="393">
        <v>0</v>
      </c>
      <c r="BG405" s="393">
        <v>0</v>
      </c>
      <c r="BH405" s="393">
        <v>0</v>
      </c>
      <c r="BI405" s="393">
        <v>0</v>
      </c>
      <c r="BJ405" s="393">
        <v>0</v>
      </c>
      <c r="BK405" s="393">
        <v>0</v>
      </c>
      <c r="BL405" s="393">
        <v>0</v>
      </c>
      <c r="BM405" s="393">
        <v>0</v>
      </c>
      <c r="BN405" s="393">
        <v>0</v>
      </c>
      <c r="BO405" s="393">
        <v>0</v>
      </c>
      <c r="BP405" s="393">
        <v>0</v>
      </c>
      <c r="BQ405" s="393">
        <v>0</v>
      </c>
      <c r="BR405" s="393">
        <v>0</v>
      </c>
      <c r="BS405" s="393">
        <v>0</v>
      </c>
      <c r="BT405" s="393">
        <v>0</v>
      </c>
      <c r="BU405" s="393">
        <v>0</v>
      </c>
      <c r="BV405" s="393">
        <v>0</v>
      </c>
      <c r="BW405" s="393">
        <v>0</v>
      </c>
      <c r="BX405" s="393">
        <v>0</v>
      </c>
      <c r="BY405" s="393">
        <v>0</v>
      </c>
      <c r="BZ405" s="393">
        <v>0</v>
      </c>
      <c r="CA405" s="393">
        <v>0</v>
      </c>
      <c r="CB405" s="393">
        <v>0</v>
      </c>
      <c r="CC405" s="393">
        <v>0</v>
      </c>
      <c r="CD405" s="393">
        <v>0</v>
      </c>
      <c r="CE405" s="393">
        <v>0</v>
      </c>
      <c r="CF405" s="393">
        <v>0</v>
      </c>
      <c r="CG405" s="393">
        <v>0</v>
      </c>
      <c r="CH405" s="393">
        <v>0</v>
      </c>
      <c r="CI405" s="393">
        <v>0</v>
      </c>
      <c r="CJ405" s="393">
        <v>0</v>
      </c>
      <c r="CK405" s="393">
        <v>0</v>
      </c>
      <c r="CL405" s="393">
        <v>0</v>
      </c>
      <c r="CM405" s="393">
        <v>0</v>
      </c>
      <c r="CN405" s="393">
        <v>3337210</v>
      </c>
      <c r="CO405" s="393">
        <v>44373</v>
      </c>
      <c r="CP405" s="393">
        <v>0</v>
      </c>
      <c r="CQ405" s="393">
        <v>0</v>
      </c>
      <c r="CR405" s="393">
        <v>0</v>
      </c>
      <c r="CS405" s="393">
        <v>0</v>
      </c>
      <c r="CT405" s="393">
        <v>80516</v>
      </c>
      <c r="CU405" s="393">
        <v>666</v>
      </c>
      <c r="CV405" s="393">
        <v>0</v>
      </c>
      <c r="CW405" s="393">
        <v>0</v>
      </c>
      <c r="CX405" s="393">
        <v>0</v>
      </c>
      <c r="CY405" s="393">
        <v>0</v>
      </c>
      <c r="CZ405" s="393">
        <v>0</v>
      </c>
      <c r="DA405" s="393">
        <v>0</v>
      </c>
      <c r="DB405" s="393">
        <v>0</v>
      </c>
      <c r="DC405" s="393">
        <v>0</v>
      </c>
      <c r="DD405" s="393">
        <v>0</v>
      </c>
      <c r="DE405" s="393">
        <v>0</v>
      </c>
      <c r="DF405" s="393">
        <v>0</v>
      </c>
      <c r="DG405" s="393">
        <v>0</v>
      </c>
      <c r="DH405" s="393">
        <v>0</v>
      </c>
      <c r="DI405" s="393">
        <v>0</v>
      </c>
      <c r="DJ405" s="393">
        <v>0</v>
      </c>
      <c r="DK405" s="393">
        <v>0</v>
      </c>
      <c r="DL405" s="393">
        <v>0</v>
      </c>
      <c r="DM405" s="393">
        <v>0</v>
      </c>
      <c r="DN405" s="393">
        <v>0</v>
      </c>
      <c r="DO405" s="393">
        <v>0</v>
      </c>
    </row>
    <row r="406" spans="1:141" ht="15" x14ac:dyDescent="0.25">
      <c r="A406" s="386" t="str">
        <f t="shared" si="23"/>
        <v>600120260303TAC0035-60xx-190240037538</v>
      </c>
      <c r="B406" s="161" t="s">
        <v>5340</v>
      </c>
      <c r="C406" s="475" t="s">
        <v>3363</v>
      </c>
      <c r="D406" s="161" t="s">
        <v>4458</v>
      </c>
      <c r="E406" s="161" t="s">
        <v>5341</v>
      </c>
      <c r="F406" s="161"/>
      <c r="G406" s="161" t="s">
        <v>479</v>
      </c>
      <c r="H406" s="198">
        <v>46084</v>
      </c>
      <c r="I406" s="161" t="s">
        <v>566</v>
      </c>
      <c r="J406" s="161" t="s">
        <v>363</v>
      </c>
      <c r="K406" s="260">
        <v>190240037538</v>
      </c>
      <c r="L406" s="161" t="s">
        <v>5342</v>
      </c>
      <c r="M406" s="161" t="s">
        <v>4726</v>
      </c>
      <c r="N406" s="161" t="s">
        <v>564</v>
      </c>
      <c r="O406" s="198" t="e">
        <v>#N/A</v>
      </c>
      <c r="P406" s="161" t="e">
        <v>#N/A</v>
      </c>
      <c r="Q406" s="161" t="e">
        <v>#N/A</v>
      </c>
      <c r="R406" s="161" t="s">
        <v>480</v>
      </c>
      <c r="S406" s="161" t="s">
        <v>788</v>
      </c>
      <c r="T406" s="161" t="s">
        <v>578</v>
      </c>
      <c r="U406" s="161" t="s">
        <v>788</v>
      </c>
      <c r="V406" s="161" t="s">
        <v>658</v>
      </c>
      <c r="W406" s="161" t="s">
        <v>132</v>
      </c>
      <c r="X406" s="198">
        <v>44927</v>
      </c>
      <c r="Y406" s="198">
        <v>46073</v>
      </c>
      <c r="Z406" s="161">
        <v>30</v>
      </c>
      <c r="AA406" s="198">
        <v>46086</v>
      </c>
      <c r="AB406" s="197">
        <f t="shared" si="22"/>
        <v>27</v>
      </c>
      <c r="AC406" s="161" t="s">
        <v>904</v>
      </c>
      <c r="AD406" s="161">
        <v>0</v>
      </c>
      <c r="AE406" s="197">
        <v>3000000</v>
      </c>
      <c r="AF406" s="197">
        <v>7.8304999999999998</v>
      </c>
      <c r="AG406" s="197">
        <v>1.2291666666666667</v>
      </c>
      <c r="AH406" s="242" t="s">
        <v>118</v>
      </c>
      <c r="AI406" s="242" t="s">
        <v>57</v>
      </c>
      <c r="AJ406" s="516">
        <v>103457393</v>
      </c>
      <c r="AK406" s="516">
        <v>10636898</v>
      </c>
      <c r="AL406" s="516">
        <v>0</v>
      </c>
      <c r="AM406" s="516">
        <v>3000000</v>
      </c>
      <c r="AN406" s="516">
        <v>0</v>
      </c>
      <c r="AO406" s="516">
        <v>0</v>
      </c>
      <c r="AP406" s="516">
        <v>6607047</v>
      </c>
      <c r="AQ406" s="516">
        <v>1555210</v>
      </c>
      <c r="AR406" s="516">
        <v>102901</v>
      </c>
      <c r="AS406" s="516">
        <v>132014</v>
      </c>
      <c r="AT406" s="516">
        <v>0</v>
      </c>
      <c r="AU406" s="516">
        <v>0</v>
      </c>
      <c r="AV406" s="516">
        <v>2.666666666666667</v>
      </c>
      <c r="AW406" s="516">
        <v>2.0833333333333335</v>
      </c>
      <c r="AX406" s="516">
        <v>2</v>
      </c>
      <c r="AY406" s="516">
        <v>2</v>
      </c>
      <c r="AZ406" s="516">
        <v>0.91666666666666674</v>
      </c>
      <c r="BA406" s="516">
        <v>0</v>
      </c>
      <c r="BB406" s="393">
        <v>103457393</v>
      </c>
      <c r="BC406" s="393">
        <v>10636898</v>
      </c>
      <c r="BD406" s="393">
        <v>0</v>
      </c>
      <c r="BE406" s="393">
        <v>3000000</v>
      </c>
      <c r="BF406" s="393">
        <v>0</v>
      </c>
      <c r="BG406" s="393">
        <v>0</v>
      </c>
      <c r="BH406" s="393">
        <v>3643580</v>
      </c>
      <c r="BI406" s="393">
        <v>84128</v>
      </c>
      <c r="BJ406" s="393">
        <v>102901</v>
      </c>
      <c r="BK406" s="393">
        <v>132014</v>
      </c>
      <c r="BL406" s="393">
        <v>0</v>
      </c>
      <c r="BM406" s="393">
        <v>0</v>
      </c>
      <c r="BN406" s="393">
        <v>2.666666666666667</v>
      </c>
      <c r="BO406" s="393">
        <v>2.0833333333333335</v>
      </c>
      <c r="BP406" s="393">
        <v>2</v>
      </c>
      <c r="BQ406" s="393">
        <v>2</v>
      </c>
      <c r="BR406" s="393">
        <v>0.91666666666666674</v>
      </c>
      <c r="BS406" s="393">
        <v>0</v>
      </c>
      <c r="BT406" s="393">
        <v>0</v>
      </c>
      <c r="BU406" s="393">
        <v>0</v>
      </c>
      <c r="BV406" s="393">
        <v>0</v>
      </c>
      <c r="BW406" s="393">
        <v>0</v>
      </c>
      <c r="BX406" s="393">
        <v>0</v>
      </c>
      <c r="BY406" s="393">
        <v>0</v>
      </c>
      <c r="BZ406" s="393">
        <v>0</v>
      </c>
      <c r="CA406" s="393">
        <v>0</v>
      </c>
      <c r="CB406" s="393">
        <v>0</v>
      </c>
      <c r="CC406" s="393">
        <v>0</v>
      </c>
      <c r="CD406" s="393">
        <v>0</v>
      </c>
      <c r="CE406" s="393">
        <v>0</v>
      </c>
      <c r="CF406" s="393">
        <v>2963467</v>
      </c>
      <c r="CG406" s="393">
        <v>1471082</v>
      </c>
      <c r="CH406" s="393">
        <v>0</v>
      </c>
      <c r="CI406" s="393">
        <v>0</v>
      </c>
      <c r="CJ406" s="393">
        <v>0</v>
      </c>
      <c r="CK406" s="393">
        <v>0</v>
      </c>
      <c r="CL406" s="393">
        <v>0</v>
      </c>
      <c r="CM406" s="393">
        <v>0</v>
      </c>
      <c r="CN406" s="393">
        <v>0</v>
      </c>
      <c r="CO406" s="393">
        <v>0</v>
      </c>
      <c r="CP406" s="393">
        <v>0</v>
      </c>
      <c r="CQ406" s="393">
        <v>0</v>
      </c>
      <c r="CR406" s="393">
        <v>0</v>
      </c>
      <c r="CS406" s="393">
        <v>0</v>
      </c>
      <c r="CT406" s="393">
        <v>0</v>
      </c>
      <c r="CU406" s="393">
        <v>0</v>
      </c>
      <c r="CV406" s="393">
        <v>0</v>
      </c>
      <c r="CW406" s="393">
        <v>0</v>
      </c>
      <c r="CX406" s="393">
        <v>0</v>
      </c>
      <c r="CY406" s="393">
        <v>0</v>
      </c>
      <c r="CZ406" s="393">
        <v>0</v>
      </c>
      <c r="DA406" s="393">
        <v>0</v>
      </c>
      <c r="DB406" s="393">
        <v>0</v>
      </c>
      <c r="DC406" s="393">
        <v>0</v>
      </c>
      <c r="DD406" s="393">
        <v>0</v>
      </c>
      <c r="DE406" s="393">
        <v>0</v>
      </c>
      <c r="DF406" s="393">
        <v>0</v>
      </c>
      <c r="DG406" s="393">
        <v>0</v>
      </c>
      <c r="DH406" s="393">
        <v>0</v>
      </c>
      <c r="DI406" s="393">
        <v>0</v>
      </c>
      <c r="DJ406" s="393">
        <v>0</v>
      </c>
      <c r="DK406" s="393">
        <v>0</v>
      </c>
      <c r="DL406" s="393">
        <v>0</v>
      </c>
      <c r="DM406" s="393">
        <v>0</v>
      </c>
      <c r="DN406" s="393">
        <v>0</v>
      </c>
      <c r="DO406" s="393">
        <v>0</v>
      </c>
    </row>
    <row r="407" spans="1:141" ht="15" x14ac:dyDescent="0.25">
      <c r="A407" s="386" t="str">
        <f t="shared" si="23"/>
        <v>030120260313TAC0002-03xx-10725651156</v>
      </c>
      <c r="B407" s="161" t="s">
        <v>4399</v>
      </c>
      <c r="C407" s="475" t="s">
        <v>3363</v>
      </c>
      <c r="D407" s="161" t="s">
        <v>4458</v>
      </c>
      <c r="E407" s="161"/>
      <c r="F407" s="161" t="s">
        <v>4903</v>
      </c>
      <c r="G407" s="161" t="s">
        <v>479</v>
      </c>
      <c r="H407" s="198">
        <v>46094</v>
      </c>
      <c r="I407" s="161" t="s">
        <v>652</v>
      </c>
      <c r="J407" s="161" t="s">
        <v>365</v>
      </c>
      <c r="K407" s="260">
        <v>10725651156</v>
      </c>
      <c r="L407" s="161" t="s">
        <v>4995</v>
      </c>
      <c r="M407" s="161" t="s">
        <v>4398</v>
      </c>
      <c r="N407" s="161" t="s">
        <v>564</v>
      </c>
      <c r="O407" s="198" t="e">
        <v>#N/A</v>
      </c>
      <c r="P407" s="161" t="e">
        <v>#N/A</v>
      </c>
      <c r="Q407" s="161" t="e">
        <v>#N/A</v>
      </c>
      <c r="R407" s="161" t="s">
        <v>31</v>
      </c>
      <c r="S407" s="161" t="s">
        <v>992</v>
      </c>
      <c r="T407" s="161" t="s">
        <v>562</v>
      </c>
      <c r="U407" s="161" t="s">
        <v>4878</v>
      </c>
      <c r="V407" s="161" t="s">
        <v>658</v>
      </c>
      <c r="W407" s="161" t="s">
        <v>132</v>
      </c>
      <c r="X407" s="198">
        <v>45516</v>
      </c>
      <c r="Y407" s="198">
        <v>46073</v>
      </c>
      <c r="Z407" s="161">
        <v>30</v>
      </c>
      <c r="AA407" s="198">
        <v>46108</v>
      </c>
      <c r="AB407" s="197">
        <f t="shared" si="22"/>
        <v>5</v>
      </c>
      <c r="AC407" s="161" t="s">
        <v>904</v>
      </c>
      <c r="AD407" s="161">
        <v>0</v>
      </c>
      <c r="AE407" s="197">
        <v>2893357</v>
      </c>
      <c r="AF407" s="197">
        <v>6.780255599291757</v>
      </c>
      <c r="AG407" s="197">
        <v>0</v>
      </c>
      <c r="AH407" s="242" t="s">
        <v>118</v>
      </c>
      <c r="AI407" s="242" t="s">
        <v>57</v>
      </c>
      <c r="AJ407" s="516">
        <v>20014334</v>
      </c>
      <c r="AK407" s="516">
        <v>0</v>
      </c>
      <c r="AL407" s="516">
        <v>0</v>
      </c>
      <c r="AM407" s="516">
        <v>892857</v>
      </c>
      <c r="AN407" s="516">
        <v>2000500</v>
      </c>
      <c r="AO407" s="516">
        <v>0</v>
      </c>
      <c r="AP407" s="516">
        <v>0</v>
      </c>
      <c r="AQ407" s="516">
        <v>0</v>
      </c>
      <c r="AR407" s="516">
        <v>0</v>
      </c>
      <c r="AS407" s="516">
        <v>122029</v>
      </c>
      <c r="AT407" s="516">
        <v>74148</v>
      </c>
      <c r="AU407" s="516">
        <v>0</v>
      </c>
      <c r="AV407" s="516">
        <v>1</v>
      </c>
      <c r="AW407" s="516">
        <v>0</v>
      </c>
      <c r="AX407" s="516">
        <v>0</v>
      </c>
      <c r="AY407" s="516">
        <v>0</v>
      </c>
      <c r="AZ407" s="516">
        <v>0</v>
      </c>
      <c r="BA407" s="516">
        <v>0</v>
      </c>
      <c r="BB407" s="393">
        <v>0</v>
      </c>
      <c r="BC407" s="393">
        <v>0</v>
      </c>
      <c r="BD407" s="393">
        <v>0</v>
      </c>
      <c r="BE407" s="393">
        <v>0</v>
      </c>
      <c r="BF407" s="393">
        <v>0</v>
      </c>
      <c r="BG407" s="393">
        <v>0</v>
      </c>
      <c r="BH407" s="393">
        <v>0</v>
      </c>
      <c r="BI407" s="393">
        <v>0</v>
      </c>
      <c r="BJ407" s="393">
        <v>0</v>
      </c>
      <c r="BK407" s="393">
        <v>0</v>
      </c>
      <c r="BL407" s="393">
        <v>0</v>
      </c>
      <c r="BM407" s="393">
        <v>0</v>
      </c>
      <c r="BN407" s="393">
        <v>0</v>
      </c>
      <c r="BO407" s="393">
        <v>0</v>
      </c>
      <c r="BP407" s="393">
        <v>0</v>
      </c>
      <c r="BQ407" s="393">
        <v>0</v>
      </c>
      <c r="BR407" s="393">
        <v>0</v>
      </c>
      <c r="BS407" s="393">
        <v>0</v>
      </c>
      <c r="BT407" s="393">
        <v>0</v>
      </c>
      <c r="BU407" s="393">
        <v>0</v>
      </c>
      <c r="BV407" s="393">
        <v>0</v>
      </c>
      <c r="BW407" s="393">
        <v>0</v>
      </c>
      <c r="BX407" s="393">
        <v>0</v>
      </c>
      <c r="BY407" s="393">
        <v>0</v>
      </c>
      <c r="BZ407" s="393">
        <v>0</v>
      </c>
      <c r="CA407" s="393">
        <v>0</v>
      </c>
      <c r="CB407" s="393">
        <v>0</v>
      </c>
      <c r="CC407" s="393">
        <v>0</v>
      </c>
      <c r="CD407" s="393">
        <v>0</v>
      </c>
      <c r="CE407" s="393">
        <v>0</v>
      </c>
      <c r="CF407" s="393">
        <v>0</v>
      </c>
      <c r="CG407" s="393">
        <v>0</v>
      </c>
      <c r="CH407" s="393">
        <v>0</v>
      </c>
      <c r="CI407" s="393">
        <v>107143</v>
      </c>
      <c r="CJ407" s="393">
        <v>42857</v>
      </c>
      <c r="CK407" s="393">
        <v>0</v>
      </c>
      <c r="CL407" s="393">
        <v>20014334</v>
      </c>
      <c r="CM407" s="393">
        <v>0</v>
      </c>
      <c r="CN407" s="393">
        <v>0</v>
      </c>
      <c r="CO407" s="393">
        <v>892857</v>
      </c>
      <c r="CP407" s="393">
        <v>2000500</v>
      </c>
      <c r="CQ407" s="393">
        <v>0</v>
      </c>
      <c r="CR407" s="393">
        <v>0</v>
      </c>
      <c r="CS407" s="393">
        <v>0</v>
      </c>
      <c r="CT407" s="393">
        <v>0</v>
      </c>
      <c r="CU407" s="393">
        <v>14886</v>
      </c>
      <c r="CV407" s="393">
        <v>31291</v>
      </c>
      <c r="CW407" s="393">
        <v>0</v>
      </c>
      <c r="CX407" s="393">
        <v>1</v>
      </c>
      <c r="CY407" s="393">
        <v>0</v>
      </c>
      <c r="CZ407" s="393">
        <v>0</v>
      </c>
      <c r="DA407" s="393">
        <v>0</v>
      </c>
      <c r="DB407" s="393">
        <v>0</v>
      </c>
      <c r="DC407" s="393">
        <v>0</v>
      </c>
      <c r="DD407" s="393">
        <v>0</v>
      </c>
      <c r="DE407" s="393">
        <v>0</v>
      </c>
      <c r="DF407" s="393">
        <v>0</v>
      </c>
      <c r="DG407" s="393">
        <v>0</v>
      </c>
      <c r="DH407" s="393">
        <v>0</v>
      </c>
      <c r="DI407" s="393">
        <v>0</v>
      </c>
      <c r="DJ407" s="393">
        <v>0</v>
      </c>
      <c r="DK407" s="393">
        <v>0</v>
      </c>
      <c r="DL407" s="393">
        <v>0</v>
      </c>
      <c r="DM407" s="393">
        <v>0</v>
      </c>
      <c r="DN407" s="393">
        <v>0</v>
      </c>
      <c r="DO407" s="393">
        <v>0</v>
      </c>
    </row>
    <row r="408" spans="1:141" ht="15" x14ac:dyDescent="0.25">
      <c r="A408" s="386" t="str">
        <f t="shared" si="23"/>
        <v>270120260317TAC0008-27xx-910107350296</v>
      </c>
      <c r="B408" s="161" t="s">
        <v>4461</v>
      </c>
      <c r="C408" s="475" t="s">
        <v>3363</v>
      </c>
      <c r="D408" s="161" t="s">
        <v>4458</v>
      </c>
      <c r="E408" s="161"/>
      <c r="F408" s="161" t="s">
        <v>4903</v>
      </c>
      <c r="G408" s="161" t="s">
        <v>479</v>
      </c>
      <c r="H408" s="198">
        <v>46098</v>
      </c>
      <c r="I408" s="161" t="s">
        <v>602</v>
      </c>
      <c r="J408" s="161" t="s">
        <v>193</v>
      </c>
      <c r="K408" s="260">
        <v>910107350296</v>
      </c>
      <c r="L408" s="161" t="s">
        <v>4922</v>
      </c>
      <c r="M408" s="161" t="s">
        <v>4460</v>
      </c>
      <c r="N408" s="161" t="s">
        <v>564</v>
      </c>
      <c r="O408" s="198" t="e">
        <v>#N/A</v>
      </c>
      <c r="P408" s="161" t="e">
        <v>#N/A</v>
      </c>
      <c r="Q408" s="161" t="e">
        <v>#N/A</v>
      </c>
      <c r="R408" s="161" t="s">
        <v>31</v>
      </c>
      <c r="S408" s="161" t="s">
        <v>699</v>
      </c>
      <c r="T408" s="161" t="s">
        <v>562</v>
      </c>
      <c r="U408" s="161" t="s">
        <v>660</v>
      </c>
      <c r="V408" s="161" t="s">
        <v>658</v>
      </c>
      <c r="W408" s="161" t="s">
        <v>132</v>
      </c>
      <c r="X408" s="198">
        <v>44927</v>
      </c>
      <c r="Y408" s="198">
        <v>46076</v>
      </c>
      <c r="Z408" s="161">
        <v>30</v>
      </c>
      <c r="AA408" s="198">
        <v>46101</v>
      </c>
      <c r="AB408" s="197">
        <f t="shared" si="22"/>
        <v>12</v>
      </c>
      <c r="AC408" s="161" t="s">
        <v>904</v>
      </c>
      <c r="AD408" s="161">
        <v>0</v>
      </c>
      <c r="AE408" s="197">
        <v>2871741</v>
      </c>
      <c r="AF408" s="197">
        <v>5.4370153854404002</v>
      </c>
      <c r="AG408" s="197">
        <v>0</v>
      </c>
      <c r="AH408" s="242" t="s">
        <v>118</v>
      </c>
      <c r="AI408" s="242" t="s">
        <v>57</v>
      </c>
      <c r="AJ408" s="516">
        <v>0</v>
      </c>
      <c r="AK408" s="516">
        <v>63366800</v>
      </c>
      <c r="AL408" s="516">
        <v>0</v>
      </c>
      <c r="AM408" s="516">
        <v>2871741</v>
      </c>
      <c r="AN408" s="516">
        <v>0</v>
      </c>
      <c r="AO408" s="516">
        <v>0</v>
      </c>
      <c r="AP408" s="516">
        <v>0</v>
      </c>
      <c r="AQ408" s="516">
        <v>0</v>
      </c>
      <c r="AR408" s="516">
        <v>0</v>
      </c>
      <c r="AS408" s="516">
        <v>113061</v>
      </c>
      <c r="AT408" s="516">
        <v>43076</v>
      </c>
      <c r="AU408" s="516">
        <v>0</v>
      </c>
      <c r="AV408" s="516">
        <v>0</v>
      </c>
      <c r="AW408" s="516">
        <v>0</v>
      </c>
      <c r="AX408" s="516">
        <v>0</v>
      </c>
      <c r="AY408" s="516">
        <v>0</v>
      </c>
      <c r="AZ408" s="516">
        <v>0</v>
      </c>
      <c r="BA408" s="516">
        <v>0</v>
      </c>
      <c r="BB408" s="393">
        <v>0</v>
      </c>
      <c r="BC408" s="393">
        <v>0</v>
      </c>
      <c r="BD408" s="393">
        <v>0</v>
      </c>
      <c r="BE408" s="393">
        <v>0</v>
      </c>
      <c r="BF408" s="393">
        <v>0</v>
      </c>
      <c r="BG408" s="393">
        <v>0</v>
      </c>
      <c r="BH408" s="393">
        <v>0</v>
      </c>
      <c r="BI408" s="393">
        <v>0</v>
      </c>
      <c r="BJ408" s="393">
        <v>0</v>
      </c>
      <c r="BK408" s="393">
        <v>0</v>
      </c>
      <c r="BL408" s="393">
        <v>0</v>
      </c>
      <c r="BM408" s="393">
        <v>0</v>
      </c>
      <c r="BN408" s="393">
        <v>0</v>
      </c>
      <c r="BO408" s="393">
        <v>0</v>
      </c>
      <c r="BP408" s="393">
        <v>0</v>
      </c>
      <c r="BQ408" s="393">
        <v>0</v>
      </c>
      <c r="BR408" s="393">
        <v>0</v>
      </c>
      <c r="BS408" s="393">
        <v>0</v>
      </c>
      <c r="BT408" s="393">
        <v>0</v>
      </c>
      <c r="BU408" s="393">
        <v>0</v>
      </c>
      <c r="BV408" s="393">
        <v>0</v>
      </c>
      <c r="BW408" s="393">
        <v>0</v>
      </c>
      <c r="BX408" s="393">
        <v>0</v>
      </c>
      <c r="BY408" s="393">
        <v>0</v>
      </c>
      <c r="BZ408" s="393">
        <v>0</v>
      </c>
      <c r="CA408" s="393">
        <v>0</v>
      </c>
      <c r="CB408" s="393">
        <v>0</v>
      </c>
      <c r="CC408" s="393">
        <v>0</v>
      </c>
      <c r="CD408" s="393">
        <v>0</v>
      </c>
      <c r="CE408" s="393">
        <v>0</v>
      </c>
      <c r="CF408" s="393">
        <v>0</v>
      </c>
      <c r="CG408" s="393">
        <v>0</v>
      </c>
      <c r="CH408" s="393">
        <v>0</v>
      </c>
      <c r="CI408" s="393">
        <v>69985</v>
      </c>
      <c r="CJ408" s="393">
        <v>0</v>
      </c>
      <c r="CK408" s="393">
        <v>0</v>
      </c>
      <c r="CL408" s="393">
        <v>0</v>
      </c>
      <c r="CM408" s="393">
        <v>63366800</v>
      </c>
      <c r="CN408" s="393">
        <v>0</v>
      </c>
      <c r="CO408" s="393">
        <v>2871741</v>
      </c>
      <c r="CP408" s="393">
        <v>0</v>
      </c>
      <c r="CQ408" s="393">
        <v>0</v>
      </c>
      <c r="CR408" s="393">
        <v>0</v>
      </c>
      <c r="CS408" s="393">
        <v>0</v>
      </c>
      <c r="CT408" s="393">
        <v>0</v>
      </c>
      <c r="CU408" s="393">
        <v>43076</v>
      </c>
      <c r="CV408" s="393">
        <v>43076</v>
      </c>
      <c r="CW408" s="393">
        <v>0</v>
      </c>
      <c r="CX408" s="393">
        <v>0</v>
      </c>
      <c r="CY408" s="393">
        <v>0</v>
      </c>
      <c r="CZ408" s="393">
        <v>0</v>
      </c>
      <c r="DA408" s="393">
        <v>0</v>
      </c>
      <c r="DB408" s="393">
        <v>0</v>
      </c>
      <c r="DC408" s="393">
        <v>0</v>
      </c>
      <c r="DD408" s="393">
        <v>0</v>
      </c>
      <c r="DE408" s="393">
        <v>0</v>
      </c>
      <c r="DF408" s="393">
        <v>0</v>
      </c>
      <c r="DG408" s="393">
        <v>0</v>
      </c>
      <c r="DH408" s="393">
        <v>0</v>
      </c>
      <c r="DI408" s="393">
        <v>0</v>
      </c>
      <c r="DJ408" s="393">
        <v>0</v>
      </c>
      <c r="DK408" s="393">
        <v>0</v>
      </c>
      <c r="DL408" s="393">
        <v>0</v>
      </c>
      <c r="DM408" s="393">
        <v>0</v>
      </c>
      <c r="DN408" s="393">
        <v>0</v>
      </c>
      <c r="DO408" s="393">
        <v>0</v>
      </c>
    </row>
    <row r="409" spans="1:141" ht="15" x14ac:dyDescent="0.25">
      <c r="A409" s="386" t="str">
        <f t="shared" si="23"/>
        <v>600120250918TAC0007-60xx-660816301546</v>
      </c>
      <c r="B409" s="161" t="s">
        <v>1109</v>
      </c>
      <c r="C409" s="475" t="s">
        <v>3363</v>
      </c>
      <c r="D409" s="161" t="s">
        <v>4458</v>
      </c>
      <c r="E409" s="161" t="s">
        <v>5201</v>
      </c>
      <c r="F409" s="161"/>
      <c r="G409" s="161" t="s">
        <v>479</v>
      </c>
      <c r="H409" s="198">
        <v>45918</v>
      </c>
      <c r="I409" s="161" t="s">
        <v>566</v>
      </c>
      <c r="J409" s="161" t="s">
        <v>363</v>
      </c>
      <c r="K409" s="260">
        <v>660816301546</v>
      </c>
      <c r="L409" s="161" t="s">
        <v>3175</v>
      </c>
      <c r="M409" s="161" t="s">
        <v>1110</v>
      </c>
      <c r="N409" s="161" t="s">
        <v>564</v>
      </c>
      <c r="O409" s="198" t="e">
        <v>#N/A</v>
      </c>
      <c r="P409" s="161" t="e">
        <v>#N/A</v>
      </c>
      <c r="Q409" s="161" t="e">
        <v>#N/A</v>
      </c>
      <c r="R409" s="161" t="s">
        <v>31</v>
      </c>
      <c r="S409" s="161" t="s">
        <v>665</v>
      </c>
      <c r="T409" s="161" t="s">
        <v>567</v>
      </c>
      <c r="U409" s="161" t="s">
        <v>846</v>
      </c>
      <c r="V409" s="161" t="s">
        <v>658</v>
      </c>
      <c r="W409" s="161" t="s">
        <v>132</v>
      </c>
      <c r="X409" s="198">
        <v>44603</v>
      </c>
      <c r="Y409" s="198">
        <v>45912</v>
      </c>
      <c r="Z409" s="161">
        <v>30</v>
      </c>
      <c r="AA409" s="198">
        <v>45925</v>
      </c>
      <c r="AB409" s="197">
        <f t="shared" si="22"/>
        <v>188</v>
      </c>
      <c r="AC409" s="161" t="s">
        <v>904</v>
      </c>
      <c r="AD409" s="161">
        <v>0</v>
      </c>
      <c r="AE409" s="197">
        <v>2428798</v>
      </c>
      <c r="AF409" s="197">
        <v>3.5433294343262061</v>
      </c>
      <c r="AG409" s="197">
        <v>0.25</v>
      </c>
      <c r="AH409" s="242" t="s">
        <v>118</v>
      </c>
      <c r="AI409" s="242" t="s">
        <v>118</v>
      </c>
      <c r="AJ409" s="515"/>
      <c r="AK409" s="515"/>
      <c r="AL409" s="515"/>
      <c r="AM409" s="515"/>
      <c r="AN409" s="515"/>
      <c r="AO409" s="515"/>
      <c r="AP409" s="515"/>
      <c r="AQ409" s="515"/>
      <c r="AR409" s="515"/>
      <c r="AS409" s="515"/>
      <c r="AT409" s="515"/>
      <c r="AU409" s="515"/>
      <c r="AV409" s="515"/>
      <c r="AW409" s="515"/>
      <c r="AX409" s="515"/>
      <c r="AY409" s="515"/>
      <c r="AZ409" s="515"/>
      <c r="BA409" s="515"/>
      <c r="BB409" s="234"/>
      <c r="BC409" s="234"/>
      <c r="BD409" s="234"/>
      <c r="BE409" s="234"/>
      <c r="BF409" s="234"/>
      <c r="BG409" s="234"/>
      <c r="BH409" s="234"/>
      <c r="BI409" s="234"/>
      <c r="BJ409" s="234"/>
      <c r="BK409" s="234"/>
      <c r="BL409" s="234"/>
      <c r="BM409" s="234"/>
      <c r="BN409" s="234"/>
      <c r="BO409" s="234"/>
      <c r="BP409" s="234"/>
      <c r="BQ409" s="234"/>
      <c r="BR409" s="234"/>
      <c r="BS409" s="234"/>
      <c r="BT409" s="234"/>
      <c r="BU409" s="234"/>
      <c r="BV409" s="234"/>
      <c r="BW409" s="234"/>
      <c r="BX409" s="234"/>
      <c r="BY409" s="234"/>
      <c r="BZ409" s="234"/>
      <c r="CA409" s="234"/>
      <c r="CB409" s="234"/>
      <c r="CC409" s="234"/>
      <c r="CD409" s="234"/>
      <c r="CE409" s="234"/>
      <c r="CF409" s="234"/>
      <c r="CG409" s="234"/>
      <c r="CH409" s="234"/>
      <c r="CI409" s="234"/>
      <c r="CJ409" s="234"/>
      <c r="CK409" s="234"/>
      <c r="CL409" s="234"/>
      <c r="CM409" s="234"/>
      <c r="CN409" s="234"/>
      <c r="CO409" s="234"/>
      <c r="CP409" s="234"/>
      <c r="CQ409" s="234"/>
      <c r="CR409" s="234"/>
      <c r="CS409" s="234"/>
      <c r="CT409" s="234"/>
      <c r="CU409" s="234"/>
      <c r="CV409" s="234"/>
      <c r="CW409" s="234"/>
      <c r="CX409" s="234"/>
      <c r="CY409" s="234"/>
      <c r="CZ409" s="234"/>
      <c r="DA409" s="234"/>
      <c r="DB409" s="234"/>
      <c r="DC409" s="234"/>
      <c r="DD409" s="234"/>
      <c r="DE409" s="234"/>
      <c r="DF409" s="234"/>
      <c r="DG409" s="234"/>
      <c r="DH409" s="234"/>
      <c r="DI409" s="234"/>
      <c r="DJ409" s="234"/>
      <c r="DK409" s="234"/>
      <c r="DL409" s="234"/>
      <c r="DM409" s="234"/>
      <c r="DN409" s="234"/>
      <c r="DO409" s="234"/>
      <c r="DP409" s="234"/>
      <c r="DQ409" s="234"/>
      <c r="DR409" s="234"/>
      <c r="DS409" s="234"/>
      <c r="DT409" s="234"/>
      <c r="DU409" s="234"/>
      <c r="DV409" s="234"/>
      <c r="DW409" s="234"/>
      <c r="DX409" s="234"/>
      <c r="DY409" s="234"/>
      <c r="DZ409" s="234"/>
      <c r="EA409" s="234"/>
      <c r="EB409" s="234"/>
      <c r="EC409" s="234"/>
      <c r="ED409" s="234"/>
      <c r="EE409" s="234"/>
      <c r="EF409" s="234"/>
      <c r="EG409" s="234"/>
      <c r="EH409" s="234"/>
      <c r="EI409" s="234"/>
      <c r="EJ409" s="234"/>
      <c r="EK409" s="234"/>
    </row>
    <row r="410" spans="1:141" ht="15" x14ac:dyDescent="0.25">
      <c r="A410" s="386" t="str">
        <f t="shared" si="23"/>
        <v>600120260115TAC0027-60xx-160640014548</v>
      </c>
      <c r="B410" s="161" t="s">
        <v>3176</v>
      </c>
      <c r="C410" s="475" t="s">
        <v>3363</v>
      </c>
      <c r="D410" s="161" t="s">
        <v>4458</v>
      </c>
      <c r="E410" s="161" t="s">
        <v>5282</v>
      </c>
      <c r="F410" s="161"/>
      <c r="G410" s="161" t="s">
        <v>479</v>
      </c>
      <c r="H410" s="198">
        <v>46037</v>
      </c>
      <c r="I410" s="161" t="s">
        <v>566</v>
      </c>
      <c r="J410" s="161" t="s">
        <v>363</v>
      </c>
      <c r="K410" s="260">
        <v>160640014548</v>
      </c>
      <c r="L410" s="161" t="s">
        <v>3177</v>
      </c>
      <c r="M410" s="161" t="s">
        <v>3178</v>
      </c>
      <c r="N410" s="161" t="s">
        <v>564</v>
      </c>
      <c r="O410" s="198" t="e">
        <v>#N/A</v>
      </c>
      <c r="P410" s="161" t="e">
        <v>#N/A</v>
      </c>
      <c r="Q410" s="161" t="e">
        <v>#N/A</v>
      </c>
      <c r="R410" s="161" t="s">
        <v>480</v>
      </c>
      <c r="S410" s="161" t="s">
        <v>749</v>
      </c>
      <c r="T410" s="161" t="s">
        <v>578</v>
      </c>
      <c r="U410" s="161" t="s">
        <v>749</v>
      </c>
      <c r="V410" s="161" t="s">
        <v>689</v>
      </c>
      <c r="W410" s="161" t="s">
        <v>132</v>
      </c>
      <c r="X410" s="198">
        <v>44927</v>
      </c>
      <c r="Y410" s="198">
        <v>46009</v>
      </c>
      <c r="Z410" s="161">
        <v>30</v>
      </c>
      <c r="AA410" s="198">
        <v>46041</v>
      </c>
      <c r="AB410" s="197">
        <f t="shared" si="22"/>
        <v>72</v>
      </c>
      <c r="AC410" s="161" t="s">
        <v>904</v>
      </c>
      <c r="AD410" s="161">
        <v>0</v>
      </c>
      <c r="AE410" s="197">
        <v>2400000</v>
      </c>
      <c r="AF410" s="197">
        <v>3.6186805555555561</v>
      </c>
      <c r="AG410" s="197">
        <v>2.7777777777777776E-2</v>
      </c>
      <c r="AH410" s="242" t="s">
        <v>118</v>
      </c>
      <c r="AI410" s="242" t="s">
        <v>118</v>
      </c>
      <c r="AJ410" s="515"/>
      <c r="AK410" s="515"/>
      <c r="AL410" s="515"/>
      <c r="AM410" s="515"/>
      <c r="AN410" s="515"/>
      <c r="AO410" s="515"/>
      <c r="AP410" s="515"/>
      <c r="AQ410" s="515"/>
      <c r="AR410" s="515"/>
      <c r="AS410" s="515"/>
      <c r="AT410" s="515"/>
      <c r="AU410" s="515"/>
      <c r="AV410" s="515"/>
      <c r="AW410" s="515"/>
      <c r="AX410" s="515"/>
      <c r="AY410" s="515"/>
      <c r="AZ410" s="515"/>
      <c r="BA410" s="515"/>
      <c r="BB410" s="234"/>
      <c r="BC410" s="234"/>
      <c r="BD410" s="234"/>
      <c r="BE410" s="234"/>
      <c r="BF410" s="234"/>
      <c r="BG410" s="234"/>
      <c r="BH410" s="234"/>
      <c r="BI410" s="234"/>
      <c r="BJ410" s="234"/>
      <c r="BK410" s="234"/>
      <c r="BL410" s="234"/>
      <c r="BM410" s="234"/>
      <c r="BN410" s="234"/>
      <c r="BO410" s="234"/>
      <c r="BP410" s="234"/>
      <c r="BQ410" s="234"/>
      <c r="BR410" s="234"/>
      <c r="BS410" s="234"/>
      <c r="BT410" s="234"/>
      <c r="BU410" s="234"/>
      <c r="BV410" s="234"/>
      <c r="BW410" s="234"/>
      <c r="BX410" s="234"/>
      <c r="BY410" s="234"/>
      <c r="BZ410" s="234"/>
      <c r="CA410" s="234"/>
      <c r="CB410" s="234"/>
      <c r="CC410" s="234"/>
      <c r="CD410" s="234"/>
      <c r="CE410" s="234"/>
      <c r="CF410" s="234"/>
      <c r="CG410" s="234"/>
      <c r="CH410" s="234"/>
      <c r="CI410" s="234"/>
      <c r="CJ410" s="234"/>
      <c r="CK410" s="234"/>
      <c r="CL410" s="234"/>
      <c r="CM410" s="234"/>
      <c r="CN410" s="234"/>
      <c r="CO410" s="234"/>
      <c r="CP410" s="234"/>
      <c r="CQ410" s="234"/>
      <c r="CR410" s="234"/>
      <c r="CS410" s="234"/>
      <c r="CT410" s="234"/>
      <c r="CU410" s="234"/>
      <c r="CV410" s="234"/>
      <c r="CW410" s="234"/>
      <c r="CX410" s="234"/>
      <c r="CY410" s="234"/>
      <c r="CZ410" s="234"/>
      <c r="DA410" s="234"/>
      <c r="DB410" s="234"/>
      <c r="DC410" s="234"/>
      <c r="DD410" s="234"/>
      <c r="DE410" s="234"/>
      <c r="DF410" s="234"/>
      <c r="DG410" s="234"/>
      <c r="DH410" s="234"/>
      <c r="DI410" s="234"/>
      <c r="DJ410" s="234"/>
      <c r="DK410" s="234"/>
      <c r="DL410" s="234"/>
      <c r="DM410" s="234"/>
      <c r="DN410" s="234"/>
      <c r="DO410" s="234"/>
      <c r="DP410" s="234"/>
      <c r="DQ410" s="234"/>
      <c r="DR410" s="234"/>
      <c r="DS410" s="234"/>
      <c r="DT410" s="234"/>
      <c r="DU410" s="234"/>
      <c r="DV410" s="234"/>
      <c r="DW410" s="234"/>
      <c r="DX410" s="234"/>
      <c r="DY410" s="234"/>
      <c r="DZ410" s="234"/>
      <c r="EA410" s="234"/>
      <c r="EB410" s="234"/>
      <c r="EC410" s="234"/>
      <c r="ED410" s="234"/>
      <c r="EE410" s="234"/>
      <c r="EF410" s="234"/>
      <c r="EG410" s="234"/>
      <c r="EH410" s="234"/>
      <c r="EI410" s="234"/>
      <c r="EJ410" s="234"/>
      <c r="EK410" s="234"/>
    </row>
    <row r="411" spans="1:141" ht="15" x14ac:dyDescent="0.25">
      <c r="A411" s="386" t="str">
        <f t="shared" si="23"/>
        <v>060120260316TAC0001-06xx-191240010995</v>
      </c>
      <c r="B411" s="161" t="s">
        <v>4415</v>
      </c>
      <c r="C411" s="475" t="s">
        <v>3363</v>
      </c>
      <c r="D411" s="161" t="s">
        <v>4458</v>
      </c>
      <c r="E411" s="161"/>
      <c r="F411" s="161" t="s">
        <v>4903</v>
      </c>
      <c r="G411" s="161" t="s">
        <v>479</v>
      </c>
      <c r="H411" s="198">
        <v>46097</v>
      </c>
      <c r="I411" s="161" t="s">
        <v>661</v>
      </c>
      <c r="J411" s="161" t="s">
        <v>348</v>
      </c>
      <c r="K411" s="260">
        <v>191240010995</v>
      </c>
      <c r="L411" s="161" t="s">
        <v>4967</v>
      </c>
      <c r="M411" s="161" t="s">
        <v>4414</v>
      </c>
      <c r="N411" s="161" t="s">
        <v>564</v>
      </c>
      <c r="O411" s="198" t="e">
        <v>#N/A</v>
      </c>
      <c r="P411" s="161" t="e">
        <v>#N/A</v>
      </c>
      <c r="Q411" s="161" t="e">
        <v>#N/A</v>
      </c>
      <c r="R411" s="161" t="s">
        <v>31</v>
      </c>
      <c r="S411" s="161" t="s">
        <v>662</v>
      </c>
      <c r="T411" s="161" t="s">
        <v>562</v>
      </c>
      <c r="U411" s="161" t="s">
        <v>4943</v>
      </c>
      <c r="V411" s="161" t="s">
        <v>658</v>
      </c>
      <c r="W411" s="161" t="s">
        <v>132</v>
      </c>
      <c r="X411" s="198">
        <v>44927</v>
      </c>
      <c r="Y411" s="198">
        <v>46094</v>
      </c>
      <c r="Z411" s="161">
        <v>30</v>
      </c>
      <c r="AA411" s="198">
        <v>46100</v>
      </c>
      <c r="AB411" s="197">
        <f t="shared" si="22"/>
        <v>13</v>
      </c>
      <c r="AC411" s="161" t="s">
        <v>904</v>
      </c>
      <c r="AD411" s="161">
        <v>0</v>
      </c>
      <c r="AE411" s="197">
        <v>2232143</v>
      </c>
      <c r="AF411" s="197">
        <v>8.1353210793394517</v>
      </c>
      <c r="AG411" s="197">
        <v>0.125</v>
      </c>
      <c r="AH411" s="242" t="s">
        <v>118</v>
      </c>
      <c r="AI411" s="242" t="s">
        <v>57</v>
      </c>
      <c r="AJ411" s="516">
        <v>48214021</v>
      </c>
      <c r="AK411" s="516">
        <v>12866072</v>
      </c>
      <c r="AL411" s="516">
        <v>2232143</v>
      </c>
      <c r="AM411" s="516">
        <v>0</v>
      </c>
      <c r="AN411" s="516">
        <v>0</v>
      </c>
      <c r="AO411" s="516">
        <v>0</v>
      </c>
      <c r="AP411" s="516">
        <v>1491089</v>
      </c>
      <c r="AQ411" s="516">
        <v>600915</v>
      </c>
      <c r="AR411" s="516">
        <v>181592</v>
      </c>
      <c r="AS411" s="516">
        <v>0</v>
      </c>
      <c r="AT411" s="516">
        <v>0</v>
      </c>
      <c r="AU411" s="516">
        <v>0</v>
      </c>
      <c r="AV411" s="516">
        <v>1.4166666666666667</v>
      </c>
      <c r="AW411" s="516">
        <v>1</v>
      </c>
      <c r="AX411" s="516">
        <v>0.5</v>
      </c>
      <c r="AY411" s="516">
        <v>0</v>
      </c>
      <c r="AZ411" s="516">
        <v>0</v>
      </c>
      <c r="BA411" s="516">
        <v>0</v>
      </c>
      <c r="BB411" s="393">
        <v>48214021</v>
      </c>
      <c r="BC411" s="393">
        <v>0</v>
      </c>
      <c r="BD411" s="393">
        <v>0</v>
      </c>
      <c r="BE411" s="393">
        <v>0</v>
      </c>
      <c r="BF411" s="393">
        <v>0</v>
      </c>
      <c r="BG411" s="393">
        <v>0</v>
      </c>
      <c r="BH411" s="393">
        <v>336798</v>
      </c>
      <c r="BI411" s="393">
        <v>0</v>
      </c>
      <c r="BJ411" s="393">
        <v>0</v>
      </c>
      <c r="BK411" s="393">
        <v>0</v>
      </c>
      <c r="BL411" s="393">
        <v>0</v>
      </c>
      <c r="BM411" s="393">
        <v>0</v>
      </c>
      <c r="BN411" s="393">
        <v>1.4166666666666667</v>
      </c>
      <c r="BO411" s="393">
        <v>0</v>
      </c>
      <c r="BP411" s="393">
        <v>0</v>
      </c>
      <c r="BQ411" s="393">
        <v>0</v>
      </c>
      <c r="BR411" s="393">
        <v>0</v>
      </c>
      <c r="BS411" s="393">
        <v>0</v>
      </c>
      <c r="BT411" s="393">
        <v>0</v>
      </c>
      <c r="BU411" s="393">
        <v>0</v>
      </c>
      <c r="BV411" s="393">
        <v>0</v>
      </c>
      <c r="BW411" s="393">
        <v>0</v>
      </c>
      <c r="BX411" s="393">
        <v>0</v>
      </c>
      <c r="BY411" s="393">
        <v>0</v>
      </c>
      <c r="BZ411" s="393">
        <v>0</v>
      </c>
      <c r="CA411" s="393">
        <v>0</v>
      </c>
      <c r="CB411" s="393">
        <v>0</v>
      </c>
      <c r="CC411" s="393">
        <v>0</v>
      </c>
      <c r="CD411" s="393">
        <v>0</v>
      </c>
      <c r="CE411" s="393">
        <v>0</v>
      </c>
      <c r="CF411" s="393">
        <v>1154291</v>
      </c>
      <c r="CG411" s="393">
        <v>600915</v>
      </c>
      <c r="CH411" s="393">
        <v>117078</v>
      </c>
      <c r="CI411" s="393">
        <v>0</v>
      </c>
      <c r="CJ411" s="393">
        <v>0</v>
      </c>
      <c r="CK411" s="393">
        <v>0</v>
      </c>
      <c r="CL411" s="393">
        <v>0</v>
      </c>
      <c r="CM411" s="393">
        <v>12866072</v>
      </c>
      <c r="CN411" s="393">
        <v>2232143</v>
      </c>
      <c r="CO411" s="393">
        <v>0</v>
      </c>
      <c r="CP411" s="393">
        <v>0</v>
      </c>
      <c r="CQ411" s="393">
        <v>0</v>
      </c>
      <c r="CR411" s="393">
        <v>0</v>
      </c>
      <c r="CS411" s="393">
        <v>0</v>
      </c>
      <c r="CT411" s="393">
        <v>64514</v>
      </c>
      <c r="CU411" s="393">
        <v>0</v>
      </c>
      <c r="CV411" s="393">
        <v>0</v>
      </c>
      <c r="CW411" s="393">
        <v>0</v>
      </c>
      <c r="CX411" s="393">
        <v>0</v>
      </c>
      <c r="CY411" s="393">
        <v>1</v>
      </c>
      <c r="CZ411" s="393">
        <v>0.5</v>
      </c>
      <c r="DA411" s="393">
        <v>0</v>
      </c>
      <c r="DB411" s="393">
        <v>0</v>
      </c>
      <c r="DC411" s="393">
        <v>0</v>
      </c>
      <c r="DD411" s="393">
        <v>0</v>
      </c>
      <c r="DE411" s="393">
        <v>0</v>
      </c>
      <c r="DF411" s="393">
        <v>0</v>
      </c>
      <c r="DG411" s="393">
        <v>0</v>
      </c>
      <c r="DH411" s="393">
        <v>0</v>
      </c>
      <c r="DI411" s="393">
        <v>0</v>
      </c>
      <c r="DJ411" s="393">
        <v>0</v>
      </c>
      <c r="DK411" s="393">
        <v>0</v>
      </c>
      <c r="DL411" s="393">
        <v>0</v>
      </c>
      <c r="DM411" s="393">
        <v>0</v>
      </c>
      <c r="DN411" s="393">
        <v>0</v>
      </c>
      <c r="DO411" s="393">
        <v>0</v>
      </c>
    </row>
    <row r="412" spans="1:141" ht="15" x14ac:dyDescent="0.25">
      <c r="A412" s="386" t="str">
        <f t="shared" si="23"/>
        <v>480120260217TAC0002-48xx-920127450322</v>
      </c>
      <c r="B412" s="161" t="s">
        <v>3649</v>
      </c>
      <c r="C412" s="475" t="s">
        <v>3363</v>
      </c>
      <c r="D412" s="161" t="s">
        <v>4458</v>
      </c>
      <c r="E412" s="161" t="s">
        <v>5153</v>
      </c>
      <c r="F412" s="161"/>
      <c r="G412" s="161" t="s">
        <v>479</v>
      </c>
      <c r="H412" s="198">
        <v>46070</v>
      </c>
      <c r="I412" s="161" t="s">
        <v>587</v>
      </c>
      <c r="J412" s="161" t="s">
        <v>352</v>
      </c>
      <c r="K412" s="260">
        <v>920127450322</v>
      </c>
      <c r="L412" s="161" t="s">
        <v>3882</v>
      </c>
      <c r="M412" s="161" t="s">
        <v>3648</v>
      </c>
      <c r="N412" s="161" t="s">
        <v>564</v>
      </c>
      <c r="O412" s="198" t="e">
        <v>#N/A</v>
      </c>
      <c r="P412" s="161" t="e">
        <v>#N/A</v>
      </c>
      <c r="Q412" s="161" t="e">
        <v>#N/A</v>
      </c>
      <c r="R412" s="161" t="s">
        <v>31</v>
      </c>
      <c r="S412" s="161" t="s">
        <v>3262</v>
      </c>
      <c r="T412" s="161" t="s">
        <v>579</v>
      </c>
      <c r="U412" s="161" t="s">
        <v>3262</v>
      </c>
      <c r="V412" s="161" t="s">
        <v>658</v>
      </c>
      <c r="W412" s="161" t="s">
        <v>132</v>
      </c>
      <c r="X412" s="198">
        <v>45439</v>
      </c>
      <c r="Y412" s="198">
        <v>46056</v>
      </c>
      <c r="Z412" s="161">
        <v>30</v>
      </c>
      <c r="AA412" s="198">
        <v>46072</v>
      </c>
      <c r="AB412" s="197">
        <f t="shared" si="22"/>
        <v>41</v>
      </c>
      <c r="AC412" s="161" t="s">
        <v>904</v>
      </c>
      <c r="AD412" s="161">
        <v>0</v>
      </c>
      <c r="AE412" s="197">
        <v>2076785</v>
      </c>
      <c r="AF412" s="197">
        <v>10.683195419843653</v>
      </c>
      <c r="AG412" s="197">
        <v>0</v>
      </c>
      <c r="AH412" s="242" t="s">
        <v>118</v>
      </c>
      <c r="AI412" s="242" t="s">
        <v>118</v>
      </c>
      <c r="AJ412" s="515"/>
      <c r="AK412" s="515"/>
      <c r="AL412" s="515"/>
      <c r="AM412" s="515"/>
      <c r="AN412" s="515"/>
      <c r="AO412" s="515"/>
      <c r="AP412" s="515"/>
      <c r="AQ412" s="515"/>
      <c r="AR412" s="515"/>
      <c r="AS412" s="515"/>
      <c r="AT412" s="515"/>
      <c r="AU412" s="515"/>
      <c r="AV412" s="515"/>
      <c r="AW412" s="515"/>
      <c r="AX412" s="515"/>
      <c r="AY412" s="515"/>
      <c r="AZ412" s="515"/>
      <c r="BA412" s="515"/>
      <c r="BB412" s="234"/>
      <c r="BC412" s="234"/>
      <c r="BD412" s="234"/>
      <c r="BE412" s="234"/>
      <c r="BF412" s="234"/>
      <c r="BG412" s="234"/>
      <c r="BH412" s="234"/>
      <c r="BI412" s="234"/>
      <c r="BJ412" s="234"/>
      <c r="BK412" s="234"/>
      <c r="BL412" s="234"/>
      <c r="BM412" s="234"/>
      <c r="BN412" s="234"/>
      <c r="BO412" s="234"/>
      <c r="BP412" s="234"/>
      <c r="BQ412" s="234"/>
      <c r="BR412" s="234"/>
      <c r="BS412" s="234"/>
      <c r="BT412" s="234"/>
      <c r="BU412" s="234"/>
      <c r="BV412" s="234"/>
      <c r="BW412" s="234"/>
      <c r="BX412" s="234"/>
      <c r="BY412" s="234"/>
      <c r="BZ412" s="234"/>
      <c r="CA412" s="234"/>
      <c r="CB412" s="234"/>
      <c r="CC412" s="234"/>
      <c r="CD412" s="234"/>
      <c r="CE412" s="234"/>
      <c r="CF412" s="234"/>
      <c r="CG412" s="234"/>
      <c r="CH412" s="234"/>
      <c r="CI412" s="234"/>
      <c r="CJ412" s="234"/>
      <c r="CK412" s="234"/>
      <c r="CL412" s="234"/>
      <c r="CM412" s="234"/>
      <c r="CN412" s="234"/>
      <c r="CO412" s="234"/>
      <c r="CP412" s="234"/>
      <c r="CQ412" s="234"/>
      <c r="CR412" s="234"/>
      <c r="CS412" s="234"/>
      <c r="CT412" s="234"/>
      <c r="CU412" s="234"/>
      <c r="CV412" s="234"/>
      <c r="CW412" s="234"/>
      <c r="CX412" s="234"/>
      <c r="CY412" s="234"/>
      <c r="CZ412" s="234"/>
      <c r="DA412" s="234"/>
      <c r="DB412" s="234"/>
      <c r="DC412" s="234"/>
      <c r="DD412" s="234"/>
      <c r="DE412" s="234"/>
      <c r="DF412" s="234"/>
      <c r="DG412" s="234"/>
      <c r="DH412" s="234"/>
      <c r="DI412" s="234"/>
      <c r="DJ412" s="234"/>
      <c r="DK412" s="234"/>
      <c r="DL412" s="234"/>
      <c r="DM412" s="234"/>
      <c r="DN412" s="234"/>
      <c r="DO412" s="234"/>
      <c r="DP412" s="234"/>
      <c r="DQ412" s="234"/>
      <c r="DR412" s="234"/>
      <c r="DS412" s="234"/>
      <c r="DT412" s="234"/>
      <c r="DU412" s="234"/>
      <c r="DV412" s="234"/>
      <c r="DW412" s="234"/>
      <c r="DX412" s="234"/>
      <c r="DY412" s="234"/>
      <c r="DZ412" s="234"/>
      <c r="EA412" s="234"/>
      <c r="EB412" s="234"/>
      <c r="EC412" s="234"/>
      <c r="ED412" s="234"/>
      <c r="EE412" s="234"/>
      <c r="EF412" s="234"/>
      <c r="EG412" s="234"/>
      <c r="EH412" s="234"/>
      <c r="EI412" s="234"/>
      <c r="EJ412" s="234"/>
      <c r="EK412" s="234"/>
    </row>
    <row r="413" spans="1:141" ht="15" x14ac:dyDescent="0.25">
      <c r="A413" s="386" t="str">
        <f t="shared" si="23"/>
        <v>270120250731TAC0007-27xx-230340012477</v>
      </c>
      <c r="B413" s="161" t="s">
        <v>700</v>
      </c>
      <c r="C413" s="475" t="s">
        <v>3363</v>
      </c>
      <c r="D413" s="161" t="s">
        <v>4458</v>
      </c>
      <c r="E413" s="161" t="s">
        <v>5072</v>
      </c>
      <c r="F413" s="161"/>
      <c r="G413" s="161" t="s">
        <v>479</v>
      </c>
      <c r="H413" s="198">
        <v>45869</v>
      </c>
      <c r="I413" s="161" t="s">
        <v>602</v>
      </c>
      <c r="J413" s="161" t="s">
        <v>193</v>
      </c>
      <c r="K413" s="260">
        <v>230340012477</v>
      </c>
      <c r="L413" s="161" t="s">
        <v>3180</v>
      </c>
      <c r="M413" s="161" t="s">
        <v>701</v>
      </c>
      <c r="N413" s="161" t="s">
        <v>564</v>
      </c>
      <c r="O413" s="198" t="e">
        <v>#N/A</v>
      </c>
      <c r="P413" s="161" t="e">
        <v>#N/A</v>
      </c>
      <c r="Q413" s="161" t="e">
        <v>#N/A</v>
      </c>
      <c r="R413" s="161" t="s">
        <v>480</v>
      </c>
      <c r="S413" s="161" t="s">
        <v>659</v>
      </c>
      <c r="T413" s="161" t="s">
        <v>562</v>
      </c>
      <c r="U413" s="161" t="s">
        <v>660</v>
      </c>
      <c r="V413" s="161" t="s">
        <v>658</v>
      </c>
      <c r="W413" s="161" t="s">
        <v>132</v>
      </c>
      <c r="X413" s="198">
        <v>44994</v>
      </c>
      <c r="Y413" s="198">
        <v>45854</v>
      </c>
      <c r="Z413" s="161">
        <v>30</v>
      </c>
      <c r="AA413" s="198">
        <v>45881</v>
      </c>
      <c r="AB413" s="197">
        <f t="shared" si="22"/>
        <v>232</v>
      </c>
      <c r="AC413" s="161" t="s">
        <v>904</v>
      </c>
      <c r="AD413" s="161">
        <v>0</v>
      </c>
      <c r="AE413" s="197">
        <v>2000000</v>
      </c>
      <c r="AF413" s="197">
        <v>1.0148922305764412</v>
      </c>
      <c r="AG413" s="197">
        <v>8.3333333333333329E-2</v>
      </c>
      <c r="AH413" s="242" t="s">
        <v>118</v>
      </c>
      <c r="AI413" s="242" t="s">
        <v>118</v>
      </c>
      <c r="AJ413" s="515"/>
      <c r="AK413" s="515"/>
      <c r="AL413" s="515"/>
      <c r="AM413" s="515"/>
      <c r="AN413" s="515"/>
      <c r="AO413" s="515"/>
      <c r="AP413" s="515"/>
      <c r="AQ413" s="515"/>
      <c r="AR413" s="515"/>
      <c r="AS413" s="515"/>
      <c r="AT413" s="515"/>
      <c r="AU413" s="515"/>
      <c r="AV413" s="515"/>
      <c r="AW413" s="515"/>
      <c r="AX413" s="515"/>
      <c r="AY413" s="515"/>
      <c r="AZ413" s="515"/>
      <c r="BA413" s="515"/>
      <c r="BB413" s="234"/>
      <c r="BC413" s="234"/>
      <c r="BD413" s="234"/>
      <c r="BE413" s="234"/>
      <c r="BF413" s="234"/>
      <c r="BG413" s="234"/>
      <c r="BH413" s="234"/>
      <c r="BI413" s="234"/>
      <c r="BJ413" s="234"/>
      <c r="BK413" s="234"/>
      <c r="BL413" s="234"/>
      <c r="BM413" s="234"/>
      <c r="BN413" s="234"/>
      <c r="BO413" s="234"/>
      <c r="BP413" s="234"/>
      <c r="BQ413" s="234"/>
      <c r="BR413" s="234"/>
      <c r="BS413" s="234"/>
      <c r="BT413" s="234"/>
      <c r="BU413" s="234"/>
      <c r="BV413" s="234"/>
      <c r="BW413" s="234"/>
      <c r="BX413" s="234"/>
      <c r="BY413" s="234"/>
      <c r="BZ413" s="234"/>
      <c r="CA413" s="234"/>
      <c r="CB413" s="234"/>
      <c r="CC413" s="234"/>
      <c r="CD413" s="234"/>
      <c r="CE413" s="234"/>
      <c r="CF413" s="234"/>
      <c r="CG413" s="234"/>
      <c r="CH413" s="234"/>
      <c r="CI413" s="234"/>
      <c r="CJ413" s="234"/>
      <c r="CK413" s="234"/>
      <c r="CL413" s="234"/>
      <c r="CM413" s="234"/>
      <c r="CN413" s="234"/>
      <c r="CO413" s="234"/>
      <c r="CP413" s="234"/>
      <c r="CQ413" s="234"/>
      <c r="CR413" s="234"/>
      <c r="CS413" s="234"/>
      <c r="CT413" s="234"/>
      <c r="CU413" s="234"/>
      <c r="CV413" s="234"/>
      <c r="CW413" s="234"/>
      <c r="CX413" s="234"/>
      <c r="CY413" s="234"/>
      <c r="CZ413" s="234"/>
      <c r="DA413" s="234"/>
      <c r="DB413" s="234"/>
      <c r="DC413" s="234"/>
      <c r="DD413" s="234"/>
      <c r="DE413" s="234"/>
      <c r="DF413" s="234"/>
      <c r="DG413" s="234"/>
      <c r="DH413" s="234"/>
      <c r="DI413" s="234"/>
      <c r="DJ413" s="234"/>
      <c r="DK413" s="234"/>
      <c r="DL413" s="234"/>
      <c r="DM413" s="234"/>
      <c r="DN413" s="234"/>
      <c r="DO413" s="234"/>
      <c r="DP413" s="234"/>
      <c r="DQ413" s="234"/>
      <c r="DR413" s="234"/>
      <c r="DS413" s="234"/>
      <c r="DT413" s="234"/>
      <c r="DU413" s="234"/>
      <c r="DV413" s="234"/>
      <c r="DW413" s="234"/>
      <c r="DX413" s="234"/>
      <c r="DY413" s="234"/>
      <c r="DZ413" s="234"/>
      <c r="EA413" s="234"/>
      <c r="EB413" s="234"/>
      <c r="EC413" s="234"/>
      <c r="ED413" s="234"/>
      <c r="EE413" s="234"/>
      <c r="EF413" s="234"/>
      <c r="EG413" s="234"/>
      <c r="EH413" s="234"/>
      <c r="EI413" s="234"/>
      <c r="EJ413" s="234"/>
      <c r="EK413" s="234"/>
    </row>
    <row r="414" spans="1:141" ht="15" x14ac:dyDescent="0.25">
      <c r="A414" s="386" t="str">
        <f t="shared" si="23"/>
        <v>150120251120TAC0003-15xx-40228650062</v>
      </c>
      <c r="B414" s="161" t="s">
        <v>2569</v>
      </c>
      <c r="C414" s="475" t="s">
        <v>3363</v>
      </c>
      <c r="D414" s="161" t="s">
        <v>4458</v>
      </c>
      <c r="E414" s="161" t="s">
        <v>5049</v>
      </c>
      <c r="F414" s="161"/>
      <c r="G414" s="161" t="s">
        <v>479</v>
      </c>
      <c r="H414" s="198">
        <v>45981</v>
      </c>
      <c r="I414" s="161" t="s">
        <v>573</v>
      </c>
      <c r="J414" s="161" t="s">
        <v>290</v>
      </c>
      <c r="K414" s="260">
        <v>40228650062</v>
      </c>
      <c r="L414" s="161" t="s">
        <v>3181</v>
      </c>
      <c r="M414" s="161" t="s">
        <v>2568</v>
      </c>
      <c r="N414" s="161" t="s">
        <v>564</v>
      </c>
      <c r="O414" s="198" t="e">
        <v>#N/A</v>
      </c>
      <c r="P414" s="161" t="e">
        <v>#N/A</v>
      </c>
      <c r="Q414" s="161" t="e">
        <v>#N/A</v>
      </c>
      <c r="R414" s="161" t="s">
        <v>31</v>
      </c>
      <c r="S414" s="161" t="s">
        <v>688</v>
      </c>
      <c r="T414" s="161" t="s">
        <v>572</v>
      </c>
      <c r="U414" s="161" t="s">
        <v>657</v>
      </c>
      <c r="V414" s="161" t="s">
        <v>658</v>
      </c>
      <c r="W414" s="161" t="s">
        <v>132</v>
      </c>
      <c r="X414" s="198">
        <v>44743</v>
      </c>
      <c r="Y414" s="198">
        <v>45957</v>
      </c>
      <c r="Z414" s="161">
        <v>30</v>
      </c>
      <c r="AA414" s="198">
        <v>46041</v>
      </c>
      <c r="AB414" s="197">
        <f t="shared" si="22"/>
        <v>72</v>
      </c>
      <c r="AC414" s="161" t="s">
        <v>904</v>
      </c>
      <c r="AD414" s="161">
        <v>0</v>
      </c>
      <c r="AE414" s="197">
        <v>1976538</v>
      </c>
      <c r="AF414" s="197">
        <v>7.8889685998644943</v>
      </c>
      <c r="AG414" s="197">
        <v>0</v>
      </c>
      <c r="AH414" s="242" t="s">
        <v>118</v>
      </c>
      <c r="AI414" s="242" t="s">
        <v>118</v>
      </c>
      <c r="AJ414" s="515"/>
      <c r="AK414" s="515"/>
      <c r="AL414" s="515"/>
      <c r="AM414" s="515"/>
      <c r="AN414" s="515"/>
      <c r="AO414" s="515"/>
      <c r="AP414" s="515"/>
      <c r="AQ414" s="515"/>
      <c r="AR414" s="515"/>
      <c r="AS414" s="515"/>
      <c r="AT414" s="515"/>
      <c r="AU414" s="515"/>
      <c r="AV414" s="515"/>
      <c r="AW414" s="515"/>
      <c r="AX414" s="515"/>
      <c r="AY414" s="515"/>
      <c r="AZ414" s="515"/>
      <c r="BA414" s="515"/>
      <c r="BB414" s="234"/>
      <c r="BC414" s="234"/>
      <c r="BD414" s="234"/>
      <c r="BE414" s="234"/>
      <c r="BF414" s="234"/>
      <c r="BG414" s="234"/>
      <c r="BH414" s="234"/>
      <c r="BI414" s="234"/>
      <c r="BJ414" s="234"/>
      <c r="BK414" s="234"/>
      <c r="BL414" s="234"/>
      <c r="BM414" s="234"/>
      <c r="BN414" s="234"/>
      <c r="BO414" s="234"/>
      <c r="BP414" s="234"/>
      <c r="BQ414" s="234"/>
      <c r="BR414" s="234"/>
      <c r="BS414" s="234"/>
      <c r="BT414" s="234"/>
      <c r="BU414" s="234"/>
      <c r="BV414" s="234"/>
      <c r="BW414" s="234"/>
      <c r="BX414" s="234"/>
      <c r="BY414" s="234"/>
      <c r="BZ414" s="234"/>
      <c r="CA414" s="234"/>
      <c r="CB414" s="234"/>
      <c r="CC414" s="234"/>
      <c r="CD414" s="234"/>
      <c r="CE414" s="234"/>
      <c r="CF414" s="234"/>
      <c r="CG414" s="234"/>
      <c r="CH414" s="234"/>
      <c r="CI414" s="234"/>
      <c r="CJ414" s="234"/>
      <c r="CK414" s="234"/>
      <c r="CL414" s="234"/>
      <c r="CM414" s="234"/>
      <c r="CN414" s="234"/>
      <c r="CO414" s="234"/>
      <c r="CP414" s="234"/>
      <c r="CQ414" s="234"/>
      <c r="CR414" s="234"/>
      <c r="CS414" s="234"/>
      <c r="CT414" s="234"/>
      <c r="CU414" s="234"/>
      <c r="CV414" s="234"/>
      <c r="CW414" s="234"/>
      <c r="CX414" s="234"/>
      <c r="CY414" s="234"/>
      <c r="CZ414" s="234"/>
      <c r="DA414" s="234"/>
      <c r="DB414" s="234"/>
      <c r="DC414" s="234"/>
      <c r="DD414" s="234"/>
      <c r="DE414" s="234"/>
      <c r="DF414" s="234"/>
      <c r="DG414" s="234"/>
      <c r="DH414" s="234"/>
      <c r="DI414" s="234"/>
      <c r="DJ414" s="234"/>
      <c r="DK414" s="234"/>
      <c r="DL414" s="234"/>
      <c r="DM414" s="234"/>
      <c r="DN414" s="234"/>
      <c r="DO414" s="234"/>
      <c r="DP414" s="234"/>
      <c r="DQ414" s="234"/>
      <c r="DR414" s="234"/>
      <c r="DS414" s="234"/>
      <c r="DT414" s="234"/>
      <c r="DU414" s="234"/>
      <c r="DV414" s="234"/>
      <c r="DW414" s="234"/>
      <c r="DX414" s="234"/>
      <c r="DY414" s="234"/>
      <c r="DZ414" s="234"/>
      <c r="EA414" s="234"/>
      <c r="EB414" s="234"/>
      <c r="EC414" s="234"/>
      <c r="ED414" s="234"/>
      <c r="EE414" s="234"/>
      <c r="EF414" s="234"/>
      <c r="EG414" s="234"/>
      <c r="EH414" s="234"/>
      <c r="EI414" s="234"/>
      <c r="EJ414" s="234"/>
      <c r="EK414" s="234"/>
    </row>
    <row r="415" spans="1:141" ht="15" x14ac:dyDescent="0.25">
      <c r="A415" s="386" t="str">
        <f t="shared" si="23"/>
        <v>600120260226TAC0036-60xx-100640018074</v>
      </c>
      <c r="B415" s="161" t="s">
        <v>4682</v>
      </c>
      <c r="C415" s="475" t="s">
        <v>3363</v>
      </c>
      <c r="D415" s="161" t="s">
        <v>4458</v>
      </c>
      <c r="E415" s="161" t="s">
        <v>5320</v>
      </c>
      <c r="F415" s="161"/>
      <c r="G415" s="161" t="s">
        <v>479</v>
      </c>
      <c r="H415" s="198">
        <v>46079</v>
      </c>
      <c r="I415" s="161" t="s">
        <v>566</v>
      </c>
      <c r="J415" s="161" t="s">
        <v>363</v>
      </c>
      <c r="K415" s="260">
        <v>100640018074</v>
      </c>
      <c r="L415" s="161" t="s">
        <v>5321</v>
      </c>
      <c r="M415" s="161" t="s">
        <v>4746</v>
      </c>
      <c r="N415" s="161" t="s">
        <v>564</v>
      </c>
      <c r="O415" s="198" t="e">
        <v>#N/A</v>
      </c>
      <c r="P415" s="161" t="e">
        <v>#N/A</v>
      </c>
      <c r="Q415" s="161" t="e">
        <v>#N/A</v>
      </c>
      <c r="R415" s="161" t="s">
        <v>31</v>
      </c>
      <c r="S415" s="161" t="s">
        <v>793</v>
      </c>
      <c r="T415" s="161" t="s">
        <v>594</v>
      </c>
      <c r="U415" s="161" t="s">
        <v>680</v>
      </c>
      <c r="V415" s="161" t="s">
        <v>658</v>
      </c>
      <c r="W415" s="161" t="s">
        <v>132</v>
      </c>
      <c r="X415" s="198">
        <v>44927</v>
      </c>
      <c r="Y415" s="198">
        <v>46073</v>
      </c>
      <c r="Z415" s="161">
        <v>30</v>
      </c>
      <c r="AA415" s="198">
        <v>46084</v>
      </c>
      <c r="AB415" s="197">
        <f t="shared" si="22"/>
        <v>29</v>
      </c>
      <c r="AC415" s="161" t="s">
        <v>904</v>
      </c>
      <c r="AD415" s="161">
        <v>0</v>
      </c>
      <c r="AE415" s="197">
        <v>1702821</v>
      </c>
      <c r="AF415" s="197">
        <v>26.806869306873711</v>
      </c>
      <c r="AG415" s="197">
        <v>1.9166666666666667</v>
      </c>
      <c r="AH415" s="242" t="s">
        <v>118</v>
      </c>
      <c r="AI415" s="242" t="s">
        <v>57</v>
      </c>
      <c r="AJ415" s="516">
        <v>843852</v>
      </c>
      <c r="AK415" s="516">
        <v>34892257</v>
      </c>
      <c r="AL415" s="516">
        <v>899250</v>
      </c>
      <c r="AM415" s="516">
        <v>803571</v>
      </c>
      <c r="AN415" s="516">
        <v>0</v>
      </c>
      <c r="AO415" s="516">
        <v>0</v>
      </c>
      <c r="AP415" s="516">
        <v>146005</v>
      </c>
      <c r="AQ415" s="516">
        <v>1012834</v>
      </c>
      <c r="AR415" s="516">
        <v>212219</v>
      </c>
      <c r="AS415" s="516">
        <v>197968</v>
      </c>
      <c r="AT415" s="516">
        <v>46286</v>
      </c>
      <c r="AU415" s="516">
        <v>0</v>
      </c>
      <c r="AV415" s="516">
        <v>3.9166666666666665</v>
      </c>
      <c r="AW415" s="516">
        <v>3</v>
      </c>
      <c r="AX415" s="516">
        <v>3</v>
      </c>
      <c r="AY415" s="516">
        <v>3</v>
      </c>
      <c r="AZ415" s="516">
        <v>1.6666666666666667</v>
      </c>
      <c r="BA415" s="516">
        <v>0</v>
      </c>
      <c r="BB415" s="393">
        <v>843852</v>
      </c>
      <c r="BC415" s="393">
        <v>34892257</v>
      </c>
      <c r="BD415" s="393">
        <v>899250</v>
      </c>
      <c r="BE415" s="393">
        <v>803571</v>
      </c>
      <c r="BF415" s="393">
        <v>0</v>
      </c>
      <c r="BG415" s="393">
        <v>0</v>
      </c>
      <c r="BH415" s="393">
        <v>146005</v>
      </c>
      <c r="BI415" s="393">
        <v>122546</v>
      </c>
      <c r="BJ415" s="393">
        <v>151797</v>
      </c>
      <c r="BK415" s="393">
        <v>187810</v>
      </c>
      <c r="BL415" s="393">
        <v>0</v>
      </c>
      <c r="BM415" s="393">
        <v>0</v>
      </c>
      <c r="BN415" s="393">
        <v>3.9166666666666665</v>
      </c>
      <c r="BO415" s="393">
        <v>3</v>
      </c>
      <c r="BP415" s="393">
        <v>3</v>
      </c>
      <c r="BQ415" s="393">
        <v>3</v>
      </c>
      <c r="BR415" s="393">
        <v>1.6666666666666667</v>
      </c>
      <c r="BS415" s="393">
        <v>0</v>
      </c>
      <c r="BT415" s="393">
        <v>0</v>
      </c>
      <c r="BU415" s="393">
        <v>0</v>
      </c>
      <c r="BV415" s="393">
        <v>0</v>
      </c>
      <c r="BW415" s="393">
        <v>0</v>
      </c>
      <c r="BX415" s="393">
        <v>0</v>
      </c>
      <c r="BY415" s="393">
        <v>0</v>
      </c>
      <c r="BZ415" s="393">
        <v>0</v>
      </c>
      <c r="CA415" s="393">
        <v>0</v>
      </c>
      <c r="CB415" s="393">
        <v>0</v>
      </c>
      <c r="CC415" s="393">
        <v>0</v>
      </c>
      <c r="CD415" s="393">
        <v>0</v>
      </c>
      <c r="CE415" s="393">
        <v>0</v>
      </c>
      <c r="CF415" s="393">
        <v>0</v>
      </c>
      <c r="CG415" s="393">
        <v>890288</v>
      </c>
      <c r="CH415" s="393">
        <v>60422</v>
      </c>
      <c r="CI415" s="393">
        <v>10158</v>
      </c>
      <c r="CJ415" s="393">
        <v>46286</v>
      </c>
      <c r="CK415" s="393">
        <v>0</v>
      </c>
      <c r="CL415" s="393">
        <v>0</v>
      </c>
      <c r="CM415" s="393">
        <v>0</v>
      </c>
      <c r="CN415" s="393">
        <v>0</v>
      </c>
      <c r="CO415" s="393">
        <v>0</v>
      </c>
      <c r="CP415" s="393">
        <v>0</v>
      </c>
      <c r="CQ415" s="393">
        <v>0</v>
      </c>
      <c r="CR415" s="393">
        <v>0</v>
      </c>
      <c r="CS415" s="393">
        <v>0</v>
      </c>
      <c r="CT415" s="393">
        <v>0</v>
      </c>
      <c r="CU415" s="393">
        <v>0</v>
      </c>
      <c r="CV415" s="393">
        <v>0</v>
      </c>
      <c r="CW415" s="393">
        <v>0</v>
      </c>
      <c r="CX415" s="393">
        <v>0</v>
      </c>
      <c r="CY415" s="393">
        <v>0</v>
      </c>
      <c r="CZ415" s="393">
        <v>0</v>
      </c>
      <c r="DA415" s="393">
        <v>0</v>
      </c>
      <c r="DB415" s="393">
        <v>0</v>
      </c>
      <c r="DC415" s="393">
        <v>0</v>
      </c>
      <c r="DD415" s="393">
        <v>0</v>
      </c>
      <c r="DE415" s="393">
        <v>0</v>
      </c>
      <c r="DF415" s="393">
        <v>0</v>
      </c>
      <c r="DG415" s="393">
        <v>0</v>
      </c>
      <c r="DH415" s="393">
        <v>0</v>
      </c>
      <c r="DI415" s="393">
        <v>0</v>
      </c>
      <c r="DJ415" s="393">
        <v>0</v>
      </c>
      <c r="DK415" s="393">
        <v>0</v>
      </c>
      <c r="DL415" s="393">
        <v>0</v>
      </c>
      <c r="DM415" s="393">
        <v>0</v>
      </c>
      <c r="DN415" s="393">
        <v>0</v>
      </c>
      <c r="DO415" s="393">
        <v>0</v>
      </c>
    </row>
    <row r="416" spans="1:141" ht="15" x14ac:dyDescent="0.25">
      <c r="A416" s="386" t="str">
        <f t="shared" si="23"/>
        <v>600120260114TAC0020-60xx-710802300444</v>
      </c>
      <c r="B416" s="161" t="s">
        <v>3183</v>
      </c>
      <c r="C416" s="475" t="s">
        <v>3363</v>
      </c>
      <c r="D416" s="161" t="s">
        <v>4458</v>
      </c>
      <c r="E416" s="161" t="s">
        <v>5281</v>
      </c>
      <c r="F416" s="161"/>
      <c r="G416" s="161" t="s">
        <v>479</v>
      </c>
      <c r="H416" s="198">
        <v>46036</v>
      </c>
      <c r="I416" s="161" t="s">
        <v>566</v>
      </c>
      <c r="J416" s="161" t="s">
        <v>363</v>
      </c>
      <c r="K416" s="260">
        <v>710802300444</v>
      </c>
      <c r="L416" s="161" t="s">
        <v>3184</v>
      </c>
      <c r="M416" s="161" t="s">
        <v>3185</v>
      </c>
      <c r="N416" s="161" t="s">
        <v>564</v>
      </c>
      <c r="O416" s="198" t="e">
        <v>#N/A</v>
      </c>
      <c r="P416" s="161" t="e">
        <v>#N/A</v>
      </c>
      <c r="Q416" s="161" t="e">
        <v>#N/A</v>
      </c>
      <c r="R416" s="161" t="s">
        <v>480</v>
      </c>
      <c r="S416" s="161" t="s">
        <v>663</v>
      </c>
      <c r="T416" s="161" t="s">
        <v>579</v>
      </c>
      <c r="U416" s="161" t="s">
        <v>770</v>
      </c>
      <c r="V416" s="161" t="s">
        <v>689</v>
      </c>
      <c r="W416" s="161" t="s">
        <v>132</v>
      </c>
      <c r="X416" s="198">
        <v>44927</v>
      </c>
      <c r="Y416" s="198">
        <v>46013</v>
      </c>
      <c r="Z416" s="161">
        <v>30</v>
      </c>
      <c r="AA416" s="198">
        <v>46038</v>
      </c>
      <c r="AB416" s="197">
        <f t="shared" si="22"/>
        <v>75</v>
      </c>
      <c r="AC416" s="161" t="s">
        <v>904</v>
      </c>
      <c r="AD416" s="161">
        <v>0</v>
      </c>
      <c r="AE416" s="197">
        <v>1573000</v>
      </c>
      <c r="AF416" s="197">
        <v>1</v>
      </c>
      <c r="AG416" s="197">
        <v>0</v>
      </c>
      <c r="AH416" s="242" t="s">
        <v>118</v>
      </c>
      <c r="AI416" s="242" t="s">
        <v>118</v>
      </c>
      <c r="AJ416" s="515"/>
      <c r="AK416" s="515"/>
      <c r="AL416" s="515"/>
      <c r="AM416" s="515"/>
      <c r="AN416" s="515"/>
      <c r="AO416" s="515"/>
      <c r="AP416" s="515"/>
      <c r="AQ416" s="515"/>
      <c r="AR416" s="515"/>
      <c r="AS416" s="515"/>
      <c r="AT416" s="515"/>
      <c r="AU416" s="515"/>
      <c r="AV416" s="515"/>
      <c r="AW416" s="515"/>
      <c r="AX416" s="515"/>
      <c r="AY416" s="515"/>
      <c r="AZ416" s="515"/>
      <c r="BA416" s="515"/>
      <c r="BB416" s="234"/>
      <c r="BC416" s="234"/>
      <c r="BD416" s="234"/>
      <c r="BE416" s="234"/>
      <c r="BF416" s="234"/>
      <c r="BG416" s="234"/>
      <c r="BH416" s="234"/>
      <c r="BI416" s="234"/>
      <c r="BJ416" s="234"/>
      <c r="BK416" s="234"/>
      <c r="BL416" s="234"/>
      <c r="BM416" s="234"/>
      <c r="BN416" s="234"/>
      <c r="BO416" s="234"/>
      <c r="BP416" s="234"/>
      <c r="BQ416" s="234"/>
      <c r="BR416" s="234"/>
      <c r="BS416" s="234"/>
      <c r="BT416" s="234"/>
      <c r="BU416" s="234"/>
      <c r="BV416" s="234"/>
      <c r="BW416" s="234"/>
      <c r="BX416" s="234"/>
      <c r="BY416" s="234"/>
      <c r="BZ416" s="234"/>
      <c r="CA416" s="234"/>
      <c r="CB416" s="234"/>
      <c r="CC416" s="234"/>
      <c r="CD416" s="234"/>
      <c r="CE416" s="234"/>
      <c r="CF416" s="234"/>
      <c r="CG416" s="234"/>
      <c r="CH416" s="234"/>
      <c r="CI416" s="234"/>
      <c r="CJ416" s="234"/>
      <c r="CK416" s="234"/>
      <c r="CL416" s="234"/>
      <c r="CM416" s="234"/>
      <c r="CN416" s="234"/>
      <c r="CO416" s="234"/>
      <c r="CP416" s="234"/>
      <c r="CQ416" s="234"/>
      <c r="CR416" s="234"/>
      <c r="CS416" s="234"/>
      <c r="CT416" s="234"/>
      <c r="CU416" s="234"/>
      <c r="CV416" s="234"/>
      <c r="CW416" s="234"/>
      <c r="CX416" s="234"/>
      <c r="CY416" s="234"/>
      <c r="CZ416" s="234"/>
      <c r="DA416" s="234"/>
      <c r="DB416" s="234"/>
      <c r="DC416" s="234"/>
      <c r="DD416" s="234"/>
      <c r="DE416" s="234"/>
      <c r="DF416" s="234"/>
      <c r="DG416" s="234"/>
      <c r="DH416" s="234"/>
      <c r="DI416" s="234"/>
      <c r="DJ416" s="234"/>
      <c r="DK416" s="234"/>
      <c r="DL416" s="234"/>
      <c r="DM416" s="234"/>
      <c r="DN416" s="234"/>
      <c r="DO416" s="234"/>
      <c r="DP416" s="234"/>
      <c r="DQ416" s="234"/>
      <c r="DR416" s="234"/>
      <c r="DS416" s="234"/>
      <c r="DT416" s="234"/>
      <c r="DU416" s="234"/>
      <c r="DV416" s="234"/>
      <c r="DW416" s="234"/>
      <c r="DX416" s="234"/>
      <c r="DY416" s="234"/>
      <c r="DZ416" s="234"/>
      <c r="EA416" s="234"/>
      <c r="EB416" s="234"/>
      <c r="EC416" s="234"/>
      <c r="ED416" s="234"/>
      <c r="EE416" s="234"/>
      <c r="EF416" s="234"/>
      <c r="EG416" s="234"/>
      <c r="EH416" s="234"/>
      <c r="EI416" s="234"/>
      <c r="EJ416" s="234"/>
      <c r="EK416" s="234"/>
    </row>
    <row r="417" spans="1:141" ht="15" x14ac:dyDescent="0.25">
      <c r="A417" s="386" t="str">
        <f t="shared" si="23"/>
        <v>620120260306TAC0002-62xx-160740009525</v>
      </c>
      <c r="B417" s="161" t="s">
        <v>4639</v>
      </c>
      <c r="C417" s="475" t="s">
        <v>3363</v>
      </c>
      <c r="D417" s="161" t="s">
        <v>4458</v>
      </c>
      <c r="E417" s="161"/>
      <c r="F417" s="161" t="s">
        <v>4903</v>
      </c>
      <c r="G417" s="161" t="s">
        <v>479</v>
      </c>
      <c r="H417" s="198">
        <v>46087</v>
      </c>
      <c r="I417" s="161" t="s">
        <v>576</v>
      </c>
      <c r="J417" s="161" t="s">
        <v>361</v>
      </c>
      <c r="K417" s="260">
        <v>160740009525</v>
      </c>
      <c r="L417" s="161" t="s">
        <v>4981</v>
      </c>
      <c r="M417" s="161" t="s">
        <v>4638</v>
      </c>
      <c r="N417" s="161" t="s">
        <v>564</v>
      </c>
      <c r="O417" s="198" t="e">
        <v>#N/A</v>
      </c>
      <c r="P417" s="161" t="e">
        <v>#N/A</v>
      </c>
      <c r="Q417" s="161" t="e">
        <v>#N/A</v>
      </c>
      <c r="R417" s="161" t="s">
        <v>31</v>
      </c>
      <c r="S417" s="161" t="s">
        <v>1967</v>
      </c>
      <c r="T417" s="161" t="s">
        <v>578</v>
      </c>
      <c r="U417" s="161" t="s">
        <v>485</v>
      </c>
      <c r="V417" s="161" t="s">
        <v>658</v>
      </c>
      <c r="W417" s="161" t="s">
        <v>132</v>
      </c>
      <c r="X417" s="198">
        <v>44927</v>
      </c>
      <c r="Y417" s="198">
        <v>46072</v>
      </c>
      <c r="Z417" s="161">
        <v>30</v>
      </c>
      <c r="AA417" s="198">
        <v>46100</v>
      </c>
      <c r="AB417" s="197">
        <f t="shared" si="22"/>
        <v>13</v>
      </c>
      <c r="AC417" s="161" t="s">
        <v>904</v>
      </c>
      <c r="AD417" s="161">
        <v>0</v>
      </c>
      <c r="AE417" s="197">
        <v>1506984</v>
      </c>
      <c r="AF417" s="197">
        <v>9.9993098798660096</v>
      </c>
      <c r="AG417" s="197">
        <v>0</v>
      </c>
      <c r="AH417" s="242" t="s">
        <v>118</v>
      </c>
      <c r="AI417" s="242" t="s">
        <v>57</v>
      </c>
      <c r="AJ417" s="516">
        <v>52656347</v>
      </c>
      <c r="AK417" s="516">
        <v>39970000</v>
      </c>
      <c r="AL417" s="516">
        <v>1506984</v>
      </c>
      <c r="AM417" s="516">
        <v>0</v>
      </c>
      <c r="AN417" s="516">
        <v>0</v>
      </c>
      <c r="AO417" s="516">
        <v>0</v>
      </c>
      <c r="AP417" s="516">
        <v>0</v>
      </c>
      <c r="AQ417" s="516">
        <v>0</v>
      </c>
      <c r="AR417" s="516">
        <v>150688</v>
      </c>
      <c r="AS417" s="516">
        <v>0</v>
      </c>
      <c r="AT417" s="516">
        <v>0</v>
      </c>
      <c r="AU417" s="516">
        <v>0</v>
      </c>
      <c r="AV417" s="516">
        <v>2.5</v>
      </c>
      <c r="AW417" s="516">
        <v>0</v>
      </c>
      <c r="AX417" s="516">
        <v>0</v>
      </c>
      <c r="AY417" s="516">
        <v>0</v>
      </c>
      <c r="AZ417" s="516">
        <v>0</v>
      </c>
      <c r="BA417" s="516">
        <v>0</v>
      </c>
      <c r="BB417" s="393">
        <v>0</v>
      </c>
      <c r="BC417" s="393">
        <v>0</v>
      </c>
      <c r="BD417" s="393">
        <v>0</v>
      </c>
      <c r="BE417" s="393">
        <v>0</v>
      </c>
      <c r="BF417" s="393">
        <v>0</v>
      </c>
      <c r="BG417" s="393">
        <v>0</v>
      </c>
      <c r="BH417" s="393">
        <v>0</v>
      </c>
      <c r="BI417" s="393">
        <v>0</v>
      </c>
      <c r="BJ417" s="393">
        <v>0</v>
      </c>
      <c r="BK417" s="393">
        <v>0</v>
      </c>
      <c r="BL417" s="393">
        <v>0</v>
      </c>
      <c r="BM417" s="393">
        <v>0</v>
      </c>
      <c r="BN417" s="393">
        <v>0</v>
      </c>
      <c r="BO417" s="393">
        <v>0</v>
      </c>
      <c r="BP417" s="393">
        <v>0</v>
      </c>
      <c r="BQ417" s="393">
        <v>0</v>
      </c>
      <c r="BR417" s="393">
        <v>0</v>
      </c>
      <c r="BS417" s="393">
        <v>0</v>
      </c>
      <c r="BT417" s="393">
        <v>0</v>
      </c>
      <c r="BU417" s="393">
        <v>0</v>
      </c>
      <c r="BV417" s="393">
        <v>0</v>
      </c>
      <c r="BW417" s="393">
        <v>0</v>
      </c>
      <c r="BX417" s="393">
        <v>0</v>
      </c>
      <c r="BY417" s="393">
        <v>0</v>
      </c>
      <c r="BZ417" s="393">
        <v>0</v>
      </c>
      <c r="CA417" s="393">
        <v>0</v>
      </c>
      <c r="CB417" s="393">
        <v>0</v>
      </c>
      <c r="CC417" s="393">
        <v>0</v>
      </c>
      <c r="CD417" s="393">
        <v>0</v>
      </c>
      <c r="CE417" s="393">
        <v>0</v>
      </c>
      <c r="CF417" s="393">
        <v>0</v>
      </c>
      <c r="CG417" s="393">
        <v>0</v>
      </c>
      <c r="CH417" s="393">
        <v>105478</v>
      </c>
      <c r="CI417" s="393">
        <v>0</v>
      </c>
      <c r="CJ417" s="393">
        <v>0</v>
      </c>
      <c r="CK417" s="393">
        <v>0</v>
      </c>
      <c r="CL417" s="393">
        <v>52656347</v>
      </c>
      <c r="CM417" s="393">
        <v>39970000</v>
      </c>
      <c r="CN417" s="393">
        <v>1506984</v>
      </c>
      <c r="CO417" s="393">
        <v>0</v>
      </c>
      <c r="CP417" s="393">
        <v>0</v>
      </c>
      <c r="CQ417" s="393">
        <v>0</v>
      </c>
      <c r="CR417" s="393">
        <v>0</v>
      </c>
      <c r="CS417" s="393">
        <v>0</v>
      </c>
      <c r="CT417" s="393">
        <v>45210</v>
      </c>
      <c r="CU417" s="393">
        <v>0</v>
      </c>
      <c r="CV417" s="393">
        <v>0</v>
      </c>
      <c r="CW417" s="393">
        <v>0</v>
      </c>
      <c r="CX417" s="393">
        <v>2.5</v>
      </c>
      <c r="CY417" s="393">
        <v>0</v>
      </c>
      <c r="CZ417" s="393">
        <v>0</v>
      </c>
      <c r="DA417" s="393">
        <v>0</v>
      </c>
      <c r="DB417" s="393">
        <v>0</v>
      </c>
      <c r="DC417" s="393">
        <v>0</v>
      </c>
      <c r="DD417" s="393">
        <v>0</v>
      </c>
      <c r="DE417" s="393">
        <v>0</v>
      </c>
      <c r="DF417" s="393">
        <v>0</v>
      </c>
      <c r="DG417" s="393">
        <v>0</v>
      </c>
      <c r="DH417" s="393">
        <v>0</v>
      </c>
      <c r="DI417" s="393">
        <v>0</v>
      </c>
      <c r="DJ417" s="393">
        <v>0</v>
      </c>
      <c r="DK417" s="393">
        <v>0</v>
      </c>
      <c r="DL417" s="393">
        <v>0</v>
      </c>
      <c r="DM417" s="393">
        <v>0</v>
      </c>
      <c r="DN417" s="393">
        <v>0</v>
      </c>
      <c r="DO417" s="393">
        <v>0</v>
      </c>
    </row>
    <row r="418" spans="1:141" ht="15" x14ac:dyDescent="0.25">
      <c r="A418" s="386" t="str">
        <f t="shared" si="23"/>
        <v>430120251017TAC0001-43xx-40140007265</v>
      </c>
      <c r="B418" s="161" t="s">
        <v>1588</v>
      </c>
      <c r="C418" s="475" t="s">
        <v>3363</v>
      </c>
      <c r="D418" s="161" t="s">
        <v>4458</v>
      </c>
      <c r="E418" s="161" t="s">
        <v>5141</v>
      </c>
      <c r="F418" s="161"/>
      <c r="G418" s="161" t="s">
        <v>487</v>
      </c>
      <c r="H418" s="198">
        <v>45947</v>
      </c>
      <c r="I418" s="161" t="s">
        <v>584</v>
      </c>
      <c r="J418" s="161" t="s">
        <v>328</v>
      </c>
      <c r="K418" s="260">
        <v>40140007265</v>
      </c>
      <c r="L418" s="161" t="s">
        <v>3186</v>
      </c>
      <c r="M418" s="161" t="s">
        <v>1589</v>
      </c>
      <c r="N418" s="161" t="s">
        <v>564</v>
      </c>
      <c r="O418" s="198" t="e">
        <v>#N/A</v>
      </c>
      <c r="P418" s="161" t="e">
        <v>#N/A</v>
      </c>
      <c r="Q418" s="161" t="e">
        <v>#N/A</v>
      </c>
      <c r="R418" s="161" t="s">
        <v>480</v>
      </c>
      <c r="S418" s="161" t="s">
        <v>731</v>
      </c>
      <c r="T418" s="161" t="s">
        <v>572</v>
      </c>
      <c r="U418" s="161" t="s">
        <v>524</v>
      </c>
      <c r="V418" s="161" t="s">
        <v>655</v>
      </c>
      <c r="W418" s="161" t="s">
        <v>42</v>
      </c>
      <c r="X418" s="198">
        <v>44927</v>
      </c>
      <c r="Y418" s="198">
        <v>45930</v>
      </c>
      <c r="Z418" s="161">
        <v>30</v>
      </c>
      <c r="AA418" s="198">
        <v>45980</v>
      </c>
      <c r="AB418" s="197">
        <f t="shared" si="22"/>
        <v>133</v>
      </c>
      <c r="AC418" s="161" t="s">
        <v>118</v>
      </c>
      <c r="AD418" s="161" t="s">
        <v>165</v>
      </c>
      <c r="AE418" s="197">
        <v>1345211</v>
      </c>
      <c r="AF418" s="197">
        <v>13.437297197242662</v>
      </c>
      <c r="AG418" s="197">
        <v>1.6944444444444446</v>
      </c>
      <c r="AH418" s="242" t="s">
        <v>118</v>
      </c>
      <c r="AI418" s="242" t="s">
        <v>118</v>
      </c>
      <c r="AJ418" s="515"/>
      <c r="AK418" s="515"/>
      <c r="AL418" s="515"/>
      <c r="AM418" s="515"/>
      <c r="AN418" s="515"/>
      <c r="AO418" s="515"/>
      <c r="AP418" s="515"/>
      <c r="AQ418" s="515"/>
      <c r="AR418" s="515"/>
      <c r="AS418" s="515"/>
      <c r="AT418" s="515"/>
      <c r="AU418" s="515"/>
      <c r="AV418" s="515"/>
      <c r="AW418" s="515"/>
      <c r="AX418" s="515"/>
      <c r="AY418" s="515"/>
      <c r="AZ418" s="515"/>
      <c r="BA418" s="515"/>
      <c r="BB418" s="234"/>
      <c r="BC418" s="234"/>
      <c r="BD418" s="234"/>
      <c r="BE418" s="234"/>
      <c r="BF418" s="234"/>
      <c r="BG418" s="234"/>
      <c r="BH418" s="234"/>
      <c r="BI418" s="234"/>
      <c r="BJ418" s="234"/>
      <c r="BK418" s="234"/>
      <c r="BL418" s="234"/>
      <c r="BM418" s="234"/>
      <c r="BN418" s="234"/>
      <c r="BO418" s="234"/>
      <c r="BP418" s="234"/>
      <c r="BQ418" s="234"/>
      <c r="BR418" s="234"/>
      <c r="BS418" s="234"/>
      <c r="BT418" s="234"/>
      <c r="BU418" s="234"/>
      <c r="BV418" s="234"/>
      <c r="BW418" s="234"/>
      <c r="BX418" s="234"/>
      <c r="BY418" s="234"/>
      <c r="BZ418" s="234"/>
      <c r="CA418" s="234"/>
      <c r="CB418" s="234"/>
      <c r="CC418" s="234"/>
      <c r="CD418" s="234"/>
      <c r="CE418" s="234"/>
      <c r="CF418" s="234"/>
      <c r="CG418" s="234"/>
      <c r="CH418" s="234"/>
      <c r="CI418" s="234"/>
      <c r="CJ418" s="234"/>
      <c r="CK418" s="234"/>
      <c r="CL418" s="234"/>
      <c r="CM418" s="234"/>
      <c r="CN418" s="234"/>
      <c r="CO418" s="234"/>
      <c r="CP418" s="234"/>
      <c r="CQ418" s="234"/>
      <c r="CR418" s="234"/>
      <c r="CS418" s="234"/>
      <c r="CT418" s="234"/>
      <c r="CU418" s="234"/>
      <c r="CV418" s="234"/>
      <c r="CW418" s="234"/>
      <c r="CX418" s="234"/>
      <c r="CY418" s="234"/>
      <c r="CZ418" s="234"/>
      <c r="DA418" s="234"/>
      <c r="DB418" s="234"/>
      <c r="DC418" s="234"/>
      <c r="DD418" s="234"/>
      <c r="DE418" s="234"/>
      <c r="DF418" s="234"/>
      <c r="DG418" s="234"/>
      <c r="DH418" s="234"/>
      <c r="DI418" s="234"/>
      <c r="DJ418" s="234"/>
      <c r="DK418" s="234"/>
      <c r="DL418" s="234"/>
      <c r="DM418" s="234"/>
      <c r="DN418" s="234"/>
      <c r="DO418" s="234"/>
      <c r="DP418" s="234"/>
      <c r="DQ418" s="234"/>
      <c r="DR418" s="234"/>
      <c r="DS418" s="234"/>
      <c r="DT418" s="234"/>
      <c r="DU418" s="234"/>
      <c r="DV418" s="234"/>
      <c r="DW418" s="234"/>
      <c r="DX418" s="234"/>
      <c r="DY418" s="234"/>
      <c r="DZ418" s="234"/>
      <c r="EA418" s="234"/>
      <c r="EB418" s="234"/>
      <c r="EC418" s="234"/>
      <c r="ED418" s="234"/>
      <c r="EE418" s="234"/>
      <c r="EF418" s="234"/>
      <c r="EG418" s="234"/>
      <c r="EH418" s="234"/>
      <c r="EI418" s="234"/>
      <c r="EJ418" s="234"/>
      <c r="EK418" s="234"/>
    </row>
    <row r="419" spans="1:141" ht="15" x14ac:dyDescent="0.25">
      <c r="A419" s="386" t="str">
        <f t="shared" si="23"/>
        <v>150120260210TAC0014-15xx-20740004695</v>
      </c>
      <c r="B419" s="161" t="s">
        <v>4992</v>
      </c>
      <c r="C419" s="475" t="s">
        <v>3363</v>
      </c>
      <c r="D419" s="161" t="s">
        <v>4458</v>
      </c>
      <c r="E419" s="161"/>
      <c r="F419" s="161" t="s">
        <v>4903</v>
      </c>
      <c r="G419" s="161" t="s">
        <v>479</v>
      </c>
      <c r="H419" s="198">
        <v>46063</v>
      </c>
      <c r="I419" s="161" t="s">
        <v>573</v>
      </c>
      <c r="J419" s="161" t="s">
        <v>290</v>
      </c>
      <c r="K419" s="260">
        <v>20740004695</v>
      </c>
      <c r="L419" s="161" t="s">
        <v>4993</v>
      </c>
      <c r="M419" s="161" t="s">
        <v>4994</v>
      </c>
      <c r="N419" s="161" t="s">
        <v>564</v>
      </c>
      <c r="O419" s="198" t="e">
        <v>#N/A</v>
      </c>
      <c r="P419" s="161" t="e">
        <v>#N/A</v>
      </c>
      <c r="Q419" s="161" t="e">
        <v>#N/A</v>
      </c>
      <c r="R419" s="161" t="s">
        <v>31</v>
      </c>
      <c r="S419" s="161" t="s">
        <v>688</v>
      </c>
      <c r="T419" s="161" t="s">
        <v>572</v>
      </c>
      <c r="U419" s="161" t="s">
        <v>657</v>
      </c>
      <c r="V419" s="161" t="s">
        <v>658</v>
      </c>
      <c r="W419" s="161" t="s">
        <v>132</v>
      </c>
      <c r="X419" s="198">
        <v>44927</v>
      </c>
      <c r="Y419" s="198">
        <v>46038</v>
      </c>
      <c r="Z419" s="161">
        <v>30</v>
      </c>
      <c r="AA419" s="198">
        <v>46108</v>
      </c>
      <c r="AB419" s="197">
        <f t="shared" si="22"/>
        <v>5</v>
      </c>
      <c r="AC419" s="161" t="s">
        <v>904</v>
      </c>
      <c r="AD419" s="161">
        <v>0</v>
      </c>
      <c r="AE419" s="197">
        <v>1333137</v>
      </c>
      <c r="AF419" s="197">
        <v>12.10115689535284</v>
      </c>
      <c r="AG419" s="197">
        <v>1.6666666666666667</v>
      </c>
      <c r="AH419" s="242" t="s">
        <v>118</v>
      </c>
      <c r="AI419" s="242" t="s">
        <v>57</v>
      </c>
      <c r="AJ419" s="516">
        <v>2296182</v>
      </c>
      <c r="AK419" s="516">
        <v>3862595</v>
      </c>
      <c r="AL419" s="516">
        <v>1074690</v>
      </c>
      <c r="AM419" s="516">
        <v>258447</v>
      </c>
      <c r="AN419" s="516">
        <v>0</v>
      </c>
      <c r="AO419" s="516">
        <v>0</v>
      </c>
      <c r="AP419" s="516">
        <v>229336</v>
      </c>
      <c r="AQ419" s="516">
        <v>0</v>
      </c>
      <c r="AR419" s="516">
        <v>127120</v>
      </c>
      <c r="AS419" s="516">
        <v>13705</v>
      </c>
      <c r="AT419" s="516">
        <v>20500</v>
      </c>
      <c r="AU419" s="516">
        <v>0</v>
      </c>
      <c r="AV419" s="516">
        <v>2</v>
      </c>
      <c r="AW419" s="516">
        <v>2</v>
      </c>
      <c r="AX419" s="516">
        <v>2</v>
      </c>
      <c r="AY419" s="516">
        <v>2</v>
      </c>
      <c r="AZ419" s="516">
        <v>2</v>
      </c>
      <c r="BA419" s="516">
        <v>0.66666666666666663</v>
      </c>
      <c r="BB419" s="393">
        <v>2296182</v>
      </c>
      <c r="BC419" s="393">
        <v>3862595</v>
      </c>
      <c r="BD419" s="393">
        <v>1074690</v>
      </c>
      <c r="BE419" s="393">
        <v>258447</v>
      </c>
      <c r="BF419" s="393">
        <v>0</v>
      </c>
      <c r="BG419" s="393">
        <v>0</v>
      </c>
      <c r="BH419" s="393">
        <v>0</v>
      </c>
      <c r="BI419" s="393">
        <v>0</v>
      </c>
      <c r="BJ419" s="393">
        <v>0</v>
      </c>
      <c r="BK419" s="393">
        <v>0</v>
      </c>
      <c r="BL419" s="393">
        <v>0</v>
      </c>
      <c r="BM419" s="393">
        <v>0</v>
      </c>
      <c r="BN419" s="393">
        <v>2</v>
      </c>
      <c r="BO419" s="393">
        <v>2</v>
      </c>
      <c r="BP419" s="393">
        <v>2</v>
      </c>
      <c r="BQ419" s="393">
        <v>2</v>
      </c>
      <c r="BR419" s="393">
        <v>2</v>
      </c>
      <c r="BS419" s="393">
        <v>0.66666666666666663</v>
      </c>
      <c r="BT419" s="393">
        <v>0</v>
      </c>
      <c r="BU419" s="393">
        <v>0</v>
      </c>
      <c r="BV419" s="393">
        <v>0</v>
      </c>
      <c r="BW419" s="393">
        <v>0</v>
      </c>
      <c r="BX419" s="393">
        <v>0</v>
      </c>
      <c r="BY419" s="393">
        <v>0</v>
      </c>
      <c r="BZ419" s="393">
        <v>0</v>
      </c>
      <c r="CA419" s="393">
        <v>0</v>
      </c>
      <c r="CB419" s="393">
        <v>0</v>
      </c>
      <c r="CC419" s="393">
        <v>0</v>
      </c>
      <c r="CD419" s="393">
        <v>0</v>
      </c>
      <c r="CE419" s="393">
        <v>0</v>
      </c>
      <c r="CF419" s="393">
        <v>229336</v>
      </c>
      <c r="CG419" s="393">
        <v>0</v>
      </c>
      <c r="CH419" s="393">
        <v>127120</v>
      </c>
      <c r="CI419" s="393">
        <v>13705</v>
      </c>
      <c r="CJ419" s="393">
        <v>20500</v>
      </c>
      <c r="CK419" s="393">
        <v>0</v>
      </c>
      <c r="CL419" s="393">
        <v>0</v>
      </c>
      <c r="CM419" s="393">
        <v>0</v>
      </c>
      <c r="CN419" s="393">
        <v>0</v>
      </c>
      <c r="CO419" s="393">
        <v>0</v>
      </c>
      <c r="CP419" s="393">
        <v>0</v>
      </c>
      <c r="CQ419" s="393">
        <v>0</v>
      </c>
      <c r="CR419" s="393">
        <v>0</v>
      </c>
      <c r="CS419" s="393">
        <v>0</v>
      </c>
      <c r="CT419" s="393">
        <v>0</v>
      </c>
      <c r="CU419" s="393">
        <v>0</v>
      </c>
      <c r="CV419" s="393">
        <v>0</v>
      </c>
      <c r="CW419" s="393">
        <v>0</v>
      </c>
      <c r="CX419" s="393">
        <v>0</v>
      </c>
      <c r="CY419" s="393">
        <v>0</v>
      </c>
      <c r="CZ419" s="393">
        <v>0</v>
      </c>
      <c r="DA419" s="393">
        <v>0</v>
      </c>
      <c r="DB419" s="393">
        <v>0</v>
      </c>
      <c r="DC419" s="393">
        <v>0</v>
      </c>
      <c r="DD419" s="393">
        <v>0</v>
      </c>
      <c r="DE419" s="393">
        <v>0</v>
      </c>
      <c r="DF419" s="393">
        <v>0</v>
      </c>
      <c r="DG419" s="393">
        <v>0</v>
      </c>
      <c r="DH419" s="393">
        <v>0</v>
      </c>
      <c r="DI419" s="393">
        <v>0</v>
      </c>
      <c r="DJ419" s="393">
        <v>0</v>
      </c>
      <c r="DK419" s="393">
        <v>0</v>
      </c>
      <c r="DL419" s="393">
        <v>0</v>
      </c>
      <c r="DM419" s="393">
        <v>0</v>
      </c>
      <c r="DN419" s="393">
        <v>0</v>
      </c>
      <c r="DO419" s="393">
        <v>0</v>
      </c>
    </row>
    <row r="420" spans="1:141" ht="15" x14ac:dyDescent="0.25">
      <c r="A420" s="386" t="str">
        <f t="shared" si="23"/>
        <v>600120260311TAC0055-60xx-771223401861</v>
      </c>
      <c r="B420" s="161" t="s">
        <v>4739</v>
      </c>
      <c r="C420" s="475" t="s">
        <v>3363</v>
      </c>
      <c r="D420" s="161" t="s">
        <v>4458</v>
      </c>
      <c r="E420" s="161"/>
      <c r="F420" s="161" t="s">
        <v>4903</v>
      </c>
      <c r="G420" s="161" t="s">
        <v>479</v>
      </c>
      <c r="H420" s="198">
        <v>46092</v>
      </c>
      <c r="I420" s="161" t="s">
        <v>566</v>
      </c>
      <c r="J420" s="161" t="s">
        <v>363</v>
      </c>
      <c r="K420" s="260">
        <v>771223401861</v>
      </c>
      <c r="L420" s="161"/>
      <c r="M420" s="161" t="s">
        <v>4770</v>
      </c>
      <c r="N420" s="161" t="s">
        <v>564</v>
      </c>
      <c r="O420" s="198" t="e">
        <v>#N/A</v>
      </c>
      <c r="P420" s="161" t="e">
        <v>#N/A</v>
      </c>
      <c r="Q420" s="161" t="e">
        <v>#N/A</v>
      </c>
      <c r="R420" s="161" t="s">
        <v>31</v>
      </c>
      <c r="S420" s="161" t="s">
        <v>675</v>
      </c>
      <c r="T420" s="161" t="s">
        <v>759</v>
      </c>
      <c r="U420" s="161" t="s">
        <v>676</v>
      </c>
      <c r="V420" s="161" t="s">
        <v>658</v>
      </c>
      <c r="W420" s="161" t="s">
        <v>132</v>
      </c>
      <c r="X420" s="198">
        <v>45925</v>
      </c>
      <c r="Y420" s="198">
        <v>46084</v>
      </c>
      <c r="Z420" s="161">
        <v>30</v>
      </c>
      <c r="AA420" s="198">
        <v>46097</v>
      </c>
      <c r="AB420" s="197">
        <f t="shared" si="22"/>
        <v>16</v>
      </c>
      <c r="AC420" s="161" t="s">
        <v>904</v>
      </c>
      <c r="AD420" s="161">
        <v>0</v>
      </c>
      <c r="AE420" s="197">
        <v>870536</v>
      </c>
      <c r="AF420" s="197">
        <v>2.511785842285672</v>
      </c>
      <c r="AG420" s="197">
        <v>0</v>
      </c>
      <c r="AH420" s="242" t="s">
        <v>118</v>
      </c>
      <c r="AI420" s="242" t="s">
        <v>57</v>
      </c>
      <c r="AJ420" s="516">
        <v>0</v>
      </c>
      <c r="AK420" s="516">
        <v>0</v>
      </c>
      <c r="AL420" s="516">
        <v>0</v>
      </c>
      <c r="AM420" s="516">
        <v>0</v>
      </c>
      <c r="AN420" s="516">
        <v>870536</v>
      </c>
      <c r="AO420" s="516">
        <v>0</v>
      </c>
      <c r="AP420" s="516">
        <v>0</v>
      </c>
      <c r="AQ420" s="516">
        <v>0</v>
      </c>
      <c r="AR420" s="516">
        <v>0</v>
      </c>
      <c r="AS420" s="516">
        <v>0</v>
      </c>
      <c r="AT420" s="516">
        <v>21866</v>
      </c>
      <c r="AU420" s="516">
        <v>0</v>
      </c>
      <c r="AV420" s="516">
        <v>0</v>
      </c>
      <c r="AW420" s="516">
        <v>0</v>
      </c>
      <c r="AX420" s="516">
        <v>0</v>
      </c>
      <c r="AY420" s="516">
        <v>0</v>
      </c>
      <c r="AZ420" s="516">
        <v>0</v>
      </c>
      <c r="BA420" s="516">
        <v>0</v>
      </c>
      <c r="BB420" s="393">
        <v>0</v>
      </c>
      <c r="BC420" s="393">
        <v>0</v>
      </c>
      <c r="BD420" s="393">
        <v>0</v>
      </c>
      <c r="BE420" s="393">
        <v>0</v>
      </c>
      <c r="BF420" s="393">
        <v>0</v>
      </c>
      <c r="BG420" s="393">
        <v>0</v>
      </c>
      <c r="BH420" s="393">
        <v>0</v>
      </c>
      <c r="BI420" s="393">
        <v>0</v>
      </c>
      <c r="BJ420" s="393">
        <v>0</v>
      </c>
      <c r="BK420" s="393">
        <v>0</v>
      </c>
      <c r="BL420" s="393">
        <v>0</v>
      </c>
      <c r="BM420" s="393">
        <v>0</v>
      </c>
      <c r="BN420" s="393">
        <v>0</v>
      </c>
      <c r="BO420" s="393">
        <v>0</v>
      </c>
      <c r="BP420" s="393">
        <v>0</v>
      </c>
      <c r="BQ420" s="393">
        <v>0</v>
      </c>
      <c r="BR420" s="393">
        <v>0</v>
      </c>
      <c r="BS420" s="393">
        <v>0</v>
      </c>
      <c r="BT420" s="393">
        <v>0</v>
      </c>
      <c r="BU420" s="393">
        <v>0</v>
      </c>
      <c r="BV420" s="393">
        <v>0</v>
      </c>
      <c r="BW420" s="393">
        <v>0</v>
      </c>
      <c r="BX420" s="393">
        <v>0</v>
      </c>
      <c r="BY420" s="393">
        <v>0</v>
      </c>
      <c r="BZ420" s="393">
        <v>0</v>
      </c>
      <c r="CA420" s="393">
        <v>0</v>
      </c>
      <c r="CB420" s="393">
        <v>0</v>
      </c>
      <c r="CC420" s="393">
        <v>0</v>
      </c>
      <c r="CD420" s="393">
        <v>0</v>
      </c>
      <c r="CE420" s="393">
        <v>0</v>
      </c>
      <c r="CF420" s="393">
        <v>0</v>
      </c>
      <c r="CG420" s="393">
        <v>0</v>
      </c>
      <c r="CH420" s="393">
        <v>0</v>
      </c>
      <c r="CI420" s="393">
        <v>0</v>
      </c>
      <c r="CJ420" s="393">
        <v>0</v>
      </c>
      <c r="CK420" s="393">
        <v>0</v>
      </c>
      <c r="CL420" s="393">
        <v>0</v>
      </c>
      <c r="CM420" s="393">
        <v>0</v>
      </c>
      <c r="CN420" s="393">
        <v>0</v>
      </c>
      <c r="CO420" s="393">
        <v>0</v>
      </c>
      <c r="CP420" s="393">
        <v>870536</v>
      </c>
      <c r="CQ420" s="393">
        <v>0</v>
      </c>
      <c r="CR420" s="393">
        <v>0</v>
      </c>
      <c r="CS420" s="393">
        <v>0</v>
      </c>
      <c r="CT420" s="393">
        <v>0</v>
      </c>
      <c r="CU420" s="393">
        <v>0</v>
      </c>
      <c r="CV420" s="393">
        <v>21866</v>
      </c>
      <c r="CW420" s="393">
        <v>0</v>
      </c>
      <c r="CX420" s="393">
        <v>0</v>
      </c>
      <c r="CY420" s="393">
        <v>0</v>
      </c>
      <c r="CZ420" s="393">
        <v>0</v>
      </c>
      <c r="DA420" s="393">
        <v>0</v>
      </c>
      <c r="DB420" s="393">
        <v>0</v>
      </c>
      <c r="DC420" s="393">
        <v>0</v>
      </c>
      <c r="DD420" s="393">
        <v>0</v>
      </c>
      <c r="DE420" s="393">
        <v>0</v>
      </c>
      <c r="DF420" s="393">
        <v>0</v>
      </c>
      <c r="DG420" s="393">
        <v>0</v>
      </c>
      <c r="DH420" s="393">
        <v>0</v>
      </c>
      <c r="DI420" s="393">
        <v>0</v>
      </c>
      <c r="DJ420" s="393">
        <v>0</v>
      </c>
      <c r="DK420" s="393">
        <v>0</v>
      </c>
      <c r="DL420" s="393">
        <v>0</v>
      </c>
      <c r="DM420" s="393">
        <v>0</v>
      </c>
      <c r="DN420" s="393">
        <v>0</v>
      </c>
      <c r="DO420" s="393">
        <v>0</v>
      </c>
    </row>
    <row r="421" spans="1:141" ht="15" x14ac:dyDescent="0.25">
      <c r="A421" s="386" t="str">
        <f t="shared" si="23"/>
        <v>600120260311TAC0128-60xx-911124400678</v>
      </c>
      <c r="B421" s="161" t="s">
        <v>4758</v>
      </c>
      <c r="C421" s="475" t="s">
        <v>3363</v>
      </c>
      <c r="D421" s="161" t="s">
        <v>4458</v>
      </c>
      <c r="E421" s="161"/>
      <c r="F421" s="161" t="s">
        <v>4903</v>
      </c>
      <c r="G421" s="161" t="s">
        <v>479</v>
      </c>
      <c r="H421" s="198">
        <v>46092</v>
      </c>
      <c r="I421" s="161" t="s">
        <v>566</v>
      </c>
      <c r="J421" s="161" t="s">
        <v>363</v>
      </c>
      <c r="K421" s="260">
        <v>911124400678</v>
      </c>
      <c r="L421" s="161" t="s">
        <v>4918</v>
      </c>
      <c r="M421" s="161" t="s">
        <v>4720</v>
      </c>
      <c r="N421" s="161" t="s">
        <v>564</v>
      </c>
      <c r="O421" s="198" t="e">
        <v>#N/A</v>
      </c>
      <c r="P421" s="161" t="e">
        <v>#N/A</v>
      </c>
      <c r="Q421" s="161" t="e">
        <v>#N/A</v>
      </c>
      <c r="R421" s="161" t="s">
        <v>480</v>
      </c>
      <c r="S421" s="161" t="s">
        <v>788</v>
      </c>
      <c r="T421" s="161" t="s">
        <v>578</v>
      </c>
      <c r="U421" s="161" t="s">
        <v>788</v>
      </c>
      <c r="V421" s="161" t="s">
        <v>658</v>
      </c>
      <c r="W421" s="161" t="s">
        <v>132</v>
      </c>
      <c r="X421" s="198">
        <v>45706</v>
      </c>
      <c r="Y421" s="198">
        <v>46079</v>
      </c>
      <c r="Z421" s="161">
        <v>30</v>
      </c>
      <c r="AA421" s="198">
        <v>46097</v>
      </c>
      <c r="AB421" s="197">
        <f t="shared" si="22"/>
        <v>16</v>
      </c>
      <c r="AC421" s="161" t="s">
        <v>904</v>
      </c>
      <c r="AD421" s="161">
        <v>0</v>
      </c>
      <c r="AE421" s="197">
        <v>779000</v>
      </c>
      <c r="AF421" s="197">
        <v>3.9528883183568677</v>
      </c>
      <c r="AG421" s="197">
        <v>0</v>
      </c>
      <c r="AH421" s="242" t="s">
        <v>118</v>
      </c>
      <c r="AI421" s="242" t="s">
        <v>57</v>
      </c>
      <c r="AJ421" s="516">
        <v>0</v>
      </c>
      <c r="AK421" s="516">
        <v>0</v>
      </c>
      <c r="AL421" s="516">
        <v>0</v>
      </c>
      <c r="AM421" s="516">
        <v>0</v>
      </c>
      <c r="AN421" s="516">
        <v>779000</v>
      </c>
      <c r="AO421" s="516">
        <v>0</v>
      </c>
      <c r="AP421" s="516">
        <v>0</v>
      </c>
      <c r="AQ421" s="516">
        <v>0</v>
      </c>
      <c r="AR421" s="516">
        <v>0</v>
      </c>
      <c r="AS421" s="516">
        <v>0</v>
      </c>
      <c r="AT421" s="516">
        <v>30793</v>
      </c>
      <c r="AU421" s="516">
        <v>0</v>
      </c>
      <c r="AV421" s="516">
        <v>0</v>
      </c>
      <c r="AW421" s="516">
        <v>0</v>
      </c>
      <c r="AX421" s="516">
        <v>0</v>
      </c>
      <c r="AY421" s="516">
        <v>0</v>
      </c>
      <c r="AZ421" s="516">
        <v>0</v>
      </c>
      <c r="BA421" s="516">
        <v>0</v>
      </c>
      <c r="BB421" s="393">
        <v>0</v>
      </c>
      <c r="BC421" s="393">
        <v>0</v>
      </c>
      <c r="BD421" s="393">
        <v>0</v>
      </c>
      <c r="BE421" s="393">
        <v>0</v>
      </c>
      <c r="BF421" s="393">
        <v>0</v>
      </c>
      <c r="BG421" s="393">
        <v>0</v>
      </c>
      <c r="BH421" s="393">
        <v>0</v>
      </c>
      <c r="BI421" s="393">
        <v>0</v>
      </c>
      <c r="BJ421" s="393">
        <v>0</v>
      </c>
      <c r="BK421" s="393">
        <v>0</v>
      </c>
      <c r="BL421" s="393">
        <v>0</v>
      </c>
      <c r="BM421" s="393">
        <v>0</v>
      </c>
      <c r="BN421" s="393">
        <v>0</v>
      </c>
      <c r="BO421" s="393">
        <v>0</v>
      </c>
      <c r="BP421" s="393">
        <v>0</v>
      </c>
      <c r="BQ421" s="393">
        <v>0</v>
      </c>
      <c r="BR421" s="393">
        <v>0</v>
      </c>
      <c r="BS421" s="393">
        <v>0</v>
      </c>
      <c r="BT421" s="393">
        <v>0</v>
      </c>
      <c r="BU421" s="393">
        <v>0</v>
      </c>
      <c r="BV421" s="393">
        <v>0</v>
      </c>
      <c r="BW421" s="393">
        <v>0</v>
      </c>
      <c r="BX421" s="393">
        <v>0</v>
      </c>
      <c r="BY421" s="393">
        <v>0</v>
      </c>
      <c r="BZ421" s="393">
        <v>0</v>
      </c>
      <c r="CA421" s="393">
        <v>0</v>
      </c>
      <c r="CB421" s="393">
        <v>0</v>
      </c>
      <c r="CC421" s="393">
        <v>0</v>
      </c>
      <c r="CD421" s="393">
        <v>0</v>
      </c>
      <c r="CE421" s="393">
        <v>0</v>
      </c>
      <c r="CF421" s="393">
        <v>0</v>
      </c>
      <c r="CG421" s="393">
        <v>0</v>
      </c>
      <c r="CH421" s="393">
        <v>0</v>
      </c>
      <c r="CI421" s="393">
        <v>0</v>
      </c>
      <c r="CJ421" s="393">
        <v>11673</v>
      </c>
      <c r="CK421" s="393">
        <v>0</v>
      </c>
      <c r="CL421" s="393">
        <v>0</v>
      </c>
      <c r="CM421" s="393">
        <v>0</v>
      </c>
      <c r="CN421" s="393">
        <v>0</v>
      </c>
      <c r="CO421" s="393">
        <v>0</v>
      </c>
      <c r="CP421" s="393">
        <v>779000</v>
      </c>
      <c r="CQ421" s="393">
        <v>0</v>
      </c>
      <c r="CR421" s="393">
        <v>0</v>
      </c>
      <c r="CS421" s="393">
        <v>0</v>
      </c>
      <c r="CT421" s="393">
        <v>0</v>
      </c>
      <c r="CU421" s="393">
        <v>0</v>
      </c>
      <c r="CV421" s="393">
        <v>19120</v>
      </c>
      <c r="CW421" s="393">
        <v>0</v>
      </c>
      <c r="CX421" s="393">
        <v>0</v>
      </c>
      <c r="CY421" s="393">
        <v>0</v>
      </c>
      <c r="CZ421" s="393">
        <v>0</v>
      </c>
      <c r="DA421" s="393">
        <v>0</v>
      </c>
      <c r="DB421" s="393">
        <v>0</v>
      </c>
      <c r="DC421" s="393">
        <v>0</v>
      </c>
      <c r="DD421" s="393">
        <v>0</v>
      </c>
      <c r="DE421" s="393">
        <v>0</v>
      </c>
      <c r="DF421" s="393">
        <v>0</v>
      </c>
      <c r="DG421" s="393">
        <v>0</v>
      </c>
      <c r="DH421" s="393">
        <v>0</v>
      </c>
      <c r="DI421" s="393">
        <v>0</v>
      </c>
      <c r="DJ421" s="393">
        <v>0</v>
      </c>
      <c r="DK421" s="393">
        <v>0</v>
      </c>
      <c r="DL421" s="393">
        <v>0</v>
      </c>
      <c r="DM421" s="393">
        <v>0</v>
      </c>
      <c r="DN421" s="393">
        <v>0</v>
      </c>
      <c r="DO421" s="393">
        <v>0</v>
      </c>
    </row>
    <row r="422" spans="1:141" ht="15" x14ac:dyDescent="0.25">
      <c r="A422" s="386" t="str">
        <f t="shared" si="23"/>
        <v>590120260326TAC0010-59xx-830330400915</v>
      </c>
      <c r="B422" s="161" t="s">
        <v>4559</v>
      </c>
      <c r="C422" s="475" t="s">
        <v>3363</v>
      </c>
      <c r="D422" s="161" t="s">
        <v>4458</v>
      </c>
      <c r="E422" s="161"/>
      <c r="F422" s="161" t="s">
        <v>4903</v>
      </c>
      <c r="G422" s="161" t="s">
        <v>479</v>
      </c>
      <c r="H422" s="198">
        <v>46107</v>
      </c>
      <c r="I422" s="161" t="s">
        <v>570</v>
      </c>
      <c r="J422" s="161" t="s">
        <v>337</v>
      </c>
      <c r="K422" s="260">
        <v>830330400915</v>
      </c>
      <c r="L422" s="161" t="s">
        <v>5483</v>
      </c>
      <c r="M422" s="161" t="s">
        <v>4558</v>
      </c>
      <c r="N422" s="161" t="s">
        <v>564</v>
      </c>
      <c r="O422" s="198" t="e">
        <v>#N/A</v>
      </c>
      <c r="P422" s="161" t="e">
        <v>#N/A</v>
      </c>
      <c r="Q422" s="161" t="e">
        <v>#N/A</v>
      </c>
      <c r="R422" s="161" t="s">
        <v>31</v>
      </c>
      <c r="S422" s="161" t="s">
        <v>747</v>
      </c>
      <c r="T422" s="161" t="s">
        <v>572</v>
      </c>
      <c r="U422" s="161" t="s">
        <v>1105</v>
      </c>
      <c r="V422" s="161" t="s">
        <v>658</v>
      </c>
      <c r="W422" s="161" t="s">
        <v>132</v>
      </c>
      <c r="X422" s="198">
        <v>45497</v>
      </c>
      <c r="Y422" s="198">
        <v>46065</v>
      </c>
      <c r="Z422" s="161">
        <v>30</v>
      </c>
      <c r="AA422" s="198">
        <v>46112</v>
      </c>
      <c r="AB422" s="197">
        <f t="shared" si="22"/>
        <v>1</v>
      </c>
      <c r="AC422" s="161" t="s">
        <v>904</v>
      </c>
      <c r="AD422" s="161">
        <v>0</v>
      </c>
      <c r="AE422" s="197">
        <v>769058</v>
      </c>
      <c r="AF422" s="197">
        <v>16.640097365868375</v>
      </c>
      <c r="AG422" s="197">
        <v>0</v>
      </c>
      <c r="AH422" s="242" t="s">
        <v>118</v>
      </c>
      <c r="AI422" s="242" t="s">
        <v>57</v>
      </c>
      <c r="AJ422" s="516">
        <v>0</v>
      </c>
      <c r="AK422" s="516">
        <v>0</v>
      </c>
      <c r="AL422" s="516">
        <v>0</v>
      </c>
      <c r="AM422" s="516">
        <v>769058</v>
      </c>
      <c r="AN422" s="516">
        <v>0</v>
      </c>
      <c r="AO422" s="516">
        <v>0</v>
      </c>
      <c r="AP422" s="516">
        <v>0</v>
      </c>
      <c r="AQ422" s="516">
        <v>0</v>
      </c>
      <c r="AR422" s="516">
        <v>0</v>
      </c>
      <c r="AS422" s="516">
        <v>125276</v>
      </c>
      <c r="AT422" s="516">
        <v>2696</v>
      </c>
      <c r="AU422" s="516">
        <v>0</v>
      </c>
      <c r="AV422" s="516">
        <v>0</v>
      </c>
      <c r="AW422" s="516">
        <v>0</v>
      </c>
      <c r="AX422" s="516">
        <v>0</v>
      </c>
      <c r="AY422" s="516">
        <v>0</v>
      </c>
      <c r="AZ422" s="516">
        <v>0</v>
      </c>
      <c r="BA422" s="516">
        <v>0</v>
      </c>
      <c r="BB422" s="393">
        <v>0</v>
      </c>
      <c r="BC422" s="393">
        <v>0</v>
      </c>
      <c r="BD422" s="393">
        <v>0</v>
      </c>
      <c r="BE422" s="393">
        <v>0</v>
      </c>
      <c r="BF422" s="393">
        <v>0</v>
      </c>
      <c r="BG422" s="393">
        <v>0</v>
      </c>
      <c r="BH422" s="393">
        <v>0</v>
      </c>
      <c r="BI422" s="393">
        <v>0</v>
      </c>
      <c r="BJ422" s="393">
        <v>0</v>
      </c>
      <c r="BK422" s="393">
        <v>0</v>
      </c>
      <c r="BL422" s="393">
        <v>0</v>
      </c>
      <c r="BM422" s="393">
        <v>0</v>
      </c>
      <c r="BN422" s="393">
        <v>0</v>
      </c>
      <c r="BO422" s="393">
        <v>0</v>
      </c>
      <c r="BP422" s="393">
        <v>0</v>
      </c>
      <c r="BQ422" s="393">
        <v>0</v>
      </c>
      <c r="BR422" s="393">
        <v>0</v>
      </c>
      <c r="BS422" s="393">
        <v>0</v>
      </c>
      <c r="BT422" s="393">
        <v>0</v>
      </c>
      <c r="BU422" s="393">
        <v>0</v>
      </c>
      <c r="BV422" s="393">
        <v>0</v>
      </c>
      <c r="BW422" s="393">
        <v>0</v>
      </c>
      <c r="BX422" s="393">
        <v>0</v>
      </c>
      <c r="BY422" s="393">
        <v>0</v>
      </c>
      <c r="BZ422" s="393">
        <v>0</v>
      </c>
      <c r="CA422" s="393">
        <v>0</v>
      </c>
      <c r="CB422" s="393">
        <v>0</v>
      </c>
      <c r="CC422" s="393">
        <v>0</v>
      </c>
      <c r="CD422" s="393">
        <v>0</v>
      </c>
      <c r="CE422" s="393">
        <v>0</v>
      </c>
      <c r="CF422" s="393">
        <v>0</v>
      </c>
      <c r="CG422" s="393">
        <v>0</v>
      </c>
      <c r="CH422" s="393">
        <v>0</v>
      </c>
      <c r="CI422" s="393">
        <v>111129</v>
      </c>
      <c r="CJ422" s="393">
        <v>2696</v>
      </c>
      <c r="CK422" s="393">
        <v>0</v>
      </c>
      <c r="CL422" s="393">
        <v>0</v>
      </c>
      <c r="CM422" s="393">
        <v>0</v>
      </c>
      <c r="CN422" s="393">
        <v>0</v>
      </c>
      <c r="CO422" s="393">
        <v>769058</v>
      </c>
      <c r="CP422" s="393">
        <v>0</v>
      </c>
      <c r="CQ422" s="393">
        <v>0</v>
      </c>
      <c r="CR422" s="393">
        <v>0</v>
      </c>
      <c r="CS422" s="393">
        <v>0</v>
      </c>
      <c r="CT422" s="393">
        <v>0</v>
      </c>
      <c r="CU422" s="393">
        <v>14147</v>
      </c>
      <c r="CV422" s="393">
        <v>0</v>
      </c>
      <c r="CW422" s="393">
        <v>0</v>
      </c>
      <c r="CX422" s="393">
        <v>0</v>
      </c>
      <c r="CY422" s="393">
        <v>0</v>
      </c>
      <c r="CZ422" s="393">
        <v>0</v>
      </c>
      <c r="DA422" s="393">
        <v>0</v>
      </c>
      <c r="DB422" s="393">
        <v>0</v>
      </c>
      <c r="DC422" s="393">
        <v>0</v>
      </c>
      <c r="DD422" s="393">
        <v>0</v>
      </c>
      <c r="DE422" s="393">
        <v>0</v>
      </c>
      <c r="DF422" s="393">
        <v>0</v>
      </c>
      <c r="DG422" s="393">
        <v>0</v>
      </c>
      <c r="DH422" s="393">
        <v>0</v>
      </c>
      <c r="DI422" s="393">
        <v>0</v>
      </c>
      <c r="DJ422" s="393">
        <v>0</v>
      </c>
      <c r="DK422" s="393">
        <v>0</v>
      </c>
      <c r="DL422" s="393">
        <v>0</v>
      </c>
      <c r="DM422" s="393">
        <v>0</v>
      </c>
      <c r="DN422" s="393">
        <v>0</v>
      </c>
      <c r="DO422" s="393">
        <v>0</v>
      </c>
    </row>
    <row r="423" spans="1:141" ht="15" x14ac:dyDescent="0.25">
      <c r="A423" s="386" t="str">
        <f t="shared" si="23"/>
        <v>590120260203TAC0017-59xx-180740024592</v>
      </c>
      <c r="B423" s="161" t="s">
        <v>2765</v>
      </c>
      <c r="C423" s="475" t="s">
        <v>3363</v>
      </c>
      <c r="D423" s="161" t="s">
        <v>4458</v>
      </c>
      <c r="E423" s="161" t="s">
        <v>5176</v>
      </c>
      <c r="F423" s="161"/>
      <c r="G423" s="161" t="s">
        <v>479</v>
      </c>
      <c r="H423" s="198">
        <v>46056</v>
      </c>
      <c r="I423" s="161" t="s">
        <v>570</v>
      </c>
      <c r="J423" s="161" t="s">
        <v>337</v>
      </c>
      <c r="K423" s="260">
        <v>180740024592</v>
      </c>
      <c r="L423" s="161" t="s">
        <v>3917</v>
      </c>
      <c r="M423" s="161" t="s">
        <v>2764</v>
      </c>
      <c r="N423" s="161" t="s">
        <v>564</v>
      </c>
      <c r="O423" s="198" t="e">
        <v>#N/A</v>
      </c>
      <c r="P423" s="161" t="e">
        <v>#N/A</v>
      </c>
      <c r="Q423" s="161" t="e">
        <v>#N/A</v>
      </c>
      <c r="R423" s="161" t="s">
        <v>480</v>
      </c>
      <c r="S423" s="161" t="s">
        <v>747</v>
      </c>
      <c r="T423" s="161" t="s">
        <v>572</v>
      </c>
      <c r="U423" s="161" t="s">
        <v>2330</v>
      </c>
      <c r="V423" s="161" t="s">
        <v>658</v>
      </c>
      <c r="W423" s="161" t="s">
        <v>42</v>
      </c>
      <c r="X423" s="198">
        <v>44927</v>
      </c>
      <c r="Y423" s="198">
        <v>46022</v>
      </c>
      <c r="Z423" s="161">
        <v>30</v>
      </c>
      <c r="AA423" s="198">
        <v>46059</v>
      </c>
      <c r="AB423" s="197">
        <f t="shared" si="22"/>
        <v>54</v>
      </c>
      <c r="AC423" s="161" t="s">
        <v>118</v>
      </c>
      <c r="AD423" s="161" t="s">
        <v>165</v>
      </c>
      <c r="AE423" s="197">
        <v>250000</v>
      </c>
      <c r="AF423" s="197">
        <v>28.096399999999999</v>
      </c>
      <c r="AG423" s="197">
        <v>0.33333333333333331</v>
      </c>
      <c r="AH423" s="242" t="s">
        <v>118</v>
      </c>
      <c r="AI423" s="242" t="s">
        <v>118</v>
      </c>
      <c r="AJ423" s="515"/>
      <c r="AK423" s="515"/>
      <c r="AL423" s="515"/>
      <c r="AM423" s="515"/>
      <c r="AN423" s="515"/>
      <c r="AO423" s="515"/>
      <c r="AP423" s="515"/>
      <c r="AQ423" s="515"/>
      <c r="AR423" s="515"/>
      <c r="AS423" s="515"/>
      <c r="AT423" s="515"/>
      <c r="AU423" s="515"/>
      <c r="AV423" s="515"/>
      <c r="AW423" s="515"/>
      <c r="AX423" s="515"/>
      <c r="AY423" s="515"/>
      <c r="AZ423" s="515"/>
      <c r="BA423" s="515"/>
      <c r="BB423" s="234"/>
      <c r="BC423" s="234"/>
      <c r="BD423" s="234"/>
      <c r="BE423" s="234"/>
      <c r="BF423" s="234"/>
      <c r="BG423" s="234"/>
      <c r="BH423" s="234"/>
      <c r="BI423" s="234"/>
      <c r="BJ423" s="234"/>
      <c r="BK423" s="234"/>
      <c r="BL423" s="234"/>
      <c r="BM423" s="234"/>
      <c r="BN423" s="234"/>
      <c r="BO423" s="234"/>
      <c r="BP423" s="234"/>
      <c r="BQ423" s="234"/>
      <c r="BR423" s="234"/>
      <c r="BS423" s="234"/>
      <c r="BT423" s="234"/>
      <c r="BU423" s="234"/>
      <c r="BV423" s="234"/>
      <c r="BW423" s="234"/>
      <c r="BX423" s="234"/>
      <c r="BY423" s="234"/>
      <c r="BZ423" s="234"/>
      <c r="CA423" s="234"/>
      <c r="CB423" s="234"/>
      <c r="CC423" s="234"/>
      <c r="CD423" s="234"/>
      <c r="CE423" s="234"/>
      <c r="CF423" s="234"/>
      <c r="CG423" s="234"/>
      <c r="CH423" s="234"/>
      <c r="CI423" s="234"/>
      <c r="CJ423" s="234"/>
      <c r="CK423" s="234"/>
      <c r="CL423" s="234"/>
      <c r="CM423" s="234"/>
      <c r="CN423" s="234"/>
      <c r="CO423" s="234"/>
      <c r="CP423" s="234"/>
      <c r="CQ423" s="234"/>
      <c r="CR423" s="234"/>
      <c r="CS423" s="234"/>
      <c r="CT423" s="234"/>
      <c r="CU423" s="234"/>
      <c r="CV423" s="234"/>
      <c r="CW423" s="234"/>
      <c r="CX423" s="234"/>
      <c r="CY423" s="234"/>
      <c r="CZ423" s="234"/>
      <c r="DA423" s="234"/>
      <c r="DB423" s="234"/>
      <c r="DC423" s="234"/>
      <c r="DD423" s="234"/>
      <c r="DE423" s="234"/>
      <c r="DF423" s="234"/>
      <c r="DG423" s="234"/>
      <c r="DH423" s="234"/>
      <c r="DI423" s="234"/>
      <c r="DJ423" s="234"/>
      <c r="DK423" s="234"/>
      <c r="DL423" s="234"/>
      <c r="DM423" s="234"/>
      <c r="DN423" s="234"/>
      <c r="DO423" s="234"/>
      <c r="DP423" s="234"/>
      <c r="DQ423" s="234"/>
      <c r="DR423" s="234"/>
      <c r="DS423" s="234"/>
      <c r="DT423" s="234"/>
      <c r="DU423" s="234"/>
      <c r="DV423" s="234"/>
      <c r="DW423" s="234"/>
      <c r="DX423" s="234"/>
      <c r="DY423" s="234"/>
      <c r="DZ423" s="234"/>
      <c r="EA423" s="234"/>
      <c r="EB423" s="234"/>
      <c r="EC423" s="234"/>
      <c r="ED423" s="234"/>
      <c r="EE423" s="234"/>
      <c r="EF423" s="234"/>
      <c r="EG423" s="234"/>
      <c r="EH423" s="234"/>
      <c r="EI423" s="234"/>
      <c r="EJ423" s="234"/>
      <c r="EK423" s="234"/>
    </row>
    <row r="424" spans="1:141" ht="15" x14ac:dyDescent="0.25">
      <c r="A424" s="386" t="str">
        <f t="shared" si="23"/>
        <v>150120260326TAC0001-15xx-20641015513</v>
      </c>
      <c r="B424" s="161" t="s">
        <v>5507</v>
      </c>
      <c r="C424" s="475" t="s">
        <v>3363</v>
      </c>
      <c r="D424" s="161" t="s">
        <v>4458</v>
      </c>
      <c r="E424" s="161"/>
      <c r="F424" s="161" t="s">
        <v>4903</v>
      </c>
      <c r="G424" s="161" t="s">
        <v>479</v>
      </c>
      <c r="H424" s="198">
        <v>46107</v>
      </c>
      <c r="I424" s="161" t="s">
        <v>573</v>
      </c>
      <c r="J424" s="161" t="s">
        <v>290</v>
      </c>
      <c r="K424" s="260">
        <v>20641015513</v>
      </c>
      <c r="L424" s="161" t="s">
        <v>5508</v>
      </c>
      <c r="M424" s="161" t="s">
        <v>5509</v>
      </c>
      <c r="N424" s="161" t="s">
        <v>564</v>
      </c>
      <c r="O424" s="198" t="e">
        <v>#N/A</v>
      </c>
      <c r="P424" s="161" t="e">
        <v>#N/A</v>
      </c>
      <c r="Q424" s="161" t="e">
        <v>#N/A</v>
      </c>
      <c r="R424" s="161" t="s">
        <v>31</v>
      </c>
      <c r="S424" s="161" t="s">
        <v>688</v>
      </c>
      <c r="T424" s="161" t="s">
        <v>572</v>
      </c>
      <c r="U424" s="161" t="s">
        <v>657</v>
      </c>
      <c r="V424" s="161" t="s">
        <v>658</v>
      </c>
      <c r="W424" s="161" t="s">
        <v>132</v>
      </c>
      <c r="X424" s="198">
        <v>44927</v>
      </c>
      <c r="Y424" s="198">
        <v>46043</v>
      </c>
      <c r="Z424" s="161">
        <v>30</v>
      </c>
      <c r="AA424" s="198">
        <v>46112</v>
      </c>
      <c r="AB424" s="197">
        <f t="shared" si="22"/>
        <v>1</v>
      </c>
      <c r="AC424" s="161" t="s">
        <v>904</v>
      </c>
      <c r="AD424" s="161">
        <v>0</v>
      </c>
      <c r="AE424" s="197">
        <v>72700</v>
      </c>
      <c r="AF424" s="197">
        <v>10</v>
      </c>
      <c r="AG424" s="197">
        <v>2.4791666666666665</v>
      </c>
      <c r="AH424" s="242" t="s">
        <v>118</v>
      </c>
      <c r="AI424" s="242" t="s">
        <v>57</v>
      </c>
      <c r="AJ424" s="516">
        <v>0</v>
      </c>
      <c r="AK424" s="516">
        <v>0</v>
      </c>
      <c r="AL424" s="516">
        <v>32260</v>
      </c>
      <c r="AM424" s="516">
        <v>0</v>
      </c>
      <c r="AN424" s="516">
        <v>40440</v>
      </c>
      <c r="AO424" s="516">
        <v>0</v>
      </c>
      <c r="AP424" s="516">
        <v>2175356</v>
      </c>
      <c r="AQ424" s="516">
        <v>2274606</v>
      </c>
      <c r="AR424" s="516">
        <v>2117974</v>
      </c>
      <c r="AS424" s="516">
        <v>1287468</v>
      </c>
      <c r="AT424" s="516">
        <v>661877</v>
      </c>
      <c r="AU424" s="516">
        <v>0</v>
      </c>
      <c r="AV424" s="516">
        <v>2</v>
      </c>
      <c r="AW424" s="516">
        <v>2</v>
      </c>
      <c r="AX424" s="516">
        <v>4.083333333333333</v>
      </c>
      <c r="AY424" s="516">
        <v>3.0833333333333335</v>
      </c>
      <c r="AZ424" s="516">
        <v>1.75</v>
      </c>
      <c r="BA424" s="516">
        <v>1</v>
      </c>
      <c r="BB424" s="393">
        <v>0</v>
      </c>
      <c r="BC424" s="393">
        <v>0</v>
      </c>
      <c r="BD424" s="393">
        <v>32260</v>
      </c>
      <c r="BE424" s="393">
        <v>0</v>
      </c>
      <c r="BF424" s="393">
        <v>40440</v>
      </c>
      <c r="BG424" s="393">
        <v>0</v>
      </c>
      <c r="BH424" s="393">
        <v>2175356</v>
      </c>
      <c r="BI424" s="393">
        <v>2274606</v>
      </c>
      <c r="BJ424" s="393">
        <v>2117974</v>
      </c>
      <c r="BK424" s="393">
        <v>1287468</v>
      </c>
      <c r="BL424" s="393">
        <v>661877</v>
      </c>
      <c r="BM424" s="393">
        <v>0</v>
      </c>
      <c r="BN424" s="393">
        <v>2</v>
      </c>
      <c r="BO424" s="393">
        <v>2</v>
      </c>
      <c r="BP424" s="393">
        <v>4.083333333333333</v>
      </c>
      <c r="BQ424" s="393">
        <v>3.0833333333333335</v>
      </c>
      <c r="BR424" s="393">
        <v>1.75</v>
      </c>
      <c r="BS424" s="393">
        <v>1</v>
      </c>
      <c r="BT424" s="393">
        <v>0</v>
      </c>
      <c r="BU424" s="393">
        <v>0</v>
      </c>
      <c r="BV424" s="393">
        <v>0</v>
      </c>
      <c r="BW424" s="393">
        <v>0</v>
      </c>
      <c r="BX424" s="393">
        <v>0</v>
      </c>
      <c r="BY424" s="393">
        <v>0</v>
      </c>
      <c r="BZ424" s="393">
        <v>0</v>
      </c>
      <c r="CA424" s="393">
        <v>0</v>
      </c>
      <c r="CB424" s="393">
        <v>0</v>
      </c>
      <c r="CC424" s="393">
        <v>0</v>
      </c>
      <c r="CD424" s="393">
        <v>0</v>
      </c>
      <c r="CE424" s="393">
        <v>0</v>
      </c>
      <c r="CF424" s="393">
        <v>0</v>
      </c>
      <c r="CG424" s="393">
        <v>0</v>
      </c>
      <c r="CH424" s="393">
        <v>0</v>
      </c>
      <c r="CI424" s="393">
        <v>0</v>
      </c>
      <c r="CJ424" s="393">
        <v>0</v>
      </c>
      <c r="CK424" s="393">
        <v>0</v>
      </c>
      <c r="CL424" s="393">
        <v>0</v>
      </c>
      <c r="CM424" s="393">
        <v>0</v>
      </c>
      <c r="CN424" s="393">
        <v>0</v>
      </c>
      <c r="CO424" s="393">
        <v>0</v>
      </c>
      <c r="CP424" s="393">
        <v>0</v>
      </c>
      <c r="CQ424" s="393">
        <v>0</v>
      </c>
      <c r="CR424" s="393">
        <v>0</v>
      </c>
      <c r="CS424" s="393">
        <v>0</v>
      </c>
      <c r="CT424" s="393">
        <v>0</v>
      </c>
      <c r="CU424" s="393">
        <v>0</v>
      </c>
      <c r="CV424" s="393">
        <v>0</v>
      </c>
      <c r="CW424" s="393">
        <v>0</v>
      </c>
      <c r="CX424" s="393">
        <v>0</v>
      </c>
      <c r="CY424" s="393">
        <v>0</v>
      </c>
      <c r="CZ424" s="393">
        <v>0</v>
      </c>
      <c r="DA424" s="393">
        <v>0</v>
      </c>
      <c r="DB424" s="393">
        <v>0</v>
      </c>
      <c r="DC424" s="393">
        <v>0</v>
      </c>
      <c r="DD424" s="393">
        <v>0</v>
      </c>
      <c r="DE424" s="393">
        <v>0</v>
      </c>
      <c r="DF424" s="393">
        <v>0</v>
      </c>
      <c r="DG424" s="393">
        <v>0</v>
      </c>
      <c r="DH424" s="393">
        <v>0</v>
      </c>
      <c r="DI424" s="393">
        <v>0</v>
      </c>
      <c r="DJ424" s="393">
        <v>0</v>
      </c>
      <c r="DK424" s="393">
        <v>0</v>
      </c>
      <c r="DL424" s="393">
        <v>0</v>
      </c>
      <c r="DM424" s="393">
        <v>0</v>
      </c>
      <c r="DN424" s="393">
        <v>0</v>
      </c>
      <c r="DO424" s="393">
        <v>0</v>
      </c>
    </row>
    <row r="425" spans="1:141" ht="15" x14ac:dyDescent="0.25">
      <c r="A425" s="386" t="str">
        <f t="shared" si="23"/>
        <v>620120251225TAC0002-62xx-981213450908</v>
      </c>
      <c r="B425" s="161" t="s">
        <v>3702</v>
      </c>
      <c r="C425" s="475" t="s">
        <v>3363</v>
      </c>
      <c r="D425" s="161" t="s">
        <v>4458</v>
      </c>
      <c r="E425" s="161" t="s">
        <v>5420</v>
      </c>
      <c r="F425" s="161"/>
      <c r="G425" s="161" t="s">
        <v>479</v>
      </c>
      <c r="H425" s="198">
        <v>46016</v>
      </c>
      <c r="I425" s="161" t="s">
        <v>576</v>
      </c>
      <c r="J425" s="161" t="s">
        <v>361</v>
      </c>
      <c r="K425" s="260">
        <v>981213450908</v>
      </c>
      <c r="L425" s="161" t="s">
        <v>3956</v>
      </c>
      <c r="M425" s="161" t="s">
        <v>3701</v>
      </c>
      <c r="N425" s="161" t="s">
        <v>564</v>
      </c>
      <c r="O425" s="198" t="e">
        <v>#N/A</v>
      </c>
      <c r="P425" s="161" t="e">
        <v>#N/A</v>
      </c>
      <c r="Q425" s="161" t="e">
        <v>#N/A</v>
      </c>
      <c r="R425" s="161" t="s">
        <v>31</v>
      </c>
      <c r="S425" s="161" t="s">
        <v>715</v>
      </c>
      <c r="T425" s="161" t="s">
        <v>567</v>
      </c>
      <c r="U425" s="161" t="s">
        <v>495</v>
      </c>
      <c r="V425" s="161" t="s">
        <v>658</v>
      </c>
      <c r="W425" s="161" t="s">
        <v>132</v>
      </c>
      <c r="X425" s="198">
        <v>44923</v>
      </c>
      <c r="Y425" s="198">
        <v>46014</v>
      </c>
      <c r="Z425" s="161">
        <v>30</v>
      </c>
      <c r="AA425" s="198">
        <v>46080</v>
      </c>
      <c r="AB425" s="197">
        <f t="shared" si="22"/>
        <v>33</v>
      </c>
      <c r="AC425" s="161" t="s">
        <v>904</v>
      </c>
      <c r="AD425" s="161">
        <v>0</v>
      </c>
      <c r="AE425" s="197">
        <v>25000</v>
      </c>
      <c r="AF425" s="197">
        <v>3</v>
      </c>
      <c r="AG425" s="197">
        <v>0</v>
      </c>
      <c r="AH425" s="242" t="s">
        <v>118</v>
      </c>
      <c r="AI425" s="242" t="s">
        <v>118</v>
      </c>
      <c r="AJ425" s="515"/>
      <c r="AK425" s="515"/>
      <c r="AL425" s="515"/>
      <c r="AM425" s="515"/>
      <c r="AN425" s="515"/>
      <c r="AO425" s="515"/>
      <c r="AP425" s="515"/>
      <c r="AQ425" s="515"/>
      <c r="AR425" s="515"/>
      <c r="AS425" s="515"/>
      <c r="AT425" s="515"/>
      <c r="AU425" s="515"/>
      <c r="AV425" s="515"/>
      <c r="AW425" s="515"/>
      <c r="AX425" s="515"/>
      <c r="AY425" s="515"/>
      <c r="AZ425" s="515"/>
      <c r="BA425" s="515"/>
      <c r="BB425" s="234"/>
      <c r="BC425" s="234"/>
      <c r="BD425" s="234"/>
      <c r="BE425" s="234"/>
      <c r="BF425" s="234"/>
      <c r="BG425" s="234"/>
      <c r="BH425" s="234"/>
      <c r="BI425" s="234"/>
      <c r="BJ425" s="234"/>
      <c r="BK425" s="234"/>
      <c r="BL425" s="234"/>
      <c r="BM425" s="234"/>
      <c r="BN425" s="234"/>
      <c r="BO425" s="234"/>
      <c r="BP425" s="234"/>
      <c r="BQ425" s="234"/>
      <c r="BR425" s="234"/>
      <c r="BS425" s="234"/>
      <c r="BT425" s="234"/>
      <c r="BU425" s="234"/>
      <c r="BV425" s="234"/>
      <c r="BW425" s="234"/>
      <c r="BX425" s="234"/>
      <c r="BY425" s="234"/>
      <c r="BZ425" s="234"/>
      <c r="CA425" s="234"/>
      <c r="CB425" s="234"/>
      <c r="CC425" s="234"/>
      <c r="CD425" s="234"/>
      <c r="CE425" s="234"/>
      <c r="CF425" s="234"/>
      <c r="CG425" s="234"/>
      <c r="CH425" s="234"/>
      <c r="CI425" s="234"/>
      <c r="CJ425" s="234"/>
      <c r="CK425" s="234"/>
      <c r="CL425" s="234"/>
      <c r="CM425" s="234"/>
      <c r="CN425" s="234"/>
      <c r="CO425" s="234"/>
      <c r="CP425" s="234"/>
      <c r="CQ425" s="234"/>
      <c r="CR425" s="234"/>
      <c r="CS425" s="234"/>
      <c r="CT425" s="234"/>
      <c r="CU425" s="234"/>
      <c r="CV425" s="234"/>
      <c r="CW425" s="234"/>
      <c r="CX425" s="234"/>
      <c r="CY425" s="234"/>
      <c r="CZ425" s="234"/>
      <c r="DA425" s="234"/>
      <c r="DB425" s="234"/>
      <c r="DC425" s="234"/>
      <c r="DD425" s="234"/>
      <c r="DE425" s="234"/>
      <c r="DF425" s="234"/>
      <c r="DG425" s="234"/>
      <c r="DH425" s="234"/>
      <c r="DI425" s="234"/>
      <c r="DJ425" s="234"/>
      <c r="DK425" s="234"/>
      <c r="DL425" s="234"/>
      <c r="DM425" s="234"/>
      <c r="DN425" s="234"/>
      <c r="DO425" s="234"/>
      <c r="DP425" s="234"/>
      <c r="DQ425" s="234"/>
      <c r="DR425" s="234"/>
      <c r="DS425" s="234"/>
      <c r="DT425" s="234"/>
      <c r="DU425" s="234"/>
      <c r="DV425" s="234"/>
      <c r="DW425" s="234"/>
      <c r="DX425" s="234"/>
      <c r="DY425" s="234"/>
      <c r="DZ425" s="234"/>
      <c r="EA425" s="234"/>
      <c r="EB425" s="234"/>
      <c r="EC425" s="234"/>
      <c r="ED425" s="234"/>
      <c r="EE425" s="234"/>
      <c r="EF425" s="234"/>
      <c r="EG425" s="234"/>
      <c r="EH425" s="234"/>
      <c r="EI425" s="234"/>
      <c r="EJ425" s="234"/>
      <c r="EK425" s="234"/>
    </row>
    <row r="426" spans="1:141" ht="15" x14ac:dyDescent="0.25">
      <c r="A426" s="386" t="str">
        <f t="shared" si="23"/>
        <v>620120260120TAC0004-62xx-100650020427</v>
      </c>
      <c r="B426" s="161" t="s">
        <v>3807</v>
      </c>
      <c r="C426" s="475" t="s">
        <v>3363</v>
      </c>
      <c r="D426" s="161" t="s">
        <v>4458</v>
      </c>
      <c r="E426" s="161" t="s">
        <v>5421</v>
      </c>
      <c r="F426" s="161"/>
      <c r="G426" s="161" t="s">
        <v>479</v>
      </c>
      <c r="H426" s="198">
        <v>46042</v>
      </c>
      <c r="I426" s="161" t="s">
        <v>576</v>
      </c>
      <c r="J426" s="161" t="s">
        <v>361</v>
      </c>
      <c r="K426" s="260">
        <v>100650020427</v>
      </c>
      <c r="L426" s="161" t="s">
        <v>5422</v>
      </c>
      <c r="M426" s="161" t="s">
        <v>3806</v>
      </c>
      <c r="N426" s="161" t="s">
        <v>564</v>
      </c>
      <c r="O426" s="198" t="e">
        <v>#N/A</v>
      </c>
      <c r="P426" s="161" t="e">
        <v>#N/A</v>
      </c>
      <c r="Q426" s="161" t="e">
        <v>#N/A</v>
      </c>
      <c r="R426" s="161" t="s">
        <v>31</v>
      </c>
      <c r="S426" s="161" t="s">
        <v>686</v>
      </c>
      <c r="T426" s="161" t="s">
        <v>567</v>
      </c>
      <c r="U426" s="161" t="s">
        <v>1580</v>
      </c>
      <c r="V426" s="161" t="s">
        <v>3874</v>
      </c>
      <c r="W426" s="161" t="s">
        <v>132</v>
      </c>
      <c r="X426" s="198">
        <v>44927</v>
      </c>
      <c r="Y426" s="198">
        <v>46021</v>
      </c>
      <c r="Z426" s="161">
        <v>30</v>
      </c>
      <c r="AA426" s="198">
        <v>46083</v>
      </c>
      <c r="AB426" s="197">
        <f t="shared" si="22"/>
        <v>30</v>
      </c>
      <c r="AC426" s="161" t="s">
        <v>904</v>
      </c>
      <c r="AD426" s="161">
        <v>0</v>
      </c>
      <c r="AE426" s="197">
        <v>4201</v>
      </c>
      <c r="AF426" s="197">
        <v>0</v>
      </c>
      <c r="AG426" s="197">
        <v>0</v>
      </c>
      <c r="AH426" s="242" t="s">
        <v>118</v>
      </c>
      <c r="AI426" s="242" t="s">
        <v>57</v>
      </c>
      <c r="AJ426" s="516">
        <v>339888</v>
      </c>
      <c r="AK426" s="516">
        <v>0</v>
      </c>
      <c r="AL426" s="516">
        <v>0</v>
      </c>
      <c r="AM426" s="516">
        <v>0</v>
      </c>
      <c r="AN426" s="516">
        <v>4201</v>
      </c>
      <c r="AO426" s="516">
        <v>0</v>
      </c>
      <c r="AP426" s="516">
        <v>0</v>
      </c>
      <c r="AQ426" s="516">
        <v>0</v>
      </c>
      <c r="AR426" s="516">
        <v>0</v>
      </c>
      <c r="AS426" s="516">
        <v>0</v>
      </c>
      <c r="AT426" s="516">
        <v>0</v>
      </c>
      <c r="AU426" s="516">
        <v>0</v>
      </c>
      <c r="AV426" s="516">
        <v>0</v>
      </c>
      <c r="AW426" s="516">
        <v>0</v>
      </c>
      <c r="AX426" s="516">
        <v>0</v>
      </c>
      <c r="AY426" s="516">
        <v>0</v>
      </c>
      <c r="AZ426" s="516">
        <v>0</v>
      </c>
      <c r="BA426" s="516">
        <v>0</v>
      </c>
      <c r="BB426" s="393">
        <v>339888</v>
      </c>
      <c r="BC426" s="393">
        <v>0</v>
      </c>
      <c r="BD426" s="393">
        <v>0</v>
      </c>
      <c r="BE426" s="393">
        <v>0</v>
      </c>
      <c r="BF426" s="393">
        <v>4201</v>
      </c>
      <c r="BG426" s="393">
        <v>0</v>
      </c>
      <c r="BH426" s="393">
        <v>0</v>
      </c>
      <c r="BI426" s="393">
        <v>0</v>
      </c>
      <c r="BJ426" s="393">
        <v>0</v>
      </c>
      <c r="BK426" s="393">
        <v>0</v>
      </c>
      <c r="BL426" s="393">
        <v>0</v>
      </c>
      <c r="BM426" s="393">
        <v>0</v>
      </c>
      <c r="BN426" s="393">
        <v>0</v>
      </c>
      <c r="BO426" s="393">
        <v>0</v>
      </c>
      <c r="BP426" s="393">
        <v>0</v>
      </c>
      <c r="BQ426" s="393">
        <v>0</v>
      </c>
      <c r="BR426" s="393">
        <v>0</v>
      </c>
      <c r="BS426" s="393">
        <v>0</v>
      </c>
      <c r="BT426" s="393">
        <v>0</v>
      </c>
      <c r="BU426" s="393">
        <v>0</v>
      </c>
      <c r="BV426" s="393">
        <v>0</v>
      </c>
      <c r="BW426" s="393">
        <v>0</v>
      </c>
      <c r="BX426" s="393">
        <v>0</v>
      </c>
      <c r="BY426" s="393">
        <v>0</v>
      </c>
      <c r="BZ426" s="393">
        <v>0</v>
      </c>
      <c r="CA426" s="393">
        <v>0</v>
      </c>
      <c r="CB426" s="393">
        <v>0</v>
      </c>
      <c r="CC426" s="393">
        <v>0</v>
      </c>
      <c r="CD426" s="393">
        <v>0</v>
      </c>
      <c r="CE426" s="393">
        <v>0</v>
      </c>
      <c r="CF426" s="393">
        <v>0</v>
      </c>
      <c r="CG426" s="393">
        <v>0</v>
      </c>
      <c r="CH426" s="393">
        <v>0</v>
      </c>
      <c r="CI426" s="393">
        <v>0</v>
      </c>
      <c r="CJ426" s="393">
        <v>0</v>
      </c>
      <c r="CK426" s="393">
        <v>0</v>
      </c>
      <c r="CL426" s="393">
        <v>0</v>
      </c>
      <c r="CM426" s="393">
        <v>0</v>
      </c>
      <c r="CN426" s="393">
        <v>0</v>
      </c>
      <c r="CO426" s="393">
        <v>0</v>
      </c>
      <c r="CP426" s="393">
        <v>0</v>
      </c>
      <c r="CQ426" s="393">
        <v>0</v>
      </c>
      <c r="CR426" s="393">
        <v>0</v>
      </c>
      <c r="CS426" s="393">
        <v>0</v>
      </c>
      <c r="CT426" s="393">
        <v>0</v>
      </c>
      <c r="CU426" s="393">
        <v>0</v>
      </c>
      <c r="CV426" s="393">
        <v>0</v>
      </c>
      <c r="CW426" s="393">
        <v>0</v>
      </c>
      <c r="CX426" s="393">
        <v>0</v>
      </c>
      <c r="CY426" s="393">
        <v>0</v>
      </c>
      <c r="CZ426" s="393">
        <v>0</v>
      </c>
      <c r="DA426" s="393">
        <v>0</v>
      </c>
      <c r="DB426" s="393">
        <v>0</v>
      </c>
      <c r="DC426" s="393">
        <v>0</v>
      </c>
      <c r="DD426" s="393">
        <v>0</v>
      </c>
      <c r="DE426" s="393">
        <v>0</v>
      </c>
      <c r="DF426" s="393">
        <v>0</v>
      </c>
      <c r="DG426" s="393">
        <v>0</v>
      </c>
      <c r="DH426" s="393">
        <v>0</v>
      </c>
      <c r="DI426" s="393">
        <v>0</v>
      </c>
      <c r="DJ426" s="393">
        <v>0</v>
      </c>
      <c r="DK426" s="393">
        <v>0</v>
      </c>
      <c r="DL426" s="393">
        <v>0</v>
      </c>
      <c r="DM426" s="393">
        <v>0</v>
      </c>
      <c r="DN426" s="393">
        <v>0</v>
      </c>
      <c r="DO426" s="393">
        <v>0</v>
      </c>
    </row>
    <row r="427" spans="1:141" ht="15" x14ac:dyDescent="0.25">
      <c r="A427" s="386" t="str">
        <f t="shared" si="23"/>
        <v>580120260303TAC0003-58xx-30440005009</v>
      </c>
      <c r="B427" s="161" t="s">
        <v>4548</v>
      </c>
      <c r="C427" s="475" t="s">
        <v>3363</v>
      </c>
      <c r="D427" s="161" t="s">
        <v>4458</v>
      </c>
      <c r="E427" s="161"/>
      <c r="F427" s="161" t="s">
        <v>4903</v>
      </c>
      <c r="G427" s="161" t="s">
        <v>487</v>
      </c>
      <c r="H427" s="198">
        <v>46084</v>
      </c>
      <c r="I427" s="161" t="s">
        <v>565</v>
      </c>
      <c r="J427" s="161" t="s">
        <v>282</v>
      </c>
      <c r="K427" s="260">
        <v>30440005009</v>
      </c>
      <c r="L427" s="161" t="s">
        <v>2936</v>
      </c>
      <c r="M427" s="161" t="s">
        <v>979</v>
      </c>
      <c r="N427" s="161" t="s">
        <v>564</v>
      </c>
      <c r="O427" s="198">
        <v>46008</v>
      </c>
      <c r="P427" s="161" t="e">
        <v>#N/A</v>
      </c>
      <c r="Q427" s="161" t="e">
        <v>#N/A</v>
      </c>
      <c r="R427" s="161" t="s">
        <v>31</v>
      </c>
      <c r="S427" s="161" t="s">
        <v>1547</v>
      </c>
      <c r="T427" s="161" t="s">
        <v>614</v>
      </c>
      <c r="U427" s="161" t="s">
        <v>1548</v>
      </c>
      <c r="V427" s="161" t="s">
        <v>655</v>
      </c>
      <c r="W427" s="161" t="s">
        <v>131</v>
      </c>
      <c r="X427" s="198">
        <v>45658</v>
      </c>
      <c r="Y427" s="198">
        <v>46022</v>
      </c>
      <c r="Z427" s="161">
        <v>30</v>
      </c>
      <c r="AA427" s="198">
        <v>46086</v>
      </c>
      <c r="AB427" s="197">
        <f t="shared" si="22"/>
        <v>27</v>
      </c>
      <c r="AC427" s="161" t="s">
        <v>904</v>
      </c>
      <c r="AD427" s="161">
        <v>0</v>
      </c>
      <c r="AE427" s="197">
        <v>0</v>
      </c>
      <c r="AF427" s="197">
        <v>0</v>
      </c>
      <c r="AG427" s="197">
        <v>35</v>
      </c>
      <c r="AH427" s="242" t="s">
        <v>118</v>
      </c>
      <c r="AI427" s="242" t="s">
        <v>57</v>
      </c>
      <c r="AJ427" s="516">
        <v>554800256</v>
      </c>
      <c r="AK427" s="516">
        <v>1370090389</v>
      </c>
      <c r="AL427" s="516">
        <v>450944890</v>
      </c>
      <c r="AM427" s="516">
        <v>2468152997</v>
      </c>
      <c r="AN427" s="516">
        <v>0</v>
      </c>
      <c r="AO427" s="516">
        <v>0</v>
      </c>
      <c r="AP427" s="516">
        <v>23423160</v>
      </c>
      <c r="AQ427" s="516">
        <v>207510612</v>
      </c>
      <c r="AR427" s="516">
        <v>15950778</v>
      </c>
      <c r="AS427" s="516">
        <v>60416779</v>
      </c>
      <c r="AT427" s="516">
        <v>0</v>
      </c>
      <c r="AU427" s="516">
        <v>0</v>
      </c>
      <c r="AV427" s="516">
        <v>24.5</v>
      </c>
      <c r="AW427" s="516">
        <v>19.75</v>
      </c>
      <c r="AX427" s="516">
        <v>19.75</v>
      </c>
      <c r="AY427" s="516">
        <v>23.083333333333332</v>
      </c>
      <c r="AZ427" s="516">
        <v>35.25</v>
      </c>
      <c r="BA427" s="516">
        <v>0</v>
      </c>
      <c r="BB427" s="393">
        <v>554800256</v>
      </c>
      <c r="BC427" s="393">
        <v>1370090389</v>
      </c>
      <c r="BD427" s="393">
        <v>450944890</v>
      </c>
      <c r="BE427" s="393">
        <v>2468152997</v>
      </c>
      <c r="BF427" s="393">
        <v>0</v>
      </c>
      <c r="BG427" s="393">
        <v>0</v>
      </c>
      <c r="BH427" s="393">
        <v>6982548</v>
      </c>
      <c r="BI427" s="393">
        <v>125290369</v>
      </c>
      <c r="BJ427" s="393">
        <v>15950778</v>
      </c>
      <c r="BK427" s="393">
        <v>60416779</v>
      </c>
      <c r="BL427" s="393">
        <v>0</v>
      </c>
      <c r="BM427" s="393">
        <v>0</v>
      </c>
      <c r="BN427" s="393">
        <v>24.5</v>
      </c>
      <c r="BO427" s="393">
        <v>19.75</v>
      </c>
      <c r="BP427" s="393">
        <v>19.75</v>
      </c>
      <c r="BQ427" s="393">
        <v>23.083333333333332</v>
      </c>
      <c r="BR427" s="393">
        <v>35.25</v>
      </c>
      <c r="BS427" s="393">
        <v>0</v>
      </c>
      <c r="BT427" s="393">
        <v>0</v>
      </c>
      <c r="BU427" s="393">
        <v>0</v>
      </c>
      <c r="BV427" s="393">
        <v>0</v>
      </c>
      <c r="BW427" s="393">
        <v>0</v>
      </c>
      <c r="BX427" s="393">
        <v>0</v>
      </c>
      <c r="BY427" s="393">
        <v>0</v>
      </c>
      <c r="BZ427" s="393">
        <v>0</v>
      </c>
      <c r="CA427" s="393">
        <v>0</v>
      </c>
      <c r="CB427" s="393">
        <v>0</v>
      </c>
      <c r="CC427" s="393">
        <v>0</v>
      </c>
      <c r="CD427" s="393">
        <v>0</v>
      </c>
      <c r="CE427" s="393">
        <v>0</v>
      </c>
      <c r="CF427" s="393">
        <v>16440612</v>
      </c>
      <c r="CG427" s="393">
        <v>82220243</v>
      </c>
      <c r="CH427" s="393">
        <v>0</v>
      </c>
      <c r="CI427" s="393">
        <v>0</v>
      </c>
      <c r="CJ427" s="393">
        <v>0</v>
      </c>
      <c r="CK427" s="393">
        <v>0</v>
      </c>
      <c r="CL427" s="393">
        <v>0</v>
      </c>
      <c r="CM427" s="393">
        <v>0</v>
      </c>
      <c r="CN427" s="393">
        <v>0</v>
      </c>
      <c r="CO427" s="393">
        <v>0</v>
      </c>
      <c r="CP427" s="393">
        <v>0</v>
      </c>
      <c r="CQ427" s="393">
        <v>0</v>
      </c>
      <c r="CR427" s="393">
        <v>0</v>
      </c>
      <c r="CS427" s="393">
        <v>0</v>
      </c>
      <c r="CT427" s="393">
        <v>0</v>
      </c>
      <c r="CU427" s="393">
        <v>0</v>
      </c>
      <c r="CV427" s="393">
        <v>0</v>
      </c>
      <c r="CW427" s="393">
        <v>0</v>
      </c>
      <c r="CX427" s="393">
        <v>0</v>
      </c>
      <c r="CY427" s="393">
        <v>0</v>
      </c>
      <c r="CZ427" s="393">
        <v>0</v>
      </c>
      <c r="DA427" s="393">
        <v>0</v>
      </c>
      <c r="DB427" s="393">
        <v>0</v>
      </c>
      <c r="DC427" s="393">
        <v>0</v>
      </c>
      <c r="DD427" s="393">
        <v>0</v>
      </c>
      <c r="DE427" s="393">
        <v>0</v>
      </c>
      <c r="DF427" s="393">
        <v>0</v>
      </c>
      <c r="DG427" s="393">
        <v>0</v>
      </c>
      <c r="DH427" s="393">
        <v>0</v>
      </c>
      <c r="DI427" s="393">
        <v>0</v>
      </c>
      <c r="DJ427" s="393">
        <v>0</v>
      </c>
      <c r="DK427" s="393">
        <v>0</v>
      </c>
      <c r="DL427" s="393">
        <v>0</v>
      </c>
      <c r="DM427" s="393">
        <v>0</v>
      </c>
      <c r="DN427" s="393">
        <v>0</v>
      </c>
      <c r="DO427" s="393">
        <v>0</v>
      </c>
    </row>
    <row r="428" spans="1:141" ht="15" x14ac:dyDescent="0.25">
      <c r="A428" s="386" t="str">
        <f t="shared" si="23"/>
        <v>590120260313TAC0001-59xx-190740001278</v>
      </c>
      <c r="B428" s="161" t="s">
        <v>4563</v>
      </c>
      <c r="C428" s="475" t="s">
        <v>3363</v>
      </c>
      <c r="D428" s="161" t="s">
        <v>4458</v>
      </c>
      <c r="E428" s="161"/>
      <c r="F428" s="161" t="s">
        <v>4903</v>
      </c>
      <c r="G428" s="161" t="s">
        <v>479</v>
      </c>
      <c r="H428" s="198">
        <v>46094</v>
      </c>
      <c r="I428" s="161" t="s">
        <v>570</v>
      </c>
      <c r="J428" s="161" t="s">
        <v>337</v>
      </c>
      <c r="K428" s="260">
        <v>190740001278</v>
      </c>
      <c r="L428" s="161" t="s">
        <v>4968</v>
      </c>
      <c r="M428" s="161" t="s">
        <v>4562</v>
      </c>
      <c r="N428" s="161" t="s">
        <v>564</v>
      </c>
      <c r="O428" s="198" t="e">
        <v>#N/A</v>
      </c>
      <c r="P428" s="161" t="e">
        <v>#N/A</v>
      </c>
      <c r="Q428" s="161" t="e">
        <v>#N/A</v>
      </c>
      <c r="R428" s="161" t="s">
        <v>31</v>
      </c>
      <c r="S428" s="161" t="s">
        <v>747</v>
      </c>
      <c r="T428" s="161" t="s">
        <v>572</v>
      </c>
      <c r="U428" s="161" t="s">
        <v>744</v>
      </c>
      <c r="V428" s="161" t="s">
        <v>658</v>
      </c>
      <c r="W428" s="161" t="s">
        <v>42</v>
      </c>
      <c r="X428" s="198">
        <v>44927</v>
      </c>
      <c r="Y428" s="198">
        <v>46022</v>
      </c>
      <c r="Z428" s="161">
        <v>30</v>
      </c>
      <c r="AA428" s="198">
        <v>46099</v>
      </c>
      <c r="AB428" s="197">
        <f t="shared" si="22"/>
        <v>14</v>
      </c>
      <c r="AC428" s="161" t="s">
        <v>118</v>
      </c>
      <c r="AD428" s="161" t="s">
        <v>165</v>
      </c>
      <c r="AE428" s="197">
        <v>0</v>
      </c>
      <c r="AF428" s="197">
        <v>0</v>
      </c>
      <c r="AG428" s="197">
        <v>0.58333333333333337</v>
      </c>
      <c r="AH428" s="242" t="s">
        <v>118</v>
      </c>
      <c r="AI428" s="242" t="s">
        <v>57</v>
      </c>
      <c r="AJ428" s="516">
        <v>384467096</v>
      </c>
      <c r="AK428" s="516">
        <v>0</v>
      </c>
      <c r="AL428" s="516">
        <v>0</v>
      </c>
      <c r="AM428" s="516">
        <v>0</v>
      </c>
      <c r="AN428" s="516">
        <v>0</v>
      </c>
      <c r="AO428" s="516">
        <v>0</v>
      </c>
      <c r="AP428" s="516">
        <v>16877850</v>
      </c>
      <c r="AQ428" s="516">
        <v>13232640</v>
      </c>
      <c r="AR428" s="516">
        <v>25855266</v>
      </c>
      <c r="AS428" s="516">
        <v>0</v>
      </c>
      <c r="AT428" s="516">
        <v>0</v>
      </c>
      <c r="AU428" s="516">
        <v>0</v>
      </c>
      <c r="AV428" s="516">
        <v>2.166666666666667</v>
      </c>
      <c r="AW428" s="516">
        <v>1</v>
      </c>
      <c r="AX428" s="516">
        <v>1</v>
      </c>
      <c r="AY428" s="516">
        <v>0.5</v>
      </c>
      <c r="AZ428" s="516">
        <v>0.25</v>
      </c>
      <c r="BA428" s="516">
        <v>0</v>
      </c>
      <c r="BB428" s="393">
        <v>384467096</v>
      </c>
      <c r="BC428" s="393">
        <v>0</v>
      </c>
      <c r="BD428" s="393">
        <v>0</v>
      </c>
      <c r="BE428" s="393">
        <v>0</v>
      </c>
      <c r="BF428" s="393">
        <v>0</v>
      </c>
      <c r="BG428" s="393">
        <v>0</v>
      </c>
      <c r="BH428" s="393">
        <v>8773125</v>
      </c>
      <c r="BI428" s="393">
        <v>0</v>
      </c>
      <c r="BJ428" s="393">
        <v>0</v>
      </c>
      <c r="BK428" s="393">
        <v>0</v>
      </c>
      <c r="BL428" s="393">
        <v>0</v>
      </c>
      <c r="BM428" s="393">
        <v>0</v>
      </c>
      <c r="BN428" s="393">
        <v>2.166666666666667</v>
      </c>
      <c r="BO428" s="393">
        <v>1</v>
      </c>
      <c r="BP428" s="393">
        <v>1</v>
      </c>
      <c r="BQ428" s="393">
        <v>0.5</v>
      </c>
      <c r="BR428" s="393">
        <v>0.25</v>
      </c>
      <c r="BS428" s="393">
        <v>0</v>
      </c>
      <c r="BT428" s="393">
        <v>0</v>
      </c>
      <c r="BU428" s="393">
        <v>0</v>
      </c>
      <c r="BV428" s="393">
        <v>0</v>
      </c>
      <c r="BW428" s="393">
        <v>0</v>
      </c>
      <c r="BX428" s="393">
        <v>0</v>
      </c>
      <c r="BY428" s="393">
        <v>0</v>
      </c>
      <c r="BZ428" s="393">
        <v>0</v>
      </c>
      <c r="CA428" s="393">
        <v>0</v>
      </c>
      <c r="CB428" s="393">
        <v>0</v>
      </c>
      <c r="CC428" s="393">
        <v>0</v>
      </c>
      <c r="CD428" s="393">
        <v>0</v>
      </c>
      <c r="CE428" s="393">
        <v>0</v>
      </c>
      <c r="CF428" s="393">
        <v>8104725</v>
      </c>
      <c r="CG428" s="393">
        <v>13232640</v>
      </c>
      <c r="CH428" s="393">
        <v>25855266</v>
      </c>
      <c r="CI428" s="393">
        <v>0</v>
      </c>
      <c r="CJ428" s="393">
        <v>0</v>
      </c>
      <c r="CK428" s="393">
        <v>0</v>
      </c>
      <c r="CL428" s="393">
        <v>0</v>
      </c>
      <c r="CM428" s="393">
        <v>0</v>
      </c>
      <c r="CN428" s="393">
        <v>0</v>
      </c>
      <c r="CO428" s="393">
        <v>0</v>
      </c>
      <c r="CP428" s="393">
        <v>0</v>
      </c>
      <c r="CQ428" s="393">
        <v>0</v>
      </c>
      <c r="CR428" s="393">
        <v>0</v>
      </c>
      <c r="CS428" s="393">
        <v>0</v>
      </c>
      <c r="CT428" s="393">
        <v>0</v>
      </c>
      <c r="CU428" s="393">
        <v>0</v>
      </c>
      <c r="CV428" s="393">
        <v>0</v>
      </c>
      <c r="CW428" s="393">
        <v>0</v>
      </c>
      <c r="CX428" s="393">
        <v>0</v>
      </c>
      <c r="CY428" s="393">
        <v>0</v>
      </c>
      <c r="CZ428" s="393">
        <v>0</v>
      </c>
      <c r="DA428" s="393">
        <v>0</v>
      </c>
      <c r="DB428" s="393">
        <v>0</v>
      </c>
      <c r="DC428" s="393">
        <v>0</v>
      </c>
      <c r="DD428" s="393">
        <v>0</v>
      </c>
      <c r="DE428" s="393">
        <v>0</v>
      </c>
      <c r="DF428" s="393">
        <v>0</v>
      </c>
      <c r="DG428" s="393">
        <v>0</v>
      </c>
      <c r="DH428" s="393">
        <v>0</v>
      </c>
      <c r="DI428" s="393">
        <v>0</v>
      </c>
      <c r="DJ428" s="393">
        <v>0</v>
      </c>
      <c r="DK428" s="393">
        <v>0</v>
      </c>
      <c r="DL428" s="393">
        <v>0</v>
      </c>
      <c r="DM428" s="393">
        <v>0</v>
      </c>
      <c r="DN428" s="393">
        <v>0</v>
      </c>
      <c r="DO428" s="393">
        <v>0</v>
      </c>
    </row>
    <row r="429" spans="1:141" ht="15" x14ac:dyDescent="0.25">
      <c r="A429" s="386" t="str">
        <f t="shared" si="23"/>
        <v>150120260302TAC0002-15xx-80741012464</v>
      </c>
      <c r="B429" s="161" t="s">
        <v>4988</v>
      </c>
      <c r="C429" s="475" t="s">
        <v>3363</v>
      </c>
      <c r="D429" s="161" t="s">
        <v>4458</v>
      </c>
      <c r="E429" s="161"/>
      <c r="F429" s="161" t="s">
        <v>4903</v>
      </c>
      <c r="G429" s="161" t="s">
        <v>479</v>
      </c>
      <c r="H429" s="198">
        <v>46083</v>
      </c>
      <c r="I429" s="161" t="s">
        <v>573</v>
      </c>
      <c r="J429" s="161" t="s">
        <v>290</v>
      </c>
      <c r="K429" s="260">
        <v>80741012464</v>
      </c>
      <c r="L429" s="161" t="s">
        <v>4989</v>
      </c>
      <c r="M429" s="161" t="s">
        <v>4437</v>
      </c>
      <c r="N429" s="161" t="s">
        <v>564</v>
      </c>
      <c r="O429" s="198" t="e">
        <v>#N/A</v>
      </c>
      <c r="P429" s="161" t="e">
        <v>#N/A</v>
      </c>
      <c r="Q429" s="161" t="e">
        <v>#N/A</v>
      </c>
      <c r="R429" s="161" t="s">
        <v>31</v>
      </c>
      <c r="S429" s="161" t="s">
        <v>688</v>
      </c>
      <c r="T429" s="161" t="s">
        <v>572</v>
      </c>
      <c r="U429" s="161" t="s">
        <v>657</v>
      </c>
      <c r="V429" s="161" t="s">
        <v>658</v>
      </c>
      <c r="W429" s="161" t="s">
        <v>132</v>
      </c>
      <c r="X429" s="198">
        <v>44927</v>
      </c>
      <c r="Y429" s="198">
        <v>46076</v>
      </c>
      <c r="Z429" s="161">
        <v>30</v>
      </c>
      <c r="AA429" s="198">
        <v>46112</v>
      </c>
      <c r="AB429" s="197">
        <f t="shared" si="22"/>
        <v>1</v>
      </c>
      <c r="AC429" s="161" t="s">
        <v>904</v>
      </c>
      <c r="AD429" s="161">
        <v>0</v>
      </c>
      <c r="AE429" s="197">
        <v>0</v>
      </c>
      <c r="AF429" s="197">
        <v>0</v>
      </c>
      <c r="AG429" s="197">
        <v>0</v>
      </c>
      <c r="AH429" s="242" t="s">
        <v>118</v>
      </c>
      <c r="AI429" s="242" t="s">
        <v>57</v>
      </c>
      <c r="AJ429" s="516">
        <v>177931993</v>
      </c>
      <c r="AK429" s="516">
        <v>8288599</v>
      </c>
      <c r="AL429" s="516">
        <v>0</v>
      </c>
      <c r="AM429" s="516">
        <v>0</v>
      </c>
      <c r="AN429" s="516">
        <v>0</v>
      </c>
      <c r="AO429" s="516">
        <v>0</v>
      </c>
      <c r="AP429" s="516">
        <v>39135321</v>
      </c>
      <c r="AQ429" s="516">
        <v>2306633</v>
      </c>
      <c r="AR429" s="516">
        <v>0</v>
      </c>
      <c r="AS429" s="516">
        <v>0</v>
      </c>
      <c r="AT429" s="516">
        <v>0</v>
      </c>
      <c r="AU429" s="516">
        <v>0</v>
      </c>
      <c r="AV429" s="516">
        <v>7.4166666666666661</v>
      </c>
      <c r="AW429" s="516">
        <v>2.5</v>
      </c>
      <c r="AX429" s="516">
        <v>0</v>
      </c>
      <c r="AY429" s="516">
        <v>0</v>
      </c>
      <c r="AZ429" s="516">
        <v>0</v>
      </c>
      <c r="BA429" s="516">
        <v>0</v>
      </c>
      <c r="BB429" s="393">
        <v>177931993</v>
      </c>
      <c r="BC429" s="393">
        <v>8288599</v>
      </c>
      <c r="BD429" s="393">
        <v>0</v>
      </c>
      <c r="BE429" s="393">
        <v>0</v>
      </c>
      <c r="BF429" s="393">
        <v>0</v>
      </c>
      <c r="BG429" s="393">
        <v>0</v>
      </c>
      <c r="BH429" s="393">
        <v>39135321</v>
      </c>
      <c r="BI429" s="393">
        <v>2306633</v>
      </c>
      <c r="BJ429" s="393">
        <v>0</v>
      </c>
      <c r="BK429" s="393">
        <v>0</v>
      </c>
      <c r="BL429" s="393">
        <v>0</v>
      </c>
      <c r="BM429" s="393">
        <v>0</v>
      </c>
      <c r="BN429" s="393">
        <v>7.4166666666666661</v>
      </c>
      <c r="BO429" s="393">
        <v>2.5</v>
      </c>
      <c r="BP429" s="393">
        <v>0</v>
      </c>
      <c r="BQ429" s="393">
        <v>0</v>
      </c>
      <c r="BR429" s="393">
        <v>0</v>
      </c>
      <c r="BS429" s="393">
        <v>0</v>
      </c>
      <c r="BT429" s="393">
        <v>0</v>
      </c>
      <c r="BU429" s="393">
        <v>0</v>
      </c>
      <c r="BV429" s="393">
        <v>0</v>
      </c>
      <c r="BW429" s="393">
        <v>0</v>
      </c>
      <c r="BX429" s="393">
        <v>0</v>
      </c>
      <c r="BY429" s="393">
        <v>0</v>
      </c>
      <c r="BZ429" s="393">
        <v>0</v>
      </c>
      <c r="CA429" s="393">
        <v>0</v>
      </c>
      <c r="CB429" s="393">
        <v>0</v>
      </c>
      <c r="CC429" s="393">
        <v>0</v>
      </c>
      <c r="CD429" s="393">
        <v>0</v>
      </c>
      <c r="CE429" s="393">
        <v>0</v>
      </c>
      <c r="CF429" s="393">
        <v>0</v>
      </c>
      <c r="CG429" s="393">
        <v>0</v>
      </c>
      <c r="CH429" s="393">
        <v>0</v>
      </c>
      <c r="CI429" s="393">
        <v>0</v>
      </c>
      <c r="CJ429" s="393">
        <v>0</v>
      </c>
      <c r="CK429" s="393">
        <v>0</v>
      </c>
      <c r="CL429" s="393">
        <v>0</v>
      </c>
      <c r="CM429" s="393">
        <v>0</v>
      </c>
      <c r="CN429" s="393">
        <v>0</v>
      </c>
      <c r="CO429" s="393">
        <v>0</v>
      </c>
      <c r="CP429" s="393">
        <v>0</v>
      </c>
      <c r="CQ429" s="393">
        <v>0</v>
      </c>
      <c r="CR429" s="393">
        <v>0</v>
      </c>
      <c r="CS429" s="393">
        <v>0</v>
      </c>
      <c r="CT429" s="393">
        <v>0</v>
      </c>
      <c r="CU429" s="393">
        <v>0</v>
      </c>
      <c r="CV429" s="393">
        <v>0</v>
      </c>
      <c r="CW429" s="393">
        <v>0</v>
      </c>
      <c r="CX429" s="393">
        <v>0</v>
      </c>
      <c r="CY429" s="393">
        <v>0</v>
      </c>
      <c r="CZ429" s="393">
        <v>0</v>
      </c>
      <c r="DA429" s="393">
        <v>0</v>
      </c>
      <c r="DB429" s="393">
        <v>0</v>
      </c>
      <c r="DC429" s="393">
        <v>0</v>
      </c>
      <c r="DD429" s="393">
        <v>0</v>
      </c>
      <c r="DE429" s="393">
        <v>0</v>
      </c>
      <c r="DF429" s="393">
        <v>0</v>
      </c>
      <c r="DG429" s="393">
        <v>0</v>
      </c>
      <c r="DH429" s="393">
        <v>0</v>
      </c>
      <c r="DI429" s="393">
        <v>0</v>
      </c>
      <c r="DJ429" s="393">
        <v>0</v>
      </c>
      <c r="DK429" s="393">
        <v>0</v>
      </c>
      <c r="DL429" s="393">
        <v>0</v>
      </c>
      <c r="DM429" s="393">
        <v>0</v>
      </c>
      <c r="DN429" s="393">
        <v>0</v>
      </c>
      <c r="DO429" s="393">
        <v>0</v>
      </c>
    </row>
    <row r="430" spans="1:141" ht="15" x14ac:dyDescent="0.25">
      <c r="A430" s="386" t="str">
        <f t="shared" si="23"/>
        <v>600120260303TAC0014-60xx-131140028071</v>
      </c>
      <c r="B430" s="161" t="s">
        <v>4727</v>
      </c>
      <c r="C430" s="475" t="s">
        <v>3363</v>
      </c>
      <c r="D430" s="161" t="s">
        <v>4458</v>
      </c>
      <c r="E430" s="161" t="s">
        <v>5327</v>
      </c>
      <c r="F430" s="161"/>
      <c r="G430" s="161" t="s">
        <v>479</v>
      </c>
      <c r="H430" s="198">
        <v>46084</v>
      </c>
      <c r="I430" s="161" t="s">
        <v>566</v>
      </c>
      <c r="J430" s="161" t="s">
        <v>363</v>
      </c>
      <c r="K430" s="260">
        <v>131140028071</v>
      </c>
      <c r="L430" s="161" t="s">
        <v>5328</v>
      </c>
      <c r="M430" s="161" t="s">
        <v>4778</v>
      </c>
      <c r="N430" s="161" t="s">
        <v>564</v>
      </c>
      <c r="O430" s="198" t="e">
        <v>#N/A</v>
      </c>
      <c r="P430" s="161" t="e">
        <v>#N/A</v>
      </c>
      <c r="Q430" s="161" t="e">
        <v>#N/A</v>
      </c>
      <c r="R430" s="161" t="s">
        <v>31</v>
      </c>
      <c r="S430" s="161" t="s">
        <v>675</v>
      </c>
      <c r="T430" s="161" t="s">
        <v>759</v>
      </c>
      <c r="U430" s="161" t="s">
        <v>758</v>
      </c>
      <c r="V430" s="161" t="s">
        <v>658</v>
      </c>
      <c r="W430" s="161" t="s">
        <v>132</v>
      </c>
      <c r="X430" s="198">
        <v>44927</v>
      </c>
      <c r="Y430" s="198">
        <v>46080</v>
      </c>
      <c r="Z430" s="161">
        <v>30</v>
      </c>
      <c r="AA430" s="198">
        <v>46086</v>
      </c>
      <c r="AB430" s="197">
        <f t="shared" si="22"/>
        <v>27</v>
      </c>
      <c r="AC430" s="161" t="s">
        <v>904</v>
      </c>
      <c r="AD430" s="161">
        <v>0</v>
      </c>
      <c r="AE430" s="197">
        <v>0</v>
      </c>
      <c r="AF430" s="197">
        <v>0</v>
      </c>
      <c r="AG430" s="197">
        <v>0</v>
      </c>
      <c r="AH430" s="242" t="s">
        <v>118</v>
      </c>
      <c r="AI430" s="242" t="s">
        <v>57</v>
      </c>
      <c r="AJ430" s="516">
        <v>173714415</v>
      </c>
      <c r="AK430" s="516">
        <v>0</v>
      </c>
      <c r="AL430" s="516">
        <v>0</v>
      </c>
      <c r="AM430" s="516">
        <v>0</v>
      </c>
      <c r="AN430" s="516">
        <v>0</v>
      </c>
      <c r="AO430" s="516">
        <v>0</v>
      </c>
      <c r="AP430" s="516">
        <v>3379872</v>
      </c>
      <c r="AQ430" s="516">
        <v>0</v>
      </c>
      <c r="AR430" s="516">
        <v>0</v>
      </c>
      <c r="AS430" s="516">
        <v>0</v>
      </c>
      <c r="AT430" s="516">
        <v>0</v>
      </c>
      <c r="AU430" s="516">
        <v>0</v>
      </c>
      <c r="AV430" s="516">
        <v>1.4166666666666667</v>
      </c>
      <c r="AW430" s="516">
        <v>0.75</v>
      </c>
      <c r="AX430" s="516">
        <v>0</v>
      </c>
      <c r="AY430" s="516">
        <v>0</v>
      </c>
      <c r="AZ430" s="516">
        <v>0</v>
      </c>
      <c r="BA430" s="516">
        <v>0</v>
      </c>
      <c r="BB430" s="393">
        <v>173714415</v>
      </c>
      <c r="BC430" s="393">
        <v>0</v>
      </c>
      <c r="BD430" s="393">
        <v>0</v>
      </c>
      <c r="BE430" s="393">
        <v>0</v>
      </c>
      <c r="BF430" s="393">
        <v>0</v>
      </c>
      <c r="BG430" s="393">
        <v>0</v>
      </c>
      <c r="BH430" s="393">
        <v>676986</v>
      </c>
      <c r="BI430" s="393">
        <v>0</v>
      </c>
      <c r="BJ430" s="393">
        <v>0</v>
      </c>
      <c r="BK430" s="393">
        <v>0</v>
      </c>
      <c r="BL430" s="393">
        <v>0</v>
      </c>
      <c r="BM430" s="393">
        <v>0</v>
      </c>
      <c r="BN430" s="393">
        <v>1.4166666666666667</v>
      </c>
      <c r="BO430" s="393">
        <v>0.75</v>
      </c>
      <c r="BP430" s="393">
        <v>0</v>
      </c>
      <c r="BQ430" s="393">
        <v>0</v>
      </c>
      <c r="BR430" s="393">
        <v>0</v>
      </c>
      <c r="BS430" s="393">
        <v>0</v>
      </c>
      <c r="BT430" s="393">
        <v>0</v>
      </c>
      <c r="BU430" s="393">
        <v>0</v>
      </c>
      <c r="BV430" s="393">
        <v>0</v>
      </c>
      <c r="BW430" s="393">
        <v>0</v>
      </c>
      <c r="BX430" s="393">
        <v>0</v>
      </c>
      <c r="BY430" s="393">
        <v>0</v>
      </c>
      <c r="BZ430" s="393">
        <v>0</v>
      </c>
      <c r="CA430" s="393">
        <v>0</v>
      </c>
      <c r="CB430" s="393">
        <v>0</v>
      </c>
      <c r="CC430" s="393">
        <v>0</v>
      </c>
      <c r="CD430" s="393">
        <v>0</v>
      </c>
      <c r="CE430" s="393">
        <v>0</v>
      </c>
      <c r="CF430" s="393">
        <v>2702886</v>
      </c>
      <c r="CG430" s="393">
        <v>0</v>
      </c>
      <c r="CH430" s="393">
        <v>0</v>
      </c>
      <c r="CI430" s="393">
        <v>0</v>
      </c>
      <c r="CJ430" s="393">
        <v>0</v>
      </c>
      <c r="CK430" s="393">
        <v>0</v>
      </c>
      <c r="CL430" s="393">
        <v>0</v>
      </c>
      <c r="CM430" s="393">
        <v>0</v>
      </c>
      <c r="CN430" s="393">
        <v>0</v>
      </c>
      <c r="CO430" s="393">
        <v>0</v>
      </c>
      <c r="CP430" s="393">
        <v>0</v>
      </c>
      <c r="CQ430" s="393">
        <v>0</v>
      </c>
      <c r="CR430" s="393">
        <v>0</v>
      </c>
      <c r="CS430" s="393">
        <v>0</v>
      </c>
      <c r="CT430" s="393">
        <v>0</v>
      </c>
      <c r="CU430" s="393">
        <v>0</v>
      </c>
      <c r="CV430" s="393">
        <v>0</v>
      </c>
      <c r="CW430" s="393">
        <v>0</v>
      </c>
      <c r="CX430" s="393">
        <v>0</v>
      </c>
      <c r="CY430" s="393">
        <v>0</v>
      </c>
      <c r="CZ430" s="393">
        <v>0</v>
      </c>
      <c r="DA430" s="393">
        <v>0</v>
      </c>
      <c r="DB430" s="393">
        <v>0</v>
      </c>
      <c r="DC430" s="393">
        <v>0</v>
      </c>
      <c r="DD430" s="393">
        <v>0</v>
      </c>
      <c r="DE430" s="393">
        <v>0</v>
      </c>
      <c r="DF430" s="393">
        <v>0</v>
      </c>
      <c r="DG430" s="393">
        <v>0</v>
      </c>
      <c r="DH430" s="393">
        <v>0</v>
      </c>
      <c r="DI430" s="393">
        <v>0</v>
      </c>
      <c r="DJ430" s="393">
        <v>0</v>
      </c>
      <c r="DK430" s="393">
        <v>0</v>
      </c>
      <c r="DL430" s="393">
        <v>0</v>
      </c>
      <c r="DM430" s="393">
        <v>0</v>
      </c>
      <c r="DN430" s="393">
        <v>0</v>
      </c>
      <c r="DO430" s="393">
        <v>0</v>
      </c>
    </row>
    <row r="431" spans="1:141" ht="15" x14ac:dyDescent="0.25">
      <c r="A431" s="386" t="str">
        <f t="shared" si="23"/>
        <v>600120260305TAC0008-60xx-181140019120</v>
      </c>
      <c r="B431" s="161" t="s">
        <v>4972</v>
      </c>
      <c r="C431" s="475" t="s">
        <v>3363</v>
      </c>
      <c r="D431" s="161" t="s">
        <v>4458</v>
      </c>
      <c r="E431" s="161"/>
      <c r="F431" s="161" t="s">
        <v>4903</v>
      </c>
      <c r="G431" s="161" t="s">
        <v>479</v>
      </c>
      <c r="H431" s="198">
        <v>46086</v>
      </c>
      <c r="I431" s="161" t="s">
        <v>566</v>
      </c>
      <c r="J431" s="161" t="s">
        <v>363</v>
      </c>
      <c r="K431" s="260">
        <v>181140019120</v>
      </c>
      <c r="L431" s="161" t="s">
        <v>4973</v>
      </c>
      <c r="M431" s="161" t="s">
        <v>4724</v>
      </c>
      <c r="N431" s="161" t="s">
        <v>564</v>
      </c>
      <c r="O431" s="198" t="e">
        <v>#N/A</v>
      </c>
      <c r="P431" s="161" t="e">
        <v>#N/A</v>
      </c>
      <c r="Q431" s="161" t="e">
        <v>#N/A</v>
      </c>
      <c r="R431" s="161" t="s">
        <v>480</v>
      </c>
      <c r="S431" s="161" t="s">
        <v>3767</v>
      </c>
      <c r="T431" s="161" t="s">
        <v>578</v>
      </c>
      <c r="U431" s="161" t="s">
        <v>3767</v>
      </c>
      <c r="V431" s="161" t="s">
        <v>658</v>
      </c>
      <c r="W431" s="161" t="s">
        <v>132</v>
      </c>
      <c r="X431" s="198">
        <v>44927</v>
      </c>
      <c r="Y431" s="198">
        <v>46076</v>
      </c>
      <c r="Z431" s="161">
        <v>30</v>
      </c>
      <c r="AA431" s="198">
        <v>46092</v>
      </c>
      <c r="AB431" s="197">
        <f t="shared" si="22"/>
        <v>21</v>
      </c>
      <c r="AC431" s="161" t="s">
        <v>904</v>
      </c>
      <c r="AD431" s="161">
        <v>0</v>
      </c>
      <c r="AE431" s="197">
        <v>0</v>
      </c>
      <c r="AF431" s="197">
        <v>0</v>
      </c>
      <c r="AG431" s="197">
        <v>1.9166666666666667</v>
      </c>
      <c r="AH431" s="242" t="s">
        <v>118</v>
      </c>
      <c r="AI431" s="242" t="s">
        <v>57</v>
      </c>
      <c r="AJ431" s="516">
        <v>82605044</v>
      </c>
      <c r="AK431" s="516">
        <v>59574492</v>
      </c>
      <c r="AL431" s="516">
        <v>0</v>
      </c>
      <c r="AM431" s="516">
        <v>0</v>
      </c>
      <c r="AN431" s="516">
        <v>0</v>
      </c>
      <c r="AO431" s="516">
        <v>0</v>
      </c>
      <c r="AP431" s="516">
        <v>4485211</v>
      </c>
      <c r="AQ431" s="516">
        <v>1262780</v>
      </c>
      <c r="AR431" s="516">
        <v>0</v>
      </c>
      <c r="AS431" s="516">
        <v>0</v>
      </c>
      <c r="AT431" s="516">
        <v>0</v>
      </c>
      <c r="AU431" s="516">
        <v>0</v>
      </c>
      <c r="AV431" s="516">
        <v>14.25</v>
      </c>
      <c r="AW431" s="516">
        <v>12.833333333333334</v>
      </c>
      <c r="AX431" s="516">
        <v>7.666666666666667</v>
      </c>
      <c r="AY431" s="516">
        <v>0</v>
      </c>
      <c r="AZ431" s="516">
        <v>0</v>
      </c>
      <c r="BA431" s="516">
        <v>0</v>
      </c>
      <c r="BB431" s="393">
        <v>82605044</v>
      </c>
      <c r="BC431" s="393">
        <v>59574492</v>
      </c>
      <c r="BD431" s="393">
        <v>0</v>
      </c>
      <c r="BE431" s="393">
        <v>0</v>
      </c>
      <c r="BF431" s="393">
        <v>0</v>
      </c>
      <c r="BG431" s="393">
        <v>0</v>
      </c>
      <c r="BH431" s="393">
        <v>4485211</v>
      </c>
      <c r="BI431" s="393">
        <v>1262780</v>
      </c>
      <c r="BJ431" s="393">
        <v>0</v>
      </c>
      <c r="BK431" s="393">
        <v>0</v>
      </c>
      <c r="BL431" s="393">
        <v>0</v>
      </c>
      <c r="BM431" s="393">
        <v>0</v>
      </c>
      <c r="BN431" s="393">
        <v>14.25</v>
      </c>
      <c r="BO431" s="393">
        <v>12.833333333333334</v>
      </c>
      <c r="BP431" s="393">
        <v>7.666666666666667</v>
      </c>
      <c r="BQ431" s="393">
        <v>0</v>
      </c>
      <c r="BR431" s="393">
        <v>0</v>
      </c>
      <c r="BS431" s="393">
        <v>0</v>
      </c>
      <c r="BT431" s="393">
        <v>0</v>
      </c>
      <c r="BU431" s="393">
        <v>0</v>
      </c>
      <c r="BV431" s="393">
        <v>0</v>
      </c>
      <c r="BW431" s="393">
        <v>0</v>
      </c>
      <c r="BX431" s="393">
        <v>0</v>
      </c>
      <c r="BY431" s="393">
        <v>0</v>
      </c>
      <c r="BZ431" s="393">
        <v>0</v>
      </c>
      <c r="CA431" s="393">
        <v>0</v>
      </c>
      <c r="CB431" s="393">
        <v>0</v>
      </c>
      <c r="CC431" s="393">
        <v>0</v>
      </c>
      <c r="CD431" s="393">
        <v>0</v>
      </c>
      <c r="CE431" s="393">
        <v>0</v>
      </c>
      <c r="CF431" s="393">
        <v>0</v>
      </c>
      <c r="CG431" s="393">
        <v>0</v>
      </c>
      <c r="CH431" s="393">
        <v>0</v>
      </c>
      <c r="CI431" s="393">
        <v>0</v>
      </c>
      <c r="CJ431" s="393">
        <v>0</v>
      </c>
      <c r="CK431" s="393">
        <v>0</v>
      </c>
      <c r="CL431" s="393">
        <v>0</v>
      </c>
      <c r="CM431" s="393">
        <v>0</v>
      </c>
      <c r="CN431" s="393">
        <v>0</v>
      </c>
      <c r="CO431" s="393">
        <v>0</v>
      </c>
      <c r="CP431" s="393">
        <v>0</v>
      </c>
      <c r="CQ431" s="393">
        <v>0</v>
      </c>
      <c r="CR431" s="393">
        <v>0</v>
      </c>
      <c r="CS431" s="393">
        <v>0</v>
      </c>
      <c r="CT431" s="393">
        <v>0</v>
      </c>
      <c r="CU431" s="393">
        <v>0</v>
      </c>
      <c r="CV431" s="393">
        <v>0</v>
      </c>
      <c r="CW431" s="393">
        <v>0</v>
      </c>
      <c r="CX431" s="393">
        <v>0</v>
      </c>
      <c r="CY431" s="393">
        <v>0</v>
      </c>
      <c r="CZ431" s="393">
        <v>0</v>
      </c>
      <c r="DA431" s="393">
        <v>0</v>
      </c>
      <c r="DB431" s="393">
        <v>0</v>
      </c>
      <c r="DC431" s="393">
        <v>0</v>
      </c>
      <c r="DD431" s="393">
        <v>0</v>
      </c>
      <c r="DE431" s="393">
        <v>0</v>
      </c>
      <c r="DF431" s="393">
        <v>0</v>
      </c>
      <c r="DG431" s="393">
        <v>0</v>
      </c>
      <c r="DH431" s="393">
        <v>0</v>
      </c>
      <c r="DI431" s="393">
        <v>0</v>
      </c>
      <c r="DJ431" s="393">
        <v>0</v>
      </c>
      <c r="DK431" s="393">
        <v>0</v>
      </c>
      <c r="DL431" s="393">
        <v>0</v>
      </c>
      <c r="DM431" s="393">
        <v>0</v>
      </c>
      <c r="DN431" s="393">
        <v>0</v>
      </c>
      <c r="DO431" s="393">
        <v>0</v>
      </c>
    </row>
    <row r="432" spans="1:141" ht="15" x14ac:dyDescent="0.25">
      <c r="A432" s="386" t="str">
        <f t="shared" si="23"/>
        <v>300120260317TAC0005-30xx-180640012911</v>
      </c>
      <c r="B432" s="161" t="s">
        <v>4485</v>
      </c>
      <c r="C432" s="475" t="s">
        <v>3363</v>
      </c>
      <c r="D432" s="161" t="s">
        <v>4458</v>
      </c>
      <c r="E432" s="161"/>
      <c r="F432" s="161" t="s">
        <v>4903</v>
      </c>
      <c r="G432" s="161" t="s">
        <v>479</v>
      </c>
      <c r="H432" s="198">
        <v>46098</v>
      </c>
      <c r="I432" s="161" t="s">
        <v>595</v>
      </c>
      <c r="J432" s="161" t="s">
        <v>217</v>
      </c>
      <c r="K432" s="260">
        <v>180640012911</v>
      </c>
      <c r="L432" s="161" t="s">
        <v>4975</v>
      </c>
      <c r="M432" s="161" t="s">
        <v>4484</v>
      </c>
      <c r="N432" s="161" t="s">
        <v>564</v>
      </c>
      <c r="O432" s="198" t="e">
        <v>#N/A</v>
      </c>
      <c r="P432" s="161" t="e">
        <v>#N/A</v>
      </c>
      <c r="Q432" s="161" t="e">
        <v>#N/A</v>
      </c>
      <c r="R432" s="161" t="s">
        <v>31</v>
      </c>
      <c r="S432" s="161" t="s">
        <v>716</v>
      </c>
      <c r="T432" s="161" t="s">
        <v>579</v>
      </c>
      <c r="U432" s="161" t="s">
        <v>1386</v>
      </c>
      <c r="V432" s="161" t="s">
        <v>658</v>
      </c>
      <c r="W432" s="161" t="s">
        <v>132</v>
      </c>
      <c r="X432" s="198">
        <v>44927</v>
      </c>
      <c r="Y432" s="198">
        <v>46085</v>
      </c>
      <c r="Z432" s="161">
        <v>30</v>
      </c>
      <c r="AA432" s="198">
        <v>46111</v>
      </c>
      <c r="AB432" s="197">
        <f t="shared" si="22"/>
        <v>2</v>
      </c>
      <c r="AC432" s="161" t="s">
        <v>904</v>
      </c>
      <c r="AD432" s="161">
        <v>0</v>
      </c>
      <c r="AE432" s="197">
        <v>0</v>
      </c>
      <c r="AF432" s="197">
        <v>0</v>
      </c>
      <c r="AG432" s="197">
        <v>0</v>
      </c>
      <c r="AH432" s="242" t="s">
        <v>118</v>
      </c>
      <c r="AI432" s="242" t="s">
        <v>57</v>
      </c>
      <c r="AJ432" s="516">
        <v>11230893</v>
      </c>
      <c r="AK432" s="516">
        <v>189027270</v>
      </c>
      <c r="AL432" s="516">
        <v>0</v>
      </c>
      <c r="AM432" s="516">
        <v>0</v>
      </c>
      <c r="AN432" s="516">
        <v>0</v>
      </c>
      <c r="AO432" s="516">
        <v>0</v>
      </c>
      <c r="AP432" s="516">
        <v>234772</v>
      </c>
      <c r="AQ432" s="516">
        <v>14513594</v>
      </c>
      <c r="AR432" s="516">
        <v>0</v>
      </c>
      <c r="AS432" s="516">
        <v>0</v>
      </c>
      <c r="AT432" s="516">
        <v>0</v>
      </c>
      <c r="AU432" s="516">
        <v>0</v>
      </c>
      <c r="AV432" s="516">
        <v>2</v>
      </c>
      <c r="AW432" s="516">
        <v>2</v>
      </c>
      <c r="AX432" s="516">
        <v>0</v>
      </c>
      <c r="AY432" s="516">
        <v>0</v>
      </c>
      <c r="AZ432" s="516">
        <v>0</v>
      </c>
      <c r="BA432" s="516">
        <v>0</v>
      </c>
      <c r="BB432" s="393">
        <v>0</v>
      </c>
      <c r="BC432" s="393">
        <v>55766821</v>
      </c>
      <c r="BD432" s="393">
        <v>0</v>
      </c>
      <c r="BE432" s="393">
        <v>0</v>
      </c>
      <c r="BF432" s="393">
        <v>0</v>
      </c>
      <c r="BG432" s="393">
        <v>0</v>
      </c>
      <c r="BH432" s="393">
        <v>0</v>
      </c>
      <c r="BI432" s="393">
        <v>70000</v>
      </c>
      <c r="BJ432" s="393">
        <v>0</v>
      </c>
      <c r="BK432" s="393">
        <v>0</v>
      </c>
      <c r="BL432" s="393">
        <v>0</v>
      </c>
      <c r="BM432" s="393">
        <v>0</v>
      </c>
      <c r="BN432" s="393">
        <v>0</v>
      </c>
      <c r="BO432" s="393">
        <v>0</v>
      </c>
      <c r="BP432" s="393">
        <v>0</v>
      </c>
      <c r="BQ432" s="393">
        <v>0</v>
      </c>
      <c r="BR432" s="393">
        <v>0</v>
      </c>
      <c r="BS432" s="393">
        <v>0</v>
      </c>
      <c r="BT432" s="393">
        <v>0</v>
      </c>
      <c r="BU432" s="393">
        <v>0</v>
      </c>
      <c r="BV432" s="393">
        <v>0</v>
      </c>
      <c r="BW432" s="393">
        <v>0</v>
      </c>
      <c r="BX432" s="393">
        <v>0</v>
      </c>
      <c r="BY432" s="393">
        <v>0</v>
      </c>
      <c r="BZ432" s="393">
        <v>0</v>
      </c>
      <c r="CA432" s="393">
        <v>0</v>
      </c>
      <c r="CB432" s="393">
        <v>0</v>
      </c>
      <c r="CC432" s="393">
        <v>0</v>
      </c>
      <c r="CD432" s="393">
        <v>0</v>
      </c>
      <c r="CE432" s="393">
        <v>0</v>
      </c>
      <c r="CF432" s="393">
        <v>0</v>
      </c>
      <c r="CG432" s="393">
        <v>10675333</v>
      </c>
      <c r="CH432" s="393">
        <v>0</v>
      </c>
      <c r="CI432" s="393">
        <v>0</v>
      </c>
      <c r="CJ432" s="393">
        <v>0</v>
      </c>
      <c r="CK432" s="393">
        <v>0</v>
      </c>
      <c r="CL432" s="393">
        <v>11230893</v>
      </c>
      <c r="CM432" s="393">
        <v>133260449</v>
      </c>
      <c r="CN432" s="393">
        <v>0</v>
      </c>
      <c r="CO432" s="393">
        <v>0</v>
      </c>
      <c r="CP432" s="393">
        <v>0</v>
      </c>
      <c r="CQ432" s="393">
        <v>0</v>
      </c>
      <c r="CR432" s="393">
        <v>234772</v>
      </c>
      <c r="CS432" s="393">
        <v>3768261</v>
      </c>
      <c r="CT432" s="393">
        <v>0</v>
      </c>
      <c r="CU432" s="393">
        <v>0</v>
      </c>
      <c r="CV432" s="393">
        <v>0</v>
      </c>
      <c r="CW432" s="393">
        <v>0</v>
      </c>
      <c r="CX432" s="393">
        <v>2</v>
      </c>
      <c r="CY432" s="393">
        <v>2</v>
      </c>
      <c r="CZ432" s="393">
        <v>0</v>
      </c>
      <c r="DA432" s="393">
        <v>0</v>
      </c>
      <c r="DB432" s="393">
        <v>0</v>
      </c>
      <c r="DC432" s="393">
        <v>0</v>
      </c>
      <c r="DD432" s="393">
        <v>0</v>
      </c>
      <c r="DE432" s="393">
        <v>0</v>
      </c>
      <c r="DF432" s="393">
        <v>0</v>
      </c>
      <c r="DG432" s="393">
        <v>0</v>
      </c>
      <c r="DH432" s="393">
        <v>0</v>
      </c>
      <c r="DI432" s="393">
        <v>0</v>
      </c>
      <c r="DJ432" s="393">
        <v>0</v>
      </c>
      <c r="DK432" s="393">
        <v>0</v>
      </c>
      <c r="DL432" s="393">
        <v>0</v>
      </c>
      <c r="DM432" s="393">
        <v>0</v>
      </c>
      <c r="DN432" s="393">
        <v>0</v>
      </c>
      <c r="DO432" s="393">
        <v>0</v>
      </c>
    </row>
    <row r="433" spans="1:119" ht="15" x14ac:dyDescent="0.25">
      <c r="A433" s="386" t="str">
        <f t="shared" si="23"/>
        <v>620120260226TAC0002-62xx-200540002243</v>
      </c>
      <c r="B433" s="161" t="s">
        <v>4626</v>
      </c>
      <c r="C433" s="475" t="s">
        <v>3363</v>
      </c>
      <c r="D433" s="161" t="s">
        <v>4458</v>
      </c>
      <c r="E433" s="161"/>
      <c r="F433" s="161" t="s">
        <v>4903</v>
      </c>
      <c r="G433" s="161" t="s">
        <v>479</v>
      </c>
      <c r="H433" s="198">
        <v>46079</v>
      </c>
      <c r="I433" s="161" t="s">
        <v>576</v>
      </c>
      <c r="J433" s="161" t="s">
        <v>361</v>
      </c>
      <c r="K433" s="260">
        <v>200540002243</v>
      </c>
      <c r="L433" s="161" t="s">
        <v>4964</v>
      </c>
      <c r="M433" s="161" t="s">
        <v>4625</v>
      </c>
      <c r="N433" s="161" t="s">
        <v>564</v>
      </c>
      <c r="O433" s="198" t="e">
        <v>#N/A</v>
      </c>
      <c r="P433" s="161" t="e">
        <v>#N/A</v>
      </c>
      <c r="Q433" s="161" t="e">
        <v>#N/A</v>
      </c>
      <c r="R433" s="161" t="s">
        <v>31</v>
      </c>
      <c r="S433" s="161" t="s">
        <v>687</v>
      </c>
      <c r="T433" s="161" t="s">
        <v>579</v>
      </c>
      <c r="U433" s="161" t="s">
        <v>1775</v>
      </c>
      <c r="V433" s="161" t="s">
        <v>658</v>
      </c>
      <c r="W433" s="161" t="s">
        <v>132</v>
      </c>
      <c r="X433" s="198">
        <v>44927</v>
      </c>
      <c r="Y433" s="198">
        <v>46044</v>
      </c>
      <c r="Z433" s="161">
        <v>30</v>
      </c>
      <c r="AA433" s="198">
        <v>46098</v>
      </c>
      <c r="AB433" s="197">
        <f t="shared" si="22"/>
        <v>15</v>
      </c>
      <c r="AC433" s="161" t="s">
        <v>904</v>
      </c>
      <c r="AD433" s="161">
        <v>0</v>
      </c>
      <c r="AE433" s="197">
        <v>0</v>
      </c>
      <c r="AF433" s="197">
        <v>0</v>
      </c>
      <c r="AG433" s="197">
        <v>0.3125</v>
      </c>
      <c r="AH433" s="242" t="s">
        <v>118</v>
      </c>
      <c r="AI433" s="242" t="s">
        <v>57</v>
      </c>
      <c r="AJ433" s="516">
        <v>0</v>
      </c>
      <c r="AK433" s="516">
        <v>26355000</v>
      </c>
      <c r="AL433" s="516">
        <v>0</v>
      </c>
      <c r="AM433" s="516">
        <v>0</v>
      </c>
      <c r="AN433" s="516">
        <v>0</v>
      </c>
      <c r="AO433" s="516">
        <v>0</v>
      </c>
      <c r="AP433" s="516">
        <v>0</v>
      </c>
      <c r="AQ433" s="516">
        <v>26600</v>
      </c>
      <c r="AR433" s="516">
        <v>0</v>
      </c>
      <c r="AS433" s="516">
        <v>0</v>
      </c>
      <c r="AT433" s="516">
        <v>0</v>
      </c>
      <c r="AU433" s="516">
        <v>0</v>
      </c>
      <c r="AV433" s="516">
        <v>0.83333333333333337</v>
      </c>
      <c r="AW433" s="516">
        <v>1</v>
      </c>
      <c r="AX433" s="516">
        <v>0.25</v>
      </c>
      <c r="AY433" s="516">
        <v>1</v>
      </c>
      <c r="AZ433" s="516">
        <v>0</v>
      </c>
      <c r="BA433" s="516">
        <v>0</v>
      </c>
      <c r="BB433" s="393">
        <v>0</v>
      </c>
      <c r="BC433" s="393">
        <v>26355000</v>
      </c>
      <c r="BD433" s="393">
        <v>0</v>
      </c>
      <c r="BE433" s="393">
        <v>0</v>
      </c>
      <c r="BF433" s="393">
        <v>0</v>
      </c>
      <c r="BG433" s="393">
        <v>0</v>
      </c>
      <c r="BH433" s="393">
        <v>0</v>
      </c>
      <c r="BI433" s="393">
        <v>26600</v>
      </c>
      <c r="BJ433" s="393">
        <v>0</v>
      </c>
      <c r="BK433" s="393">
        <v>0</v>
      </c>
      <c r="BL433" s="393">
        <v>0</v>
      </c>
      <c r="BM433" s="393">
        <v>0</v>
      </c>
      <c r="BN433" s="393">
        <v>0.83333333333333337</v>
      </c>
      <c r="BO433" s="393">
        <v>1</v>
      </c>
      <c r="BP433" s="393">
        <v>0.25</v>
      </c>
      <c r="BQ433" s="393">
        <v>1</v>
      </c>
      <c r="BR433" s="393">
        <v>0</v>
      </c>
      <c r="BS433" s="393">
        <v>0</v>
      </c>
      <c r="BT433" s="393">
        <v>0</v>
      </c>
      <c r="BU433" s="393">
        <v>0</v>
      </c>
      <c r="BV433" s="393">
        <v>0</v>
      </c>
      <c r="BW433" s="393">
        <v>0</v>
      </c>
      <c r="BX433" s="393">
        <v>0</v>
      </c>
      <c r="BY433" s="393">
        <v>0</v>
      </c>
      <c r="BZ433" s="393">
        <v>0</v>
      </c>
      <c r="CA433" s="393">
        <v>0</v>
      </c>
      <c r="CB433" s="393">
        <v>0</v>
      </c>
      <c r="CC433" s="393">
        <v>0</v>
      </c>
      <c r="CD433" s="393">
        <v>0</v>
      </c>
      <c r="CE433" s="393">
        <v>0</v>
      </c>
      <c r="CF433" s="393">
        <v>0</v>
      </c>
      <c r="CG433" s="393">
        <v>0</v>
      </c>
      <c r="CH433" s="393">
        <v>0</v>
      </c>
      <c r="CI433" s="393">
        <v>0</v>
      </c>
      <c r="CJ433" s="393">
        <v>0</v>
      </c>
      <c r="CK433" s="393">
        <v>0</v>
      </c>
      <c r="CL433" s="393">
        <v>0</v>
      </c>
      <c r="CM433" s="393">
        <v>0</v>
      </c>
      <c r="CN433" s="393">
        <v>0</v>
      </c>
      <c r="CO433" s="393">
        <v>0</v>
      </c>
      <c r="CP433" s="393">
        <v>0</v>
      </c>
      <c r="CQ433" s="393">
        <v>0</v>
      </c>
      <c r="CR433" s="393">
        <v>0</v>
      </c>
      <c r="CS433" s="393">
        <v>0</v>
      </c>
      <c r="CT433" s="393">
        <v>0</v>
      </c>
      <c r="CU433" s="393">
        <v>0</v>
      </c>
      <c r="CV433" s="393">
        <v>0</v>
      </c>
      <c r="CW433" s="393">
        <v>0</v>
      </c>
      <c r="CX433" s="393">
        <v>0</v>
      </c>
      <c r="CY433" s="393">
        <v>0</v>
      </c>
      <c r="CZ433" s="393">
        <v>0</v>
      </c>
      <c r="DA433" s="393">
        <v>0</v>
      </c>
      <c r="DB433" s="393">
        <v>0</v>
      </c>
      <c r="DC433" s="393">
        <v>0</v>
      </c>
      <c r="DD433" s="393">
        <v>0</v>
      </c>
      <c r="DE433" s="393">
        <v>0</v>
      </c>
      <c r="DF433" s="393">
        <v>0</v>
      </c>
      <c r="DG433" s="393">
        <v>0</v>
      </c>
      <c r="DH433" s="393">
        <v>0</v>
      </c>
      <c r="DI433" s="393">
        <v>0</v>
      </c>
      <c r="DJ433" s="393">
        <v>0</v>
      </c>
      <c r="DK433" s="393">
        <v>0</v>
      </c>
      <c r="DL433" s="393">
        <v>0</v>
      </c>
      <c r="DM433" s="393">
        <v>0</v>
      </c>
      <c r="DN433" s="393">
        <v>0</v>
      </c>
      <c r="DO433" s="393">
        <v>0</v>
      </c>
    </row>
    <row r="434" spans="1:119" ht="15" x14ac:dyDescent="0.25">
      <c r="A434" s="386" t="str">
        <f t="shared" si="23"/>
        <v>600120260304TAC0060-60xx-890725400232</v>
      </c>
      <c r="B434" s="161" t="s">
        <v>4725</v>
      </c>
      <c r="C434" s="475" t="s">
        <v>3363</v>
      </c>
      <c r="D434" s="161" t="s">
        <v>4458</v>
      </c>
      <c r="E434" s="161"/>
      <c r="F434" s="161" t="s">
        <v>4903</v>
      </c>
      <c r="G434" s="161" t="s">
        <v>479</v>
      </c>
      <c r="H434" s="198">
        <v>46085</v>
      </c>
      <c r="I434" s="161" t="s">
        <v>566</v>
      </c>
      <c r="J434" s="161" t="s">
        <v>363</v>
      </c>
      <c r="K434" s="260">
        <v>890725400232</v>
      </c>
      <c r="L434" s="161" t="s">
        <v>4923</v>
      </c>
      <c r="M434" s="161" t="s">
        <v>4740</v>
      </c>
      <c r="N434" s="161" t="s">
        <v>564</v>
      </c>
      <c r="O434" s="198" t="e">
        <v>#N/A</v>
      </c>
      <c r="P434" s="161" t="e">
        <v>#N/A</v>
      </c>
      <c r="Q434" s="161" t="e">
        <v>#N/A</v>
      </c>
      <c r="R434" s="161" t="s">
        <v>31</v>
      </c>
      <c r="S434" s="161" t="s">
        <v>793</v>
      </c>
      <c r="T434" s="161" t="s">
        <v>594</v>
      </c>
      <c r="U434" s="161" t="s">
        <v>680</v>
      </c>
      <c r="V434" s="161" t="s">
        <v>658</v>
      </c>
      <c r="W434" s="161" t="s">
        <v>132</v>
      </c>
      <c r="X434" s="198">
        <v>44927</v>
      </c>
      <c r="Y434" s="198">
        <v>46080</v>
      </c>
      <c r="Z434" s="161">
        <v>30</v>
      </c>
      <c r="AA434" s="198">
        <v>46097</v>
      </c>
      <c r="AB434" s="197">
        <f t="shared" si="22"/>
        <v>16</v>
      </c>
      <c r="AC434" s="161" t="s">
        <v>904</v>
      </c>
      <c r="AD434" s="161">
        <v>0</v>
      </c>
      <c r="AE434" s="197">
        <v>0</v>
      </c>
      <c r="AF434" s="197">
        <v>0</v>
      </c>
      <c r="AG434" s="197">
        <v>0</v>
      </c>
      <c r="AH434" s="242" t="s">
        <v>118</v>
      </c>
      <c r="AI434" s="242" t="s">
        <v>57</v>
      </c>
      <c r="AJ434" s="516">
        <v>0</v>
      </c>
      <c r="AK434" s="516">
        <v>10370450</v>
      </c>
      <c r="AL434" s="516">
        <v>0</v>
      </c>
      <c r="AM434" s="516">
        <v>0</v>
      </c>
      <c r="AN434" s="516">
        <v>0</v>
      </c>
      <c r="AO434" s="516">
        <v>0</v>
      </c>
      <c r="AP434" s="516">
        <v>0</v>
      </c>
      <c r="AQ434" s="516">
        <v>0</v>
      </c>
      <c r="AR434" s="516">
        <v>0</v>
      </c>
      <c r="AS434" s="516">
        <v>0</v>
      </c>
      <c r="AT434" s="516">
        <v>0</v>
      </c>
      <c r="AU434" s="516">
        <v>0</v>
      </c>
      <c r="AV434" s="516">
        <v>0</v>
      </c>
      <c r="AW434" s="516">
        <v>0</v>
      </c>
      <c r="AX434" s="516">
        <v>0</v>
      </c>
      <c r="AY434" s="516">
        <v>0</v>
      </c>
      <c r="AZ434" s="516">
        <v>0</v>
      </c>
      <c r="BA434" s="516">
        <v>0</v>
      </c>
      <c r="BB434" s="393">
        <v>0</v>
      </c>
      <c r="BC434" s="393">
        <v>0</v>
      </c>
      <c r="BD434" s="393">
        <v>0</v>
      </c>
      <c r="BE434" s="393">
        <v>0</v>
      </c>
      <c r="BF434" s="393">
        <v>0</v>
      </c>
      <c r="BG434" s="393">
        <v>0</v>
      </c>
      <c r="BH434" s="393">
        <v>0</v>
      </c>
      <c r="BI434" s="393">
        <v>0</v>
      </c>
      <c r="BJ434" s="393">
        <v>0</v>
      </c>
      <c r="BK434" s="393">
        <v>0</v>
      </c>
      <c r="BL434" s="393">
        <v>0</v>
      </c>
      <c r="BM434" s="393">
        <v>0</v>
      </c>
      <c r="BN434" s="393">
        <v>0</v>
      </c>
      <c r="BO434" s="393">
        <v>0</v>
      </c>
      <c r="BP434" s="393">
        <v>0</v>
      </c>
      <c r="BQ434" s="393">
        <v>0</v>
      </c>
      <c r="BR434" s="393">
        <v>0</v>
      </c>
      <c r="BS434" s="393">
        <v>0</v>
      </c>
      <c r="BT434" s="393">
        <v>0</v>
      </c>
      <c r="BU434" s="393">
        <v>0</v>
      </c>
      <c r="BV434" s="393">
        <v>0</v>
      </c>
      <c r="BW434" s="393">
        <v>0</v>
      </c>
      <c r="BX434" s="393">
        <v>0</v>
      </c>
      <c r="BY434" s="393">
        <v>0</v>
      </c>
      <c r="BZ434" s="393">
        <v>0</v>
      </c>
      <c r="CA434" s="393">
        <v>0</v>
      </c>
      <c r="CB434" s="393">
        <v>0</v>
      </c>
      <c r="CC434" s="393">
        <v>0</v>
      </c>
      <c r="CD434" s="393">
        <v>0</v>
      </c>
      <c r="CE434" s="393">
        <v>0</v>
      </c>
      <c r="CF434" s="393">
        <v>0</v>
      </c>
      <c r="CG434" s="393">
        <v>0</v>
      </c>
      <c r="CH434" s="393">
        <v>0</v>
      </c>
      <c r="CI434" s="393">
        <v>0</v>
      </c>
      <c r="CJ434" s="393">
        <v>0</v>
      </c>
      <c r="CK434" s="393">
        <v>0</v>
      </c>
      <c r="CL434" s="393">
        <v>0</v>
      </c>
      <c r="CM434" s="393">
        <v>10370450</v>
      </c>
      <c r="CN434" s="393">
        <v>0</v>
      </c>
      <c r="CO434" s="393">
        <v>0</v>
      </c>
      <c r="CP434" s="393">
        <v>0</v>
      </c>
      <c r="CQ434" s="393">
        <v>0</v>
      </c>
      <c r="CR434" s="393">
        <v>0</v>
      </c>
      <c r="CS434" s="393">
        <v>0</v>
      </c>
      <c r="CT434" s="393">
        <v>0</v>
      </c>
      <c r="CU434" s="393">
        <v>0</v>
      </c>
      <c r="CV434" s="393">
        <v>0</v>
      </c>
      <c r="CW434" s="393">
        <v>0</v>
      </c>
      <c r="CX434" s="393">
        <v>0</v>
      </c>
      <c r="CY434" s="393">
        <v>0</v>
      </c>
      <c r="CZ434" s="393">
        <v>0</v>
      </c>
      <c r="DA434" s="393">
        <v>0</v>
      </c>
      <c r="DB434" s="393">
        <v>0</v>
      </c>
      <c r="DC434" s="393">
        <v>0</v>
      </c>
      <c r="DD434" s="393">
        <v>0</v>
      </c>
      <c r="DE434" s="393">
        <v>0</v>
      </c>
      <c r="DF434" s="393">
        <v>0</v>
      </c>
      <c r="DG434" s="393">
        <v>0</v>
      </c>
      <c r="DH434" s="393">
        <v>0</v>
      </c>
      <c r="DI434" s="393">
        <v>0</v>
      </c>
      <c r="DJ434" s="393">
        <v>0</v>
      </c>
      <c r="DK434" s="393">
        <v>0</v>
      </c>
      <c r="DL434" s="393">
        <v>0</v>
      </c>
      <c r="DM434" s="393">
        <v>0</v>
      </c>
      <c r="DN434" s="393">
        <v>0</v>
      </c>
      <c r="DO434" s="393">
        <v>0</v>
      </c>
    </row>
    <row r="435" spans="1:119" ht="15" x14ac:dyDescent="0.25">
      <c r="A435" s="386" t="str">
        <f t="shared" si="23"/>
        <v>300120260317TAC0004-30xx-870608350557</v>
      </c>
      <c r="B435" s="161" t="s">
        <v>4488</v>
      </c>
      <c r="C435" s="475" t="s">
        <v>3363</v>
      </c>
      <c r="D435" s="161" t="s">
        <v>4458</v>
      </c>
      <c r="E435" s="161"/>
      <c r="F435" s="161" t="s">
        <v>4903</v>
      </c>
      <c r="G435" s="161" t="s">
        <v>479</v>
      </c>
      <c r="H435" s="198">
        <v>46098</v>
      </c>
      <c r="I435" s="161" t="s">
        <v>595</v>
      </c>
      <c r="J435" s="161" t="s">
        <v>217</v>
      </c>
      <c r="K435" s="260">
        <v>870608350557</v>
      </c>
      <c r="L435" s="161" t="s">
        <v>4929</v>
      </c>
      <c r="M435" s="161" t="s">
        <v>4487</v>
      </c>
      <c r="N435" s="161" t="s">
        <v>564</v>
      </c>
      <c r="O435" s="198" t="e">
        <v>#N/A</v>
      </c>
      <c r="P435" s="161" t="e">
        <v>#N/A</v>
      </c>
      <c r="Q435" s="161" t="e">
        <v>#N/A</v>
      </c>
      <c r="R435" s="161" t="s">
        <v>31</v>
      </c>
      <c r="S435" s="161" t="s">
        <v>716</v>
      </c>
      <c r="T435" s="161" t="s">
        <v>579</v>
      </c>
      <c r="U435" s="161" t="s">
        <v>1409</v>
      </c>
      <c r="V435" s="161" t="s">
        <v>658</v>
      </c>
      <c r="W435" s="161" t="s">
        <v>132</v>
      </c>
      <c r="X435" s="198">
        <v>44927</v>
      </c>
      <c r="Y435" s="198">
        <v>46085</v>
      </c>
      <c r="Z435" s="161">
        <v>30</v>
      </c>
      <c r="AA435" s="198">
        <v>46111</v>
      </c>
      <c r="AB435" s="197">
        <f t="shared" si="22"/>
        <v>2</v>
      </c>
      <c r="AC435" s="161" t="s">
        <v>904</v>
      </c>
      <c r="AD435" s="161">
        <v>0</v>
      </c>
      <c r="AE435" s="197">
        <v>0</v>
      </c>
      <c r="AF435" s="197">
        <v>0</v>
      </c>
      <c r="AG435" s="197">
        <v>0</v>
      </c>
      <c r="AH435" s="242" t="s">
        <v>118</v>
      </c>
      <c r="AI435" s="242" t="s">
        <v>57</v>
      </c>
      <c r="AJ435" s="516">
        <v>114319034</v>
      </c>
      <c r="AK435" s="516">
        <v>241254861</v>
      </c>
      <c r="AL435" s="516">
        <v>0</v>
      </c>
      <c r="AM435" s="516">
        <v>0</v>
      </c>
      <c r="AN435" s="516">
        <v>0</v>
      </c>
      <c r="AO435" s="516">
        <v>0</v>
      </c>
      <c r="AP435" s="516">
        <v>10726654</v>
      </c>
      <c r="AQ435" s="516">
        <v>17142225</v>
      </c>
      <c r="AR435" s="516">
        <v>0</v>
      </c>
      <c r="AS435" s="516">
        <v>0</v>
      </c>
      <c r="AT435" s="516">
        <v>0</v>
      </c>
      <c r="AU435" s="516">
        <v>0</v>
      </c>
      <c r="AV435" s="516">
        <v>0</v>
      </c>
      <c r="AW435" s="516">
        <v>0</v>
      </c>
      <c r="AX435" s="516">
        <v>0</v>
      </c>
      <c r="AY435" s="516">
        <v>0</v>
      </c>
      <c r="AZ435" s="516">
        <v>0</v>
      </c>
      <c r="BA435" s="516">
        <v>0</v>
      </c>
      <c r="BB435" s="393">
        <v>0</v>
      </c>
      <c r="BC435" s="393">
        <v>0</v>
      </c>
      <c r="BD435" s="393">
        <v>0</v>
      </c>
      <c r="BE435" s="393">
        <v>0</v>
      </c>
      <c r="BF435" s="393">
        <v>0</v>
      </c>
      <c r="BG435" s="393">
        <v>0</v>
      </c>
      <c r="BH435" s="393">
        <v>0</v>
      </c>
      <c r="BI435" s="393">
        <v>0</v>
      </c>
      <c r="BJ435" s="393">
        <v>0</v>
      </c>
      <c r="BK435" s="393">
        <v>0</v>
      </c>
      <c r="BL435" s="393">
        <v>0</v>
      </c>
      <c r="BM435" s="393">
        <v>0</v>
      </c>
      <c r="BN435" s="393">
        <v>0</v>
      </c>
      <c r="BO435" s="393">
        <v>0</v>
      </c>
      <c r="BP435" s="393">
        <v>0</v>
      </c>
      <c r="BQ435" s="393">
        <v>0</v>
      </c>
      <c r="BR435" s="393">
        <v>0</v>
      </c>
      <c r="BS435" s="393">
        <v>0</v>
      </c>
      <c r="BT435" s="393">
        <v>0</v>
      </c>
      <c r="BU435" s="393">
        <v>95343619</v>
      </c>
      <c r="BV435" s="393">
        <v>0</v>
      </c>
      <c r="BW435" s="393">
        <v>0</v>
      </c>
      <c r="BX435" s="393">
        <v>0</v>
      </c>
      <c r="BY435" s="393">
        <v>0</v>
      </c>
      <c r="BZ435" s="393">
        <v>0</v>
      </c>
      <c r="CA435" s="393">
        <v>77241</v>
      </c>
      <c r="CB435" s="393">
        <v>0</v>
      </c>
      <c r="CC435" s="393">
        <v>0</v>
      </c>
      <c r="CD435" s="393">
        <v>0</v>
      </c>
      <c r="CE435" s="393">
        <v>0</v>
      </c>
      <c r="CF435" s="393">
        <v>10726654</v>
      </c>
      <c r="CG435" s="393">
        <v>17064984</v>
      </c>
      <c r="CH435" s="393">
        <v>0</v>
      </c>
      <c r="CI435" s="393">
        <v>0</v>
      </c>
      <c r="CJ435" s="393">
        <v>0</v>
      </c>
      <c r="CK435" s="393">
        <v>0</v>
      </c>
      <c r="CL435" s="393">
        <v>114319034</v>
      </c>
      <c r="CM435" s="393">
        <v>145911242</v>
      </c>
      <c r="CN435" s="393">
        <v>0</v>
      </c>
      <c r="CO435" s="393">
        <v>0</v>
      </c>
      <c r="CP435" s="393">
        <v>0</v>
      </c>
      <c r="CQ435" s="393">
        <v>0</v>
      </c>
      <c r="CR435" s="393">
        <v>0</v>
      </c>
      <c r="CS435" s="393">
        <v>0</v>
      </c>
      <c r="CT435" s="393">
        <v>0</v>
      </c>
      <c r="CU435" s="393">
        <v>0</v>
      </c>
      <c r="CV435" s="393">
        <v>0</v>
      </c>
      <c r="CW435" s="393">
        <v>0</v>
      </c>
      <c r="CX435" s="393">
        <v>0</v>
      </c>
      <c r="CY435" s="393">
        <v>0</v>
      </c>
      <c r="CZ435" s="393">
        <v>0</v>
      </c>
      <c r="DA435" s="393">
        <v>0</v>
      </c>
      <c r="DB435" s="393">
        <v>0</v>
      </c>
      <c r="DC435" s="393">
        <v>0</v>
      </c>
      <c r="DD435" s="393">
        <v>0</v>
      </c>
      <c r="DE435" s="393">
        <v>0</v>
      </c>
      <c r="DF435" s="393">
        <v>0</v>
      </c>
      <c r="DG435" s="393">
        <v>0</v>
      </c>
      <c r="DH435" s="393">
        <v>0</v>
      </c>
      <c r="DI435" s="393">
        <v>0</v>
      </c>
      <c r="DJ435" s="393">
        <v>0</v>
      </c>
      <c r="DK435" s="393">
        <v>0</v>
      </c>
      <c r="DL435" s="393">
        <v>0</v>
      </c>
      <c r="DM435" s="393">
        <v>0</v>
      </c>
      <c r="DN435" s="393">
        <v>0</v>
      </c>
      <c r="DO435" s="393">
        <v>0</v>
      </c>
    </row>
    <row r="436" spans="1:119" ht="15" x14ac:dyDescent="0.25">
      <c r="A436" s="386" t="str">
        <f t="shared" si="23"/>
        <v>600120260310TAC0126-60xx-260241006579</v>
      </c>
      <c r="B436" s="161" t="s">
        <v>4723</v>
      </c>
      <c r="C436" s="475" t="s">
        <v>3363</v>
      </c>
      <c r="D436" s="161" t="s">
        <v>4458</v>
      </c>
      <c r="E436" s="161"/>
      <c r="F436" s="161" t="s">
        <v>4903</v>
      </c>
      <c r="G436" s="161" t="s">
        <v>479</v>
      </c>
      <c r="H436" s="198">
        <v>46091</v>
      </c>
      <c r="I436" s="161" t="s">
        <v>566</v>
      </c>
      <c r="J436" s="161" t="s">
        <v>363</v>
      </c>
      <c r="K436" s="260">
        <v>260241006579</v>
      </c>
      <c r="L436" s="161"/>
      <c r="M436" s="161" t="s">
        <v>4673</v>
      </c>
      <c r="N436" s="161" t="s">
        <v>564</v>
      </c>
      <c r="O436" s="198" t="e">
        <v>#N/A</v>
      </c>
      <c r="P436" s="161" t="e">
        <v>#N/A</v>
      </c>
      <c r="Q436" s="161" t="e">
        <v>#N/A</v>
      </c>
      <c r="R436" s="161" t="s">
        <v>31</v>
      </c>
      <c r="S436" s="161" t="s">
        <v>663</v>
      </c>
      <c r="T436" s="161" t="s">
        <v>579</v>
      </c>
      <c r="U436" s="161" t="s">
        <v>1609</v>
      </c>
      <c r="V436" s="161" t="s">
        <v>658</v>
      </c>
      <c r="W436" s="161" t="s">
        <v>132</v>
      </c>
      <c r="X436" s="198">
        <v>46058</v>
      </c>
      <c r="Y436" s="198">
        <v>46080</v>
      </c>
      <c r="Z436" s="161">
        <v>30</v>
      </c>
      <c r="AA436" s="198">
        <v>46093</v>
      </c>
      <c r="AB436" s="197">
        <f t="shared" si="22"/>
        <v>20</v>
      </c>
      <c r="AC436" s="161" t="s">
        <v>904</v>
      </c>
      <c r="AD436" s="161">
        <v>0</v>
      </c>
      <c r="AE436" s="197">
        <v>0</v>
      </c>
      <c r="AF436" s="197">
        <v>0</v>
      </c>
      <c r="AG436" s="197">
        <v>0</v>
      </c>
      <c r="AH436" s="242" t="s">
        <v>118</v>
      </c>
      <c r="AI436" s="242" t="s">
        <v>57</v>
      </c>
      <c r="AJ436" s="516">
        <v>0</v>
      </c>
      <c r="AK436" s="516">
        <v>0</v>
      </c>
      <c r="AL436" s="516">
        <v>0</v>
      </c>
      <c r="AM436" s="516">
        <v>0</v>
      </c>
      <c r="AN436" s="516">
        <v>0</v>
      </c>
      <c r="AO436" s="516">
        <v>0</v>
      </c>
      <c r="AP436" s="516">
        <v>0</v>
      </c>
      <c r="AQ436" s="516">
        <v>0</v>
      </c>
      <c r="AR436" s="516">
        <v>0</v>
      </c>
      <c r="AS436" s="516">
        <v>0</v>
      </c>
      <c r="AT436" s="516">
        <v>0</v>
      </c>
      <c r="AU436" s="516">
        <v>0</v>
      </c>
      <c r="AV436" s="516">
        <v>0</v>
      </c>
      <c r="AW436" s="516">
        <v>0</v>
      </c>
      <c r="AX436" s="516">
        <v>0</v>
      </c>
      <c r="AY436" s="516">
        <v>0</v>
      </c>
      <c r="AZ436" s="516">
        <v>0</v>
      </c>
      <c r="BA436" s="516">
        <v>0</v>
      </c>
      <c r="BB436" s="393">
        <v>0</v>
      </c>
      <c r="BC436" s="393">
        <v>0</v>
      </c>
      <c r="BD436" s="393">
        <v>0</v>
      </c>
      <c r="BE436" s="393">
        <v>0</v>
      </c>
      <c r="BF436" s="393">
        <v>0</v>
      </c>
      <c r="BG436" s="393">
        <v>0</v>
      </c>
      <c r="BH436" s="393">
        <v>0</v>
      </c>
      <c r="BI436" s="393">
        <v>0</v>
      </c>
      <c r="BJ436" s="393">
        <v>0</v>
      </c>
      <c r="BK436" s="393">
        <v>0</v>
      </c>
      <c r="BL436" s="393">
        <v>0</v>
      </c>
      <c r="BM436" s="393">
        <v>0</v>
      </c>
      <c r="BN436" s="393">
        <v>0</v>
      </c>
      <c r="BO436" s="393">
        <v>0</v>
      </c>
      <c r="BP436" s="393">
        <v>0</v>
      </c>
      <c r="BQ436" s="393">
        <v>0</v>
      </c>
      <c r="BR436" s="393">
        <v>0</v>
      </c>
      <c r="BS436" s="393">
        <v>0</v>
      </c>
      <c r="BT436" s="393">
        <v>0</v>
      </c>
      <c r="BU436" s="393">
        <v>0</v>
      </c>
      <c r="BV436" s="393">
        <v>0</v>
      </c>
      <c r="BW436" s="393">
        <v>0</v>
      </c>
      <c r="BX436" s="393">
        <v>0</v>
      </c>
      <c r="BY436" s="393">
        <v>0</v>
      </c>
      <c r="BZ436" s="393">
        <v>0</v>
      </c>
      <c r="CA436" s="393">
        <v>0</v>
      </c>
      <c r="CB436" s="393">
        <v>0</v>
      </c>
      <c r="CC436" s="393">
        <v>0</v>
      </c>
      <c r="CD436" s="393">
        <v>0</v>
      </c>
      <c r="CE436" s="393">
        <v>0</v>
      </c>
      <c r="CF436" s="393">
        <v>0</v>
      </c>
      <c r="CG436" s="393">
        <v>0</v>
      </c>
      <c r="CH436" s="393">
        <v>0</v>
      </c>
      <c r="CI436" s="393">
        <v>0</v>
      </c>
      <c r="CJ436" s="393">
        <v>0</v>
      </c>
      <c r="CK436" s="393">
        <v>0</v>
      </c>
      <c r="CL436" s="393">
        <v>0</v>
      </c>
      <c r="CM436" s="393">
        <v>0</v>
      </c>
      <c r="CN436" s="393">
        <v>0</v>
      </c>
      <c r="CO436" s="393">
        <v>0</v>
      </c>
      <c r="CP436" s="393">
        <v>0</v>
      </c>
      <c r="CQ436" s="393">
        <v>0</v>
      </c>
      <c r="CR436" s="393">
        <v>0</v>
      </c>
      <c r="CS436" s="393">
        <v>0</v>
      </c>
      <c r="CT436" s="393">
        <v>0</v>
      </c>
      <c r="CU436" s="393">
        <v>0</v>
      </c>
      <c r="CV436" s="393">
        <v>0</v>
      </c>
      <c r="CW436" s="393">
        <v>0</v>
      </c>
      <c r="CX436" s="393">
        <v>0</v>
      </c>
      <c r="CY436" s="393">
        <v>0</v>
      </c>
      <c r="CZ436" s="393">
        <v>0</v>
      </c>
      <c r="DA436" s="393">
        <v>0</v>
      </c>
      <c r="DB436" s="393">
        <v>0</v>
      </c>
      <c r="DC436" s="393">
        <v>0</v>
      </c>
      <c r="DD436" s="393">
        <v>0</v>
      </c>
      <c r="DE436" s="393">
        <v>0</v>
      </c>
      <c r="DF436" s="393">
        <v>0</v>
      </c>
      <c r="DG436" s="393">
        <v>0</v>
      </c>
      <c r="DH436" s="393">
        <v>0</v>
      </c>
      <c r="DI436" s="393">
        <v>0</v>
      </c>
      <c r="DJ436" s="393">
        <v>0</v>
      </c>
      <c r="DK436" s="393">
        <v>0</v>
      </c>
      <c r="DL436" s="393">
        <v>0</v>
      </c>
      <c r="DM436" s="393">
        <v>0</v>
      </c>
      <c r="DN436" s="393">
        <v>0</v>
      </c>
      <c r="DO436" s="393">
        <v>0</v>
      </c>
    </row>
    <row r="437" spans="1:119" ht="15" x14ac:dyDescent="0.25">
      <c r="A437" s="386" t="str">
        <f t="shared" si="23"/>
        <v>600120260312TAC0099-60xx-250440033803</v>
      </c>
      <c r="B437" s="161" t="s">
        <v>4829</v>
      </c>
      <c r="C437" s="475" t="s">
        <v>3363</v>
      </c>
      <c r="D437" s="161" t="s">
        <v>4458</v>
      </c>
      <c r="E437" s="161"/>
      <c r="F437" s="161" t="s">
        <v>4903</v>
      </c>
      <c r="G437" s="161" t="s">
        <v>479</v>
      </c>
      <c r="H437" s="198">
        <v>46093</v>
      </c>
      <c r="I437" s="161" t="s">
        <v>566</v>
      </c>
      <c r="J437" s="161" t="s">
        <v>363</v>
      </c>
      <c r="K437" s="260">
        <v>250440033803</v>
      </c>
      <c r="L437" s="161" t="s">
        <v>4941</v>
      </c>
      <c r="M437" s="161" t="s">
        <v>4828</v>
      </c>
      <c r="N437" s="161" t="s">
        <v>564</v>
      </c>
      <c r="O437" s="198" t="e">
        <v>#N/A</v>
      </c>
      <c r="P437" s="161" t="e">
        <v>#N/A</v>
      </c>
      <c r="Q437" s="161" t="e">
        <v>#N/A</v>
      </c>
      <c r="R437" s="161" t="s">
        <v>480</v>
      </c>
      <c r="S437" s="161" t="s">
        <v>681</v>
      </c>
      <c r="T437" s="161" t="s">
        <v>578</v>
      </c>
      <c r="U437" s="161" t="s">
        <v>788</v>
      </c>
      <c r="V437" s="161" t="s">
        <v>658</v>
      </c>
      <c r="W437" s="161" t="s">
        <v>132</v>
      </c>
      <c r="X437" s="198">
        <v>45772</v>
      </c>
      <c r="Y437" s="198">
        <v>46086</v>
      </c>
      <c r="Z437" s="161">
        <v>30</v>
      </c>
      <c r="AA437" s="198">
        <v>46097</v>
      </c>
      <c r="AB437" s="197">
        <f t="shared" si="22"/>
        <v>16</v>
      </c>
      <c r="AC437" s="161" t="s">
        <v>904</v>
      </c>
      <c r="AD437" s="161">
        <v>0</v>
      </c>
      <c r="AE437" s="197">
        <v>0</v>
      </c>
      <c r="AF437" s="197">
        <v>0</v>
      </c>
      <c r="AG437" s="197">
        <v>0.125</v>
      </c>
      <c r="AH437" s="242" t="s">
        <v>118</v>
      </c>
      <c r="AI437" s="242" t="s">
        <v>57</v>
      </c>
      <c r="AJ437" s="516">
        <v>0</v>
      </c>
      <c r="AK437" s="516">
        <v>0</v>
      </c>
      <c r="AL437" s="516">
        <v>0</v>
      </c>
      <c r="AM437" s="516">
        <v>0</v>
      </c>
      <c r="AN437" s="516">
        <v>0</v>
      </c>
      <c r="AO437" s="516">
        <v>0</v>
      </c>
      <c r="AP437" s="516">
        <v>0</v>
      </c>
      <c r="AQ437" s="516">
        <v>0</v>
      </c>
      <c r="AR437" s="516">
        <v>0</v>
      </c>
      <c r="AS437" s="516">
        <v>0</v>
      </c>
      <c r="AT437" s="516">
        <v>177272</v>
      </c>
      <c r="AU437" s="516">
        <v>0</v>
      </c>
      <c r="AV437" s="516">
        <v>0</v>
      </c>
      <c r="AW437" s="516">
        <v>0</v>
      </c>
      <c r="AX437" s="516">
        <v>0</v>
      </c>
      <c r="AY437" s="516">
        <v>0</v>
      </c>
      <c r="AZ437" s="516">
        <v>0.25</v>
      </c>
      <c r="BA437" s="516">
        <v>0</v>
      </c>
      <c r="BB437" s="393">
        <v>0</v>
      </c>
      <c r="BC437" s="393">
        <v>0</v>
      </c>
      <c r="BD437" s="393">
        <v>0</v>
      </c>
      <c r="BE437" s="393">
        <v>0</v>
      </c>
      <c r="BF437" s="393">
        <v>0</v>
      </c>
      <c r="BG437" s="393">
        <v>0</v>
      </c>
      <c r="BH437" s="393">
        <v>0</v>
      </c>
      <c r="BI437" s="393">
        <v>0</v>
      </c>
      <c r="BJ437" s="393">
        <v>0</v>
      </c>
      <c r="BK437" s="393">
        <v>0</v>
      </c>
      <c r="BL437" s="393">
        <v>0</v>
      </c>
      <c r="BM437" s="393">
        <v>0</v>
      </c>
      <c r="BN437" s="393">
        <v>0</v>
      </c>
      <c r="BO437" s="393">
        <v>0</v>
      </c>
      <c r="BP437" s="393">
        <v>0</v>
      </c>
      <c r="BQ437" s="393">
        <v>0</v>
      </c>
      <c r="BR437" s="393">
        <v>0.25</v>
      </c>
      <c r="BS437" s="393">
        <v>0</v>
      </c>
      <c r="BT437" s="393">
        <v>0</v>
      </c>
      <c r="BU437" s="393">
        <v>0</v>
      </c>
      <c r="BV437" s="393">
        <v>0</v>
      </c>
      <c r="BW437" s="393">
        <v>0</v>
      </c>
      <c r="BX437" s="393">
        <v>0</v>
      </c>
      <c r="BY437" s="393">
        <v>0</v>
      </c>
      <c r="BZ437" s="393">
        <v>0</v>
      </c>
      <c r="CA437" s="393">
        <v>0</v>
      </c>
      <c r="CB437" s="393">
        <v>0</v>
      </c>
      <c r="CC437" s="393">
        <v>0</v>
      </c>
      <c r="CD437" s="393">
        <v>0</v>
      </c>
      <c r="CE437" s="393">
        <v>0</v>
      </c>
      <c r="CF437" s="393">
        <v>0</v>
      </c>
      <c r="CG437" s="393">
        <v>0</v>
      </c>
      <c r="CH437" s="393">
        <v>0</v>
      </c>
      <c r="CI437" s="393">
        <v>0</v>
      </c>
      <c r="CJ437" s="393">
        <v>177272</v>
      </c>
      <c r="CK437" s="393">
        <v>0</v>
      </c>
      <c r="CL437" s="393">
        <v>0</v>
      </c>
      <c r="CM437" s="393">
        <v>0</v>
      </c>
      <c r="CN437" s="393">
        <v>0</v>
      </c>
      <c r="CO437" s="393">
        <v>0</v>
      </c>
      <c r="CP437" s="393">
        <v>0</v>
      </c>
      <c r="CQ437" s="393">
        <v>0</v>
      </c>
      <c r="CR437" s="393">
        <v>0</v>
      </c>
      <c r="CS437" s="393">
        <v>0</v>
      </c>
      <c r="CT437" s="393">
        <v>0</v>
      </c>
      <c r="CU437" s="393">
        <v>0</v>
      </c>
      <c r="CV437" s="393">
        <v>0</v>
      </c>
      <c r="CW437" s="393">
        <v>0</v>
      </c>
      <c r="CX437" s="393">
        <v>0</v>
      </c>
      <c r="CY437" s="393">
        <v>0</v>
      </c>
      <c r="CZ437" s="393">
        <v>0</v>
      </c>
      <c r="DA437" s="393">
        <v>0</v>
      </c>
      <c r="DB437" s="393">
        <v>0</v>
      </c>
      <c r="DC437" s="393">
        <v>0</v>
      </c>
      <c r="DD437" s="393">
        <v>0</v>
      </c>
      <c r="DE437" s="393">
        <v>0</v>
      </c>
      <c r="DF437" s="393">
        <v>0</v>
      </c>
      <c r="DG437" s="393">
        <v>0</v>
      </c>
      <c r="DH437" s="393">
        <v>0</v>
      </c>
      <c r="DI437" s="393">
        <v>0</v>
      </c>
      <c r="DJ437" s="393">
        <v>0</v>
      </c>
      <c r="DK437" s="393">
        <v>0</v>
      </c>
      <c r="DL437" s="393">
        <v>0</v>
      </c>
      <c r="DM437" s="393">
        <v>0</v>
      </c>
      <c r="DN437" s="393">
        <v>0</v>
      </c>
      <c r="DO437" s="393">
        <v>0</v>
      </c>
    </row>
    <row r="438" spans="1:119" ht="15" x14ac:dyDescent="0.25">
      <c r="A438" s="386" t="str">
        <f t="shared" si="23"/>
        <v>300120260306TAC0006-30xx-240940008571</v>
      </c>
      <c r="B438" s="161" t="s">
        <v>4499</v>
      </c>
      <c r="C438" s="475" t="s">
        <v>3363</v>
      </c>
      <c r="D438" s="161" t="s">
        <v>4458</v>
      </c>
      <c r="E438" s="161"/>
      <c r="F438" s="161" t="s">
        <v>4903</v>
      </c>
      <c r="G438" s="161" t="s">
        <v>479</v>
      </c>
      <c r="H438" s="198">
        <v>46087</v>
      </c>
      <c r="I438" s="161" t="s">
        <v>595</v>
      </c>
      <c r="J438" s="161" t="s">
        <v>217</v>
      </c>
      <c r="K438" s="260">
        <v>240940008571</v>
      </c>
      <c r="L438" s="161" t="s">
        <v>4944</v>
      </c>
      <c r="M438" s="161" t="s">
        <v>4498</v>
      </c>
      <c r="N438" s="161" t="s">
        <v>564</v>
      </c>
      <c r="O438" s="198" t="e">
        <v>#N/A</v>
      </c>
      <c r="P438" s="161" t="e">
        <v>#N/A</v>
      </c>
      <c r="Q438" s="161" t="e">
        <v>#N/A</v>
      </c>
      <c r="R438" s="161" t="s">
        <v>31</v>
      </c>
      <c r="S438" s="161" t="s">
        <v>716</v>
      </c>
      <c r="T438" s="161" t="s">
        <v>579</v>
      </c>
      <c r="U438" s="161" t="s">
        <v>719</v>
      </c>
      <c r="V438" s="161" t="s">
        <v>658</v>
      </c>
      <c r="W438" s="161" t="s">
        <v>132</v>
      </c>
      <c r="X438" s="198">
        <v>45541</v>
      </c>
      <c r="Y438" s="198">
        <v>46065</v>
      </c>
      <c r="Z438" s="161">
        <v>30</v>
      </c>
      <c r="AA438" s="198">
        <v>46108</v>
      </c>
      <c r="AB438" s="197">
        <f t="shared" si="22"/>
        <v>5</v>
      </c>
      <c r="AC438" s="161" t="s">
        <v>904</v>
      </c>
      <c r="AD438" s="161">
        <v>0</v>
      </c>
      <c r="AE438" s="197">
        <v>0</v>
      </c>
      <c r="AF438" s="197">
        <v>0</v>
      </c>
      <c r="AG438" s="197">
        <v>0</v>
      </c>
      <c r="AH438" s="242" t="s">
        <v>118</v>
      </c>
      <c r="AI438" s="242" t="s">
        <v>57</v>
      </c>
      <c r="AJ438" s="516">
        <v>0</v>
      </c>
      <c r="AK438" s="516">
        <v>0</v>
      </c>
      <c r="AL438" s="516">
        <v>0</v>
      </c>
      <c r="AM438" s="516">
        <v>0</v>
      </c>
      <c r="AN438" s="516">
        <v>0</v>
      </c>
      <c r="AO438" s="516">
        <v>0</v>
      </c>
      <c r="AP438" s="516">
        <v>0</v>
      </c>
      <c r="AQ438" s="516">
        <v>0</v>
      </c>
      <c r="AR438" s="516">
        <v>0</v>
      </c>
      <c r="AS438" s="516">
        <v>0</v>
      </c>
      <c r="AT438" s="516">
        <v>0</v>
      </c>
      <c r="AU438" s="516">
        <v>0</v>
      </c>
      <c r="AV438" s="516">
        <v>0</v>
      </c>
      <c r="AW438" s="516">
        <v>0</v>
      </c>
      <c r="AX438" s="516">
        <v>0</v>
      </c>
      <c r="AY438" s="516">
        <v>0</v>
      </c>
      <c r="AZ438" s="516">
        <v>0</v>
      </c>
      <c r="BA438" s="516">
        <v>0</v>
      </c>
      <c r="BB438" s="393">
        <v>0</v>
      </c>
      <c r="BC438" s="393">
        <v>0</v>
      </c>
      <c r="BD438" s="393">
        <v>0</v>
      </c>
      <c r="BE438" s="393">
        <v>0</v>
      </c>
      <c r="BF438" s="393">
        <v>0</v>
      </c>
      <c r="BG438" s="393">
        <v>0</v>
      </c>
      <c r="BH438" s="393">
        <v>0</v>
      </c>
      <c r="BI438" s="393">
        <v>0</v>
      </c>
      <c r="BJ438" s="393">
        <v>0</v>
      </c>
      <c r="BK438" s="393">
        <v>0</v>
      </c>
      <c r="BL438" s="393">
        <v>0</v>
      </c>
      <c r="BM438" s="393">
        <v>0</v>
      </c>
      <c r="BN438" s="393">
        <v>0</v>
      </c>
      <c r="BO438" s="393">
        <v>0</v>
      </c>
      <c r="BP438" s="393">
        <v>0</v>
      </c>
      <c r="BQ438" s="393">
        <v>0</v>
      </c>
      <c r="BR438" s="393">
        <v>0</v>
      </c>
      <c r="BS438" s="393">
        <v>0</v>
      </c>
      <c r="BT438" s="393">
        <v>0</v>
      </c>
      <c r="BU438" s="393">
        <v>0</v>
      </c>
      <c r="BV438" s="393">
        <v>0</v>
      </c>
      <c r="BW438" s="393">
        <v>0</v>
      </c>
      <c r="BX438" s="393">
        <v>0</v>
      </c>
      <c r="BY438" s="393">
        <v>0</v>
      </c>
      <c r="BZ438" s="393">
        <v>0</v>
      </c>
      <c r="CA438" s="393">
        <v>0</v>
      </c>
      <c r="CB438" s="393">
        <v>0</v>
      </c>
      <c r="CC438" s="393">
        <v>0</v>
      </c>
      <c r="CD438" s="393">
        <v>0</v>
      </c>
      <c r="CE438" s="393">
        <v>0</v>
      </c>
      <c r="CF438" s="393">
        <v>0</v>
      </c>
      <c r="CG438" s="393">
        <v>0</v>
      </c>
      <c r="CH438" s="393">
        <v>0</v>
      </c>
      <c r="CI438" s="393">
        <v>0</v>
      </c>
      <c r="CJ438" s="393">
        <v>0</v>
      </c>
      <c r="CK438" s="393">
        <v>0</v>
      </c>
      <c r="CL438" s="393">
        <v>0</v>
      </c>
      <c r="CM438" s="393">
        <v>0</v>
      </c>
      <c r="CN438" s="393">
        <v>0</v>
      </c>
      <c r="CO438" s="393">
        <v>0</v>
      </c>
      <c r="CP438" s="393">
        <v>0</v>
      </c>
      <c r="CQ438" s="393">
        <v>0</v>
      </c>
      <c r="CR438" s="393">
        <v>0</v>
      </c>
      <c r="CS438" s="393">
        <v>0</v>
      </c>
      <c r="CT438" s="393">
        <v>0</v>
      </c>
      <c r="CU438" s="393">
        <v>0</v>
      </c>
      <c r="CV438" s="393">
        <v>0</v>
      </c>
      <c r="CW438" s="393">
        <v>0</v>
      </c>
      <c r="CX438" s="393">
        <v>0</v>
      </c>
      <c r="CY438" s="393">
        <v>0</v>
      </c>
      <c r="CZ438" s="393">
        <v>0</v>
      </c>
      <c r="DA438" s="393">
        <v>0</v>
      </c>
      <c r="DB438" s="393">
        <v>0</v>
      </c>
      <c r="DC438" s="393">
        <v>0</v>
      </c>
      <c r="DD438" s="393">
        <v>0</v>
      </c>
      <c r="DE438" s="393">
        <v>0</v>
      </c>
      <c r="DF438" s="393">
        <v>0</v>
      </c>
      <c r="DG438" s="393">
        <v>0</v>
      </c>
      <c r="DH438" s="393">
        <v>0</v>
      </c>
      <c r="DI438" s="393">
        <v>0</v>
      </c>
      <c r="DJ438" s="393">
        <v>0</v>
      </c>
      <c r="DK438" s="393">
        <v>0</v>
      </c>
      <c r="DL438" s="393">
        <v>0</v>
      </c>
      <c r="DM438" s="393">
        <v>0</v>
      </c>
      <c r="DN438" s="393">
        <v>0</v>
      </c>
      <c r="DO438" s="393">
        <v>0</v>
      </c>
    </row>
    <row r="439" spans="1:119" ht="15" x14ac:dyDescent="0.25">
      <c r="A439" s="386" t="str">
        <f t="shared" si="23"/>
        <v>600120260311TAC0056-60xx-240840013584</v>
      </c>
      <c r="B439" s="161" t="s">
        <v>4769</v>
      </c>
      <c r="C439" s="475" t="s">
        <v>3363</v>
      </c>
      <c r="D439" s="161" t="s">
        <v>4458</v>
      </c>
      <c r="E439" s="161"/>
      <c r="F439" s="161" t="s">
        <v>4903</v>
      </c>
      <c r="G439" s="161" t="s">
        <v>479</v>
      </c>
      <c r="H439" s="198">
        <v>46092</v>
      </c>
      <c r="I439" s="161" t="s">
        <v>566</v>
      </c>
      <c r="J439" s="161" t="s">
        <v>363</v>
      </c>
      <c r="K439" s="260">
        <v>240840013584</v>
      </c>
      <c r="L439" s="161" t="s">
        <v>4945</v>
      </c>
      <c r="M439" s="161" t="s">
        <v>4738</v>
      </c>
      <c r="N439" s="161" t="s">
        <v>564</v>
      </c>
      <c r="O439" s="198" t="e">
        <v>#N/A</v>
      </c>
      <c r="P439" s="161" t="e">
        <v>#N/A</v>
      </c>
      <c r="Q439" s="161" t="e">
        <v>#N/A</v>
      </c>
      <c r="R439" s="161" t="s">
        <v>31</v>
      </c>
      <c r="S439" s="161" t="s">
        <v>680</v>
      </c>
      <c r="T439" s="161" t="s">
        <v>594</v>
      </c>
      <c r="U439" s="161" t="s">
        <v>680</v>
      </c>
      <c r="V439" s="161" t="s">
        <v>658</v>
      </c>
      <c r="W439" s="161" t="s">
        <v>132</v>
      </c>
      <c r="X439" s="198">
        <v>45516</v>
      </c>
      <c r="Y439" s="198">
        <v>46086</v>
      </c>
      <c r="Z439" s="161">
        <v>30</v>
      </c>
      <c r="AA439" s="198">
        <v>46098</v>
      </c>
      <c r="AB439" s="197">
        <f t="shared" si="22"/>
        <v>15</v>
      </c>
      <c r="AC439" s="161" t="s">
        <v>904</v>
      </c>
      <c r="AD439" s="161">
        <v>0</v>
      </c>
      <c r="AE439" s="197">
        <v>0</v>
      </c>
      <c r="AF439" s="197">
        <v>0</v>
      </c>
      <c r="AG439" s="197">
        <v>0.41666666666666669</v>
      </c>
      <c r="AH439" s="242" t="s">
        <v>118</v>
      </c>
      <c r="AI439" s="242" t="s">
        <v>57</v>
      </c>
      <c r="AJ439" s="516">
        <v>0</v>
      </c>
      <c r="AK439" s="516">
        <v>0</v>
      </c>
      <c r="AL439" s="516">
        <v>0</v>
      </c>
      <c r="AM439" s="516">
        <v>0</v>
      </c>
      <c r="AN439" s="516">
        <v>0</v>
      </c>
      <c r="AO439" s="516">
        <v>0</v>
      </c>
      <c r="AP439" s="516">
        <v>0</v>
      </c>
      <c r="AQ439" s="516">
        <v>0</v>
      </c>
      <c r="AR439" s="516">
        <v>0</v>
      </c>
      <c r="AS439" s="516">
        <v>37210</v>
      </c>
      <c r="AT439" s="516">
        <v>0</v>
      </c>
      <c r="AU439" s="516">
        <v>0</v>
      </c>
      <c r="AV439" s="516">
        <v>0</v>
      </c>
      <c r="AW439" s="516">
        <v>0</v>
      </c>
      <c r="AX439" s="516">
        <v>0</v>
      </c>
      <c r="AY439" s="516">
        <v>0.41666666666666663</v>
      </c>
      <c r="AZ439" s="516">
        <v>0.83333333333333337</v>
      </c>
      <c r="BA439" s="516">
        <v>0</v>
      </c>
      <c r="BB439" s="393">
        <v>0</v>
      </c>
      <c r="BC439" s="393">
        <v>0</v>
      </c>
      <c r="BD439" s="393">
        <v>0</v>
      </c>
      <c r="BE439" s="393">
        <v>0</v>
      </c>
      <c r="BF439" s="393">
        <v>0</v>
      </c>
      <c r="BG439" s="393">
        <v>0</v>
      </c>
      <c r="BH439" s="393">
        <v>0</v>
      </c>
      <c r="BI439" s="393">
        <v>0</v>
      </c>
      <c r="BJ439" s="393">
        <v>0</v>
      </c>
      <c r="BK439" s="393">
        <v>37210</v>
      </c>
      <c r="BL439" s="393">
        <v>0</v>
      </c>
      <c r="BM439" s="393">
        <v>0</v>
      </c>
      <c r="BN439" s="393">
        <v>0</v>
      </c>
      <c r="BO439" s="393">
        <v>0</v>
      </c>
      <c r="BP439" s="393">
        <v>0</v>
      </c>
      <c r="BQ439" s="393">
        <v>0.41666666666666663</v>
      </c>
      <c r="BR439" s="393">
        <v>0.83333333333333337</v>
      </c>
      <c r="BS439" s="393">
        <v>0</v>
      </c>
      <c r="BT439" s="393">
        <v>0</v>
      </c>
      <c r="BU439" s="393">
        <v>0</v>
      </c>
      <c r="BV439" s="393">
        <v>0</v>
      </c>
      <c r="BW439" s="393">
        <v>0</v>
      </c>
      <c r="BX439" s="393">
        <v>0</v>
      </c>
      <c r="BY439" s="393">
        <v>0</v>
      </c>
      <c r="BZ439" s="393">
        <v>0</v>
      </c>
      <c r="CA439" s="393">
        <v>0</v>
      </c>
      <c r="CB439" s="393">
        <v>0</v>
      </c>
      <c r="CC439" s="393">
        <v>0</v>
      </c>
      <c r="CD439" s="393">
        <v>0</v>
      </c>
      <c r="CE439" s="393">
        <v>0</v>
      </c>
      <c r="CF439" s="393">
        <v>0</v>
      </c>
      <c r="CG439" s="393">
        <v>0</v>
      </c>
      <c r="CH439" s="393">
        <v>0</v>
      </c>
      <c r="CI439" s="393">
        <v>0</v>
      </c>
      <c r="CJ439" s="393">
        <v>0</v>
      </c>
      <c r="CK439" s="393">
        <v>0</v>
      </c>
      <c r="CL439" s="393">
        <v>0</v>
      </c>
      <c r="CM439" s="393">
        <v>0</v>
      </c>
      <c r="CN439" s="393">
        <v>0</v>
      </c>
      <c r="CO439" s="393">
        <v>0</v>
      </c>
      <c r="CP439" s="393">
        <v>0</v>
      </c>
      <c r="CQ439" s="393">
        <v>0</v>
      </c>
      <c r="CR439" s="393">
        <v>0</v>
      </c>
      <c r="CS439" s="393">
        <v>0</v>
      </c>
      <c r="CT439" s="393">
        <v>0</v>
      </c>
      <c r="CU439" s="393">
        <v>0</v>
      </c>
      <c r="CV439" s="393">
        <v>0</v>
      </c>
      <c r="CW439" s="393">
        <v>0</v>
      </c>
      <c r="CX439" s="393">
        <v>0</v>
      </c>
      <c r="CY439" s="393">
        <v>0</v>
      </c>
      <c r="CZ439" s="393">
        <v>0</v>
      </c>
      <c r="DA439" s="393">
        <v>0</v>
      </c>
      <c r="DB439" s="393">
        <v>0</v>
      </c>
      <c r="DC439" s="393">
        <v>0</v>
      </c>
      <c r="DD439" s="393">
        <v>0</v>
      </c>
      <c r="DE439" s="393">
        <v>0</v>
      </c>
      <c r="DF439" s="393">
        <v>0</v>
      </c>
      <c r="DG439" s="393">
        <v>0</v>
      </c>
      <c r="DH439" s="393">
        <v>0</v>
      </c>
      <c r="DI439" s="393">
        <v>0</v>
      </c>
      <c r="DJ439" s="393">
        <v>0</v>
      </c>
      <c r="DK439" s="393">
        <v>0</v>
      </c>
      <c r="DL439" s="393">
        <v>0</v>
      </c>
      <c r="DM439" s="393">
        <v>0</v>
      </c>
      <c r="DN439" s="393">
        <v>0</v>
      </c>
      <c r="DO439" s="393">
        <v>0</v>
      </c>
    </row>
    <row r="440" spans="1:119" ht="15" x14ac:dyDescent="0.25">
      <c r="A440" s="386" t="str">
        <f t="shared" si="23"/>
        <v>620120260304TAC0008-62xx-231140009175</v>
      </c>
      <c r="B440" s="161" t="s">
        <v>4648</v>
      </c>
      <c r="C440" s="475" t="s">
        <v>3363</v>
      </c>
      <c r="D440" s="161" t="s">
        <v>4458</v>
      </c>
      <c r="E440" s="161"/>
      <c r="F440" s="161" t="s">
        <v>4903</v>
      </c>
      <c r="G440" s="161" t="s">
        <v>479</v>
      </c>
      <c r="H440" s="198">
        <v>46085</v>
      </c>
      <c r="I440" s="161" t="s">
        <v>576</v>
      </c>
      <c r="J440" s="161" t="s">
        <v>361</v>
      </c>
      <c r="K440" s="260">
        <v>231140009175</v>
      </c>
      <c r="L440" s="161" t="s">
        <v>4953</v>
      </c>
      <c r="M440" s="161" t="s">
        <v>4647</v>
      </c>
      <c r="N440" s="161" t="s">
        <v>564</v>
      </c>
      <c r="O440" s="198" t="e">
        <v>#N/A</v>
      </c>
      <c r="P440" s="161" t="e">
        <v>#N/A</v>
      </c>
      <c r="Q440" s="161" t="e">
        <v>#N/A</v>
      </c>
      <c r="R440" s="161" t="s">
        <v>31</v>
      </c>
      <c r="S440" s="161" t="s">
        <v>678</v>
      </c>
      <c r="T440" s="161" t="s">
        <v>594</v>
      </c>
      <c r="U440" s="161" t="s">
        <v>1392</v>
      </c>
      <c r="V440" s="161" t="s">
        <v>689</v>
      </c>
      <c r="W440" s="161" t="s">
        <v>132</v>
      </c>
      <c r="X440" s="198">
        <v>45239</v>
      </c>
      <c r="Y440" s="198">
        <v>46080</v>
      </c>
      <c r="Z440" s="161">
        <v>30</v>
      </c>
      <c r="AA440" s="198">
        <v>46111</v>
      </c>
      <c r="AB440" s="197">
        <f t="shared" si="22"/>
        <v>2</v>
      </c>
      <c r="AC440" s="161" t="s">
        <v>904</v>
      </c>
      <c r="AD440" s="161">
        <v>0</v>
      </c>
      <c r="AE440" s="197">
        <v>0</v>
      </c>
      <c r="AF440" s="197">
        <v>0</v>
      </c>
      <c r="AG440" s="197">
        <v>0.14583333333333331</v>
      </c>
      <c r="AH440" s="242" t="s">
        <v>118</v>
      </c>
      <c r="AI440" s="242" t="s">
        <v>57</v>
      </c>
      <c r="AJ440" s="516">
        <v>0</v>
      </c>
      <c r="AK440" s="516">
        <v>0</v>
      </c>
      <c r="AL440" s="516">
        <v>0</v>
      </c>
      <c r="AM440" s="516">
        <v>0</v>
      </c>
      <c r="AN440" s="516">
        <v>0</v>
      </c>
      <c r="AO440" s="516">
        <v>0</v>
      </c>
      <c r="AP440" s="516">
        <v>0</v>
      </c>
      <c r="AQ440" s="516">
        <v>0</v>
      </c>
      <c r="AR440" s="516">
        <v>0</v>
      </c>
      <c r="AS440" s="516">
        <v>0</v>
      </c>
      <c r="AT440" s="516">
        <v>47199</v>
      </c>
      <c r="AU440" s="516">
        <v>0</v>
      </c>
      <c r="AV440" s="516">
        <v>0</v>
      </c>
      <c r="AW440" s="516">
        <v>0</v>
      </c>
      <c r="AX440" s="516">
        <v>0</v>
      </c>
      <c r="AY440" s="516">
        <v>0</v>
      </c>
      <c r="AZ440" s="516">
        <v>0.58333333333333326</v>
      </c>
      <c r="BA440" s="516">
        <v>0</v>
      </c>
      <c r="BB440" s="393">
        <v>0</v>
      </c>
      <c r="BC440" s="393">
        <v>0</v>
      </c>
      <c r="BD440" s="393">
        <v>0</v>
      </c>
      <c r="BE440" s="393">
        <v>0</v>
      </c>
      <c r="BF440" s="393">
        <v>0</v>
      </c>
      <c r="BG440" s="393">
        <v>0</v>
      </c>
      <c r="BH440" s="393">
        <v>0</v>
      </c>
      <c r="BI440" s="393">
        <v>0</v>
      </c>
      <c r="BJ440" s="393">
        <v>0</v>
      </c>
      <c r="BK440" s="393">
        <v>0</v>
      </c>
      <c r="BL440" s="393">
        <v>0</v>
      </c>
      <c r="BM440" s="393">
        <v>0</v>
      </c>
      <c r="BN440" s="393">
        <v>0</v>
      </c>
      <c r="BO440" s="393">
        <v>0</v>
      </c>
      <c r="BP440" s="393">
        <v>0</v>
      </c>
      <c r="BQ440" s="393">
        <v>0</v>
      </c>
      <c r="BR440" s="393">
        <v>0.58333333333333326</v>
      </c>
      <c r="BS440" s="393">
        <v>0</v>
      </c>
      <c r="BT440" s="393">
        <v>0</v>
      </c>
      <c r="BU440" s="393">
        <v>0</v>
      </c>
      <c r="BV440" s="393">
        <v>0</v>
      </c>
      <c r="BW440" s="393">
        <v>0</v>
      </c>
      <c r="BX440" s="393">
        <v>0</v>
      </c>
      <c r="BY440" s="393">
        <v>0</v>
      </c>
      <c r="BZ440" s="393">
        <v>0</v>
      </c>
      <c r="CA440" s="393">
        <v>0</v>
      </c>
      <c r="CB440" s="393">
        <v>0</v>
      </c>
      <c r="CC440" s="393">
        <v>0</v>
      </c>
      <c r="CD440" s="393">
        <v>0</v>
      </c>
      <c r="CE440" s="393">
        <v>0</v>
      </c>
      <c r="CF440" s="393">
        <v>0</v>
      </c>
      <c r="CG440" s="393">
        <v>0</v>
      </c>
      <c r="CH440" s="393">
        <v>0</v>
      </c>
      <c r="CI440" s="393">
        <v>0</v>
      </c>
      <c r="CJ440" s="393">
        <v>47199</v>
      </c>
      <c r="CK440" s="393">
        <v>0</v>
      </c>
      <c r="CL440" s="393">
        <v>0</v>
      </c>
      <c r="CM440" s="393">
        <v>0</v>
      </c>
      <c r="CN440" s="393">
        <v>0</v>
      </c>
      <c r="CO440" s="393">
        <v>0</v>
      </c>
      <c r="CP440" s="393">
        <v>0</v>
      </c>
      <c r="CQ440" s="393">
        <v>0</v>
      </c>
      <c r="CR440" s="393">
        <v>0</v>
      </c>
      <c r="CS440" s="393">
        <v>0</v>
      </c>
      <c r="CT440" s="393">
        <v>0</v>
      </c>
      <c r="CU440" s="393">
        <v>0</v>
      </c>
      <c r="CV440" s="393">
        <v>0</v>
      </c>
      <c r="CW440" s="393">
        <v>0</v>
      </c>
      <c r="CX440" s="393">
        <v>0</v>
      </c>
      <c r="CY440" s="393">
        <v>0</v>
      </c>
      <c r="CZ440" s="393">
        <v>0</v>
      </c>
      <c r="DA440" s="393">
        <v>0</v>
      </c>
      <c r="DB440" s="393">
        <v>0</v>
      </c>
      <c r="DC440" s="393">
        <v>0</v>
      </c>
      <c r="DD440" s="393">
        <v>0</v>
      </c>
      <c r="DE440" s="393">
        <v>0</v>
      </c>
      <c r="DF440" s="393">
        <v>0</v>
      </c>
      <c r="DG440" s="393">
        <v>0</v>
      </c>
      <c r="DH440" s="393">
        <v>0</v>
      </c>
      <c r="DI440" s="393">
        <v>0</v>
      </c>
      <c r="DJ440" s="393">
        <v>0</v>
      </c>
      <c r="DK440" s="393">
        <v>0</v>
      </c>
      <c r="DL440" s="393">
        <v>0</v>
      </c>
      <c r="DM440" s="393">
        <v>0</v>
      </c>
      <c r="DN440" s="393">
        <v>0</v>
      </c>
      <c r="DO440" s="393">
        <v>0</v>
      </c>
    </row>
    <row r="441" spans="1:119" ht="15" x14ac:dyDescent="0.25">
      <c r="A441" s="386" t="str">
        <f t="shared" si="23"/>
        <v>600120260311TAC0063-60xx-230840020684</v>
      </c>
      <c r="B441" s="161" t="s">
        <v>4721</v>
      </c>
      <c r="C441" s="475" t="s">
        <v>3363</v>
      </c>
      <c r="D441" s="161" t="s">
        <v>4458</v>
      </c>
      <c r="E441" s="161"/>
      <c r="F441" s="161" t="s">
        <v>4903</v>
      </c>
      <c r="G441" s="161" t="s">
        <v>479</v>
      </c>
      <c r="H441" s="198">
        <v>46092</v>
      </c>
      <c r="I441" s="161" t="s">
        <v>566</v>
      </c>
      <c r="J441" s="161" t="s">
        <v>363</v>
      </c>
      <c r="K441" s="260">
        <v>230840020684</v>
      </c>
      <c r="L441" s="161" t="s">
        <v>4957</v>
      </c>
      <c r="M441" s="161" t="s">
        <v>4768</v>
      </c>
      <c r="N441" s="161" t="s">
        <v>564</v>
      </c>
      <c r="O441" s="198" t="e">
        <v>#N/A</v>
      </c>
      <c r="P441" s="161" t="e">
        <v>#N/A</v>
      </c>
      <c r="Q441" s="161" t="e">
        <v>#N/A</v>
      </c>
      <c r="R441" s="161" t="s">
        <v>31</v>
      </c>
      <c r="S441" s="161" t="s">
        <v>675</v>
      </c>
      <c r="T441" s="161" t="s">
        <v>759</v>
      </c>
      <c r="U441" s="161" t="s">
        <v>805</v>
      </c>
      <c r="V441" s="161" t="s">
        <v>658</v>
      </c>
      <c r="W441" s="161" t="s">
        <v>132</v>
      </c>
      <c r="X441" s="198">
        <v>45153</v>
      </c>
      <c r="Y441" s="198">
        <v>46086</v>
      </c>
      <c r="Z441" s="161">
        <v>30</v>
      </c>
      <c r="AA441" s="198">
        <v>46097</v>
      </c>
      <c r="AB441" s="197">
        <f t="shared" si="22"/>
        <v>16</v>
      </c>
      <c r="AC441" s="161" t="s">
        <v>904</v>
      </c>
      <c r="AD441" s="161">
        <v>0</v>
      </c>
      <c r="AE441" s="197">
        <v>0</v>
      </c>
      <c r="AF441" s="197">
        <v>0</v>
      </c>
      <c r="AG441" s="197">
        <v>0.54166666666666663</v>
      </c>
      <c r="AH441" s="242" t="s">
        <v>118</v>
      </c>
      <c r="AI441" s="242" t="s">
        <v>57</v>
      </c>
      <c r="AJ441" s="516">
        <v>0</v>
      </c>
      <c r="AK441" s="516">
        <v>0</v>
      </c>
      <c r="AL441" s="516">
        <v>0</v>
      </c>
      <c r="AM441" s="516">
        <v>0</v>
      </c>
      <c r="AN441" s="516">
        <v>0</v>
      </c>
      <c r="AO441" s="516">
        <v>0</v>
      </c>
      <c r="AP441" s="516">
        <v>0</v>
      </c>
      <c r="AQ441" s="516">
        <v>0</v>
      </c>
      <c r="AR441" s="516">
        <v>486530</v>
      </c>
      <c r="AS441" s="516">
        <v>602766</v>
      </c>
      <c r="AT441" s="516">
        <v>13071262</v>
      </c>
      <c r="AU441" s="516">
        <v>0</v>
      </c>
      <c r="AV441" s="516">
        <v>0</v>
      </c>
      <c r="AW441" s="516">
        <v>0</v>
      </c>
      <c r="AX441" s="516">
        <v>0.41666666666666663</v>
      </c>
      <c r="AY441" s="516">
        <v>1</v>
      </c>
      <c r="AZ441" s="516">
        <v>0.75</v>
      </c>
      <c r="BA441" s="516">
        <v>0</v>
      </c>
      <c r="BB441" s="393">
        <v>0</v>
      </c>
      <c r="BC441" s="393">
        <v>0</v>
      </c>
      <c r="BD441" s="393">
        <v>0</v>
      </c>
      <c r="BE441" s="393">
        <v>0</v>
      </c>
      <c r="BF441" s="393">
        <v>0</v>
      </c>
      <c r="BG441" s="393">
        <v>0</v>
      </c>
      <c r="BH441" s="393">
        <v>0</v>
      </c>
      <c r="BI441" s="393">
        <v>0</v>
      </c>
      <c r="BJ441" s="393">
        <v>486530</v>
      </c>
      <c r="BK441" s="393">
        <v>602766</v>
      </c>
      <c r="BL441" s="393">
        <v>0</v>
      </c>
      <c r="BM441" s="393">
        <v>0</v>
      </c>
      <c r="BN441" s="393">
        <v>0</v>
      </c>
      <c r="BO441" s="393">
        <v>0</v>
      </c>
      <c r="BP441" s="393">
        <v>0.41666666666666663</v>
      </c>
      <c r="BQ441" s="393">
        <v>1</v>
      </c>
      <c r="BR441" s="393">
        <v>0.75</v>
      </c>
      <c r="BS441" s="393">
        <v>0</v>
      </c>
      <c r="BT441" s="393">
        <v>0</v>
      </c>
      <c r="BU441" s="393">
        <v>0</v>
      </c>
      <c r="BV441" s="393">
        <v>0</v>
      </c>
      <c r="BW441" s="393">
        <v>0</v>
      </c>
      <c r="BX441" s="393">
        <v>0</v>
      </c>
      <c r="BY441" s="393">
        <v>0</v>
      </c>
      <c r="BZ441" s="393">
        <v>0</v>
      </c>
      <c r="CA441" s="393">
        <v>0</v>
      </c>
      <c r="CB441" s="393">
        <v>0</v>
      </c>
      <c r="CC441" s="393">
        <v>0</v>
      </c>
      <c r="CD441" s="393">
        <v>0</v>
      </c>
      <c r="CE441" s="393">
        <v>0</v>
      </c>
      <c r="CF441" s="393">
        <v>0</v>
      </c>
      <c r="CG441" s="393">
        <v>0</v>
      </c>
      <c r="CH441" s="393">
        <v>0</v>
      </c>
      <c r="CI441" s="393">
        <v>0</v>
      </c>
      <c r="CJ441" s="393">
        <v>13071262</v>
      </c>
      <c r="CK441" s="393">
        <v>0</v>
      </c>
      <c r="CL441" s="393">
        <v>0</v>
      </c>
      <c r="CM441" s="393">
        <v>0</v>
      </c>
      <c r="CN441" s="393">
        <v>0</v>
      </c>
      <c r="CO441" s="393">
        <v>0</v>
      </c>
      <c r="CP441" s="393">
        <v>0</v>
      </c>
      <c r="CQ441" s="393">
        <v>0</v>
      </c>
      <c r="CR441" s="393">
        <v>0</v>
      </c>
      <c r="CS441" s="393">
        <v>0</v>
      </c>
      <c r="CT441" s="393">
        <v>0</v>
      </c>
      <c r="CU441" s="393">
        <v>0</v>
      </c>
      <c r="CV441" s="393">
        <v>0</v>
      </c>
      <c r="CW441" s="393">
        <v>0</v>
      </c>
      <c r="CX441" s="393">
        <v>0</v>
      </c>
      <c r="CY441" s="393">
        <v>0</v>
      </c>
      <c r="CZ441" s="393">
        <v>0</v>
      </c>
      <c r="DA441" s="393">
        <v>0</v>
      </c>
      <c r="DB441" s="393">
        <v>0</v>
      </c>
      <c r="DC441" s="393">
        <v>0</v>
      </c>
      <c r="DD441" s="393">
        <v>0</v>
      </c>
      <c r="DE441" s="393">
        <v>0</v>
      </c>
      <c r="DF441" s="393">
        <v>0</v>
      </c>
      <c r="DG441" s="393">
        <v>0</v>
      </c>
      <c r="DH441" s="393">
        <v>0</v>
      </c>
      <c r="DI441" s="393">
        <v>0</v>
      </c>
      <c r="DJ441" s="393">
        <v>0</v>
      </c>
      <c r="DK441" s="393">
        <v>0</v>
      </c>
      <c r="DL441" s="393">
        <v>0</v>
      </c>
      <c r="DM441" s="393">
        <v>0</v>
      </c>
      <c r="DN441" s="393">
        <v>0</v>
      </c>
      <c r="DO441" s="393">
        <v>0</v>
      </c>
    </row>
    <row r="442" spans="1:119" ht="15" x14ac:dyDescent="0.25">
      <c r="A442" s="386" t="str">
        <f t="shared" si="23"/>
        <v>620120260310TAC0002-62xx-171141013333</v>
      </c>
      <c r="B442" s="161" t="s">
        <v>4642</v>
      </c>
      <c r="C442" s="475" t="s">
        <v>3363</v>
      </c>
      <c r="D442" s="161" t="s">
        <v>4458</v>
      </c>
      <c r="E442" s="161"/>
      <c r="F442" s="161" t="s">
        <v>4903</v>
      </c>
      <c r="G442" s="161" t="s">
        <v>479</v>
      </c>
      <c r="H442" s="198">
        <v>46091</v>
      </c>
      <c r="I442" s="161" t="s">
        <v>576</v>
      </c>
      <c r="J442" s="161" t="s">
        <v>361</v>
      </c>
      <c r="K442" s="260">
        <v>171141013333</v>
      </c>
      <c r="L442" s="161" t="s">
        <v>4977</v>
      </c>
      <c r="M442" s="161" t="s">
        <v>4978</v>
      </c>
      <c r="N442" s="161" t="s">
        <v>564</v>
      </c>
      <c r="O442" s="198" t="e">
        <v>#N/A</v>
      </c>
      <c r="P442" s="161" t="e">
        <v>#N/A</v>
      </c>
      <c r="Q442" s="161" t="e">
        <v>#N/A</v>
      </c>
      <c r="R442" s="161" t="s">
        <v>31</v>
      </c>
      <c r="S442" s="161" t="s">
        <v>715</v>
      </c>
      <c r="T442" s="161" t="s">
        <v>567</v>
      </c>
      <c r="U442" s="161" t="s">
        <v>3260</v>
      </c>
      <c r="V442" s="161" t="s">
        <v>658</v>
      </c>
      <c r="W442" s="161" t="s">
        <v>132</v>
      </c>
      <c r="X442" s="198">
        <v>44927</v>
      </c>
      <c r="Y442" s="198">
        <v>46083</v>
      </c>
      <c r="Z442" s="161">
        <v>30</v>
      </c>
      <c r="AA442" s="198">
        <v>46101</v>
      </c>
      <c r="AB442" s="197">
        <f t="shared" si="22"/>
        <v>12</v>
      </c>
      <c r="AC442" s="161" t="s">
        <v>904</v>
      </c>
      <c r="AD442" s="161">
        <v>0</v>
      </c>
      <c r="AE442" s="197">
        <v>0</v>
      </c>
      <c r="AF442" s="197">
        <v>0</v>
      </c>
      <c r="AG442" s="197">
        <v>0</v>
      </c>
      <c r="AH442" s="242" t="s">
        <v>118</v>
      </c>
      <c r="AI442" s="242" t="s">
        <v>57</v>
      </c>
      <c r="AJ442" s="516">
        <v>0</v>
      </c>
      <c r="AK442" s="516">
        <v>0</v>
      </c>
      <c r="AL442" s="516">
        <v>0</v>
      </c>
      <c r="AM442" s="516">
        <v>0</v>
      </c>
      <c r="AN442" s="516">
        <v>0</v>
      </c>
      <c r="AO442" s="516">
        <v>0</v>
      </c>
      <c r="AP442" s="516">
        <v>0</v>
      </c>
      <c r="AQ442" s="516">
        <v>0</v>
      </c>
      <c r="AR442" s="516">
        <v>0</v>
      </c>
      <c r="AS442" s="516">
        <v>0</v>
      </c>
      <c r="AT442" s="516">
        <v>0</v>
      </c>
      <c r="AU442" s="516">
        <v>0</v>
      </c>
      <c r="AV442" s="516">
        <v>0</v>
      </c>
      <c r="AW442" s="516">
        <v>0</v>
      </c>
      <c r="AX442" s="516">
        <v>0</v>
      </c>
      <c r="AY442" s="516">
        <v>0</v>
      </c>
      <c r="AZ442" s="516">
        <v>0</v>
      </c>
      <c r="BA442" s="516">
        <v>0</v>
      </c>
      <c r="BB442" s="393">
        <v>0</v>
      </c>
      <c r="BC442" s="393">
        <v>0</v>
      </c>
      <c r="BD442" s="393">
        <v>0</v>
      </c>
      <c r="BE442" s="393">
        <v>0</v>
      </c>
      <c r="BF442" s="393">
        <v>0</v>
      </c>
      <c r="BG442" s="393">
        <v>0</v>
      </c>
      <c r="BH442" s="393">
        <v>0</v>
      </c>
      <c r="BI442" s="393">
        <v>0</v>
      </c>
      <c r="BJ442" s="393">
        <v>0</v>
      </c>
      <c r="BK442" s="393">
        <v>0</v>
      </c>
      <c r="BL442" s="393">
        <v>0</v>
      </c>
      <c r="BM442" s="393">
        <v>0</v>
      </c>
      <c r="BN442" s="393">
        <v>0</v>
      </c>
      <c r="BO442" s="393">
        <v>0</v>
      </c>
      <c r="BP442" s="393">
        <v>0</v>
      </c>
      <c r="BQ442" s="393">
        <v>0</v>
      </c>
      <c r="BR442" s="393">
        <v>0</v>
      </c>
      <c r="BS442" s="393">
        <v>0</v>
      </c>
      <c r="BT442" s="393">
        <v>0</v>
      </c>
      <c r="BU442" s="393">
        <v>0</v>
      </c>
      <c r="BV442" s="393">
        <v>0</v>
      </c>
      <c r="BW442" s="393">
        <v>0</v>
      </c>
      <c r="BX442" s="393">
        <v>0</v>
      </c>
      <c r="BY442" s="393">
        <v>0</v>
      </c>
      <c r="BZ442" s="393">
        <v>0</v>
      </c>
      <c r="CA442" s="393">
        <v>0</v>
      </c>
      <c r="CB442" s="393">
        <v>0</v>
      </c>
      <c r="CC442" s="393">
        <v>0</v>
      </c>
      <c r="CD442" s="393">
        <v>0</v>
      </c>
      <c r="CE442" s="393">
        <v>0</v>
      </c>
      <c r="CF442" s="393">
        <v>0</v>
      </c>
      <c r="CG442" s="393">
        <v>0</v>
      </c>
      <c r="CH442" s="393">
        <v>0</v>
      </c>
      <c r="CI442" s="393">
        <v>0</v>
      </c>
      <c r="CJ442" s="393">
        <v>0</v>
      </c>
      <c r="CK442" s="393">
        <v>0</v>
      </c>
      <c r="CL442" s="393">
        <v>0</v>
      </c>
      <c r="CM442" s="393">
        <v>0</v>
      </c>
      <c r="CN442" s="393">
        <v>0</v>
      </c>
      <c r="CO442" s="393">
        <v>0</v>
      </c>
      <c r="CP442" s="393">
        <v>0</v>
      </c>
      <c r="CQ442" s="393">
        <v>0</v>
      </c>
      <c r="CR442" s="393">
        <v>0</v>
      </c>
      <c r="CS442" s="393">
        <v>0</v>
      </c>
      <c r="CT442" s="393">
        <v>0</v>
      </c>
      <c r="CU442" s="393">
        <v>0</v>
      </c>
      <c r="CV442" s="393">
        <v>0</v>
      </c>
      <c r="CW442" s="393">
        <v>0</v>
      </c>
      <c r="CX442" s="393">
        <v>0</v>
      </c>
      <c r="CY442" s="393">
        <v>0</v>
      </c>
      <c r="CZ442" s="393">
        <v>0</v>
      </c>
      <c r="DA442" s="393">
        <v>0</v>
      </c>
      <c r="DB442" s="393">
        <v>0</v>
      </c>
      <c r="DC442" s="393">
        <v>0</v>
      </c>
      <c r="DD442" s="393">
        <v>0</v>
      </c>
      <c r="DE442" s="393">
        <v>0</v>
      </c>
      <c r="DF442" s="393">
        <v>0</v>
      </c>
      <c r="DG442" s="393">
        <v>0</v>
      </c>
      <c r="DH442" s="393">
        <v>0</v>
      </c>
      <c r="DI442" s="393">
        <v>0</v>
      </c>
      <c r="DJ442" s="393">
        <v>0</v>
      </c>
      <c r="DK442" s="393">
        <v>0</v>
      </c>
      <c r="DL442" s="393">
        <v>0</v>
      </c>
      <c r="DM442" s="393">
        <v>0</v>
      </c>
      <c r="DN442" s="393">
        <v>0</v>
      </c>
      <c r="DO442" s="393">
        <v>0</v>
      </c>
    </row>
    <row r="443" spans="1:119" ht="15" x14ac:dyDescent="0.25">
      <c r="A443" s="386" t="str">
        <f t="shared" si="23"/>
        <v>300120260310TAC0001-30xx-170240010443</v>
      </c>
      <c r="B443" s="161" t="s">
        <v>4483</v>
      </c>
      <c r="C443" s="475" t="s">
        <v>3363</v>
      </c>
      <c r="D443" s="161" t="s">
        <v>4458</v>
      </c>
      <c r="E443" s="161"/>
      <c r="F443" s="161" t="s">
        <v>4903</v>
      </c>
      <c r="G443" s="161" t="s">
        <v>479</v>
      </c>
      <c r="H443" s="198">
        <v>46091</v>
      </c>
      <c r="I443" s="161" t="s">
        <v>595</v>
      </c>
      <c r="J443" s="161" t="s">
        <v>217</v>
      </c>
      <c r="K443" s="260">
        <v>170240010443</v>
      </c>
      <c r="L443" s="161" t="s">
        <v>4979</v>
      </c>
      <c r="M443" s="161" t="s">
        <v>4482</v>
      </c>
      <c r="N443" s="161" t="s">
        <v>564</v>
      </c>
      <c r="O443" s="198" t="e">
        <v>#N/A</v>
      </c>
      <c r="P443" s="161" t="e">
        <v>#N/A</v>
      </c>
      <c r="Q443" s="161" t="e">
        <v>#N/A</v>
      </c>
      <c r="R443" s="161" t="s">
        <v>31</v>
      </c>
      <c r="S443" s="161" t="s">
        <v>716</v>
      </c>
      <c r="T443" s="161" t="s">
        <v>579</v>
      </c>
      <c r="U443" s="161" t="s">
        <v>719</v>
      </c>
      <c r="V443" s="161" t="s">
        <v>658</v>
      </c>
      <c r="W443" s="161" t="s">
        <v>132</v>
      </c>
      <c r="X443" s="198">
        <v>44927</v>
      </c>
      <c r="Y443" s="198">
        <v>46080</v>
      </c>
      <c r="Z443" s="161">
        <v>30</v>
      </c>
      <c r="AA443" s="198">
        <v>46100</v>
      </c>
      <c r="AB443" s="197">
        <f t="shared" si="22"/>
        <v>13</v>
      </c>
      <c r="AC443" s="161" t="s">
        <v>904</v>
      </c>
      <c r="AD443" s="161">
        <v>0</v>
      </c>
      <c r="AE443" s="197">
        <v>0</v>
      </c>
      <c r="AF443" s="197">
        <v>0</v>
      </c>
      <c r="AG443" s="197">
        <v>0.8125</v>
      </c>
      <c r="AH443" s="242" t="s">
        <v>118</v>
      </c>
      <c r="AI443" s="242" t="s">
        <v>57</v>
      </c>
      <c r="AJ443" s="516">
        <v>0</v>
      </c>
      <c r="AK443" s="516">
        <v>0</v>
      </c>
      <c r="AL443" s="516">
        <v>0</v>
      </c>
      <c r="AM443" s="516">
        <v>0</v>
      </c>
      <c r="AN443" s="516">
        <v>0</v>
      </c>
      <c r="AO443" s="516">
        <v>0</v>
      </c>
      <c r="AP443" s="516">
        <v>0</v>
      </c>
      <c r="AQ443" s="516">
        <v>0</v>
      </c>
      <c r="AR443" s="516">
        <v>0</v>
      </c>
      <c r="AS443" s="516">
        <v>0</v>
      </c>
      <c r="AT443" s="516">
        <v>273718</v>
      </c>
      <c r="AU443" s="516">
        <v>0</v>
      </c>
      <c r="AV443" s="516">
        <v>1</v>
      </c>
      <c r="AW443" s="516">
        <v>1</v>
      </c>
      <c r="AX443" s="516">
        <v>1</v>
      </c>
      <c r="AY443" s="516">
        <v>1</v>
      </c>
      <c r="AZ443" s="516">
        <v>1.25</v>
      </c>
      <c r="BA443" s="516">
        <v>0</v>
      </c>
      <c r="BB443" s="393">
        <v>0</v>
      </c>
      <c r="BC443" s="393">
        <v>0</v>
      </c>
      <c r="BD443" s="393">
        <v>0</v>
      </c>
      <c r="BE443" s="393">
        <v>0</v>
      </c>
      <c r="BF443" s="393">
        <v>0</v>
      </c>
      <c r="BG443" s="393">
        <v>0</v>
      </c>
      <c r="BH443" s="393">
        <v>0</v>
      </c>
      <c r="BI443" s="393">
        <v>0</v>
      </c>
      <c r="BJ443" s="393">
        <v>0</v>
      </c>
      <c r="BK443" s="393">
        <v>0</v>
      </c>
      <c r="BL443" s="393">
        <v>0</v>
      </c>
      <c r="BM443" s="393">
        <v>0</v>
      </c>
      <c r="BN443" s="393">
        <v>1</v>
      </c>
      <c r="BO443" s="393">
        <v>1</v>
      </c>
      <c r="BP443" s="393">
        <v>1</v>
      </c>
      <c r="BQ443" s="393">
        <v>1</v>
      </c>
      <c r="BR443" s="393">
        <v>1.25</v>
      </c>
      <c r="BS443" s="393">
        <v>0</v>
      </c>
      <c r="BT443" s="393">
        <v>0</v>
      </c>
      <c r="BU443" s="393">
        <v>0</v>
      </c>
      <c r="BV443" s="393">
        <v>0</v>
      </c>
      <c r="BW443" s="393">
        <v>0</v>
      </c>
      <c r="BX443" s="393">
        <v>0</v>
      </c>
      <c r="BY443" s="393">
        <v>0</v>
      </c>
      <c r="BZ443" s="393">
        <v>0</v>
      </c>
      <c r="CA443" s="393">
        <v>0</v>
      </c>
      <c r="CB443" s="393">
        <v>0</v>
      </c>
      <c r="CC443" s="393">
        <v>0</v>
      </c>
      <c r="CD443" s="393">
        <v>0</v>
      </c>
      <c r="CE443" s="393">
        <v>0</v>
      </c>
      <c r="CF443" s="393">
        <v>0</v>
      </c>
      <c r="CG443" s="393">
        <v>0</v>
      </c>
      <c r="CH443" s="393">
        <v>0</v>
      </c>
      <c r="CI443" s="393">
        <v>0</v>
      </c>
      <c r="CJ443" s="393">
        <v>273718</v>
      </c>
      <c r="CK443" s="393">
        <v>0</v>
      </c>
      <c r="CL443" s="393">
        <v>0</v>
      </c>
      <c r="CM443" s="393">
        <v>0</v>
      </c>
      <c r="CN443" s="393">
        <v>0</v>
      </c>
      <c r="CO443" s="393">
        <v>0</v>
      </c>
      <c r="CP443" s="393">
        <v>0</v>
      </c>
      <c r="CQ443" s="393">
        <v>0</v>
      </c>
      <c r="CR443" s="393">
        <v>0</v>
      </c>
      <c r="CS443" s="393">
        <v>0</v>
      </c>
      <c r="CT443" s="393">
        <v>0</v>
      </c>
      <c r="CU443" s="393">
        <v>0</v>
      </c>
      <c r="CV443" s="393">
        <v>0</v>
      </c>
      <c r="CW443" s="393">
        <v>0</v>
      </c>
      <c r="CX443" s="393">
        <v>0</v>
      </c>
      <c r="CY443" s="393">
        <v>0</v>
      </c>
      <c r="CZ443" s="393">
        <v>0</v>
      </c>
      <c r="DA443" s="393">
        <v>0</v>
      </c>
      <c r="DB443" s="393">
        <v>0</v>
      </c>
      <c r="DC443" s="393">
        <v>0</v>
      </c>
      <c r="DD443" s="393">
        <v>0</v>
      </c>
      <c r="DE443" s="393">
        <v>0</v>
      </c>
      <c r="DF443" s="393">
        <v>0</v>
      </c>
      <c r="DG443" s="393">
        <v>0</v>
      </c>
      <c r="DH443" s="393">
        <v>0</v>
      </c>
      <c r="DI443" s="393">
        <v>0</v>
      </c>
      <c r="DJ443" s="393">
        <v>0</v>
      </c>
      <c r="DK443" s="393">
        <v>0</v>
      </c>
      <c r="DL443" s="393">
        <v>0</v>
      </c>
      <c r="DM443" s="393">
        <v>0</v>
      </c>
      <c r="DN443" s="393">
        <v>0</v>
      </c>
      <c r="DO443" s="393">
        <v>0</v>
      </c>
    </row>
    <row r="444" spans="1:119" ht="15" x14ac:dyDescent="0.25">
      <c r="A444" s="386" t="str">
        <f t="shared" si="23"/>
        <v>270120260317TAC0004-27xx-161040012730</v>
      </c>
      <c r="B444" s="161" t="s">
        <v>4294</v>
      </c>
      <c r="C444" s="475" t="s">
        <v>3363</v>
      </c>
      <c r="D444" s="161" t="s">
        <v>4458</v>
      </c>
      <c r="E444" s="161"/>
      <c r="F444" s="161" t="s">
        <v>4903</v>
      </c>
      <c r="G444" s="161" t="s">
        <v>479</v>
      </c>
      <c r="H444" s="198">
        <v>46098</v>
      </c>
      <c r="I444" s="161" t="s">
        <v>602</v>
      </c>
      <c r="J444" s="161" t="s">
        <v>193</v>
      </c>
      <c r="K444" s="260">
        <v>161040012730</v>
      </c>
      <c r="L444" s="161" t="s">
        <v>4980</v>
      </c>
      <c r="M444" s="161" t="s">
        <v>4293</v>
      </c>
      <c r="N444" s="161" t="s">
        <v>564</v>
      </c>
      <c r="O444" s="198" t="e">
        <v>#N/A</v>
      </c>
      <c r="P444" s="161" t="e">
        <v>#N/A</v>
      </c>
      <c r="Q444" s="161" t="e">
        <v>#N/A</v>
      </c>
      <c r="R444" s="161" t="s">
        <v>31</v>
      </c>
      <c r="S444" s="161" t="s">
        <v>699</v>
      </c>
      <c r="T444" s="161" t="s">
        <v>562</v>
      </c>
      <c r="U444" s="161" t="s">
        <v>660</v>
      </c>
      <c r="V444" s="161" t="s">
        <v>658</v>
      </c>
      <c r="W444" s="161" t="s">
        <v>132</v>
      </c>
      <c r="X444" s="198">
        <v>44927</v>
      </c>
      <c r="Y444" s="198">
        <v>46076</v>
      </c>
      <c r="Z444" s="161">
        <v>30</v>
      </c>
      <c r="AA444" s="198">
        <v>46101</v>
      </c>
      <c r="AB444" s="197">
        <f t="shared" si="22"/>
        <v>12</v>
      </c>
      <c r="AC444" s="161" t="s">
        <v>904</v>
      </c>
      <c r="AD444" s="161">
        <v>0</v>
      </c>
      <c r="AE444" s="197">
        <v>0</v>
      </c>
      <c r="AF444" s="197">
        <v>0</v>
      </c>
      <c r="AG444" s="197">
        <v>0.125</v>
      </c>
      <c r="AH444" s="242" t="s">
        <v>118</v>
      </c>
      <c r="AI444" s="242" t="s">
        <v>57</v>
      </c>
      <c r="AJ444" s="516">
        <v>0</v>
      </c>
      <c r="AK444" s="516">
        <v>0</v>
      </c>
      <c r="AL444" s="516">
        <v>0</v>
      </c>
      <c r="AM444" s="516">
        <v>0</v>
      </c>
      <c r="AN444" s="516">
        <v>0</v>
      </c>
      <c r="AO444" s="516">
        <v>0</v>
      </c>
      <c r="AP444" s="516">
        <v>0</v>
      </c>
      <c r="AQ444" s="516">
        <v>0</v>
      </c>
      <c r="AR444" s="516">
        <v>0</v>
      </c>
      <c r="AS444" s="516">
        <v>0</v>
      </c>
      <c r="AT444" s="516">
        <v>0</v>
      </c>
      <c r="AU444" s="516">
        <v>0</v>
      </c>
      <c r="AV444" s="516">
        <v>0</v>
      </c>
      <c r="AW444" s="516">
        <v>0</v>
      </c>
      <c r="AX444" s="516">
        <v>0</v>
      </c>
      <c r="AY444" s="516">
        <v>0</v>
      </c>
      <c r="AZ444" s="516">
        <v>0.5</v>
      </c>
      <c r="BA444" s="516">
        <v>0</v>
      </c>
      <c r="BB444" s="393">
        <v>0</v>
      </c>
      <c r="BC444" s="393">
        <v>0</v>
      </c>
      <c r="BD444" s="393">
        <v>0</v>
      </c>
      <c r="BE444" s="393">
        <v>0</v>
      </c>
      <c r="BF444" s="393">
        <v>0</v>
      </c>
      <c r="BG444" s="393">
        <v>0</v>
      </c>
      <c r="BH444" s="393">
        <v>0</v>
      </c>
      <c r="BI444" s="393">
        <v>0</v>
      </c>
      <c r="BJ444" s="393">
        <v>0</v>
      </c>
      <c r="BK444" s="393">
        <v>0</v>
      </c>
      <c r="BL444" s="393">
        <v>0</v>
      </c>
      <c r="BM444" s="393">
        <v>0</v>
      </c>
      <c r="BN444" s="393">
        <v>0</v>
      </c>
      <c r="BO444" s="393">
        <v>0</v>
      </c>
      <c r="BP444" s="393">
        <v>0</v>
      </c>
      <c r="BQ444" s="393">
        <v>0</v>
      </c>
      <c r="BR444" s="393">
        <v>0.5</v>
      </c>
      <c r="BS444" s="393">
        <v>0</v>
      </c>
      <c r="BT444" s="393">
        <v>0</v>
      </c>
      <c r="BU444" s="393">
        <v>0</v>
      </c>
      <c r="BV444" s="393">
        <v>0</v>
      </c>
      <c r="BW444" s="393">
        <v>0</v>
      </c>
      <c r="BX444" s="393">
        <v>0</v>
      </c>
      <c r="BY444" s="393">
        <v>0</v>
      </c>
      <c r="BZ444" s="393">
        <v>0</v>
      </c>
      <c r="CA444" s="393">
        <v>0</v>
      </c>
      <c r="CB444" s="393">
        <v>0</v>
      </c>
      <c r="CC444" s="393">
        <v>0</v>
      </c>
      <c r="CD444" s="393">
        <v>0</v>
      </c>
      <c r="CE444" s="393">
        <v>0</v>
      </c>
      <c r="CF444" s="393">
        <v>0</v>
      </c>
      <c r="CG444" s="393">
        <v>0</v>
      </c>
      <c r="CH444" s="393">
        <v>0</v>
      </c>
      <c r="CI444" s="393">
        <v>0</v>
      </c>
      <c r="CJ444" s="393">
        <v>0</v>
      </c>
      <c r="CK444" s="393">
        <v>0</v>
      </c>
      <c r="CL444" s="393">
        <v>0</v>
      </c>
      <c r="CM444" s="393">
        <v>0</v>
      </c>
      <c r="CN444" s="393">
        <v>0</v>
      </c>
      <c r="CO444" s="393">
        <v>0</v>
      </c>
      <c r="CP444" s="393">
        <v>0</v>
      </c>
      <c r="CQ444" s="393">
        <v>0</v>
      </c>
      <c r="CR444" s="393">
        <v>0</v>
      </c>
      <c r="CS444" s="393">
        <v>0</v>
      </c>
      <c r="CT444" s="393">
        <v>0</v>
      </c>
      <c r="CU444" s="393">
        <v>0</v>
      </c>
      <c r="CV444" s="393">
        <v>0</v>
      </c>
      <c r="CW444" s="393">
        <v>0</v>
      </c>
      <c r="CX444" s="393">
        <v>0</v>
      </c>
      <c r="CY444" s="393">
        <v>0</v>
      </c>
      <c r="CZ444" s="393">
        <v>0</v>
      </c>
      <c r="DA444" s="393">
        <v>0</v>
      </c>
      <c r="DB444" s="393">
        <v>0</v>
      </c>
      <c r="DC444" s="393">
        <v>0</v>
      </c>
      <c r="DD444" s="393">
        <v>0</v>
      </c>
      <c r="DE444" s="393">
        <v>0</v>
      </c>
      <c r="DF444" s="393">
        <v>0</v>
      </c>
      <c r="DG444" s="393">
        <v>0</v>
      </c>
      <c r="DH444" s="393">
        <v>0</v>
      </c>
      <c r="DI444" s="393">
        <v>0</v>
      </c>
      <c r="DJ444" s="393">
        <v>0</v>
      </c>
      <c r="DK444" s="393">
        <v>0</v>
      </c>
      <c r="DL444" s="393">
        <v>0</v>
      </c>
      <c r="DM444" s="393">
        <v>0</v>
      </c>
      <c r="DN444" s="393">
        <v>0</v>
      </c>
      <c r="DO444" s="393">
        <v>0</v>
      </c>
    </row>
    <row r="445" spans="1:119" ht="15" x14ac:dyDescent="0.25">
      <c r="A445" s="386" t="str">
        <f t="shared" si="23"/>
        <v>600120260312TAC0019-60xx-150740022312</v>
      </c>
      <c r="B445" s="161" t="s">
        <v>4697</v>
      </c>
      <c r="C445" s="475" t="s">
        <v>3363</v>
      </c>
      <c r="D445" s="161" t="s">
        <v>4458</v>
      </c>
      <c r="E445" s="161"/>
      <c r="F445" s="161" t="s">
        <v>4903</v>
      </c>
      <c r="G445" s="161" t="s">
        <v>479</v>
      </c>
      <c r="H445" s="198">
        <v>46093</v>
      </c>
      <c r="I445" s="161" t="s">
        <v>566</v>
      </c>
      <c r="J445" s="161" t="s">
        <v>363</v>
      </c>
      <c r="K445" s="260">
        <v>150740022312</v>
      </c>
      <c r="L445" s="161" t="s">
        <v>4983</v>
      </c>
      <c r="M445" s="161" t="s">
        <v>4757</v>
      </c>
      <c r="N445" s="161" t="s">
        <v>564</v>
      </c>
      <c r="O445" s="198" t="e">
        <v>#N/A</v>
      </c>
      <c r="P445" s="161" t="e">
        <v>#N/A</v>
      </c>
      <c r="Q445" s="161" t="e">
        <v>#N/A</v>
      </c>
      <c r="R445" s="161" t="s">
        <v>31</v>
      </c>
      <c r="S445" s="161" t="s">
        <v>663</v>
      </c>
      <c r="T445" s="161" t="s">
        <v>579</v>
      </c>
      <c r="U445" s="161" t="s">
        <v>1609</v>
      </c>
      <c r="V445" s="161" t="s">
        <v>658</v>
      </c>
      <c r="W445" s="161" t="s">
        <v>132</v>
      </c>
      <c r="X445" s="198">
        <v>44927</v>
      </c>
      <c r="Y445" s="198">
        <v>46087</v>
      </c>
      <c r="Z445" s="161">
        <v>30</v>
      </c>
      <c r="AA445" s="198">
        <v>46097</v>
      </c>
      <c r="AB445" s="197">
        <f t="shared" si="22"/>
        <v>16</v>
      </c>
      <c r="AC445" s="161" t="s">
        <v>904</v>
      </c>
      <c r="AD445" s="161">
        <v>0</v>
      </c>
      <c r="AE445" s="197">
        <v>0</v>
      </c>
      <c r="AF445" s="197">
        <v>0</v>
      </c>
      <c r="AG445" s="197">
        <v>0.125</v>
      </c>
      <c r="AH445" s="242" t="s">
        <v>118</v>
      </c>
      <c r="AI445" s="242" t="s">
        <v>57</v>
      </c>
      <c r="AJ445" s="516">
        <v>37857143</v>
      </c>
      <c r="AK445" s="516">
        <v>2003572</v>
      </c>
      <c r="AL445" s="516">
        <v>0</v>
      </c>
      <c r="AM445" s="516">
        <v>0</v>
      </c>
      <c r="AN445" s="516">
        <v>0</v>
      </c>
      <c r="AO445" s="516">
        <v>0</v>
      </c>
      <c r="AP445" s="516">
        <v>4530965</v>
      </c>
      <c r="AQ445" s="516">
        <v>222422</v>
      </c>
      <c r="AR445" s="516">
        <v>0</v>
      </c>
      <c r="AS445" s="516">
        <v>0</v>
      </c>
      <c r="AT445" s="516">
        <v>0</v>
      </c>
      <c r="AU445" s="516">
        <v>0</v>
      </c>
      <c r="AV445" s="516">
        <v>3.5</v>
      </c>
      <c r="AW445" s="516">
        <v>2</v>
      </c>
      <c r="AX445" s="516">
        <v>0.5</v>
      </c>
      <c r="AY445" s="516">
        <v>0</v>
      </c>
      <c r="AZ445" s="516">
        <v>0</v>
      </c>
      <c r="BA445" s="516">
        <v>0</v>
      </c>
      <c r="BB445" s="393">
        <v>0</v>
      </c>
      <c r="BC445" s="393">
        <v>0</v>
      </c>
      <c r="BD445" s="393">
        <v>0</v>
      </c>
      <c r="BE445" s="393">
        <v>0</v>
      </c>
      <c r="BF445" s="393">
        <v>0</v>
      </c>
      <c r="BG445" s="393">
        <v>0</v>
      </c>
      <c r="BH445" s="393">
        <v>0</v>
      </c>
      <c r="BI445" s="393">
        <v>0</v>
      </c>
      <c r="BJ445" s="393">
        <v>0</v>
      </c>
      <c r="BK445" s="393">
        <v>0</v>
      </c>
      <c r="BL445" s="393">
        <v>0</v>
      </c>
      <c r="BM445" s="393">
        <v>0</v>
      </c>
      <c r="BN445" s="393">
        <v>0</v>
      </c>
      <c r="BO445" s="393">
        <v>0</v>
      </c>
      <c r="BP445" s="393">
        <v>0</v>
      </c>
      <c r="BQ445" s="393">
        <v>0</v>
      </c>
      <c r="BR445" s="393">
        <v>0</v>
      </c>
      <c r="BS445" s="393">
        <v>0</v>
      </c>
      <c r="BT445" s="393">
        <v>0</v>
      </c>
      <c r="BU445" s="393">
        <v>0</v>
      </c>
      <c r="BV445" s="393">
        <v>0</v>
      </c>
      <c r="BW445" s="393">
        <v>0</v>
      </c>
      <c r="BX445" s="393">
        <v>0</v>
      </c>
      <c r="BY445" s="393">
        <v>0</v>
      </c>
      <c r="BZ445" s="393">
        <v>0</v>
      </c>
      <c r="CA445" s="393">
        <v>0</v>
      </c>
      <c r="CB445" s="393">
        <v>0</v>
      </c>
      <c r="CC445" s="393">
        <v>0</v>
      </c>
      <c r="CD445" s="393">
        <v>0</v>
      </c>
      <c r="CE445" s="393">
        <v>0</v>
      </c>
      <c r="CF445" s="393">
        <v>4530965</v>
      </c>
      <c r="CG445" s="393">
        <v>222422</v>
      </c>
      <c r="CH445" s="393">
        <v>0</v>
      </c>
      <c r="CI445" s="393">
        <v>0</v>
      </c>
      <c r="CJ445" s="393">
        <v>0</v>
      </c>
      <c r="CK445" s="393">
        <v>0</v>
      </c>
      <c r="CL445" s="393">
        <v>37857143</v>
      </c>
      <c r="CM445" s="393">
        <v>2003572</v>
      </c>
      <c r="CN445" s="393">
        <v>0</v>
      </c>
      <c r="CO445" s="393">
        <v>0</v>
      </c>
      <c r="CP445" s="393">
        <v>0</v>
      </c>
      <c r="CQ445" s="393">
        <v>0</v>
      </c>
      <c r="CR445" s="393">
        <v>0</v>
      </c>
      <c r="CS445" s="393">
        <v>0</v>
      </c>
      <c r="CT445" s="393">
        <v>0</v>
      </c>
      <c r="CU445" s="393">
        <v>0</v>
      </c>
      <c r="CV445" s="393">
        <v>0</v>
      </c>
      <c r="CW445" s="393">
        <v>0</v>
      </c>
      <c r="CX445" s="393">
        <v>3.5</v>
      </c>
      <c r="CY445" s="393">
        <v>2</v>
      </c>
      <c r="CZ445" s="393">
        <v>0.5</v>
      </c>
      <c r="DA445" s="393">
        <v>0</v>
      </c>
      <c r="DB445" s="393">
        <v>0</v>
      </c>
      <c r="DC445" s="393">
        <v>0</v>
      </c>
      <c r="DD445" s="393">
        <v>0</v>
      </c>
      <c r="DE445" s="393">
        <v>0</v>
      </c>
      <c r="DF445" s="393">
        <v>0</v>
      </c>
      <c r="DG445" s="393">
        <v>0</v>
      </c>
      <c r="DH445" s="393">
        <v>0</v>
      </c>
      <c r="DI445" s="393">
        <v>0</v>
      </c>
      <c r="DJ445" s="393">
        <v>0</v>
      </c>
      <c r="DK445" s="393">
        <v>0</v>
      </c>
      <c r="DL445" s="393">
        <v>0</v>
      </c>
      <c r="DM445" s="393">
        <v>0</v>
      </c>
      <c r="DN445" s="393">
        <v>0</v>
      </c>
      <c r="DO445" s="393">
        <v>0</v>
      </c>
    </row>
    <row r="446" spans="1:119" ht="15" x14ac:dyDescent="0.25">
      <c r="A446" s="386" t="str">
        <f t="shared" si="23"/>
        <v>300120260313TAC0002-30xx-111140011836</v>
      </c>
      <c r="B446" s="161" t="s">
        <v>4495</v>
      </c>
      <c r="C446" s="475" t="s">
        <v>3363</v>
      </c>
      <c r="D446" s="161" t="s">
        <v>4458</v>
      </c>
      <c r="E446" s="161"/>
      <c r="F446" s="161" t="s">
        <v>4903</v>
      </c>
      <c r="G446" s="161" t="s">
        <v>479</v>
      </c>
      <c r="H446" s="198">
        <v>46094</v>
      </c>
      <c r="I446" s="161" t="s">
        <v>595</v>
      </c>
      <c r="J446" s="161" t="s">
        <v>217</v>
      </c>
      <c r="K446" s="260">
        <v>111140011836</v>
      </c>
      <c r="L446" s="161" t="s">
        <v>4986</v>
      </c>
      <c r="M446" s="161" t="s">
        <v>4494</v>
      </c>
      <c r="N446" s="161" t="s">
        <v>564</v>
      </c>
      <c r="O446" s="198" t="e">
        <v>#N/A</v>
      </c>
      <c r="P446" s="161" t="e">
        <v>#N/A</v>
      </c>
      <c r="Q446" s="161" t="e">
        <v>#N/A</v>
      </c>
      <c r="R446" s="161" t="s">
        <v>31</v>
      </c>
      <c r="S446" s="161" t="s">
        <v>710</v>
      </c>
      <c r="T446" s="161" t="s">
        <v>567</v>
      </c>
      <c r="U446" s="161" t="s">
        <v>723</v>
      </c>
      <c r="V446" s="161" t="s">
        <v>689</v>
      </c>
      <c r="W446" s="161" t="s">
        <v>132</v>
      </c>
      <c r="X446" s="198">
        <v>44927</v>
      </c>
      <c r="Y446" s="198">
        <v>46091</v>
      </c>
      <c r="Z446" s="161">
        <v>30</v>
      </c>
      <c r="AA446" s="198">
        <v>46111</v>
      </c>
      <c r="AB446" s="197">
        <f t="shared" si="22"/>
        <v>2</v>
      </c>
      <c r="AC446" s="161" t="s">
        <v>904</v>
      </c>
      <c r="AD446" s="161">
        <v>0</v>
      </c>
      <c r="AE446" s="197">
        <v>0</v>
      </c>
      <c r="AF446" s="197">
        <v>0</v>
      </c>
      <c r="AG446" s="197">
        <v>0</v>
      </c>
      <c r="AH446" s="242" t="s">
        <v>118</v>
      </c>
      <c r="AI446" s="242" t="s">
        <v>57</v>
      </c>
      <c r="AJ446" s="516">
        <v>0</v>
      </c>
      <c r="AK446" s="516">
        <v>0</v>
      </c>
      <c r="AL446" s="516">
        <v>0</v>
      </c>
      <c r="AM446" s="516">
        <v>0</v>
      </c>
      <c r="AN446" s="516">
        <v>0</v>
      </c>
      <c r="AO446" s="516">
        <v>0</v>
      </c>
      <c r="AP446" s="516">
        <v>0</v>
      </c>
      <c r="AQ446" s="516">
        <v>0</v>
      </c>
      <c r="AR446" s="516">
        <v>0</v>
      </c>
      <c r="AS446" s="516">
        <v>0</v>
      </c>
      <c r="AT446" s="516">
        <v>0</v>
      </c>
      <c r="AU446" s="516">
        <v>0</v>
      </c>
      <c r="AV446" s="516">
        <v>0</v>
      </c>
      <c r="AW446" s="516">
        <v>0</v>
      </c>
      <c r="AX446" s="516">
        <v>0</v>
      </c>
      <c r="AY446" s="516">
        <v>0</v>
      </c>
      <c r="AZ446" s="516">
        <v>0</v>
      </c>
      <c r="BA446" s="516">
        <v>0</v>
      </c>
      <c r="BB446" s="393">
        <v>0</v>
      </c>
      <c r="BC446" s="393">
        <v>0</v>
      </c>
      <c r="BD446" s="393">
        <v>0</v>
      </c>
      <c r="BE446" s="393">
        <v>0</v>
      </c>
      <c r="BF446" s="393">
        <v>0</v>
      </c>
      <c r="BG446" s="393">
        <v>0</v>
      </c>
      <c r="BH446" s="393">
        <v>0</v>
      </c>
      <c r="BI446" s="393">
        <v>0</v>
      </c>
      <c r="BJ446" s="393">
        <v>0</v>
      </c>
      <c r="BK446" s="393">
        <v>0</v>
      </c>
      <c r="BL446" s="393">
        <v>0</v>
      </c>
      <c r="BM446" s="393">
        <v>0</v>
      </c>
      <c r="BN446" s="393">
        <v>0</v>
      </c>
      <c r="BO446" s="393">
        <v>0</v>
      </c>
      <c r="BP446" s="393">
        <v>0</v>
      </c>
      <c r="BQ446" s="393">
        <v>0</v>
      </c>
      <c r="BR446" s="393">
        <v>0</v>
      </c>
      <c r="BS446" s="393">
        <v>0</v>
      </c>
      <c r="BT446" s="393">
        <v>0</v>
      </c>
      <c r="BU446" s="393">
        <v>0</v>
      </c>
      <c r="BV446" s="393">
        <v>0</v>
      </c>
      <c r="BW446" s="393">
        <v>0</v>
      </c>
      <c r="BX446" s="393">
        <v>0</v>
      </c>
      <c r="BY446" s="393">
        <v>0</v>
      </c>
      <c r="BZ446" s="393">
        <v>0</v>
      </c>
      <c r="CA446" s="393">
        <v>0</v>
      </c>
      <c r="CB446" s="393">
        <v>0</v>
      </c>
      <c r="CC446" s="393">
        <v>0</v>
      </c>
      <c r="CD446" s="393">
        <v>0</v>
      </c>
      <c r="CE446" s="393">
        <v>0</v>
      </c>
      <c r="CF446" s="393">
        <v>0</v>
      </c>
      <c r="CG446" s="393">
        <v>0</v>
      </c>
      <c r="CH446" s="393">
        <v>0</v>
      </c>
      <c r="CI446" s="393">
        <v>0</v>
      </c>
      <c r="CJ446" s="393">
        <v>0</v>
      </c>
      <c r="CK446" s="393">
        <v>0</v>
      </c>
      <c r="CL446" s="393">
        <v>0</v>
      </c>
      <c r="CM446" s="393">
        <v>0</v>
      </c>
      <c r="CN446" s="393">
        <v>0</v>
      </c>
      <c r="CO446" s="393">
        <v>0</v>
      </c>
      <c r="CP446" s="393">
        <v>0</v>
      </c>
      <c r="CQ446" s="393">
        <v>0</v>
      </c>
      <c r="CR446" s="393">
        <v>0</v>
      </c>
      <c r="CS446" s="393">
        <v>0</v>
      </c>
      <c r="CT446" s="393">
        <v>0</v>
      </c>
      <c r="CU446" s="393">
        <v>0</v>
      </c>
      <c r="CV446" s="393">
        <v>0</v>
      </c>
      <c r="CW446" s="393">
        <v>0</v>
      </c>
      <c r="CX446" s="393">
        <v>0</v>
      </c>
      <c r="CY446" s="393">
        <v>0</v>
      </c>
      <c r="CZ446" s="393">
        <v>0</v>
      </c>
      <c r="DA446" s="393">
        <v>0</v>
      </c>
      <c r="DB446" s="393">
        <v>0</v>
      </c>
      <c r="DC446" s="393">
        <v>0</v>
      </c>
      <c r="DD446" s="393">
        <v>0</v>
      </c>
      <c r="DE446" s="393">
        <v>0</v>
      </c>
      <c r="DF446" s="393">
        <v>0</v>
      </c>
      <c r="DG446" s="393">
        <v>0</v>
      </c>
      <c r="DH446" s="393">
        <v>0</v>
      </c>
      <c r="DI446" s="393">
        <v>0</v>
      </c>
      <c r="DJ446" s="393">
        <v>0</v>
      </c>
      <c r="DK446" s="393">
        <v>0</v>
      </c>
      <c r="DL446" s="393">
        <v>0</v>
      </c>
      <c r="DM446" s="393">
        <v>0</v>
      </c>
      <c r="DN446" s="393">
        <v>0</v>
      </c>
      <c r="DO446" s="393">
        <v>0</v>
      </c>
    </row>
    <row r="447" spans="1:119" ht="15" x14ac:dyDescent="0.25">
      <c r="A447" s="386" t="str">
        <f t="shared" si="23"/>
        <v>600120260316TAC0051-60xx-100642012948</v>
      </c>
      <c r="B447" s="161" t="s">
        <v>4811</v>
      </c>
      <c r="C447" s="475" t="s">
        <v>3363</v>
      </c>
      <c r="D447" s="161" t="s">
        <v>4458</v>
      </c>
      <c r="E447" s="161"/>
      <c r="F447" s="161" t="s">
        <v>4903</v>
      </c>
      <c r="G447" s="161" t="s">
        <v>479</v>
      </c>
      <c r="H447" s="198">
        <v>46097</v>
      </c>
      <c r="I447" s="161" t="s">
        <v>566</v>
      </c>
      <c r="J447" s="161" t="s">
        <v>363</v>
      </c>
      <c r="K447" s="260">
        <v>100642012948</v>
      </c>
      <c r="L447" s="161" t="s">
        <v>4987</v>
      </c>
      <c r="M447" s="161" t="s">
        <v>4810</v>
      </c>
      <c r="N447" s="161" t="s">
        <v>564</v>
      </c>
      <c r="O447" s="198" t="e">
        <v>#N/A</v>
      </c>
      <c r="P447" s="161" t="e">
        <v>#N/A</v>
      </c>
      <c r="Q447" s="161" t="e">
        <v>#N/A</v>
      </c>
      <c r="R447" s="161" t="s">
        <v>31</v>
      </c>
      <c r="S447" s="161" t="s">
        <v>665</v>
      </c>
      <c r="T447" s="161" t="s">
        <v>567</v>
      </c>
      <c r="U447" s="161" t="s">
        <v>666</v>
      </c>
      <c r="V447" s="161" t="s">
        <v>658</v>
      </c>
      <c r="W447" s="161" t="s">
        <v>132</v>
      </c>
      <c r="X447" s="198">
        <v>44927</v>
      </c>
      <c r="Y447" s="198">
        <v>46092</v>
      </c>
      <c r="Z447" s="161">
        <v>30</v>
      </c>
      <c r="AA447" s="198">
        <v>46099</v>
      </c>
      <c r="AB447" s="197">
        <f t="shared" si="22"/>
        <v>14</v>
      </c>
      <c r="AC447" s="161" t="s">
        <v>904</v>
      </c>
      <c r="AD447" s="161">
        <v>0</v>
      </c>
      <c r="AE447" s="197">
        <v>0</v>
      </c>
      <c r="AF447" s="197">
        <v>0</v>
      </c>
      <c r="AG447" s="197">
        <v>0.1875</v>
      </c>
      <c r="AH447" s="242" t="s">
        <v>118</v>
      </c>
      <c r="AI447" s="242" t="s">
        <v>57</v>
      </c>
      <c r="AJ447" s="516">
        <v>0</v>
      </c>
      <c r="AK447" s="516">
        <v>0</v>
      </c>
      <c r="AL447" s="516">
        <v>0</v>
      </c>
      <c r="AM447" s="516">
        <v>0</v>
      </c>
      <c r="AN447" s="516">
        <v>0</v>
      </c>
      <c r="AO447" s="516">
        <v>0</v>
      </c>
      <c r="AP447" s="516">
        <v>0</v>
      </c>
      <c r="AQ447" s="516">
        <v>0</v>
      </c>
      <c r="AR447" s="516">
        <v>0</v>
      </c>
      <c r="AS447" s="516">
        <v>0</v>
      </c>
      <c r="AT447" s="516">
        <v>0</v>
      </c>
      <c r="AU447" s="516">
        <v>0</v>
      </c>
      <c r="AV447" s="516">
        <v>1.9166666666666667</v>
      </c>
      <c r="AW447" s="516">
        <v>1.25</v>
      </c>
      <c r="AX447" s="516">
        <v>0.75</v>
      </c>
      <c r="AY447" s="516">
        <v>0</v>
      </c>
      <c r="AZ447" s="516">
        <v>0</v>
      </c>
      <c r="BA447" s="516">
        <v>0</v>
      </c>
      <c r="BB447" s="393">
        <v>0</v>
      </c>
      <c r="BC447" s="393">
        <v>0</v>
      </c>
      <c r="BD447" s="393">
        <v>0</v>
      </c>
      <c r="BE447" s="393">
        <v>0</v>
      </c>
      <c r="BF447" s="393">
        <v>0</v>
      </c>
      <c r="BG447" s="393">
        <v>0</v>
      </c>
      <c r="BH447" s="393">
        <v>0</v>
      </c>
      <c r="BI447" s="393">
        <v>0</v>
      </c>
      <c r="BJ447" s="393">
        <v>0</v>
      </c>
      <c r="BK447" s="393">
        <v>0</v>
      </c>
      <c r="BL447" s="393">
        <v>0</v>
      </c>
      <c r="BM447" s="393">
        <v>0</v>
      </c>
      <c r="BN447" s="393">
        <v>1.9166666666666667</v>
      </c>
      <c r="BO447" s="393">
        <v>1.25</v>
      </c>
      <c r="BP447" s="393">
        <v>0.75</v>
      </c>
      <c r="BQ447" s="393">
        <v>0</v>
      </c>
      <c r="BR447" s="393">
        <v>0</v>
      </c>
      <c r="BS447" s="393">
        <v>0</v>
      </c>
      <c r="BT447" s="393">
        <v>0</v>
      </c>
      <c r="BU447" s="393">
        <v>0</v>
      </c>
      <c r="BV447" s="393">
        <v>0</v>
      </c>
      <c r="BW447" s="393">
        <v>0</v>
      </c>
      <c r="BX447" s="393">
        <v>0</v>
      </c>
      <c r="BY447" s="393">
        <v>0</v>
      </c>
      <c r="BZ447" s="393">
        <v>0</v>
      </c>
      <c r="CA447" s="393">
        <v>0</v>
      </c>
      <c r="CB447" s="393">
        <v>0</v>
      </c>
      <c r="CC447" s="393">
        <v>0</v>
      </c>
      <c r="CD447" s="393">
        <v>0</v>
      </c>
      <c r="CE447" s="393">
        <v>0</v>
      </c>
      <c r="CF447" s="393">
        <v>0</v>
      </c>
      <c r="CG447" s="393">
        <v>0</v>
      </c>
      <c r="CH447" s="393">
        <v>0</v>
      </c>
      <c r="CI447" s="393">
        <v>0</v>
      </c>
      <c r="CJ447" s="393">
        <v>0</v>
      </c>
      <c r="CK447" s="393">
        <v>0</v>
      </c>
      <c r="CL447" s="393">
        <v>0</v>
      </c>
      <c r="CM447" s="393">
        <v>0</v>
      </c>
      <c r="CN447" s="393">
        <v>0</v>
      </c>
      <c r="CO447" s="393">
        <v>0</v>
      </c>
      <c r="CP447" s="393">
        <v>0</v>
      </c>
      <c r="CQ447" s="393">
        <v>0</v>
      </c>
      <c r="CR447" s="393">
        <v>0</v>
      </c>
      <c r="CS447" s="393">
        <v>0</v>
      </c>
      <c r="CT447" s="393">
        <v>0</v>
      </c>
      <c r="CU447" s="393">
        <v>0</v>
      </c>
      <c r="CV447" s="393">
        <v>0</v>
      </c>
      <c r="CW447" s="393">
        <v>0</v>
      </c>
      <c r="CX447" s="393">
        <v>0</v>
      </c>
      <c r="CY447" s="393">
        <v>0</v>
      </c>
      <c r="CZ447" s="393">
        <v>0</v>
      </c>
      <c r="DA447" s="393">
        <v>0</v>
      </c>
      <c r="DB447" s="393">
        <v>0</v>
      </c>
      <c r="DC447" s="393">
        <v>0</v>
      </c>
      <c r="DD447" s="393">
        <v>0</v>
      </c>
      <c r="DE447" s="393">
        <v>0</v>
      </c>
      <c r="DF447" s="393">
        <v>0</v>
      </c>
      <c r="DG447" s="393">
        <v>0</v>
      </c>
      <c r="DH447" s="393">
        <v>0</v>
      </c>
      <c r="DI447" s="393">
        <v>0</v>
      </c>
      <c r="DJ447" s="393">
        <v>0</v>
      </c>
      <c r="DK447" s="393">
        <v>0</v>
      </c>
      <c r="DL447" s="393">
        <v>0</v>
      </c>
      <c r="DM447" s="393">
        <v>0</v>
      </c>
      <c r="DN447" s="393">
        <v>0</v>
      </c>
      <c r="DO447" s="393">
        <v>0</v>
      </c>
    </row>
    <row r="448" spans="1:119" ht="15" x14ac:dyDescent="0.25">
      <c r="A448" s="386" t="str">
        <f t="shared" si="23"/>
        <v>030120260209TAC0001-03xx-251240001226</v>
      </c>
      <c r="B448" s="161" t="s">
        <v>4393</v>
      </c>
      <c r="C448" s="475" t="s">
        <v>3363</v>
      </c>
      <c r="D448" s="161" t="s">
        <v>4458</v>
      </c>
      <c r="E448" s="161" t="s">
        <v>5004</v>
      </c>
      <c r="F448" s="161"/>
      <c r="G448" s="161" t="s">
        <v>479</v>
      </c>
      <c r="H448" s="198">
        <v>46062</v>
      </c>
      <c r="I448" s="161" t="s">
        <v>652</v>
      </c>
      <c r="J448" s="161" t="s">
        <v>365</v>
      </c>
      <c r="K448" s="260">
        <v>251240001226</v>
      </c>
      <c r="L448" s="161"/>
      <c r="M448" s="161" t="s">
        <v>4392</v>
      </c>
      <c r="N448" s="161" t="s">
        <v>564</v>
      </c>
      <c r="O448" s="198" t="e">
        <v>#N/A</v>
      </c>
      <c r="P448" s="161" t="e">
        <v>#N/A</v>
      </c>
      <c r="Q448" s="161" t="e">
        <v>#N/A</v>
      </c>
      <c r="R448" s="161" t="s">
        <v>31</v>
      </c>
      <c r="S448" s="161" t="s">
        <v>1620</v>
      </c>
      <c r="T448" s="161" t="s">
        <v>562</v>
      </c>
      <c r="U448" s="161" t="s">
        <v>5005</v>
      </c>
      <c r="V448" s="161" t="s">
        <v>658</v>
      </c>
      <c r="W448" s="161" t="s">
        <v>132</v>
      </c>
      <c r="X448" s="198">
        <v>45992</v>
      </c>
      <c r="Y448" s="198">
        <v>46014</v>
      </c>
      <c r="Z448" s="161">
        <v>30</v>
      </c>
      <c r="AA448" s="198">
        <v>46087</v>
      </c>
      <c r="AB448" s="197">
        <f t="shared" si="22"/>
        <v>26</v>
      </c>
      <c r="AC448" s="161" t="s">
        <v>904</v>
      </c>
      <c r="AD448" s="161">
        <v>0</v>
      </c>
      <c r="AE448" s="197">
        <v>0</v>
      </c>
      <c r="AF448" s="197">
        <v>0</v>
      </c>
      <c r="AG448" s="197">
        <v>0</v>
      </c>
      <c r="AH448" s="242" t="s">
        <v>118</v>
      </c>
      <c r="AI448" s="242" t="s">
        <v>57</v>
      </c>
      <c r="AJ448" s="516">
        <v>0</v>
      </c>
      <c r="AK448" s="516">
        <v>0</v>
      </c>
      <c r="AL448" s="516">
        <v>0</v>
      </c>
      <c r="AM448" s="516">
        <v>0</v>
      </c>
      <c r="AN448" s="516">
        <v>0</v>
      </c>
      <c r="AO448" s="516">
        <v>0</v>
      </c>
      <c r="AP448" s="516">
        <v>0</v>
      </c>
      <c r="AQ448" s="516">
        <v>0</v>
      </c>
      <c r="AR448" s="516">
        <v>0</v>
      </c>
      <c r="AS448" s="516">
        <v>0</v>
      </c>
      <c r="AT448" s="516">
        <v>0</v>
      </c>
      <c r="AU448" s="516">
        <v>0</v>
      </c>
      <c r="AV448" s="516">
        <v>0</v>
      </c>
      <c r="AW448" s="516">
        <v>0</v>
      </c>
      <c r="AX448" s="516">
        <v>0</v>
      </c>
      <c r="AY448" s="516">
        <v>0</v>
      </c>
      <c r="AZ448" s="516">
        <v>0</v>
      </c>
      <c r="BA448" s="516">
        <v>0</v>
      </c>
      <c r="BB448" s="393">
        <v>0</v>
      </c>
      <c r="BC448" s="393">
        <v>0</v>
      </c>
      <c r="BD448" s="393">
        <v>0</v>
      </c>
      <c r="BE448" s="393">
        <v>0</v>
      </c>
      <c r="BF448" s="393">
        <v>0</v>
      </c>
      <c r="BG448" s="393">
        <v>0</v>
      </c>
      <c r="BH448" s="393">
        <v>0</v>
      </c>
      <c r="BI448" s="393">
        <v>0</v>
      </c>
      <c r="BJ448" s="393">
        <v>0</v>
      </c>
      <c r="BK448" s="393">
        <v>0</v>
      </c>
      <c r="BL448" s="393">
        <v>0</v>
      </c>
      <c r="BM448" s="393">
        <v>0</v>
      </c>
      <c r="BN448" s="393">
        <v>0</v>
      </c>
      <c r="BO448" s="393">
        <v>0</v>
      </c>
      <c r="BP448" s="393">
        <v>0</v>
      </c>
      <c r="BQ448" s="393">
        <v>0</v>
      </c>
      <c r="BR448" s="393">
        <v>0</v>
      </c>
      <c r="BS448" s="393">
        <v>0</v>
      </c>
      <c r="BT448" s="393">
        <v>0</v>
      </c>
      <c r="BU448" s="393">
        <v>0</v>
      </c>
      <c r="BV448" s="393">
        <v>0</v>
      </c>
      <c r="BW448" s="393">
        <v>0</v>
      </c>
      <c r="BX448" s="393">
        <v>0</v>
      </c>
      <c r="BY448" s="393">
        <v>0</v>
      </c>
      <c r="BZ448" s="393">
        <v>0</v>
      </c>
      <c r="CA448" s="393">
        <v>0</v>
      </c>
      <c r="CB448" s="393">
        <v>0</v>
      </c>
      <c r="CC448" s="393">
        <v>0</v>
      </c>
      <c r="CD448" s="393">
        <v>0</v>
      </c>
      <c r="CE448" s="393">
        <v>0</v>
      </c>
      <c r="CF448" s="393">
        <v>0</v>
      </c>
      <c r="CG448" s="393">
        <v>0</v>
      </c>
      <c r="CH448" s="393">
        <v>0</v>
      </c>
      <c r="CI448" s="393">
        <v>0</v>
      </c>
      <c r="CJ448" s="393">
        <v>0</v>
      </c>
      <c r="CK448" s="393">
        <v>0</v>
      </c>
      <c r="CL448" s="393">
        <v>0</v>
      </c>
      <c r="CM448" s="393">
        <v>0</v>
      </c>
      <c r="CN448" s="393">
        <v>0</v>
      </c>
      <c r="CO448" s="393">
        <v>0</v>
      </c>
      <c r="CP448" s="393">
        <v>0</v>
      </c>
      <c r="CQ448" s="393">
        <v>0</v>
      </c>
      <c r="CR448" s="393">
        <v>0</v>
      </c>
      <c r="CS448" s="393">
        <v>0</v>
      </c>
      <c r="CT448" s="393">
        <v>0</v>
      </c>
      <c r="CU448" s="393">
        <v>0</v>
      </c>
      <c r="CV448" s="393">
        <v>0</v>
      </c>
      <c r="CW448" s="393">
        <v>0</v>
      </c>
      <c r="CX448" s="393">
        <v>0</v>
      </c>
      <c r="CY448" s="393">
        <v>0</v>
      </c>
      <c r="CZ448" s="393">
        <v>0</v>
      </c>
      <c r="DA448" s="393">
        <v>0</v>
      </c>
      <c r="DB448" s="393">
        <v>0</v>
      </c>
      <c r="DC448" s="393">
        <v>0</v>
      </c>
      <c r="DD448" s="393">
        <v>0</v>
      </c>
      <c r="DE448" s="393">
        <v>0</v>
      </c>
      <c r="DF448" s="393">
        <v>0</v>
      </c>
      <c r="DG448" s="393">
        <v>0</v>
      </c>
      <c r="DH448" s="393">
        <v>0</v>
      </c>
      <c r="DI448" s="393">
        <v>0</v>
      </c>
      <c r="DJ448" s="393">
        <v>0</v>
      </c>
      <c r="DK448" s="393">
        <v>0</v>
      </c>
      <c r="DL448" s="393">
        <v>0</v>
      </c>
      <c r="DM448" s="393">
        <v>0</v>
      </c>
      <c r="DN448" s="393">
        <v>0</v>
      </c>
      <c r="DO448" s="393">
        <v>0</v>
      </c>
    </row>
    <row r="449" spans="1:141" ht="15" x14ac:dyDescent="0.25">
      <c r="A449" s="386" t="str">
        <f t="shared" si="23"/>
        <v>600120250715TAC0006-60xx-230940036317</v>
      </c>
      <c r="B449" s="161" t="s">
        <v>5310</v>
      </c>
      <c r="C449" s="475" t="s">
        <v>3363</v>
      </c>
      <c r="D449" s="161" t="s">
        <v>4458</v>
      </c>
      <c r="E449" s="161" t="s">
        <v>5311</v>
      </c>
      <c r="F449" s="161"/>
      <c r="G449" s="161" t="s">
        <v>487</v>
      </c>
      <c r="H449" s="198">
        <v>45853</v>
      </c>
      <c r="I449" s="161" t="s">
        <v>566</v>
      </c>
      <c r="J449" s="161" t="s">
        <v>363</v>
      </c>
      <c r="K449" s="260">
        <v>230940036317</v>
      </c>
      <c r="L449" s="161" t="s">
        <v>5312</v>
      </c>
      <c r="M449" s="161" t="s">
        <v>4767</v>
      </c>
      <c r="N449" s="161" t="s">
        <v>564</v>
      </c>
      <c r="O449" s="198" t="e">
        <v>#N/A</v>
      </c>
      <c r="P449" s="161" t="e">
        <v>#N/A</v>
      </c>
      <c r="Q449" s="161" t="e">
        <v>#N/A</v>
      </c>
      <c r="R449" s="161" t="s">
        <v>31</v>
      </c>
      <c r="S449" s="161" t="s">
        <v>793</v>
      </c>
      <c r="T449" s="161" t="s">
        <v>594</v>
      </c>
      <c r="U449" s="161" t="s">
        <v>780</v>
      </c>
      <c r="V449" s="161" t="s">
        <v>655</v>
      </c>
      <c r="W449" s="161" t="s">
        <v>1379</v>
      </c>
      <c r="X449" s="198">
        <v>45195</v>
      </c>
      <c r="Y449" s="198">
        <v>45697</v>
      </c>
      <c r="Z449" s="161">
        <v>30</v>
      </c>
      <c r="AA449" s="198">
        <v>46080</v>
      </c>
      <c r="AB449" s="197">
        <f t="shared" si="22"/>
        <v>33</v>
      </c>
      <c r="AC449" s="161" t="s">
        <v>904</v>
      </c>
      <c r="AD449" s="161">
        <v>0</v>
      </c>
      <c r="AE449" s="197">
        <v>0</v>
      </c>
      <c r="AF449" s="197">
        <v>0</v>
      </c>
      <c r="AG449" s="197">
        <v>0.58333333333333337</v>
      </c>
      <c r="AH449" s="242" t="s">
        <v>118</v>
      </c>
      <c r="AI449" s="242" t="s">
        <v>57</v>
      </c>
      <c r="AJ449" s="516">
        <v>0</v>
      </c>
      <c r="AK449" s="516">
        <v>0</v>
      </c>
      <c r="AL449" s="516">
        <v>0</v>
      </c>
      <c r="AM449" s="516">
        <v>0</v>
      </c>
      <c r="AN449" s="516">
        <v>0</v>
      </c>
      <c r="AO449" s="516">
        <v>0</v>
      </c>
      <c r="AP449" s="516">
        <v>0</v>
      </c>
      <c r="AQ449" s="516">
        <v>0</v>
      </c>
      <c r="AR449" s="516">
        <v>0</v>
      </c>
      <c r="AS449" s="516">
        <v>0</v>
      </c>
      <c r="AT449" s="516">
        <v>0</v>
      </c>
      <c r="AU449" s="516">
        <v>0</v>
      </c>
      <c r="AV449" s="516">
        <v>0</v>
      </c>
      <c r="AW449" s="516">
        <v>0</v>
      </c>
      <c r="AX449" s="516">
        <v>0.5</v>
      </c>
      <c r="AY449" s="516">
        <v>1</v>
      </c>
      <c r="AZ449" s="516">
        <v>0.25</v>
      </c>
      <c r="BA449" s="516">
        <v>0</v>
      </c>
      <c r="BB449" s="393">
        <v>0</v>
      </c>
      <c r="BC449" s="393">
        <v>0</v>
      </c>
      <c r="BD449" s="393">
        <v>0</v>
      </c>
      <c r="BE449" s="393">
        <v>0</v>
      </c>
      <c r="BF449" s="393">
        <v>0</v>
      </c>
      <c r="BG449" s="393">
        <v>0</v>
      </c>
      <c r="BH449" s="393">
        <v>0</v>
      </c>
      <c r="BI449" s="393">
        <v>0</v>
      </c>
      <c r="BJ449" s="393">
        <v>0</v>
      </c>
      <c r="BK449" s="393">
        <v>0</v>
      </c>
      <c r="BL449" s="393">
        <v>0</v>
      </c>
      <c r="BM449" s="393">
        <v>0</v>
      </c>
      <c r="BN449" s="393">
        <v>0</v>
      </c>
      <c r="BO449" s="393">
        <v>0</v>
      </c>
      <c r="BP449" s="393">
        <v>0.5</v>
      </c>
      <c r="BQ449" s="393">
        <v>1</v>
      </c>
      <c r="BR449" s="393">
        <v>0.25</v>
      </c>
      <c r="BS449" s="393">
        <v>0</v>
      </c>
      <c r="BT449" s="393">
        <v>0</v>
      </c>
      <c r="BU449" s="393">
        <v>0</v>
      </c>
      <c r="BV449" s="393">
        <v>0</v>
      </c>
      <c r="BW449" s="393">
        <v>0</v>
      </c>
      <c r="BX449" s="393">
        <v>0</v>
      </c>
      <c r="BY449" s="393">
        <v>0</v>
      </c>
      <c r="BZ449" s="393">
        <v>0</v>
      </c>
      <c r="CA449" s="393">
        <v>0</v>
      </c>
      <c r="CB449" s="393">
        <v>0</v>
      </c>
      <c r="CC449" s="393">
        <v>0</v>
      </c>
      <c r="CD449" s="393">
        <v>0</v>
      </c>
      <c r="CE449" s="393">
        <v>0</v>
      </c>
      <c r="CF449" s="393">
        <v>0</v>
      </c>
      <c r="CG449" s="393">
        <v>0</v>
      </c>
      <c r="CH449" s="393">
        <v>0</v>
      </c>
      <c r="CI449" s="393">
        <v>0</v>
      </c>
      <c r="CJ449" s="393">
        <v>0</v>
      </c>
      <c r="CK449" s="393">
        <v>0</v>
      </c>
      <c r="CL449" s="393">
        <v>0</v>
      </c>
      <c r="CM449" s="393">
        <v>0</v>
      </c>
      <c r="CN449" s="393">
        <v>0</v>
      </c>
      <c r="CO449" s="393">
        <v>0</v>
      </c>
      <c r="CP449" s="393">
        <v>0</v>
      </c>
      <c r="CQ449" s="393">
        <v>0</v>
      </c>
      <c r="CR449" s="393">
        <v>0</v>
      </c>
      <c r="CS449" s="393">
        <v>0</v>
      </c>
      <c r="CT449" s="393">
        <v>0</v>
      </c>
      <c r="CU449" s="393">
        <v>0</v>
      </c>
      <c r="CV449" s="393">
        <v>0</v>
      </c>
      <c r="CW449" s="393">
        <v>0</v>
      </c>
      <c r="CX449" s="393">
        <v>0</v>
      </c>
      <c r="CY449" s="393">
        <v>0</v>
      </c>
      <c r="CZ449" s="393">
        <v>0</v>
      </c>
      <c r="DA449" s="393">
        <v>0</v>
      </c>
      <c r="DB449" s="393">
        <v>0</v>
      </c>
      <c r="DC449" s="393">
        <v>0</v>
      </c>
      <c r="DD449" s="393">
        <v>0</v>
      </c>
      <c r="DE449" s="393">
        <v>0</v>
      </c>
      <c r="DF449" s="393">
        <v>0</v>
      </c>
      <c r="DG449" s="393">
        <v>0</v>
      </c>
      <c r="DH449" s="393">
        <v>0</v>
      </c>
      <c r="DI449" s="393">
        <v>0</v>
      </c>
      <c r="DJ449" s="393">
        <v>0</v>
      </c>
      <c r="DK449" s="393">
        <v>0</v>
      </c>
      <c r="DL449" s="393">
        <v>0</v>
      </c>
      <c r="DM449" s="393">
        <v>0</v>
      </c>
      <c r="DN449" s="393">
        <v>0</v>
      </c>
      <c r="DO449" s="393">
        <v>0</v>
      </c>
    </row>
    <row r="450" spans="1:141" ht="15" x14ac:dyDescent="0.25">
      <c r="A450" s="386" t="str">
        <f t="shared" si="23"/>
        <v>600120260219TAC0008-60xx-240440007169</v>
      </c>
      <c r="B450" s="161" t="s">
        <v>5317</v>
      </c>
      <c r="C450" s="475" t="s">
        <v>3363</v>
      </c>
      <c r="D450" s="161" t="s">
        <v>4458</v>
      </c>
      <c r="E450" s="161" t="s">
        <v>5318</v>
      </c>
      <c r="F450" s="161"/>
      <c r="G450" s="161" t="s">
        <v>479</v>
      </c>
      <c r="H450" s="198">
        <v>46072</v>
      </c>
      <c r="I450" s="161" t="s">
        <v>566</v>
      </c>
      <c r="J450" s="161" t="s">
        <v>363</v>
      </c>
      <c r="K450" s="260">
        <v>240440007169</v>
      </c>
      <c r="L450" s="161" t="s">
        <v>5319</v>
      </c>
      <c r="M450" s="161" t="s">
        <v>3771</v>
      </c>
      <c r="N450" s="161" t="s">
        <v>564</v>
      </c>
      <c r="O450" s="198" t="e">
        <v>#N/A</v>
      </c>
      <c r="P450" s="161" t="e">
        <v>#N/A</v>
      </c>
      <c r="Q450" s="161" t="e">
        <v>#N/A</v>
      </c>
      <c r="R450" s="161" t="s">
        <v>31</v>
      </c>
      <c r="S450" s="161" t="s">
        <v>669</v>
      </c>
      <c r="T450" s="161" t="s">
        <v>567</v>
      </c>
      <c r="U450" s="161" t="s">
        <v>768</v>
      </c>
      <c r="V450" s="161" t="s">
        <v>658</v>
      </c>
      <c r="W450" s="161" t="s">
        <v>132</v>
      </c>
      <c r="X450" s="198">
        <v>45386</v>
      </c>
      <c r="Y450" s="198">
        <v>46065</v>
      </c>
      <c r="Z450" s="161">
        <v>30</v>
      </c>
      <c r="AA450" s="198">
        <v>46083</v>
      </c>
      <c r="AB450" s="197">
        <f t="shared" si="22"/>
        <v>30</v>
      </c>
      <c r="AC450" s="161" t="s">
        <v>904</v>
      </c>
      <c r="AD450" s="161">
        <v>0</v>
      </c>
      <c r="AE450" s="197">
        <v>0</v>
      </c>
      <c r="AF450" s="197">
        <v>0</v>
      </c>
      <c r="AG450" s="197">
        <v>0</v>
      </c>
      <c r="AH450" s="242" t="s">
        <v>118</v>
      </c>
      <c r="AI450" s="242" t="s">
        <v>57</v>
      </c>
      <c r="AJ450" s="516">
        <v>0</v>
      </c>
      <c r="AK450" s="516">
        <v>0</v>
      </c>
      <c r="AL450" s="516">
        <v>0</v>
      </c>
      <c r="AM450" s="516">
        <v>0</v>
      </c>
      <c r="AN450" s="516">
        <v>0</v>
      </c>
      <c r="AO450" s="516">
        <v>0</v>
      </c>
      <c r="AP450" s="516">
        <v>0</v>
      </c>
      <c r="AQ450" s="516">
        <v>0</v>
      </c>
      <c r="AR450" s="516">
        <v>0</v>
      </c>
      <c r="AS450" s="516">
        <v>0</v>
      </c>
      <c r="AT450" s="516">
        <v>0</v>
      </c>
      <c r="AU450" s="516">
        <v>0</v>
      </c>
      <c r="AV450" s="516">
        <v>0</v>
      </c>
      <c r="AW450" s="516">
        <v>0</v>
      </c>
      <c r="AX450" s="516">
        <v>0</v>
      </c>
      <c r="AY450" s="516">
        <v>0</v>
      </c>
      <c r="AZ450" s="516">
        <v>0</v>
      </c>
      <c r="BA450" s="516">
        <v>0</v>
      </c>
      <c r="BB450" s="393">
        <v>0</v>
      </c>
      <c r="BC450" s="393">
        <v>0</v>
      </c>
      <c r="BD450" s="393">
        <v>0</v>
      </c>
      <c r="BE450" s="393">
        <v>0</v>
      </c>
      <c r="BF450" s="393">
        <v>0</v>
      </c>
      <c r="BG450" s="393">
        <v>0</v>
      </c>
      <c r="BH450" s="393">
        <v>0</v>
      </c>
      <c r="BI450" s="393">
        <v>0</v>
      </c>
      <c r="BJ450" s="393">
        <v>0</v>
      </c>
      <c r="BK450" s="393">
        <v>0</v>
      </c>
      <c r="BL450" s="393">
        <v>0</v>
      </c>
      <c r="BM450" s="393">
        <v>0</v>
      </c>
      <c r="BN450" s="393">
        <v>0</v>
      </c>
      <c r="BO450" s="393">
        <v>0</v>
      </c>
      <c r="BP450" s="393">
        <v>0</v>
      </c>
      <c r="BQ450" s="393">
        <v>0</v>
      </c>
      <c r="BR450" s="393">
        <v>0</v>
      </c>
      <c r="BS450" s="393">
        <v>0</v>
      </c>
      <c r="BT450" s="393">
        <v>0</v>
      </c>
      <c r="BU450" s="393">
        <v>0</v>
      </c>
      <c r="BV450" s="393">
        <v>0</v>
      </c>
      <c r="BW450" s="393">
        <v>0</v>
      </c>
      <c r="BX450" s="393">
        <v>0</v>
      </c>
      <c r="BY450" s="393">
        <v>0</v>
      </c>
      <c r="BZ450" s="393">
        <v>0</v>
      </c>
      <c r="CA450" s="393">
        <v>0</v>
      </c>
      <c r="CB450" s="393">
        <v>0</v>
      </c>
      <c r="CC450" s="393">
        <v>0</v>
      </c>
      <c r="CD450" s="393">
        <v>0</v>
      </c>
      <c r="CE450" s="393">
        <v>0</v>
      </c>
      <c r="CF450" s="393">
        <v>0</v>
      </c>
      <c r="CG450" s="393">
        <v>0</v>
      </c>
      <c r="CH450" s="393">
        <v>0</v>
      </c>
      <c r="CI450" s="393">
        <v>0</v>
      </c>
      <c r="CJ450" s="393">
        <v>0</v>
      </c>
      <c r="CK450" s="393">
        <v>0</v>
      </c>
      <c r="CL450" s="393">
        <v>0</v>
      </c>
      <c r="CM450" s="393">
        <v>0</v>
      </c>
      <c r="CN450" s="393">
        <v>0</v>
      </c>
      <c r="CO450" s="393">
        <v>0</v>
      </c>
      <c r="CP450" s="393">
        <v>0</v>
      </c>
      <c r="CQ450" s="393">
        <v>0</v>
      </c>
      <c r="CR450" s="393">
        <v>0</v>
      </c>
      <c r="CS450" s="393">
        <v>0</v>
      </c>
      <c r="CT450" s="393">
        <v>0</v>
      </c>
      <c r="CU450" s="393">
        <v>0</v>
      </c>
      <c r="CV450" s="393">
        <v>0</v>
      </c>
      <c r="CW450" s="393">
        <v>0</v>
      </c>
      <c r="CX450" s="393">
        <v>0</v>
      </c>
      <c r="CY450" s="393">
        <v>0</v>
      </c>
      <c r="CZ450" s="393">
        <v>0</v>
      </c>
      <c r="DA450" s="393">
        <v>0</v>
      </c>
      <c r="DB450" s="393">
        <v>0</v>
      </c>
      <c r="DC450" s="393">
        <v>0</v>
      </c>
      <c r="DD450" s="393">
        <v>0</v>
      </c>
      <c r="DE450" s="393">
        <v>0</v>
      </c>
      <c r="DF450" s="393">
        <v>0</v>
      </c>
      <c r="DG450" s="393">
        <v>0</v>
      </c>
      <c r="DH450" s="393">
        <v>0</v>
      </c>
      <c r="DI450" s="393">
        <v>0</v>
      </c>
      <c r="DJ450" s="393">
        <v>0</v>
      </c>
      <c r="DK450" s="393">
        <v>0</v>
      </c>
      <c r="DL450" s="393">
        <v>0</v>
      </c>
      <c r="DM450" s="393">
        <v>0</v>
      </c>
      <c r="DN450" s="393">
        <v>0</v>
      </c>
      <c r="DO450" s="393">
        <v>0</v>
      </c>
    </row>
    <row r="451" spans="1:141" ht="15" x14ac:dyDescent="0.25">
      <c r="A451" s="386" t="str">
        <f t="shared" si="23"/>
        <v>600120260226TAC0035-60xx-90440021835</v>
      </c>
      <c r="B451" s="161" t="s">
        <v>4747</v>
      </c>
      <c r="C451" s="475" t="s">
        <v>3363</v>
      </c>
      <c r="D451" s="161" t="s">
        <v>4458</v>
      </c>
      <c r="E451" s="161" t="s">
        <v>5322</v>
      </c>
      <c r="F451" s="161"/>
      <c r="G451" s="161" t="s">
        <v>479</v>
      </c>
      <c r="H451" s="198">
        <v>46079</v>
      </c>
      <c r="I451" s="161" t="s">
        <v>566</v>
      </c>
      <c r="J451" s="161" t="s">
        <v>363</v>
      </c>
      <c r="K451" s="260">
        <v>90440021835</v>
      </c>
      <c r="L451" s="161" t="s">
        <v>5323</v>
      </c>
      <c r="M451" s="161" t="s">
        <v>4748</v>
      </c>
      <c r="N451" s="161" t="s">
        <v>564</v>
      </c>
      <c r="O451" s="198" t="e">
        <v>#N/A</v>
      </c>
      <c r="P451" s="161" t="e">
        <v>#N/A</v>
      </c>
      <c r="Q451" s="161" t="e">
        <v>#N/A</v>
      </c>
      <c r="R451" s="161" t="s">
        <v>31</v>
      </c>
      <c r="S451" s="161" t="s">
        <v>793</v>
      </c>
      <c r="T451" s="161" t="s">
        <v>594</v>
      </c>
      <c r="U451" s="161" t="s">
        <v>680</v>
      </c>
      <c r="V451" s="161" t="s">
        <v>658</v>
      </c>
      <c r="W451" s="161" t="s">
        <v>132</v>
      </c>
      <c r="X451" s="198">
        <v>44927</v>
      </c>
      <c r="Y451" s="198">
        <v>46072</v>
      </c>
      <c r="Z451" s="161">
        <v>30</v>
      </c>
      <c r="AA451" s="198">
        <v>46084</v>
      </c>
      <c r="AB451" s="197">
        <f t="shared" si="22"/>
        <v>29</v>
      </c>
      <c r="AC451" s="161" t="s">
        <v>904</v>
      </c>
      <c r="AD451" s="161">
        <v>0</v>
      </c>
      <c r="AE451" s="197">
        <v>0</v>
      </c>
      <c r="AF451" s="197">
        <v>0</v>
      </c>
      <c r="AG451" s="197">
        <v>0</v>
      </c>
      <c r="AH451" s="242" t="s">
        <v>118</v>
      </c>
      <c r="AI451" s="242" t="s">
        <v>57</v>
      </c>
      <c r="AJ451" s="516">
        <v>0</v>
      </c>
      <c r="AK451" s="516">
        <v>0</v>
      </c>
      <c r="AL451" s="516">
        <v>0</v>
      </c>
      <c r="AM451" s="516">
        <v>0</v>
      </c>
      <c r="AN451" s="516">
        <v>0</v>
      </c>
      <c r="AO451" s="516">
        <v>0</v>
      </c>
      <c r="AP451" s="516">
        <v>0</v>
      </c>
      <c r="AQ451" s="516">
        <v>0</v>
      </c>
      <c r="AR451" s="516">
        <v>0</v>
      </c>
      <c r="AS451" s="516">
        <v>0</v>
      </c>
      <c r="AT451" s="516">
        <v>0</v>
      </c>
      <c r="AU451" s="516">
        <v>0</v>
      </c>
      <c r="AV451" s="516">
        <v>0.25</v>
      </c>
      <c r="AW451" s="516">
        <v>0</v>
      </c>
      <c r="AX451" s="516">
        <v>0</v>
      </c>
      <c r="AY451" s="516">
        <v>0</v>
      </c>
      <c r="AZ451" s="516">
        <v>0</v>
      </c>
      <c r="BA451" s="516">
        <v>0</v>
      </c>
      <c r="BB451" s="393">
        <v>0</v>
      </c>
      <c r="BC451" s="393">
        <v>0</v>
      </c>
      <c r="BD451" s="393">
        <v>0</v>
      </c>
      <c r="BE451" s="393">
        <v>0</v>
      </c>
      <c r="BF451" s="393">
        <v>0</v>
      </c>
      <c r="BG451" s="393">
        <v>0</v>
      </c>
      <c r="BH451" s="393">
        <v>0</v>
      </c>
      <c r="BI451" s="393">
        <v>0</v>
      </c>
      <c r="BJ451" s="393">
        <v>0</v>
      </c>
      <c r="BK451" s="393">
        <v>0</v>
      </c>
      <c r="BL451" s="393">
        <v>0</v>
      </c>
      <c r="BM451" s="393">
        <v>0</v>
      </c>
      <c r="BN451" s="393">
        <v>0.25</v>
      </c>
      <c r="BO451" s="393">
        <v>0</v>
      </c>
      <c r="BP451" s="393">
        <v>0</v>
      </c>
      <c r="BQ451" s="393">
        <v>0</v>
      </c>
      <c r="BR451" s="393">
        <v>0</v>
      </c>
      <c r="BS451" s="393">
        <v>0</v>
      </c>
      <c r="BT451" s="393">
        <v>0</v>
      </c>
      <c r="BU451" s="393">
        <v>0</v>
      </c>
      <c r="BV451" s="393">
        <v>0</v>
      </c>
      <c r="BW451" s="393">
        <v>0</v>
      </c>
      <c r="BX451" s="393">
        <v>0</v>
      </c>
      <c r="BY451" s="393">
        <v>0</v>
      </c>
      <c r="BZ451" s="393">
        <v>0</v>
      </c>
      <c r="CA451" s="393">
        <v>0</v>
      </c>
      <c r="CB451" s="393">
        <v>0</v>
      </c>
      <c r="CC451" s="393">
        <v>0</v>
      </c>
      <c r="CD451" s="393">
        <v>0</v>
      </c>
      <c r="CE451" s="393">
        <v>0</v>
      </c>
      <c r="CF451" s="393">
        <v>0</v>
      </c>
      <c r="CG451" s="393">
        <v>0</v>
      </c>
      <c r="CH451" s="393">
        <v>0</v>
      </c>
      <c r="CI451" s="393">
        <v>0</v>
      </c>
      <c r="CJ451" s="393">
        <v>0</v>
      </c>
      <c r="CK451" s="393">
        <v>0</v>
      </c>
      <c r="CL451" s="393">
        <v>0</v>
      </c>
      <c r="CM451" s="393">
        <v>0</v>
      </c>
      <c r="CN451" s="393">
        <v>0</v>
      </c>
      <c r="CO451" s="393">
        <v>0</v>
      </c>
      <c r="CP451" s="393">
        <v>0</v>
      </c>
      <c r="CQ451" s="393">
        <v>0</v>
      </c>
      <c r="CR451" s="393">
        <v>0</v>
      </c>
      <c r="CS451" s="393">
        <v>0</v>
      </c>
      <c r="CT451" s="393">
        <v>0</v>
      </c>
      <c r="CU451" s="393">
        <v>0</v>
      </c>
      <c r="CV451" s="393">
        <v>0</v>
      </c>
      <c r="CW451" s="393">
        <v>0</v>
      </c>
      <c r="CX451" s="393">
        <v>0</v>
      </c>
      <c r="CY451" s="393">
        <v>0</v>
      </c>
      <c r="CZ451" s="393">
        <v>0</v>
      </c>
      <c r="DA451" s="393">
        <v>0</v>
      </c>
      <c r="DB451" s="393">
        <v>0</v>
      </c>
      <c r="DC451" s="393">
        <v>0</v>
      </c>
      <c r="DD451" s="393">
        <v>0</v>
      </c>
      <c r="DE451" s="393">
        <v>0</v>
      </c>
      <c r="DF451" s="393">
        <v>0</v>
      </c>
      <c r="DG451" s="393">
        <v>0</v>
      </c>
      <c r="DH451" s="393">
        <v>0</v>
      </c>
      <c r="DI451" s="393">
        <v>0</v>
      </c>
      <c r="DJ451" s="393">
        <v>0</v>
      </c>
      <c r="DK451" s="393">
        <v>0</v>
      </c>
      <c r="DL451" s="393">
        <v>0</v>
      </c>
      <c r="DM451" s="393">
        <v>0</v>
      </c>
      <c r="DN451" s="393">
        <v>0</v>
      </c>
      <c r="DO451" s="393">
        <v>0</v>
      </c>
    </row>
    <row r="452" spans="1:141" ht="15" x14ac:dyDescent="0.25">
      <c r="A452" s="386" t="str">
        <f t="shared" si="23"/>
        <v>600120260217TAC0008-60xx-250540014454</v>
      </c>
      <c r="B452" s="161" t="s">
        <v>5324</v>
      </c>
      <c r="C452" s="475" t="s">
        <v>3363</v>
      </c>
      <c r="D452" s="161" t="s">
        <v>4458</v>
      </c>
      <c r="E452" s="161" t="s">
        <v>5325</v>
      </c>
      <c r="F452" s="161"/>
      <c r="G452" s="161" t="s">
        <v>479</v>
      </c>
      <c r="H452" s="198">
        <v>46070</v>
      </c>
      <c r="I452" s="161" t="s">
        <v>566</v>
      </c>
      <c r="J452" s="161" t="s">
        <v>363</v>
      </c>
      <c r="K452" s="260">
        <v>250540014454</v>
      </c>
      <c r="L452" s="161" t="s">
        <v>5326</v>
      </c>
      <c r="M452" s="161" t="s">
        <v>3762</v>
      </c>
      <c r="N452" s="161" t="s">
        <v>564</v>
      </c>
      <c r="O452" s="198" t="e">
        <v>#N/A</v>
      </c>
      <c r="P452" s="161" t="e">
        <v>#N/A</v>
      </c>
      <c r="Q452" s="161" t="e">
        <v>#N/A</v>
      </c>
      <c r="R452" s="161" t="s">
        <v>31</v>
      </c>
      <c r="S452" s="161" t="s">
        <v>681</v>
      </c>
      <c r="T452" s="161" t="s">
        <v>578</v>
      </c>
      <c r="U452" s="161" t="s">
        <v>681</v>
      </c>
      <c r="V452" s="161" t="s">
        <v>658</v>
      </c>
      <c r="W452" s="161" t="s">
        <v>132</v>
      </c>
      <c r="X452" s="198">
        <v>45791</v>
      </c>
      <c r="Y452" s="198">
        <v>46064</v>
      </c>
      <c r="Z452" s="161">
        <v>30</v>
      </c>
      <c r="AA452" s="198">
        <v>46080</v>
      </c>
      <c r="AB452" s="197">
        <f t="shared" si="22"/>
        <v>33</v>
      </c>
      <c r="AC452" s="161" t="s">
        <v>904</v>
      </c>
      <c r="AD452" s="161">
        <v>0</v>
      </c>
      <c r="AE452" s="197">
        <v>0</v>
      </c>
      <c r="AF452" s="197">
        <v>0</v>
      </c>
      <c r="AG452" s="197">
        <v>0.83333333333333326</v>
      </c>
      <c r="AH452" s="242" t="s">
        <v>118</v>
      </c>
      <c r="AI452" s="242" t="s">
        <v>57</v>
      </c>
      <c r="AJ452" s="516">
        <v>0</v>
      </c>
      <c r="AK452" s="516">
        <v>0</v>
      </c>
      <c r="AL452" s="516">
        <v>0</v>
      </c>
      <c r="AM452" s="516">
        <v>0</v>
      </c>
      <c r="AN452" s="516">
        <v>0</v>
      </c>
      <c r="AO452" s="516">
        <v>0</v>
      </c>
      <c r="AP452" s="516">
        <v>0</v>
      </c>
      <c r="AQ452" s="516">
        <v>0</v>
      </c>
      <c r="AR452" s="516">
        <v>0</v>
      </c>
      <c r="AS452" s="516">
        <v>0</v>
      </c>
      <c r="AT452" s="516">
        <v>0</v>
      </c>
      <c r="AU452" s="516">
        <v>0</v>
      </c>
      <c r="AV452" s="516">
        <v>0</v>
      </c>
      <c r="AW452" s="516">
        <v>0</v>
      </c>
      <c r="AX452" s="516">
        <v>0</v>
      </c>
      <c r="AY452" s="516">
        <v>0</v>
      </c>
      <c r="AZ452" s="516">
        <v>0.66666666666666663</v>
      </c>
      <c r="BA452" s="516">
        <v>1</v>
      </c>
      <c r="BB452" s="393">
        <v>0</v>
      </c>
      <c r="BC452" s="393">
        <v>0</v>
      </c>
      <c r="BD452" s="393">
        <v>0</v>
      </c>
      <c r="BE452" s="393">
        <v>0</v>
      </c>
      <c r="BF452" s="393">
        <v>0</v>
      </c>
      <c r="BG452" s="393">
        <v>0</v>
      </c>
      <c r="BH452" s="393">
        <v>0</v>
      </c>
      <c r="BI452" s="393">
        <v>0</v>
      </c>
      <c r="BJ452" s="393">
        <v>0</v>
      </c>
      <c r="BK452" s="393">
        <v>0</v>
      </c>
      <c r="BL452" s="393">
        <v>0</v>
      </c>
      <c r="BM452" s="393">
        <v>0</v>
      </c>
      <c r="BN452" s="393">
        <v>0</v>
      </c>
      <c r="BO452" s="393">
        <v>0</v>
      </c>
      <c r="BP452" s="393">
        <v>0</v>
      </c>
      <c r="BQ452" s="393">
        <v>0</v>
      </c>
      <c r="BR452" s="393">
        <v>0.66666666666666663</v>
      </c>
      <c r="BS452" s="393">
        <v>1</v>
      </c>
      <c r="BT452" s="393">
        <v>0</v>
      </c>
      <c r="BU452" s="393">
        <v>0</v>
      </c>
      <c r="BV452" s="393">
        <v>0</v>
      </c>
      <c r="BW452" s="393">
        <v>0</v>
      </c>
      <c r="BX452" s="393">
        <v>0</v>
      </c>
      <c r="BY452" s="393">
        <v>0</v>
      </c>
      <c r="BZ452" s="393">
        <v>0</v>
      </c>
      <c r="CA452" s="393">
        <v>0</v>
      </c>
      <c r="CB452" s="393">
        <v>0</v>
      </c>
      <c r="CC452" s="393">
        <v>0</v>
      </c>
      <c r="CD452" s="393">
        <v>0</v>
      </c>
      <c r="CE452" s="393">
        <v>0</v>
      </c>
      <c r="CF452" s="393">
        <v>0</v>
      </c>
      <c r="CG452" s="393">
        <v>0</v>
      </c>
      <c r="CH452" s="393">
        <v>0</v>
      </c>
      <c r="CI452" s="393">
        <v>0</v>
      </c>
      <c r="CJ452" s="393">
        <v>0</v>
      </c>
      <c r="CK452" s="393">
        <v>0</v>
      </c>
      <c r="CL452" s="393">
        <v>0</v>
      </c>
      <c r="CM452" s="393">
        <v>0</v>
      </c>
      <c r="CN452" s="393">
        <v>0</v>
      </c>
      <c r="CO452" s="393">
        <v>0</v>
      </c>
      <c r="CP452" s="393">
        <v>0</v>
      </c>
      <c r="CQ452" s="393">
        <v>0</v>
      </c>
      <c r="CR452" s="393">
        <v>0</v>
      </c>
      <c r="CS452" s="393">
        <v>0</v>
      </c>
      <c r="CT452" s="393">
        <v>0</v>
      </c>
      <c r="CU452" s="393">
        <v>0</v>
      </c>
      <c r="CV452" s="393">
        <v>0</v>
      </c>
      <c r="CW452" s="393">
        <v>0</v>
      </c>
      <c r="CX452" s="393">
        <v>0</v>
      </c>
      <c r="CY452" s="393">
        <v>0</v>
      </c>
      <c r="CZ452" s="393">
        <v>0</v>
      </c>
      <c r="DA452" s="393">
        <v>0</v>
      </c>
      <c r="DB452" s="393">
        <v>0</v>
      </c>
      <c r="DC452" s="393">
        <v>0</v>
      </c>
      <c r="DD452" s="393">
        <v>0</v>
      </c>
      <c r="DE452" s="393">
        <v>0</v>
      </c>
      <c r="DF452" s="393">
        <v>0</v>
      </c>
      <c r="DG452" s="393">
        <v>0</v>
      </c>
      <c r="DH452" s="393">
        <v>0</v>
      </c>
      <c r="DI452" s="393">
        <v>0</v>
      </c>
      <c r="DJ452" s="393">
        <v>0</v>
      </c>
      <c r="DK452" s="393">
        <v>0</v>
      </c>
      <c r="DL452" s="393">
        <v>0</v>
      </c>
      <c r="DM452" s="393">
        <v>0</v>
      </c>
      <c r="DN452" s="393">
        <v>0</v>
      </c>
      <c r="DO452" s="393">
        <v>0</v>
      </c>
    </row>
    <row r="453" spans="1:141" ht="15" x14ac:dyDescent="0.25">
      <c r="A453" s="386" t="str">
        <f t="shared" si="23"/>
        <v>600120260223TAC0012-60xx-871220302263</v>
      </c>
      <c r="B453" s="161" t="s">
        <v>5337</v>
      </c>
      <c r="C453" s="475" t="s">
        <v>3363</v>
      </c>
      <c r="D453" s="161" t="s">
        <v>4458</v>
      </c>
      <c r="E453" s="161" t="s">
        <v>5338</v>
      </c>
      <c r="F453" s="161"/>
      <c r="G453" s="161" t="s">
        <v>479</v>
      </c>
      <c r="H453" s="198">
        <v>46076</v>
      </c>
      <c r="I453" s="161" t="s">
        <v>566</v>
      </c>
      <c r="J453" s="161" t="s">
        <v>363</v>
      </c>
      <c r="K453" s="260">
        <v>871220302263</v>
      </c>
      <c r="L453" s="161" t="s">
        <v>5339</v>
      </c>
      <c r="M453" s="161" t="s">
        <v>3728</v>
      </c>
      <c r="N453" s="161" t="s">
        <v>564</v>
      </c>
      <c r="O453" s="198" t="e">
        <v>#N/A</v>
      </c>
      <c r="P453" s="161" t="e">
        <v>#N/A</v>
      </c>
      <c r="Q453" s="161" t="e">
        <v>#N/A</v>
      </c>
      <c r="R453" s="161" t="s">
        <v>31</v>
      </c>
      <c r="S453" s="161" t="s">
        <v>793</v>
      </c>
      <c r="T453" s="161" t="s">
        <v>594</v>
      </c>
      <c r="U453" s="161" t="s">
        <v>752</v>
      </c>
      <c r="V453" s="161" t="s">
        <v>658</v>
      </c>
      <c r="W453" s="161" t="s">
        <v>132</v>
      </c>
      <c r="X453" s="198">
        <v>45583</v>
      </c>
      <c r="Y453" s="198">
        <v>46064</v>
      </c>
      <c r="Z453" s="161">
        <v>30</v>
      </c>
      <c r="AA453" s="198">
        <v>46083</v>
      </c>
      <c r="AB453" s="197">
        <f t="shared" ref="AB453:AB478" si="24">"01.04.2026"-AA453</f>
        <v>30</v>
      </c>
      <c r="AC453" s="161" t="s">
        <v>904</v>
      </c>
      <c r="AD453" s="161">
        <v>0</v>
      </c>
      <c r="AE453" s="197">
        <v>0</v>
      </c>
      <c r="AF453" s="197">
        <v>0</v>
      </c>
      <c r="AG453" s="197">
        <v>0</v>
      </c>
      <c r="AH453" s="242" t="s">
        <v>118</v>
      </c>
      <c r="AI453" s="242" t="s">
        <v>57</v>
      </c>
      <c r="AJ453" s="516">
        <v>0</v>
      </c>
      <c r="AK453" s="516">
        <v>0</v>
      </c>
      <c r="AL453" s="516">
        <v>44005000</v>
      </c>
      <c r="AM453" s="516">
        <v>0</v>
      </c>
      <c r="AN453" s="516">
        <v>0</v>
      </c>
      <c r="AO453" s="516">
        <v>0</v>
      </c>
      <c r="AP453" s="516">
        <v>0</v>
      </c>
      <c r="AQ453" s="516">
        <v>0</v>
      </c>
      <c r="AR453" s="516">
        <v>400</v>
      </c>
      <c r="AS453" s="516">
        <v>0</v>
      </c>
      <c r="AT453" s="516">
        <v>0</v>
      </c>
      <c r="AU453" s="516">
        <v>0</v>
      </c>
      <c r="AV453" s="516">
        <v>0</v>
      </c>
      <c r="AW453" s="516">
        <v>0</v>
      </c>
      <c r="AX453" s="516">
        <v>0</v>
      </c>
      <c r="AY453" s="516">
        <v>0</v>
      </c>
      <c r="AZ453" s="516">
        <v>0</v>
      </c>
      <c r="BA453" s="516">
        <v>0</v>
      </c>
      <c r="BB453" s="393">
        <v>0</v>
      </c>
      <c r="BC453" s="393">
        <v>0</v>
      </c>
      <c r="BD453" s="393">
        <v>0</v>
      </c>
      <c r="BE453" s="393">
        <v>0</v>
      </c>
      <c r="BF453" s="393">
        <v>0</v>
      </c>
      <c r="BG453" s="393">
        <v>0</v>
      </c>
      <c r="BH453" s="393">
        <v>0</v>
      </c>
      <c r="BI453" s="393">
        <v>0</v>
      </c>
      <c r="BJ453" s="393">
        <v>0</v>
      </c>
      <c r="BK453" s="393">
        <v>0</v>
      </c>
      <c r="BL453" s="393">
        <v>0</v>
      </c>
      <c r="BM453" s="393">
        <v>0</v>
      </c>
      <c r="BN453" s="393">
        <v>0</v>
      </c>
      <c r="BO453" s="393">
        <v>0</v>
      </c>
      <c r="BP453" s="393">
        <v>0</v>
      </c>
      <c r="BQ453" s="393">
        <v>0</v>
      </c>
      <c r="BR453" s="393">
        <v>0</v>
      </c>
      <c r="BS453" s="393">
        <v>0</v>
      </c>
      <c r="BT453" s="393">
        <v>0</v>
      </c>
      <c r="BU453" s="393">
        <v>0</v>
      </c>
      <c r="BV453" s="393">
        <v>0</v>
      </c>
      <c r="BW453" s="393">
        <v>0</v>
      </c>
      <c r="BX453" s="393">
        <v>0</v>
      </c>
      <c r="BY453" s="393">
        <v>0</v>
      </c>
      <c r="BZ453" s="393">
        <v>0</v>
      </c>
      <c r="CA453" s="393">
        <v>0</v>
      </c>
      <c r="CB453" s="393">
        <v>0</v>
      </c>
      <c r="CC453" s="393">
        <v>0</v>
      </c>
      <c r="CD453" s="393">
        <v>0</v>
      </c>
      <c r="CE453" s="393">
        <v>0</v>
      </c>
      <c r="CF453" s="393">
        <v>0</v>
      </c>
      <c r="CG453" s="393">
        <v>0</v>
      </c>
      <c r="CH453" s="393">
        <v>0</v>
      </c>
      <c r="CI453" s="393">
        <v>0</v>
      </c>
      <c r="CJ453" s="393">
        <v>0</v>
      </c>
      <c r="CK453" s="393">
        <v>0</v>
      </c>
      <c r="CL453" s="393">
        <v>0</v>
      </c>
      <c r="CM453" s="393">
        <v>0</v>
      </c>
      <c r="CN453" s="393">
        <v>44005000</v>
      </c>
      <c r="CO453" s="393">
        <v>0</v>
      </c>
      <c r="CP453" s="393">
        <v>0</v>
      </c>
      <c r="CQ453" s="393">
        <v>0</v>
      </c>
      <c r="CR453" s="393">
        <v>0</v>
      </c>
      <c r="CS453" s="393">
        <v>0</v>
      </c>
      <c r="CT453" s="393">
        <v>400</v>
      </c>
      <c r="CU453" s="393">
        <v>0</v>
      </c>
      <c r="CV453" s="393">
        <v>0</v>
      </c>
      <c r="CW453" s="393">
        <v>0</v>
      </c>
      <c r="CX453" s="393">
        <v>0</v>
      </c>
      <c r="CY453" s="393">
        <v>0</v>
      </c>
      <c r="CZ453" s="393">
        <v>0</v>
      </c>
      <c r="DA453" s="393">
        <v>0</v>
      </c>
      <c r="DB453" s="393">
        <v>0</v>
      </c>
      <c r="DC453" s="393">
        <v>0</v>
      </c>
      <c r="DD453" s="393">
        <v>0</v>
      </c>
      <c r="DE453" s="393">
        <v>0</v>
      </c>
      <c r="DF453" s="393">
        <v>0</v>
      </c>
      <c r="DG453" s="393">
        <v>0</v>
      </c>
      <c r="DH453" s="393">
        <v>0</v>
      </c>
      <c r="DI453" s="393">
        <v>0</v>
      </c>
      <c r="DJ453" s="393">
        <v>0</v>
      </c>
      <c r="DK453" s="393">
        <v>0</v>
      </c>
      <c r="DL453" s="393">
        <v>0</v>
      </c>
      <c r="DM453" s="393">
        <v>0</v>
      </c>
      <c r="DN453" s="393">
        <v>0</v>
      </c>
      <c r="DO453" s="393">
        <v>0</v>
      </c>
    </row>
    <row r="454" spans="1:141" ht="15" x14ac:dyDescent="0.25">
      <c r="A454" s="386" t="str">
        <f t="shared" ref="A454:A478" si="25">CONCATENATE(B454,"-",J454,"-",K454)</f>
        <v>600120260303TAC0001-60xx-811108401727</v>
      </c>
      <c r="B454" s="161" t="s">
        <v>5350</v>
      </c>
      <c r="C454" s="475" t="s">
        <v>3363</v>
      </c>
      <c r="D454" s="161" t="s">
        <v>4458</v>
      </c>
      <c r="E454" s="161" t="s">
        <v>5351</v>
      </c>
      <c r="F454" s="161"/>
      <c r="G454" s="161" t="s">
        <v>479</v>
      </c>
      <c r="H454" s="198">
        <v>46084</v>
      </c>
      <c r="I454" s="161" t="s">
        <v>566</v>
      </c>
      <c r="J454" s="161" t="s">
        <v>363</v>
      </c>
      <c r="K454" s="260">
        <v>811108401727</v>
      </c>
      <c r="L454" s="161" t="s">
        <v>5352</v>
      </c>
      <c r="M454" s="161" t="s">
        <v>4728</v>
      </c>
      <c r="N454" s="161" t="s">
        <v>564</v>
      </c>
      <c r="O454" s="198" t="e">
        <v>#N/A</v>
      </c>
      <c r="P454" s="161" t="e">
        <v>#N/A</v>
      </c>
      <c r="Q454" s="161" t="e">
        <v>#N/A</v>
      </c>
      <c r="R454" s="161" t="s">
        <v>480</v>
      </c>
      <c r="S454" s="161" t="s">
        <v>3767</v>
      </c>
      <c r="T454" s="161" t="s">
        <v>578</v>
      </c>
      <c r="U454" s="161" t="s">
        <v>3767</v>
      </c>
      <c r="V454" s="161" t="s">
        <v>658</v>
      </c>
      <c r="W454" s="161" t="s">
        <v>132</v>
      </c>
      <c r="X454" s="198">
        <v>44927</v>
      </c>
      <c r="Y454" s="198">
        <v>46072</v>
      </c>
      <c r="Z454" s="161">
        <v>30</v>
      </c>
      <c r="AA454" s="198">
        <v>46087</v>
      </c>
      <c r="AB454" s="197">
        <f t="shared" si="24"/>
        <v>26</v>
      </c>
      <c r="AC454" s="161" t="s">
        <v>904</v>
      </c>
      <c r="AD454" s="161">
        <v>0</v>
      </c>
      <c r="AE454" s="197">
        <v>0</v>
      </c>
      <c r="AF454" s="197">
        <v>0</v>
      </c>
      <c r="AG454" s="197">
        <v>0.125</v>
      </c>
      <c r="AH454" s="242" t="s">
        <v>118</v>
      </c>
      <c r="AI454" s="242" t="s">
        <v>57</v>
      </c>
      <c r="AJ454" s="516">
        <v>0</v>
      </c>
      <c r="AK454" s="516">
        <v>0</v>
      </c>
      <c r="AL454" s="516">
        <v>0</v>
      </c>
      <c r="AM454" s="516">
        <v>0</v>
      </c>
      <c r="AN454" s="516">
        <v>0</v>
      </c>
      <c r="AO454" s="516">
        <v>0</v>
      </c>
      <c r="AP454" s="516">
        <v>0</v>
      </c>
      <c r="AQ454" s="516">
        <v>0</v>
      </c>
      <c r="AR454" s="516">
        <v>0</v>
      </c>
      <c r="AS454" s="516">
        <v>0</v>
      </c>
      <c r="AT454" s="516">
        <v>0</v>
      </c>
      <c r="AU454" s="516">
        <v>0</v>
      </c>
      <c r="AV454" s="516">
        <v>0</v>
      </c>
      <c r="AW454" s="516">
        <v>0</v>
      </c>
      <c r="AX454" s="516">
        <v>0</v>
      </c>
      <c r="AY454" s="516">
        <v>0</v>
      </c>
      <c r="AZ454" s="516">
        <v>0.5</v>
      </c>
      <c r="BA454" s="516">
        <v>0</v>
      </c>
      <c r="BB454" s="393">
        <v>0</v>
      </c>
      <c r="BC454" s="393">
        <v>0</v>
      </c>
      <c r="BD454" s="393">
        <v>0</v>
      </c>
      <c r="BE454" s="393">
        <v>0</v>
      </c>
      <c r="BF454" s="393">
        <v>0</v>
      </c>
      <c r="BG454" s="393">
        <v>0</v>
      </c>
      <c r="BH454" s="393">
        <v>0</v>
      </c>
      <c r="BI454" s="393">
        <v>0</v>
      </c>
      <c r="BJ454" s="393">
        <v>0</v>
      </c>
      <c r="BK454" s="393">
        <v>0</v>
      </c>
      <c r="BL454" s="393">
        <v>0</v>
      </c>
      <c r="BM454" s="393">
        <v>0</v>
      </c>
      <c r="BN454" s="393">
        <v>0</v>
      </c>
      <c r="BO454" s="393">
        <v>0</v>
      </c>
      <c r="BP454" s="393">
        <v>0</v>
      </c>
      <c r="BQ454" s="393">
        <v>0</v>
      </c>
      <c r="BR454" s="393">
        <v>0.5</v>
      </c>
      <c r="BS454" s="393">
        <v>0</v>
      </c>
      <c r="BT454" s="393">
        <v>0</v>
      </c>
      <c r="BU454" s="393">
        <v>0</v>
      </c>
      <c r="BV454" s="393">
        <v>0</v>
      </c>
      <c r="BW454" s="393">
        <v>0</v>
      </c>
      <c r="BX454" s="393">
        <v>0</v>
      </c>
      <c r="BY454" s="393">
        <v>0</v>
      </c>
      <c r="BZ454" s="393">
        <v>0</v>
      </c>
      <c r="CA454" s="393">
        <v>0</v>
      </c>
      <c r="CB454" s="393">
        <v>0</v>
      </c>
      <c r="CC454" s="393">
        <v>0</v>
      </c>
      <c r="CD454" s="393">
        <v>0</v>
      </c>
      <c r="CE454" s="393">
        <v>0</v>
      </c>
      <c r="CF454" s="393">
        <v>0</v>
      </c>
      <c r="CG454" s="393">
        <v>0</v>
      </c>
      <c r="CH454" s="393">
        <v>0</v>
      </c>
      <c r="CI454" s="393">
        <v>0</v>
      </c>
      <c r="CJ454" s="393">
        <v>0</v>
      </c>
      <c r="CK454" s="393">
        <v>0</v>
      </c>
      <c r="CL454" s="393">
        <v>0</v>
      </c>
      <c r="CM454" s="393">
        <v>0</v>
      </c>
      <c r="CN454" s="393">
        <v>0</v>
      </c>
      <c r="CO454" s="393">
        <v>0</v>
      </c>
      <c r="CP454" s="393">
        <v>0</v>
      </c>
      <c r="CQ454" s="393">
        <v>0</v>
      </c>
      <c r="CR454" s="393">
        <v>0</v>
      </c>
      <c r="CS454" s="393">
        <v>0</v>
      </c>
      <c r="CT454" s="393">
        <v>0</v>
      </c>
      <c r="CU454" s="393">
        <v>0</v>
      </c>
      <c r="CV454" s="393">
        <v>0</v>
      </c>
      <c r="CW454" s="393">
        <v>0</v>
      </c>
      <c r="CX454" s="393">
        <v>0</v>
      </c>
      <c r="CY454" s="393">
        <v>0</v>
      </c>
      <c r="CZ454" s="393">
        <v>0</v>
      </c>
      <c r="DA454" s="393">
        <v>0</v>
      </c>
      <c r="DB454" s="393">
        <v>0</v>
      </c>
      <c r="DC454" s="393">
        <v>0</v>
      </c>
      <c r="DD454" s="393">
        <v>0</v>
      </c>
      <c r="DE454" s="393">
        <v>0</v>
      </c>
      <c r="DF454" s="393">
        <v>0</v>
      </c>
      <c r="DG454" s="393">
        <v>0</v>
      </c>
      <c r="DH454" s="393">
        <v>0</v>
      </c>
      <c r="DI454" s="393">
        <v>0</v>
      </c>
      <c r="DJ454" s="393">
        <v>0</v>
      </c>
      <c r="DK454" s="393">
        <v>0</v>
      </c>
      <c r="DL454" s="393">
        <v>0</v>
      </c>
      <c r="DM454" s="393">
        <v>0</v>
      </c>
      <c r="DN454" s="393">
        <v>0</v>
      </c>
      <c r="DO454" s="393">
        <v>0</v>
      </c>
    </row>
    <row r="455" spans="1:141" ht="15" x14ac:dyDescent="0.25">
      <c r="A455" s="386" t="str">
        <f t="shared" si="25"/>
        <v>600120260302TAC0003-60xx-130840005868</v>
      </c>
      <c r="B455" s="161" t="s">
        <v>4680</v>
      </c>
      <c r="C455" s="475" t="s">
        <v>3363</v>
      </c>
      <c r="D455" s="161" t="s">
        <v>4458</v>
      </c>
      <c r="E455" s="161" t="s">
        <v>5356</v>
      </c>
      <c r="F455" s="161"/>
      <c r="G455" s="161" t="s">
        <v>479</v>
      </c>
      <c r="H455" s="198">
        <v>46083</v>
      </c>
      <c r="I455" s="161" t="s">
        <v>566</v>
      </c>
      <c r="J455" s="161" t="s">
        <v>363</v>
      </c>
      <c r="K455" s="260">
        <v>130840005868</v>
      </c>
      <c r="L455" s="161" t="s">
        <v>5357</v>
      </c>
      <c r="M455" s="161" t="s">
        <v>4681</v>
      </c>
      <c r="N455" s="161" t="s">
        <v>564</v>
      </c>
      <c r="O455" s="198" t="e">
        <v>#N/A</v>
      </c>
      <c r="P455" s="161" t="e">
        <v>#N/A</v>
      </c>
      <c r="Q455" s="161" t="e">
        <v>#N/A</v>
      </c>
      <c r="R455" s="161" t="s">
        <v>31</v>
      </c>
      <c r="S455" s="161" t="s">
        <v>663</v>
      </c>
      <c r="T455" s="161" t="s">
        <v>579</v>
      </c>
      <c r="U455" s="161" t="s">
        <v>664</v>
      </c>
      <c r="V455" s="161" t="s">
        <v>658</v>
      </c>
      <c r="W455" s="161" t="s">
        <v>132</v>
      </c>
      <c r="X455" s="198">
        <v>44927</v>
      </c>
      <c r="Y455" s="198">
        <v>46072</v>
      </c>
      <c r="Z455" s="161">
        <v>30</v>
      </c>
      <c r="AA455" s="198">
        <v>46085</v>
      </c>
      <c r="AB455" s="197">
        <f t="shared" si="24"/>
        <v>28</v>
      </c>
      <c r="AC455" s="161" t="s">
        <v>904</v>
      </c>
      <c r="AD455" s="161">
        <v>0</v>
      </c>
      <c r="AE455" s="197">
        <v>0</v>
      </c>
      <c r="AF455" s="197">
        <v>0</v>
      </c>
      <c r="AG455" s="197">
        <v>0</v>
      </c>
      <c r="AH455" s="242" t="s">
        <v>118</v>
      </c>
      <c r="AI455" s="242" t="s">
        <v>57</v>
      </c>
      <c r="AJ455" s="516">
        <v>0</v>
      </c>
      <c r="AK455" s="516">
        <v>0</v>
      </c>
      <c r="AL455" s="516">
        <v>0</v>
      </c>
      <c r="AM455" s="516">
        <v>0</v>
      </c>
      <c r="AN455" s="516">
        <v>0</v>
      </c>
      <c r="AO455" s="516">
        <v>0</v>
      </c>
      <c r="AP455" s="516">
        <v>0</v>
      </c>
      <c r="AQ455" s="516">
        <v>0</v>
      </c>
      <c r="AR455" s="516">
        <v>0</v>
      </c>
      <c r="AS455" s="516">
        <v>0</v>
      </c>
      <c r="AT455" s="516">
        <v>0</v>
      </c>
      <c r="AU455" s="516">
        <v>0</v>
      </c>
      <c r="AV455" s="516">
        <v>0.25</v>
      </c>
      <c r="AW455" s="516">
        <v>0.25</v>
      </c>
      <c r="AX455" s="516">
        <v>0</v>
      </c>
      <c r="AY455" s="516">
        <v>0</v>
      </c>
      <c r="AZ455" s="516">
        <v>0</v>
      </c>
      <c r="BA455" s="516">
        <v>0</v>
      </c>
      <c r="BB455" s="393">
        <v>0</v>
      </c>
      <c r="BC455" s="393">
        <v>0</v>
      </c>
      <c r="BD455" s="393">
        <v>0</v>
      </c>
      <c r="BE455" s="393">
        <v>0</v>
      </c>
      <c r="BF455" s="393">
        <v>0</v>
      </c>
      <c r="BG455" s="393">
        <v>0</v>
      </c>
      <c r="BH455" s="393">
        <v>0</v>
      </c>
      <c r="BI455" s="393">
        <v>0</v>
      </c>
      <c r="BJ455" s="393">
        <v>0</v>
      </c>
      <c r="BK455" s="393">
        <v>0</v>
      </c>
      <c r="BL455" s="393">
        <v>0</v>
      </c>
      <c r="BM455" s="393">
        <v>0</v>
      </c>
      <c r="BN455" s="393">
        <v>0.25</v>
      </c>
      <c r="BO455" s="393">
        <v>0.25</v>
      </c>
      <c r="BP455" s="393">
        <v>0</v>
      </c>
      <c r="BQ455" s="393">
        <v>0</v>
      </c>
      <c r="BR455" s="393">
        <v>0</v>
      </c>
      <c r="BS455" s="393">
        <v>0</v>
      </c>
      <c r="BT455" s="393">
        <v>0</v>
      </c>
      <c r="BU455" s="393">
        <v>0</v>
      </c>
      <c r="BV455" s="393">
        <v>0</v>
      </c>
      <c r="BW455" s="393">
        <v>0</v>
      </c>
      <c r="BX455" s="393">
        <v>0</v>
      </c>
      <c r="BY455" s="393">
        <v>0</v>
      </c>
      <c r="BZ455" s="393">
        <v>0</v>
      </c>
      <c r="CA455" s="393">
        <v>0</v>
      </c>
      <c r="CB455" s="393">
        <v>0</v>
      </c>
      <c r="CC455" s="393">
        <v>0</v>
      </c>
      <c r="CD455" s="393">
        <v>0</v>
      </c>
      <c r="CE455" s="393">
        <v>0</v>
      </c>
      <c r="CF455" s="393">
        <v>0</v>
      </c>
      <c r="CG455" s="393">
        <v>0</v>
      </c>
      <c r="CH455" s="393">
        <v>0</v>
      </c>
      <c r="CI455" s="393">
        <v>0</v>
      </c>
      <c r="CJ455" s="393">
        <v>0</v>
      </c>
      <c r="CK455" s="393">
        <v>0</v>
      </c>
      <c r="CL455" s="393">
        <v>0</v>
      </c>
      <c r="CM455" s="393">
        <v>0</v>
      </c>
      <c r="CN455" s="393">
        <v>0</v>
      </c>
      <c r="CO455" s="393">
        <v>0</v>
      </c>
      <c r="CP455" s="393">
        <v>0</v>
      </c>
      <c r="CQ455" s="393">
        <v>0</v>
      </c>
      <c r="CR455" s="393">
        <v>0</v>
      </c>
      <c r="CS455" s="393">
        <v>0</v>
      </c>
      <c r="CT455" s="393">
        <v>0</v>
      </c>
      <c r="CU455" s="393">
        <v>0</v>
      </c>
      <c r="CV455" s="393">
        <v>0</v>
      </c>
      <c r="CW455" s="393">
        <v>0</v>
      </c>
      <c r="CX455" s="393">
        <v>0</v>
      </c>
      <c r="CY455" s="393">
        <v>0</v>
      </c>
      <c r="CZ455" s="393">
        <v>0</v>
      </c>
      <c r="DA455" s="393">
        <v>0</v>
      </c>
      <c r="DB455" s="393">
        <v>0</v>
      </c>
      <c r="DC455" s="393">
        <v>0</v>
      </c>
      <c r="DD455" s="393">
        <v>0</v>
      </c>
      <c r="DE455" s="393">
        <v>0</v>
      </c>
      <c r="DF455" s="393">
        <v>0</v>
      </c>
      <c r="DG455" s="393">
        <v>0</v>
      </c>
      <c r="DH455" s="393">
        <v>0</v>
      </c>
      <c r="DI455" s="393">
        <v>0</v>
      </c>
      <c r="DJ455" s="393">
        <v>0</v>
      </c>
      <c r="DK455" s="393">
        <v>0</v>
      </c>
      <c r="DL455" s="393">
        <v>0</v>
      </c>
      <c r="DM455" s="393">
        <v>0</v>
      </c>
      <c r="DN455" s="393">
        <v>0</v>
      </c>
      <c r="DO455" s="393">
        <v>0</v>
      </c>
    </row>
    <row r="456" spans="1:141" ht="15" x14ac:dyDescent="0.25">
      <c r="A456" s="386" t="str">
        <f t="shared" si="25"/>
        <v>600120260305TAC0028-60xx-990921401175</v>
      </c>
      <c r="B456" s="161" t="s">
        <v>5358</v>
      </c>
      <c r="C456" s="475" t="s">
        <v>3363</v>
      </c>
      <c r="D456" s="161" t="s">
        <v>4458</v>
      </c>
      <c r="E456" s="161" t="s">
        <v>5359</v>
      </c>
      <c r="F456" s="161"/>
      <c r="G456" s="161" t="s">
        <v>479</v>
      </c>
      <c r="H456" s="198">
        <v>46086</v>
      </c>
      <c r="I456" s="161" t="s">
        <v>566</v>
      </c>
      <c r="J456" s="161" t="s">
        <v>363</v>
      </c>
      <c r="K456" s="260">
        <v>990921401175</v>
      </c>
      <c r="L456" s="161" t="s">
        <v>5360</v>
      </c>
      <c r="M456" s="161" t="s">
        <v>4700</v>
      </c>
      <c r="N456" s="161" t="s">
        <v>564</v>
      </c>
      <c r="O456" s="198" t="e">
        <v>#N/A</v>
      </c>
      <c r="P456" s="161" t="e">
        <v>#N/A</v>
      </c>
      <c r="Q456" s="161" t="e">
        <v>#N/A</v>
      </c>
      <c r="R456" s="161" t="s">
        <v>31</v>
      </c>
      <c r="S456" s="161" t="s">
        <v>665</v>
      </c>
      <c r="T456" s="161" t="s">
        <v>567</v>
      </c>
      <c r="U456" s="161" t="s">
        <v>672</v>
      </c>
      <c r="V456" s="161" t="s">
        <v>658</v>
      </c>
      <c r="W456" s="161" t="s">
        <v>132</v>
      </c>
      <c r="X456" s="198">
        <v>45253</v>
      </c>
      <c r="Y456" s="198">
        <v>46077</v>
      </c>
      <c r="Z456" s="161">
        <v>30</v>
      </c>
      <c r="AA456" s="198">
        <v>46091</v>
      </c>
      <c r="AB456" s="197">
        <f t="shared" si="24"/>
        <v>22</v>
      </c>
      <c r="AC456" s="161" t="s">
        <v>904</v>
      </c>
      <c r="AD456" s="161">
        <v>0</v>
      </c>
      <c r="AE456" s="197">
        <v>0</v>
      </c>
      <c r="AF456" s="197">
        <v>0</v>
      </c>
      <c r="AG456" s="197">
        <v>0.29166666666666663</v>
      </c>
      <c r="AH456" s="242" t="s">
        <v>118</v>
      </c>
      <c r="AI456" s="242" t="s">
        <v>57</v>
      </c>
      <c r="AJ456" s="516">
        <v>0</v>
      </c>
      <c r="AK456" s="516">
        <v>0</v>
      </c>
      <c r="AL456" s="516">
        <v>0</v>
      </c>
      <c r="AM456" s="516">
        <v>0</v>
      </c>
      <c r="AN456" s="516">
        <v>0</v>
      </c>
      <c r="AO456" s="516">
        <v>0</v>
      </c>
      <c r="AP456" s="516">
        <v>0</v>
      </c>
      <c r="AQ456" s="516">
        <v>0</v>
      </c>
      <c r="AR456" s="516">
        <v>0</v>
      </c>
      <c r="AS456" s="516">
        <v>20342733</v>
      </c>
      <c r="AT456" s="516">
        <v>6569326</v>
      </c>
      <c r="AU456" s="516">
        <v>0</v>
      </c>
      <c r="AV456" s="516">
        <v>0</v>
      </c>
      <c r="AW456" s="516">
        <v>0</v>
      </c>
      <c r="AX456" s="516">
        <v>0</v>
      </c>
      <c r="AY456" s="516">
        <v>1.1666666666666665</v>
      </c>
      <c r="AZ456" s="516">
        <v>0</v>
      </c>
      <c r="BA456" s="516">
        <v>0</v>
      </c>
      <c r="BB456" s="393">
        <v>0</v>
      </c>
      <c r="BC456" s="393">
        <v>0</v>
      </c>
      <c r="BD456" s="393">
        <v>0</v>
      </c>
      <c r="BE456" s="393">
        <v>0</v>
      </c>
      <c r="BF456" s="393">
        <v>0</v>
      </c>
      <c r="BG456" s="393">
        <v>0</v>
      </c>
      <c r="BH456" s="393">
        <v>0</v>
      </c>
      <c r="BI456" s="393">
        <v>0</v>
      </c>
      <c r="BJ456" s="393">
        <v>0</v>
      </c>
      <c r="BK456" s="393">
        <v>0</v>
      </c>
      <c r="BL456" s="393">
        <v>0</v>
      </c>
      <c r="BM456" s="393">
        <v>0</v>
      </c>
      <c r="BN456" s="393">
        <v>0</v>
      </c>
      <c r="BO456" s="393">
        <v>0</v>
      </c>
      <c r="BP456" s="393">
        <v>0</v>
      </c>
      <c r="BQ456" s="393">
        <v>1.1666666666666665</v>
      </c>
      <c r="BR456" s="393">
        <v>0</v>
      </c>
      <c r="BS456" s="393">
        <v>0</v>
      </c>
      <c r="BT456" s="393">
        <v>0</v>
      </c>
      <c r="BU456" s="393">
        <v>0</v>
      </c>
      <c r="BV456" s="393">
        <v>0</v>
      </c>
      <c r="BW456" s="393">
        <v>0</v>
      </c>
      <c r="BX456" s="393">
        <v>0</v>
      </c>
      <c r="BY456" s="393">
        <v>0</v>
      </c>
      <c r="BZ456" s="393">
        <v>0</v>
      </c>
      <c r="CA456" s="393">
        <v>0</v>
      </c>
      <c r="CB456" s="393">
        <v>0</v>
      </c>
      <c r="CC456" s="393">
        <v>0</v>
      </c>
      <c r="CD456" s="393">
        <v>0</v>
      </c>
      <c r="CE456" s="393">
        <v>0</v>
      </c>
      <c r="CF456" s="393">
        <v>0</v>
      </c>
      <c r="CG456" s="393">
        <v>0</v>
      </c>
      <c r="CH456" s="393">
        <v>0</v>
      </c>
      <c r="CI456" s="393">
        <v>20342733</v>
      </c>
      <c r="CJ456" s="393">
        <v>6569326</v>
      </c>
      <c r="CK456" s="393">
        <v>0</v>
      </c>
      <c r="CL456" s="393">
        <v>0</v>
      </c>
      <c r="CM456" s="393">
        <v>0</v>
      </c>
      <c r="CN456" s="393">
        <v>0</v>
      </c>
      <c r="CO456" s="393">
        <v>0</v>
      </c>
      <c r="CP456" s="393">
        <v>0</v>
      </c>
      <c r="CQ456" s="393">
        <v>0</v>
      </c>
      <c r="CR456" s="393">
        <v>0</v>
      </c>
      <c r="CS456" s="393">
        <v>0</v>
      </c>
      <c r="CT456" s="393">
        <v>0</v>
      </c>
      <c r="CU456" s="393">
        <v>0</v>
      </c>
      <c r="CV456" s="393">
        <v>0</v>
      </c>
      <c r="CW456" s="393">
        <v>0</v>
      </c>
      <c r="CX456" s="393">
        <v>0</v>
      </c>
      <c r="CY456" s="393">
        <v>0</v>
      </c>
      <c r="CZ456" s="393">
        <v>0</v>
      </c>
      <c r="DA456" s="393">
        <v>0</v>
      </c>
      <c r="DB456" s="393">
        <v>0</v>
      </c>
      <c r="DC456" s="393">
        <v>0</v>
      </c>
      <c r="DD456" s="393">
        <v>0</v>
      </c>
      <c r="DE456" s="393">
        <v>0</v>
      </c>
      <c r="DF456" s="393">
        <v>0</v>
      </c>
      <c r="DG456" s="393">
        <v>0</v>
      </c>
      <c r="DH456" s="393">
        <v>0</v>
      </c>
      <c r="DI456" s="393">
        <v>0</v>
      </c>
      <c r="DJ456" s="393">
        <v>0</v>
      </c>
      <c r="DK456" s="393">
        <v>0</v>
      </c>
      <c r="DL456" s="393">
        <v>0</v>
      </c>
      <c r="DM456" s="393">
        <v>0</v>
      </c>
      <c r="DN456" s="393">
        <v>0</v>
      </c>
      <c r="DO456" s="393">
        <v>0</v>
      </c>
    </row>
    <row r="457" spans="1:141" ht="15" x14ac:dyDescent="0.25">
      <c r="A457" s="386" t="str">
        <f t="shared" si="25"/>
        <v>620120260219TAC0004-62xx-190240004264</v>
      </c>
      <c r="B457" s="161" t="s">
        <v>4593</v>
      </c>
      <c r="C457" s="475" t="s">
        <v>3363</v>
      </c>
      <c r="D457" s="161" t="s">
        <v>4458</v>
      </c>
      <c r="E457" s="161" t="s">
        <v>5432</v>
      </c>
      <c r="F457" s="161"/>
      <c r="G457" s="161" t="s">
        <v>479</v>
      </c>
      <c r="H457" s="198">
        <v>46072</v>
      </c>
      <c r="I457" s="161" t="s">
        <v>576</v>
      </c>
      <c r="J457" s="161" t="s">
        <v>361</v>
      </c>
      <c r="K457" s="260">
        <v>190240004264</v>
      </c>
      <c r="L457" s="161" t="s">
        <v>5433</v>
      </c>
      <c r="M457" s="161" t="s">
        <v>4592</v>
      </c>
      <c r="N457" s="161" t="s">
        <v>564</v>
      </c>
      <c r="O457" s="198" t="e">
        <v>#N/A</v>
      </c>
      <c r="P457" s="161" t="e">
        <v>#N/A</v>
      </c>
      <c r="Q457" s="161" t="e">
        <v>#N/A</v>
      </c>
      <c r="R457" s="161" t="s">
        <v>31</v>
      </c>
      <c r="S457" s="161" t="s">
        <v>687</v>
      </c>
      <c r="T457" s="161" t="s">
        <v>579</v>
      </c>
      <c r="U457" s="161" t="s">
        <v>1775</v>
      </c>
      <c r="V457" s="161" t="s">
        <v>658</v>
      </c>
      <c r="W457" s="161" t="s">
        <v>132</v>
      </c>
      <c r="X457" s="198">
        <v>44927</v>
      </c>
      <c r="Y457" s="198">
        <v>46020</v>
      </c>
      <c r="Z457" s="161">
        <v>30</v>
      </c>
      <c r="AA457" s="198">
        <v>46085</v>
      </c>
      <c r="AB457" s="197">
        <f t="shared" si="24"/>
        <v>28</v>
      </c>
      <c r="AC457" s="161" t="s">
        <v>904</v>
      </c>
      <c r="AD457" s="161">
        <v>0</v>
      </c>
      <c r="AE457" s="197">
        <v>0</v>
      </c>
      <c r="AF457" s="197">
        <v>0</v>
      </c>
      <c r="AG457" s="197">
        <v>0</v>
      </c>
      <c r="AH457" s="242" t="s">
        <v>118</v>
      </c>
      <c r="AI457" s="242" t="s">
        <v>57</v>
      </c>
      <c r="AJ457" s="516">
        <v>1964325</v>
      </c>
      <c r="AK457" s="516">
        <v>0</v>
      </c>
      <c r="AL457" s="516">
        <v>0</v>
      </c>
      <c r="AM457" s="516">
        <v>0</v>
      </c>
      <c r="AN457" s="516">
        <v>0</v>
      </c>
      <c r="AO457" s="516">
        <v>0</v>
      </c>
      <c r="AP457" s="516">
        <v>0</v>
      </c>
      <c r="AQ457" s="516">
        <v>0</v>
      </c>
      <c r="AR457" s="516">
        <v>0</v>
      </c>
      <c r="AS457" s="516">
        <v>0</v>
      </c>
      <c r="AT457" s="516">
        <v>0</v>
      </c>
      <c r="AU457" s="516">
        <v>0</v>
      </c>
      <c r="AV457" s="516">
        <v>1.5</v>
      </c>
      <c r="AW457" s="516">
        <v>0</v>
      </c>
      <c r="AX457" s="516">
        <v>0</v>
      </c>
      <c r="AY457" s="516">
        <v>0</v>
      </c>
      <c r="AZ457" s="516">
        <v>0</v>
      </c>
      <c r="BA457" s="516">
        <v>0</v>
      </c>
      <c r="BB457" s="393">
        <v>0</v>
      </c>
      <c r="BC457" s="393">
        <v>0</v>
      </c>
      <c r="BD457" s="393">
        <v>0</v>
      </c>
      <c r="BE457" s="393">
        <v>0</v>
      </c>
      <c r="BF457" s="393">
        <v>0</v>
      </c>
      <c r="BG457" s="393">
        <v>0</v>
      </c>
      <c r="BH457" s="393">
        <v>0</v>
      </c>
      <c r="BI457" s="393">
        <v>0</v>
      </c>
      <c r="BJ457" s="393">
        <v>0</v>
      </c>
      <c r="BK457" s="393">
        <v>0</v>
      </c>
      <c r="BL457" s="393">
        <v>0</v>
      </c>
      <c r="BM457" s="393">
        <v>0</v>
      </c>
      <c r="BN457" s="393">
        <v>0</v>
      </c>
      <c r="BO457" s="393">
        <v>0</v>
      </c>
      <c r="BP457" s="393">
        <v>0</v>
      </c>
      <c r="BQ457" s="393">
        <v>0</v>
      </c>
      <c r="BR457" s="393">
        <v>0</v>
      </c>
      <c r="BS457" s="393">
        <v>0</v>
      </c>
      <c r="BT457" s="393">
        <v>0</v>
      </c>
      <c r="BU457" s="393">
        <v>0</v>
      </c>
      <c r="BV457" s="393">
        <v>0</v>
      </c>
      <c r="BW457" s="393">
        <v>0</v>
      </c>
      <c r="BX457" s="393">
        <v>0</v>
      </c>
      <c r="BY457" s="393">
        <v>0</v>
      </c>
      <c r="BZ457" s="393">
        <v>0</v>
      </c>
      <c r="CA457" s="393">
        <v>0</v>
      </c>
      <c r="CB457" s="393">
        <v>0</v>
      </c>
      <c r="CC457" s="393">
        <v>0</v>
      </c>
      <c r="CD457" s="393">
        <v>0</v>
      </c>
      <c r="CE457" s="393">
        <v>0</v>
      </c>
      <c r="CF457" s="393">
        <v>0</v>
      </c>
      <c r="CG457" s="393">
        <v>0</v>
      </c>
      <c r="CH457" s="393">
        <v>0</v>
      </c>
      <c r="CI457" s="393">
        <v>0</v>
      </c>
      <c r="CJ457" s="393">
        <v>0</v>
      </c>
      <c r="CK457" s="393">
        <v>0</v>
      </c>
      <c r="CL457" s="393">
        <v>1964325</v>
      </c>
      <c r="CM457" s="393">
        <v>0</v>
      </c>
      <c r="CN457" s="393">
        <v>0</v>
      </c>
      <c r="CO457" s="393">
        <v>0</v>
      </c>
      <c r="CP457" s="393">
        <v>0</v>
      </c>
      <c r="CQ457" s="393">
        <v>0</v>
      </c>
      <c r="CR457" s="393">
        <v>0</v>
      </c>
      <c r="CS457" s="393">
        <v>0</v>
      </c>
      <c r="CT457" s="393">
        <v>0</v>
      </c>
      <c r="CU457" s="393">
        <v>0</v>
      </c>
      <c r="CV457" s="393">
        <v>0</v>
      </c>
      <c r="CW457" s="393">
        <v>0</v>
      </c>
      <c r="CX457" s="393">
        <v>1.5</v>
      </c>
      <c r="CY457" s="393">
        <v>0</v>
      </c>
      <c r="CZ457" s="393">
        <v>0</v>
      </c>
      <c r="DA457" s="393">
        <v>0</v>
      </c>
      <c r="DB457" s="393">
        <v>0</v>
      </c>
      <c r="DC457" s="393">
        <v>0</v>
      </c>
      <c r="DD457" s="393">
        <v>0</v>
      </c>
      <c r="DE457" s="393">
        <v>0</v>
      </c>
      <c r="DF457" s="393">
        <v>0</v>
      </c>
      <c r="DG457" s="393">
        <v>0</v>
      </c>
      <c r="DH457" s="393">
        <v>0</v>
      </c>
      <c r="DI457" s="393">
        <v>0</v>
      </c>
      <c r="DJ457" s="393">
        <v>0</v>
      </c>
      <c r="DK457" s="393">
        <v>0</v>
      </c>
      <c r="DL457" s="393">
        <v>0</v>
      </c>
      <c r="DM457" s="393">
        <v>0</v>
      </c>
      <c r="DN457" s="393">
        <v>0</v>
      </c>
      <c r="DO457" s="393">
        <v>0</v>
      </c>
    </row>
    <row r="458" spans="1:141" ht="15" x14ac:dyDescent="0.25">
      <c r="A458" s="386" t="str">
        <f t="shared" si="25"/>
        <v>620120260219TAC0001-62xx-70841000244</v>
      </c>
      <c r="B458" s="161" t="s">
        <v>4596</v>
      </c>
      <c r="C458" s="475" t="s">
        <v>3363</v>
      </c>
      <c r="D458" s="161" t="s">
        <v>4458</v>
      </c>
      <c r="E458" s="161" t="s">
        <v>5436</v>
      </c>
      <c r="F458" s="161"/>
      <c r="G458" s="161" t="s">
        <v>479</v>
      </c>
      <c r="H458" s="198">
        <v>46072</v>
      </c>
      <c r="I458" s="161" t="s">
        <v>576</v>
      </c>
      <c r="J458" s="161" t="s">
        <v>361</v>
      </c>
      <c r="K458" s="260">
        <v>70841000244</v>
      </c>
      <c r="L458" s="161" t="s">
        <v>5437</v>
      </c>
      <c r="M458" s="161" t="s">
        <v>5438</v>
      </c>
      <c r="N458" s="161" t="s">
        <v>564</v>
      </c>
      <c r="O458" s="198" t="e">
        <v>#N/A</v>
      </c>
      <c r="P458" s="161" t="e">
        <v>#N/A</v>
      </c>
      <c r="Q458" s="161" t="e">
        <v>#N/A</v>
      </c>
      <c r="R458" s="161" t="s">
        <v>31</v>
      </c>
      <c r="S458" s="161" t="s">
        <v>687</v>
      </c>
      <c r="T458" s="161" t="s">
        <v>579</v>
      </c>
      <c r="U458" s="161" t="s">
        <v>1775</v>
      </c>
      <c r="V458" s="161" t="s">
        <v>658</v>
      </c>
      <c r="W458" s="161" t="s">
        <v>132</v>
      </c>
      <c r="X458" s="198">
        <v>44927</v>
      </c>
      <c r="Y458" s="198">
        <v>46015</v>
      </c>
      <c r="Z458" s="161">
        <v>30</v>
      </c>
      <c r="AA458" s="198">
        <v>46086</v>
      </c>
      <c r="AB458" s="197">
        <f t="shared" si="24"/>
        <v>27</v>
      </c>
      <c r="AC458" s="161" t="s">
        <v>904</v>
      </c>
      <c r="AD458" s="161">
        <v>0</v>
      </c>
      <c r="AE458" s="197">
        <v>0</v>
      </c>
      <c r="AF458" s="197">
        <v>0</v>
      </c>
      <c r="AG458" s="197">
        <v>0</v>
      </c>
      <c r="AH458" s="242" t="s">
        <v>118</v>
      </c>
      <c r="AI458" s="242" t="s">
        <v>57</v>
      </c>
      <c r="AJ458" s="516">
        <v>0</v>
      </c>
      <c r="AK458" s="516">
        <v>0</v>
      </c>
      <c r="AL458" s="516">
        <v>0</v>
      </c>
      <c r="AM458" s="516">
        <v>0</v>
      </c>
      <c r="AN458" s="516">
        <v>0</v>
      </c>
      <c r="AO458" s="516">
        <v>0</v>
      </c>
      <c r="AP458" s="516">
        <v>0</v>
      </c>
      <c r="AQ458" s="516">
        <v>0</v>
      </c>
      <c r="AR458" s="516">
        <v>0</v>
      </c>
      <c r="AS458" s="516">
        <v>0</v>
      </c>
      <c r="AT458" s="516">
        <v>0</v>
      </c>
      <c r="AU458" s="516">
        <v>0</v>
      </c>
      <c r="AV458" s="516">
        <v>0</v>
      </c>
      <c r="AW458" s="516">
        <v>0</v>
      </c>
      <c r="AX458" s="516">
        <v>0</v>
      </c>
      <c r="AY458" s="516">
        <v>0</v>
      </c>
      <c r="AZ458" s="516">
        <v>0</v>
      </c>
      <c r="BA458" s="516">
        <v>0</v>
      </c>
      <c r="BB458" s="393">
        <v>0</v>
      </c>
      <c r="BC458" s="393">
        <v>0</v>
      </c>
      <c r="BD458" s="393">
        <v>0</v>
      </c>
      <c r="BE458" s="393">
        <v>0</v>
      </c>
      <c r="BF458" s="393">
        <v>0</v>
      </c>
      <c r="BG458" s="393">
        <v>0</v>
      </c>
      <c r="BH458" s="393">
        <v>0</v>
      </c>
      <c r="BI458" s="393">
        <v>0</v>
      </c>
      <c r="BJ458" s="393">
        <v>0</v>
      </c>
      <c r="BK458" s="393">
        <v>0</v>
      </c>
      <c r="BL458" s="393">
        <v>0</v>
      </c>
      <c r="BM458" s="393">
        <v>0</v>
      </c>
      <c r="BN458" s="393">
        <v>0</v>
      </c>
      <c r="BO458" s="393">
        <v>0</v>
      </c>
      <c r="BP458" s="393">
        <v>0</v>
      </c>
      <c r="BQ458" s="393">
        <v>0</v>
      </c>
      <c r="BR458" s="393">
        <v>0</v>
      </c>
      <c r="BS458" s="393">
        <v>0</v>
      </c>
      <c r="BT458" s="393">
        <v>0</v>
      </c>
      <c r="BU458" s="393">
        <v>0</v>
      </c>
      <c r="BV458" s="393">
        <v>0</v>
      </c>
      <c r="BW458" s="393">
        <v>0</v>
      </c>
      <c r="BX458" s="393">
        <v>0</v>
      </c>
      <c r="BY458" s="393">
        <v>0</v>
      </c>
      <c r="BZ458" s="393">
        <v>0</v>
      </c>
      <c r="CA458" s="393">
        <v>0</v>
      </c>
      <c r="CB458" s="393">
        <v>0</v>
      </c>
      <c r="CC458" s="393">
        <v>0</v>
      </c>
      <c r="CD458" s="393">
        <v>0</v>
      </c>
      <c r="CE458" s="393">
        <v>0</v>
      </c>
      <c r="CF458" s="393">
        <v>0</v>
      </c>
      <c r="CG458" s="393">
        <v>0</v>
      </c>
      <c r="CH458" s="393">
        <v>0</v>
      </c>
      <c r="CI458" s="393">
        <v>0</v>
      </c>
      <c r="CJ458" s="393">
        <v>0</v>
      </c>
      <c r="CK458" s="393">
        <v>0</v>
      </c>
      <c r="CL458" s="393">
        <v>0</v>
      </c>
      <c r="CM458" s="393">
        <v>0</v>
      </c>
      <c r="CN458" s="393">
        <v>0</v>
      </c>
      <c r="CO458" s="393">
        <v>0</v>
      </c>
      <c r="CP458" s="393">
        <v>0</v>
      </c>
      <c r="CQ458" s="393">
        <v>0</v>
      </c>
      <c r="CR458" s="393">
        <v>0</v>
      </c>
      <c r="CS458" s="393">
        <v>0</v>
      </c>
      <c r="CT458" s="393">
        <v>0</v>
      </c>
      <c r="CU458" s="393">
        <v>0</v>
      </c>
      <c r="CV458" s="393">
        <v>0</v>
      </c>
      <c r="CW458" s="393">
        <v>0</v>
      </c>
      <c r="CX458" s="393">
        <v>0</v>
      </c>
      <c r="CY458" s="393">
        <v>0</v>
      </c>
      <c r="CZ458" s="393">
        <v>0</v>
      </c>
      <c r="DA458" s="393">
        <v>0</v>
      </c>
      <c r="DB458" s="393">
        <v>0</v>
      </c>
      <c r="DC458" s="393">
        <v>0</v>
      </c>
      <c r="DD458" s="393">
        <v>0</v>
      </c>
      <c r="DE458" s="393">
        <v>0</v>
      </c>
      <c r="DF458" s="393">
        <v>0</v>
      </c>
      <c r="DG458" s="393">
        <v>0</v>
      </c>
      <c r="DH458" s="393">
        <v>0</v>
      </c>
      <c r="DI458" s="393">
        <v>0</v>
      </c>
      <c r="DJ458" s="393">
        <v>0</v>
      </c>
      <c r="DK458" s="393">
        <v>0</v>
      </c>
      <c r="DL458" s="393">
        <v>0</v>
      </c>
      <c r="DM458" s="393">
        <v>0</v>
      </c>
      <c r="DN458" s="393">
        <v>0</v>
      </c>
      <c r="DO458" s="393">
        <v>0</v>
      </c>
    </row>
    <row r="459" spans="1:141" ht="15" x14ac:dyDescent="0.25">
      <c r="A459" s="386" t="str">
        <f t="shared" si="25"/>
        <v>620120260120TAC0002-62xx-231040040701</v>
      </c>
      <c r="B459" s="161" t="s">
        <v>4587</v>
      </c>
      <c r="C459" s="475" t="s">
        <v>3363</v>
      </c>
      <c r="D459" s="161" t="s">
        <v>4458</v>
      </c>
      <c r="E459" s="161" t="s">
        <v>5439</v>
      </c>
      <c r="F459" s="161"/>
      <c r="G459" s="161" t="s">
        <v>479</v>
      </c>
      <c r="H459" s="198">
        <v>46042</v>
      </c>
      <c r="I459" s="161" t="s">
        <v>576</v>
      </c>
      <c r="J459" s="161" t="s">
        <v>361</v>
      </c>
      <c r="K459" s="260">
        <v>231040040701</v>
      </c>
      <c r="L459" s="161" t="s">
        <v>5440</v>
      </c>
      <c r="M459" s="161" t="s">
        <v>4586</v>
      </c>
      <c r="N459" s="161" t="s">
        <v>564</v>
      </c>
      <c r="O459" s="198" t="e">
        <v>#N/A</v>
      </c>
      <c r="P459" s="161" t="e">
        <v>#N/A</v>
      </c>
      <c r="Q459" s="161" t="e">
        <v>#N/A</v>
      </c>
      <c r="R459" s="161" t="s">
        <v>480</v>
      </c>
      <c r="S459" s="161" t="s">
        <v>686</v>
      </c>
      <c r="T459" s="161" t="s">
        <v>567</v>
      </c>
      <c r="U459" s="161" t="s">
        <v>686</v>
      </c>
      <c r="V459" s="161" t="s">
        <v>658</v>
      </c>
      <c r="W459" s="161" t="s">
        <v>132</v>
      </c>
      <c r="X459" s="198">
        <v>45229</v>
      </c>
      <c r="Y459" s="198">
        <v>46021</v>
      </c>
      <c r="Z459" s="161">
        <v>30</v>
      </c>
      <c r="AA459" s="198">
        <v>46087</v>
      </c>
      <c r="AB459" s="197">
        <f t="shared" si="24"/>
        <v>26</v>
      </c>
      <c r="AC459" s="161" t="s">
        <v>904</v>
      </c>
      <c r="AD459" s="161">
        <v>0</v>
      </c>
      <c r="AE459" s="197">
        <v>0</v>
      </c>
      <c r="AF459" s="197">
        <v>0</v>
      </c>
      <c r="AG459" s="197">
        <v>0.41666666666666669</v>
      </c>
      <c r="AH459" s="242" t="s">
        <v>118</v>
      </c>
      <c r="AI459" s="242" t="s">
        <v>57</v>
      </c>
      <c r="AJ459" s="516">
        <v>0</v>
      </c>
      <c r="AK459" s="516">
        <v>0</v>
      </c>
      <c r="AL459" s="516">
        <v>0</v>
      </c>
      <c r="AM459" s="516">
        <v>0</v>
      </c>
      <c r="AN459" s="516">
        <v>0</v>
      </c>
      <c r="AO459" s="516">
        <v>0</v>
      </c>
      <c r="AP459" s="516">
        <v>0</v>
      </c>
      <c r="AQ459" s="516">
        <v>0</v>
      </c>
      <c r="AR459" s="516">
        <v>0</v>
      </c>
      <c r="AS459" s="516">
        <v>24786</v>
      </c>
      <c r="AT459" s="516">
        <v>0</v>
      </c>
      <c r="AU459" s="516">
        <v>0</v>
      </c>
      <c r="AV459" s="516">
        <v>0</v>
      </c>
      <c r="AW459" s="516">
        <v>0</v>
      </c>
      <c r="AX459" s="516">
        <v>0</v>
      </c>
      <c r="AY459" s="516">
        <v>1</v>
      </c>
      <c r="AZ459" s="516">
        <v>0.25</v>
      </c>
      <c r="BA459" s="516">
        <v>0</v>
      </c>
      <c r="BB459" s="393">
        <v>0</v>
      </c>
      <c r="BC459" s="393">
        <v>0</v>
      </c>
      <c r="BD459" s="393">
        <v>0</v>
      </c>
      <c r="BE459" s="393">
        <v>0</v>
      </c>
      <c r="BF459" s="393">
        <v>0</v>
      </c>
      <c r="BG459" s="393">
        <v>0</v>
      </c>
      <c r="BH459" s="393">
        <v>0</v>
      </c>
      <c r="BI459" s="393">
        <v>0</v>
      </c>
      <c r="BJ459" s="393">
        <v>0</v>
      </c>
      <c r="BK459" s="393">
        <v>24786</v>
      </c>
      <c r="BL459" s="393">
        <v>0</v>
      </c>
      <c r="BM459" s="393">
        <v>0</v>
      </c>
      <c r="BN459" s="393">
        <v>0</v>
      </c>
      <c r="BO459" s="393">
        <v>0</v>
      </c>
      <c r="BP459" s="393">
        <v>0</v>
      </c>
      <c r="BQ459" s="393">
        <v>0.49999999999999994</v>
      </c>
      <c r="BR459" s="393">
        <v>0.25</v>
      </c>
      <c r="BS459" s="393">
        <v>0</v>
      </c>
      <c r="BT459" s="393">
        <v>0</v>
      </c>
      <c r="BU459" s="393">
        <v>0</v>
      </c>
      <c r="BV459" s="393">
        <v>0</v>
      </c>
      <c r="BW459" s="393">
        <v>0</v>
      </c>
      <c r="BX459" s="393">
        <v>0</v>
      </c>
      <c r="BY459" s="393">
        <v>0</v>
      </c>
      <c r="BZ459" s="393">
        <v>0</v>
      </c>
      <c r="CA459" s="393">
        <v>0</v>
      </c>
      <c r="CB459" s="393">
        <v>0</v>
      </c>
      <c r="CC459" s="393">
        <v>0</v>
      </c>
      <c r="CD459" s="393">
        <v>0</v>
      </c>
      <c r="CE459" s="393">
        <v>0</v>
      </c>
      <c r="CF459" s="393">
        <v>0</v>
      </c>
      <c r="CG459" s="393">
        <v>0</v>
      </c>
      <c r="CH459" s="393">
        <v>0</v>
      </c>
      <c r="CI459" s="393">
        <v>0</v>
      </c>
      <c r="CJ459" s="393">
        <v>0</v>
      </c>
      <c r="CK459" s="393">
        <v>0</v>
      </c>
      <c r="CL459" s="393">
        <v>0</v>
      </c>
      <c r="CM459" s="393">
        <v>0</v>
      </c>
      <c r="CN459" s="393">
        <v>0</v>
      </c>
      <c r="CO459" s="393">
        <v>0</v>
      </c>
      <c r="CP459" s="393">
        <v>0</v>
      </c>
      <c r="CQ459" s="393">
        <v>0</v>
      </c>
      <c r="CR459" s="393">
        <v>0</v>
      </c>
      <c r="CS459" s="393">
        <v>0</v>
      </c>
      <c r="CT459" s="393">
        <v>0</v>
      </c>
      <c r="CU459" s="393">
        <v>0</v>
      </c>
      <c r="CV459" s="393">
        <v>0</v>
      </c>
      <c r="CW459" s="393">
        <v>0</v>
      </c>
      <c r="CX459" s="393">
        <v>0</v>
      </c>
      <c r="CY459" s="393">
        <v>0</v>
      </c>
      <c r="CZ459" s="393">
        <v>0</v>
      </c>
      <c r="DA459" s="393">
        <v>0.5</v>
      </c>
      <c r="DB459" s="393">
        <v>0</v>
      </c>
      <c r="DC459" s="393">
        <v>0</v>
      </c>
      <c r="DD459" s="393">
        <v>0</v>
      </c>
      <c r="DE459" s="393">
        <v>0</v>
      </c>
      <c r="DF459" s="393">
        <v>0</v>
      </c>
      <c r="DG459" s="393">
        <v>0</v>
      </c>
      <c r="DH459" s="393">
        <v>0</v>
      </c>
      <c r="DI459" s="393">
        <v>0</v>
      </c>
      <c r="DJ459" s="393">
        <v>0</v>
      </c>
      <c r="DK459" s="393">
        <v>0</v>
      </c>
      <c r="DL459" s="393">
        <v>0</v>
      </c>
      <c r="DM459" s="393">
        <v>0</v>
      </c>
      <c r="DN459" s="393">
        <v>0</v>
      </c>
      <c r="DO459" s="393">
        <v>0</v>
      </c>
    </row>
    <row r="460" spans="1:141" ht="15" x14ac:dyDescent="0.25">
      <c r="A460" s="386" t="str">
        <f t="shared" si="25"/>
        <v>620120260219TAC0091-62xx-120240009669</v>
      </c>
      <c r="B460" s="161" t="s">
        <v>4615</v>
      </c>
      <c r="C460" s="475" t="s">
        <v>3363</v>
      </c>
      <c r="D460" s="161" t="s">
        <v>4458</v>
      </c>
      <c r="E460" s="161" t="s">
        <v>5445</v>
      </c>
      <c r="F460" s="161"/>
      <c r="G460" s="161" t="s">
        <v>479</v>
      </c>
      <c r="H460" s="198">
        <v>46072</v>
      </c>
      <c r="I460" s="161" t="s">
        <v>576</v>
      </c>
      <c r="J460" s="161" t="s">
        <v>361</v>
      </c>
      <c r="K460" s="260">
        <v>120240009669</v>
      </c>
      <c r="L460" s="161" t="s">
        <v>5446</v>
      </c>
      <c r="M460" s="161" t="s">
        <v>4614</v>
      </c>
      <c r="N460" s="161" t="s">
        <v>564</v>
      </c>
      <c r="O460" s="198" t="e">
        <v>#N/A</v>
      </c>
      <c r="P460" s="161" t="e">
        <v>#N/A</v>
      </c>
      <c r="Q460" s="161" t="e">
        <v>#N/A</v>
      </c>
      <c r="R460" s="161" t="s">
        <v>31</v>
      </c>
      <c r="S460" s="161" t="s">
        <v>715</v>
      </c>
      <c r="T460" s="161" t="s">
        <v>567</v>
      </c>
      <c r="U460" s="161" t="s">
        <v>1791</v>
      </c>
      <c r="V460" s="161" t="s">
        <v>658</v>
      </c>
      <c r="W460" s="161" t="s">
        <v>132</v>
      </c>
      <c r="X460" s="198">
        <v>44927</v>
      </c>
      <c r="Y460" s="198">
        <v>46051</v>
      </c>
      <c r="Z460" s="161">
        <v>30</v>
      </c>
      <c r="AA460" s="198">
        <v>46094</v>
      </c>
      <c r="AB460" s="197">
        <f t="shared" si="24"/>
        <v>19</v>
      </c>
      <c r="AC460" s="161" t="s">
        <v>904</v>
      </c>
      <c r="AD460" s="161">
        <v>0</v>
      </c>
      <c r="AE460" s="197">
        <v>0</v>
      </c>
      <c r="AF460" s="197">
        <v>0</v>
      </c>
      <c r="AG460" s="197">
        <v>0</v>
      </c>
      <c r="AH460" s="242" t="s">
        <v>118</v>
      </c>
      <c r="AI460" s="242" t="s">
        <v>57</v>
      </c>
      <c r="AJ460" s="516">
        <v>0</v>
      </c>
      <c r="AK460" s="516">
        <v>0</v>
      </c>
      <c r="AL460" s="516">
        <v>0</v>
      </c>
      <c r="AM460" s="516">
        <v>0</v>
      </c>
      <c r="AN460" s="516">
        <v>0</v>
      </c>
      <c r="AO460" s="516">
        <v>0</v>
      </c>
      <c r="AP460" s="516">
        <v>0</v>
      </c>
      <c r="AQ460" s="516">
        <v>0</v>
      </c>
      <c r="AR460" s="516">
        <v>0</v>
      </c>
      <c r="AS460" s="516">
        <v>0</v>
      </c>
      <c r="AT460" s="516">
        <v>0</v>
      </c>
      <c r="AU460" s="516">
        <v>0</v>
      </c>
      <c r="AV460" s="516">
        <v>0</v>
      </c>
      <c r="AW460" s="516">
        <v>0</v>
      </c>
      <c r="AX460" s="516">
        <v>0</v>
      </c>
      <c r="AY460" s="516">
        <v>0</v>
      </c>
      <c r="AZ460" s="516">
        <v>0</v>
      </c>
      <c r="BA460" s="516">
        <v>0</v>
      </c>
      <c r="BB460" s="393">
        <v>0</v>
      </c>
      <c r="BC460" s="393">
        <v>0</v>
      </c>
      <c r="BD460" s="393">
        <v>0</v>
      </c>
      <c r="BE460" s="393">
        <v>0</v>
      </c>
      <c r="BF460" s="393">
        <v>0</v>
      </c>
      <c r="BG460" s="393">
        <v>0</v>
      </c>
      <c r="BH460" s="393">
        <v>0</v>
      </c>
      <c r="BI460" s="393">
        <v>0</v>
      </c>
      <c r="BJ460" s="393">
        <v>0</v>
      </c>
      <c r="BK460" s="393">
        <v>0</v>
      </c>
      <c r="BL460" s="393">
        <v>0</v>
      </c>
      <c r="BM460" s="393">
        <v>0</v>
      </c>
      <c r="BN460" s="393">
        <v>0</v>
      </c>
      <c r="BO460" s="393">
        <v>0</v>
      </c>
      <c r="BP460" s="393">
        <v>0</v>
      </c>
      <c r="BQ460" s="393">
        <v>0</v>
      </c>
      <c r="BR460" s="393">
        <v>0</v>
      </c>
      <c r="BS460" s="393">
        <v>0</v>
      </c>
      <c r="BT460" s="393">
        <v>0</v>
      </c>
      <c r="BU460" s="393">
        <v>0</v>
      </c>
      <c r="BV460" s="393">
        <v>0</v>
      </c>
      <c r="BW460" s="393">
        <v>0</v>
      </c>
      <c r="BX460" s="393">
        <v>0</v>
      </c>
      <c r="BY460" s="393">
        <v>0</v>
      </c>
      <c r="BZ460" s="393">
        <v>0</v>
      </c>
      <c r="CA460" s="393">
        <v>0</v>
      </c>
      <c r="CB460" s="393">
        <v>0</v>
      </c>
      <c r="CC460" s="393">
        <v>0</v>
      </c>
      <c r="CD460" s="393">
        <v>0</v>
      </c>
      <c r="CE460" s="393">
        <v>0</v>
      </c>
      <c r="CF460" s="393">
        <v>0</v>
      </c>
      <c r="CG460" s="393">
        <v>0</v>
      </c>
      <c r="CH460" s="393">
        <v>0</v>
      </c>
      <c r="CI460" s="393">
        <v>0</v>
      </c>
      <c r="CJ460" s="393">
        <v>0</v>
      </c>
      <c r="CK460" s="393">
        <v>0</v>
      </c>
      <c r="CL460" s="393">
        <v>0</v>
      </c>
      <c r="CM460" s="393">
        <v>0</v>
      </c>
      <c r="CN460" s="393">
        <v>0</v>
      </c>
      <c r="CO460" s="393">
        <v>0</v>
      </c>
      <c r="CP460" s="393">
        <v>0</v>
      </c>
      <c r="CQ460" s="393">
        <v>0</v>
      </c>
      <c r="CR460" s="393">
        <v>0</v>
      </c>
      <c r="CS460" s="393">
        <v>0</v>
      </c>
      <c r="CT460" s="393">
        <v>0</v>
      </c>
      <c r="CU460" s="393">
        <v>0</v>
      </c>
      <c r="CV460" s="393">
        <v>0</v>
      </c>
      <c r="CW460" s="393">
        <v>0</v>
      </c>
      <c r="CX460" s="393">
        <v>0</v>
      </c>
      <c r="CY460" s="393">
        <v>0</v>
      </c>
      <c r="CZ460" s="393">
        <v>0</v>
      </c>
      <c r="DA460" s="393">
        <v>0</v>
      </c>
      <c r="DB460" s="393">
        <v>0</v>
      </c>
      <c r="DC460" s="393">
        <v>0</v>
      </c>
      <c r="DD460" s="393">
        <v>0</v>
      </c>
      <c r="DE460" s="393">
        <v>0</v>
      </c>
      <c r="DF460" s="393">
        <v>0</v>
      </c>
      <c r="DG460" s="393">
        <v>0</v>
      </c>
      <c r="DH460" s="393">
        <v>0</v>
      </c>
      <c r="DI460" s="393">
        <v>0</v>
      </c>
      <c r="DJ460" s="393">
        <v>0</v>
      </c>
      <c r="DK460" s="393">
        <v>0</v>
      </c>
      <c r="DL460" s="393">
        <v>0</v>
      </c>
      <c r="DM460" s="393">
        <v>0</v>
      </c>
      <c r="DN460" s="393">
        <v>0</v>
      </c>
      <c r="DO460" s="393">
        <v>0</v>
      </c>
    </row>
    <row r="461" spans="1:141" ht="15" x14ac:dyDescent="0.25">
      <c r="A461" s="386" t="str">
        <f t="shared" si="25"/>
        <v>600120260327TAC0028-60xx-240340027328</v>
      </c>
      <c r="B461" s="161" t="s">
        <v>5492</v>
      </c>
      <c r="C461" s="475" t="s">
        <v>3363</v>
      </c>
      <c r="D461" s="161" t="s">
        <v>4458</v>
      </c>
      <c r="E461" s="161"/>
      <c r="F461" s="161" t="s">
        <v>4903</v>
      </c>
      <c r="G461" s="161" t="s">
        <v>479</v>
      </c>
      <c r="H461" s="198">
        <v>46108</v>
      </c>
      <c r="I461" s="161" t="s">
        <v>566</v>
      </c>
      <c r="J461" s="161" t="s">
        <v>363</v>
      </c>
      <c r="K461" s="260">
        <v>240340027328</v>
      </c>
      <c r="L461" s="161" t="s">
        <v>5493</v>
      </c>
      <c r="M461" s="161" t="s">
        <v>5494</v>
      </c>
      <c r="N461" s="161" t="s">
        <v>564</v>
      </c>
      <c r="O461" s="198" t="e">
        <v>#N/A</v>
      </c>
      <c r="P461" s="161" t="e">
        <v>#N/A</v>
      </c>
      <c r="Q461" s="161" t="e">
        <v>#N/A</v>
      </c>
      <c r="R461" s="161" t="s">
        <v>31</v>
      </c>
      <c r="S461" s="161" t="s">
        <v>675</v>
      </c>
      <c r="T461" s="161" t="s">
        <v>759</v>
      </c>
      <c r="U461" s="161" t="s">
        <v>805</v>
      </c>
      <c r="V461" s="161" t="s">
        <v>658</v>
      </c>
      <c r="W461" s="161" t="s">
        <v>132</v>
      </c>
      <c r="X461" s="198">
        <v>45377</v>
      </c>
      <c r="Y461" s="198">
        <v>46107</v>
      </c>
      <c r="Z461" s="161">
        <v>30</v>
      </c>
      <c r="AA461" s="198">
        <v>46112</v>
      </c>
      <c r="AB461" s="197">
        <f t="shared" si="24"/>
        <v>1</v>
      </c>
      <c r="AC461" s="161" t="s">
        <v>904</v>
      </c>
      <c r="AD461" s="161">
        <v>0</v>
      </c>
      <c r="AE461" s="197">
        <v>0</v>
      </c>
      <c r="AF461" s="197">
        <v>0</v>
      </c>
      <c r="AG461" s="197">
        <v>0.75</v>
      </c>
      <c r="AH461" s="242" t="s">
        <v>118</v>
      </c>
      <c r="AI461" s="242" t="s">
        <v>57</v>
      </c>
      <c r="AJ461" s="516">
        <v>0</v>
      </c>
      <c r="AK461" s="516">
        <v>0</v>
      </c>
      <c r="AL461" s="516">
        <v>0</v>
      </c>
      <c r="AM461" s="516">
        <v>0</v>
      </c>
      <c r="AN461" s="516">
        <v>0</v>
      </c>
      <c r="AO461" s="516">
        <v>0</v>
      </c>
      <c r="AP461" s="516">
        <v>0</v>
      </c>
      <c r="AQ461" s="516">
        <v>0</v>
      </c>
      <c r="AR461" s="516">
        <v>0</v>
      </c>
      <c r="AS461" s="516">
        <v>0</v>
      </c>
      <c r="AT461" s="516">
        <v>1079455</v>
      </c>
      <c r="AU461" s="516">
        <v>0</v>
      </c>
      <c r="AV461" s="516">
        <v>0</v>
      </c>
      <c r="AW461" s="516">
        <v>0</v>
      </c>
      <c r="AX461" s="516">
        <v>0</v>
      </c>
      <c r="AY461" s="516">
        <v>1</v>
      </c>
      <c r="AZ461" s="516">
        <v>1.25</v>
      </c>
      <c r="BA461" s="516">
        <v>0</v>
      </c>
      <c r="BB461" s="393">
        <v>0</v>
      </c>
      <c r="BC461" s="393">
        <v>0</v>
      </c>
      <c r="BD461" s="393">
        <v>0</v>
      </c>
      <c r="BE461" s="393">
        <v>0</v>
      </c>
      <c r="BF461" s="393">
        <v>0</v>
      </c>
      <c r="BG461" s="393">
        <v>0</v>
      </c>
      <c r="BH461" s="393">
        <v>0</v>
      </c>
      <c r="BI461" s="393">
        <v>0</v>
      </c>
      <c r="BJ461" s="393">
        <v>0</v>
      </c>
      <c r="BK461" s="393">
        <v>0</v>
      </c>
      <c r="BL461" s="393">
        <v>0</v>
      </c>
      <c r="BM461" s="393">
        <v>0</v>
      </c>
      <c r="BN461" s="393">
        <v>0</v>
      </c>
      <c r="BO461" s="393">
        <v>0</v>
      </c>
      <c r="BP461" s="393">
        <v>0</v>
      </c>
      <c r="BQ461" s="393">
        <v>1</v>
      </c>
      <c r="BR461" s="393">
        <v>1.25</v>
      </c>
      <c r="BS461" s="393">
        <v>0</v>
      </c>
      <c r="BT461" s="393">
        <v>0</v>
      </c>
      <c r="BU461" s="393">
        <v>0</v>
      </c>
      <c r="BV461" s="393">
        <v>0</v>
      </c>
      <c r="BW461" s="393">
        <v>0</v>
      </c>
      <c r="BX461" s="393">
        <v>0</v>
      </c>
      <c r="BY461" s="393">
        <v>0</v>
      </c>
      <c r="BZ461" s="393">
        <v>0</v>
      </c>
      <c r="CA461" s="393">
        <v>0</v>
      </c>
      <c r="CB461" s="393">
        <v>0</v>
      </c>
      <c r="CC461" s="393">
        <v>0</v>
      </c>
      <c r="CD461" s="393">
        <v>0</v>
      </c>
      <c r="CE461" s="393">
        <v>0</v>
      </c>
      <c r="CF461" s="393">
        <v>0</v>
      </c>
      <c r="CG461" s="393">
        <v>0</v>
      </c>
      <c r="CH461" s="393">
        <v>0</v>
      </c>
      <c r="CI461" s="393">
        <v>0</v>
      </c>
      <c r="CJ461" s="393">
        <v>1079455</v>
      </c>
      <c r="CK461" s="393">
        <v>0</v>
      </c>
      <c r="CL461" s="393">
        <v>0</v>
      </c>
      <c r="CM461" s="393">
        <v>0</v>
      </c>
      <c r="CN461" s="393">
        <v>0</v>
      </c>
      <c r="CO461" s="393">
        <v>0</v>
      </c>
      <c r="CP461" s="393">
        <v>0</v>
      </c>
      <c r="CQ461" s="393">
        <v>0</v>
      </c>
      <c r="CR461" s="393">
        <v>0</v>
      </c>
      <c r="CS461" s="393">
        <v>0</v>
      </c>
      <c r="CT461" s="393">
        <v>0</v>
      </c>
      <c r="CU461" s="393">
        <v>0</v>
      </c>
      <c r="CV461" s="393">
        <v>0</v>
      </c>
      <c r="CW461" s="393">
        <v>0</v>
      </c>
      <c r="CX461" s="393">
        <v>0</v>
      </c>
      <c r="CY461" s="393">
        <v>0</v>
      </c>
      <c r="CZ461" s="393">
        <v>0</v>
      </c>
      <c r="DA461" s="393">
        <v>0</v>
      </c>
      <c r="DB461" s="393">
        <v>0</v>
      </c>
      <c r="DC461" s="393">
        <v>0</v>
      </c>
      <c r="DD461" s="393">
        <v>0</v>
      </c>
      <c r="DE461" s="393">
        <v>0</v>
      </c>
      <c r="DF461" s="393">
        <v>0</v>
      </c>
      <c r="DG461" s="393">
        <v>0</v>
      </c>
      <c r="DH461" s="393">
        <v>0</v>
      </c>
      <c r="DI461" s="393">
        <v>0</v>
      </c>
      <c r="DJ461" s="393">
        <v>0</v>
      </c>
      <c r="DK461" s="393">
        <v>0</v>
      </c>
      <c r="DL461" s="393">
        <v>0</v>
      </c>
      <c r="DM461" s="393">
        <v>0</v>
      </c>
      <c r="DN461" s="393">
        <v>0</v>
      </c>
      <c r="DO461" s="393">
        <v>0</v>
      </c>
    </row>
    <row r="462" spans="1:141" ht="15" x14ac:dyDescent="0.25">
      <c r="A462" s="386" t="str">
        <f t="shared" si="25"/>
        <v>300120251111TAC0023-30xx-240540023174</v>
      </c>
      <c r="B462" s="161" t="s">
        <v>1641</v>
      </c>
      <c r="C462" s="475" t="s">
        <v>3363</v>
      </c>
      <c r="D462" s="161" t="s">
        <v>4458</v>
      </c>
      <c r="E462" s="161" t="s">
        <v>5090</v>
      </c>
      <c r="F462" s="161"/>
      <c r="G462" s="161" t="s">
        <v>479</v>
      </c>
      <c r="H462" s="198">
        <v>45972</v>
      </c>
      <c r="I462" s="161" t="s">
        <v>595</v>
      </c>
      <c r="J462" s="161" t="s">
        <v>217</v>
      </c>
      <c r="K462" s="260">
        <v>240540023174</v>
      </c>
      <c r="L462" s="161" t="s">
        <v>3223</v>
      </c>
      <c r="M462" s="161" t="s">
        <v>1642</v>
      </c>
      <c r="N462" s="161" t="s">
        <v>564</v>
      </c>
      <c r="O462" s="198" t="e">
        <v>#N/A</v>
      </c>
      <c r="P462" s="161" t="e">
        <v>#N/A</v>
      </c>
      <c r="Q462" s="161" t="e">
        <v>#N/A</v>
      </c>
      <c r="R462" s="161" t="s">
        <v>480</v>
      </c>
      <c r="S462" s="161" t="s">
        <v>716</v>
      </c>
      <c r="T462" s="161" t="s">
        <v>579</v>
      </c>
      <c r="U462" s="161" t="s">
        <v>719</v>
      </c>
      <c r="V462" s="161" t="s">
        <v>658</v>
      </c>
      <c r="W462" s="161" t="s">
        <v>132</v>
      </c>
      <c r="X462" s="198">
        <v>45433</v>
      </c>
      <c r="Y462" s="198">
        <v>45959</v>
      </c>
      <c r="Z462" s="161">
        <v>30</v>
      </c>
      <c r="AA462" s="198">
        <v>45985</v>
      </c>
      <c r="AB462" s="197">
        <f t="shared" si="24"/>
        <v>128</v>
      </c>
      <c r="AC462" s="161" t="s">
        <v>904</v>
      </c>
      <c r="AD462" s="161">
        <v>0</v>
      </c>
      <c r="AE462" s="197">
        <v>0</v>
      </c>
      <c r="AF462" s="197">
        <v>0</v>
      </c>
      <c r="AG462" s="197">
        <v>0.24999999999999997</v>
      </c>
      <c r="AH462" s="242" t="s">
        <v>118</v>
      </c>
      <c r="AI462" s="242" t="s">
        <v>904</v>
      </c>
      <c r="AJ462" s="515"/>
      <c r="AK462" s="515"/>
      <c r="AL462" s="515"/>
      <c r="AM462" s="515"/>
      <c r="AN462" s="515"/>
      <c r="AO462" s="515"/>
      <c r="AP462" s="515"/>
      <c r="AQ462" s="515"/>
      <c r="AR462" s="515"/>
      <c r="AS462" s="515"/>
      <c r="AT462" s="515"/>
      <c r="AU462" s="515"/>
      <c r="AV462" s="515"/>
      <c r="AW462" s="515"/>
      <c r="AX462" s="515"/>
      <c r="AY462" s="515"/>
      <c r="AZ462" s="515"/>
      <c r="BA462" s="515"/>
      <c r="BB462" s="234"/>
      <c r="BC462" s="234"/>
      <c r="BD462" s="234"/>
      <c r="BE462" s="234"/>
      <c r="BF462" s="234"/>
      <c r="BG462" s="234"/>
      <c r="BH462" s="234"/>
      <c r="BI462" s="234"/>
      <c r="BJ462" s="234"/>
      <c r="BK462" s="234"/>
      <c r="BL462" s="234"/>
      <c r="BM462" s="234"/>
      <c r="BN462" s="234"/>
      <c r="BO462" s="234"/>
      <c r="BP462" s="234"/>
      <c r="BQ462" s="234"/>
      <c r="BR462" s="234"/>
      <c r="BS462" s="234"/>
      <c r="BT462" s="234"/>
      <c r="BU462" s="234"/>
      <c r="BV462" s="234"/>
      <c r="BW462" s="234"/>
      <c r="BX462" s="234"/>
      <c r="BY462" s="234"/>
      <c r="BZ462" s="234"/>
      <c r="CA462" s="234"/>
      <c r="CB462" s="234"/>
      <c r="CC462" s="234"/>
      <c r="CD462" s="234"/>
      <c r="CE462" s="234"/>
      <c r="CF462" s="234"/>
      <c r="CG462" s="234"/>
      <c r="CH462" s="234"/>
      <c r="CI462" s="234"/>
      <c r="CJ462" s="234"/>
      <c r="CK462" s="234"/>
      <c r="CL462" s="234"/>
      <c r="CM462" s="234"/>
      <c r="CN462" s="234"/>
      <c r="CO462" s="234"/>
      <c r="CP462" s="234"/>
      <c r="CQ462" s="234"/>
      <c r="CR462" s="234"/>
      <c r="CS462" s="234"/>
      <c r="CT462" s="234"/>
      <c r="CU462" s="234"/>
      <c r="CV462" s="234"/>
      <c r="CW462" s="234"/>
      <c r="CX462" s="234"/>
      <c r="CY462" s="234"/>
      <c r="CZ462" s="234"/>
      <c r="DA462" s="234"/>
      <c r="DB462" s="234"/>
      <c r="DC462" s="234"/>
      <c r="DD462" s="234"/>
      <c r="DE462" s="234"/>
      <c r="DF462" s="234"/>
      <c r="DG462" s="234"/>
      <c r="DH462" s="234"/>
      <c r="DI462" s="234"/>
      <c r="DJ462" s="234"/>
      <c r="DK462" s="234"/>
      <c r="DL462" s="234"/>
      <c r="DM462" s="234"/>
      <c r="DN462" s="234"/>
      <c r="DO462" s="234"/>
      <c r="DP462" s="234"/>
      <c r="DQ462" s="234"/>
      <c r="DR462" s="234"/>
      <c r="DS462" s="234"/>
      <c r="DT462" s="234"/>
      <c r="DU462" s="234"/>
      <c r="DV462" s="234"/>
      <c r="DW462" s="234"/>
      <c r="DX462" s="234"/>
      <c r="DY462" s="234"/>
      <c r="DZ462" s="234"/>
      <c r="EA462" s="234"/>
      <c r="EB462" s="234"/>
      <c r="EC462" s="234"/>
      <c r="ED462" s="234"/>
      <c r="EE462" s="234"/>
      <c r="EF462" s="234"/>
      <c r="EG462" s="234"/>
      <c r="EH462" s="234"/>
      <c r="EI462" s="234"/>
      <c r="EJ462" s="234"/>
      <c r="EK462" s="234"/>
    </row>
    <row r="463" spans="1:141" ht="15" x14ac:dyDescent="0.25">
      <c r="A463" s="386" t="str">
        <f t="shared" si="25"/>
        <v>300120251104TAC0045-30xx-240540024816</v>
      </c>
      <c r="B463" s="161" t="s">
        <v>1822</v>
      </c>
      <c r="C463" s="475" t="s">
        <v>3363</v>
      </c>
      <c r="D463" s="161" t="s">
        <v>4458</v>
      </c>
      <c r="E463" s="161" t="s">
        <v>5094</v>
      </c>
      <c r="F463" s="161"/>
      <c r="G463" s="161" t="s">
        <v>479</v>
      </c>
      <c r="H463" s="198">
        <v>45965</v>
      </c>
      <c r="I463" s="161" t="s">
        <v>595</v>
      </c>
      <c r="J463" s="161" t="s">
        <v>217</v>
      </c>
      <c r="K463" s="260">
        <v>240540024816</v>
      </c>
      <c r="L463" s="161" t="s">
        <v>3224</v>
      </c>
      <c r="M463" s="161" t="s">
        <v>1821</v>
      </c>
      <c r="N463" s="161" t="s">
        <v>564</v>
      </c>
      <c r="O463" s="198" t="e">
        <v>#N/A</v>
      </c>
      <c r="P463" s="161" t="e">
        <v>#N/A</v>
      </c>
      <c r="Q463" s="161" t="e">
        <v>#N/A</v>
      </c>
      <c r="R463" s="161" t="s">
        <v>480</v>
      </c>
      <c r="S463" s="161" t="s">
        <v>710</v>
      </c>
      <c r="T463" s="161" t="s">
        <v>567</v>
      </c>
      <c r="U463" s="161" t="s">
        <v>995</v>
      </c>
      <c r="V463" s="161" t="s">
        <v>658</v>
      </c>
      <c r="W463" s="161" t="s">
        <v>132</v>
      </c>
      <c r="X463" s="198">
        <v>45433</v>
      </c>
      <c r="Y463" s="198">
        <v>45959</v>
      </c>
      <c r="Z463" s="161">
        <v>30</v>
      </c>
      <c r="AA463" s="198">
        <v>45986</v>
      </c>
      <c r="AB463" s="197">
        <f t="shared" si="24"/>
        <v>127</v>
      </c>
      <c r="AC463" s="161" t="s">
        <v>904</v>
      </c>
      <c r="AD463" s="161">
        <v>0</v>
      </c>
      <c r="AE463" s="197">
        <v>0</v>
      </c>
      <c r="AF463" s="197">
        <v>0</v>
      </c>
      <c r="AG463" s="197">
        <v>0.24999999999999997</v>
      </c>
      <c r="AH463" s="242" t="s">
        <v>118</v>
      </c>
      <c r="AI463" s="242" t="s">
        <v>118</v>
      </c>
      <c r="AJ463" s="515"/>
      <c r="AK463" s="515"/>
      <c r="AL463" s="515"/>
      <c r="AM463" s="515"/>
      <c r="AN463" s="515"/>
      <c r="AO463" s="515"/>
      <c r="AP463" s="515"/>
      <c r="AQ463" s="515"/>
      <c r="AR463" s="515"/>
      <c r="AS463" s="515"/>
      <c r="AT463" s="515"/>
      <c r="AU463" s="515"/>
      <c r="AV463" s="515"/>
      <c r="AW463" s="515"/>
      <c r="AX463" s="515"/>
      <c r="AY463" s="515"/>
      <c r="AZ463" s="515"/>
      <c r="BA463" s="515"/>
      <c r="BB463" s="234"/>
      <c r="BC463" s="234"/>
      <c r="BD463" s="234"/>
      <c r="BE463" s="234"/>
      <c r="BF463" s="234"/>
      <c r="BG463" s="234"/>
      <c r="BH463" s="234"/>
      <c r="BI463" s="234"/>
      <c r="BJ463" s="234"/>
      <c r="BK463" s="234"/>
      <c r="BL463" s="234"/>
      <c r="BM463" s="234"/>
      <c r="BN463" s="234"/>
      <c r="BO463" s="234"/>
      <c r="BP463" s="234"/>
      <c r="BQ463" s="234"/>
      <c r="BR463" s="234"/>
      <c r="BS463" s="234"/>
      <c r="BT463" s="234"/>
      <c r="BU463" s="234"/>
      <c r="BV463" s="234"/>
      <c r="BW463" s="234"/>
      <c r="BX463" s="234"/>
      <c r="BY463" s="234"/>
      <c r="BZ463" s="234"/>
      <c r="CA463" s="234"/>
      <c r="CB463" s="234"/>
      <c r="CC463" s="234"/>
      <c r="CD463" s="234"/>
      <c r="CE463" s="234"/>
      <c r="CF463" s="234"/>
      <c r="CG463" s="234"/>
      <c r="CH463" s="234"/>
      <c r="CI463" s="234"/>
      <c r="CJ463" s="234"/>
      <c r="CK463" s="234"/>
      <c r="CL463" s="234"/>
      <c r="CM463" s="234"/>
      <c r="CN463" s="234"/>
      <c r="CO463" s="234"/>
      <c r="CP463" s="234"/>
      <c r="CQ463" s="234"/>
      <c r="CR463" s="234"/>
      <c r="CS463" s="234"/>
      <c r="CT463" s="234"/>
      <c r="CU463" s="234"/>
      <c r="CV463" s="234"/>
      <c r="CW463" s="234"/>
      <c r="CX463" s="234"/>
      <c r="CY463" s="234"/>
      <c r="CZ463" s="234"/>
      <c r="DA463" s="234"/>
      <c r="DB463" s="234"/>
      <c r="DC463" s="234"/>
      <c r="DD463" s="234"/>
      <c r="DE463" s="234"/>
      <c r="DF463" s="234"/>
      <c r="DG463" s="234"/>
      <c r="DH463" s="234"/>
      <c r="DI463" s="234"/>
      <c r="DJ463" s="234"/>
      <c r="DK463" s="234"/>
      <c r="DL463" s="234"/>
      <c r="DM463" s="234"/>
      <c r="DN463" s="234"/>
      <c r="DO463" s="234"/>
      <c r="DP463" s="234"/>
      <c r="DQ463" s="234"/>
      <c r="DR463" s="234"/>
      <c r="DS463" s="234"/>
      <c r="DT463" s="234"/>
      <c r="DU463" s="234"/>
      <c r="DV463" s="234"/>
      <c r="DW463" s="234"/>
      <c r="DX463" s="234"/>
      <c r="DY463" s="234"/>
      <c r="DZ463" s="234"/>
      <c r="EA463" s="234"/>
      <c r="EB463" s="234"/>
      <c r="EC463" s="234"/>
      <c r="ED463" s="234"/>
      <c r="EE463" s="234"/>
      <c r="EF463" s="234"/>
      <c r="EG463" s="234"/>
      <c r="EH463" s="234"/>
      <c r="EI463" s="234"/>
      <c r="EJ463" s="234"/>
      <c r="EK463" s="234"/>
    </row>
    <row r="464" spans="1:141" ht="15" x14ac:dyDescent="0.25">
      <c r="A464" s="386" t="str">
        <f t="shared" si="25"/>
        <v>300120260119TAC0004-30xx-241140024339</v>
      </c>
      <c r="B464" s="161" t="s">
        <v>2593</v>
      </c>
      <c r="C464" s="475" t="s">
        <v>3363</v>
      </c>
      <c r="D464" s="161" t="s">
        <v>4458</v>
      </c>
      <c r="E464" s="161" t="s">
        <v>5102</v>
      </c>
      <c r="F464" s="161"/>
      <c r="G464" s="161" t="s">
        <v>479</v>
      </c>
      <c r="H464" s="198">
        <v>46041</v>
      </c>
      <c r="I464" s="161" t="s">
        <v>595</v>
      </c>
      <c r="J464" s="161" t="s">
        <v>217</v>
      </c>
      <c r="K464" s="260">
        <v>241140024339</v>
      </c>
      <c r="L464" s="161" t="s">
        <v>3230</v>
      </c>
      <c r="M464" s="161" t="s">
        <v>2592</v>
      </c>
      <c r="N464" s="161" t="s">
        <v>564</v>
      </c>
      <c r="O464" s="198" t="e">
        <v>#N/A</v>
      </c>
      <c r="P464" s="161" t="e">
        <v>#N/A</v>
      </c>
      <c r="Q464" s="161" t="e">
        <v>#N/A</v>
      </c>
      <c r="R464" s="161" t="s">
        <v>31</v>
      </c>
      <c r="S464" s="161" t="s">
        <v>716</v>
      </c>
      <c r="T464" s="161" t="s">
        <v>579</v>
      </c>
      <c r="U464" s="161" t="s">
        <v>719</v>
      </c>
      <c r="V464" s="161" t="s">
        <v>658</v>
      </c>
      <c r="W464" s="161" t="s">
        <v>132</v>
      </c>
      <c r="X464" s="198">
        <v>45615</v>
      </c>
      <c r="Y464" s="198">
        <v>46014</v>
      </c>
      <c r="Z464" s="161">
        <v>30</v>
      </c>
      <c r="AA464" s="198">
        <v>46043</v>
      </c>
      <c r="AB464" s="197">
        <f t="shared" si="24"/>
        <v>70</v>
      </c>
      <c r="AC464" s="161" t="s">
        <v>904</v>
      </c>
      <c r="AD464" s="161">
        <v>0</v>
      </c>
      <c r="AE464" s="197">
        <v>0</v>
      </c>
      <c r="AF464" s="197">
        <v>0</v>
      </c>
      <c r="AG464" s="197">
        <v>0.375</v>
      </c>
      <c r="AH464" s="242" t="s">
        <v>118</v>
      </c>
      <c r="AI464" s="242" t="s">
        <v>118</v>
      </c>
      <c r="AJ464" s="515"/>
      <c r="AK464" s="515"/>
      <c r="AL464" s="515"/>
      <c r="AM464" s="515"/>
      <c r="AN464" s="515"/>
      <c r="AO464" s="515"/>
      <c r="AP464" s="515"/>
      <c r="AQ464" s="515"/>
      <c r="AR464" s="515"/>
      <c r="AS464" s="515"/>
      <c r="AT464" s="515"/>
      <c r="AU464" s="515"/>
      <c r="AV464" s="515"/>
      <c r="AW464" s="515"/>
      <c r="AX464" s="515"/>
      <c r="AY464" s="515"/>
      <c r="AZ464" s="515"/>
      <c r="BA464" s="515"/>
      <c r="BB464" s="234"/>
      <c r="BC464" s="234"/>
      <c r="BD464" s="234"/>
      <c r="BE464" s="234"/>
      <c r="BF464" s="234"/>
      <c r="BG464" s="234"/>
      <c r="BH464" s="234"/>
      <c r="BI464" s="234"/>
      <c r="BJ464" s="234"/>
      <c r="BK464" s="234"/>
      <c r="BL464" s="234"/>
      <c r="BM464" s="234"/>
      <c r="BN464" s="234"/>
      <c r="BO464" s="234"/>
      <c r="BP464" s="234"/>
      <c r="BQ464" s="234"/>
      <c r="BR464" s="234"/>
      <c r="BS464" s="234"/>
      <c r="BT464" s="234"/>
      <c r="BU464" s="234"/>
      <c r="BV464" s="234"/>
      <c r="BW464" s="234"/>
      <c r="BX464" s="234"/>
      <c r="BY464" s="234"/>
      <c r="BZ464" s="234"/>
      <c r="CA464" s="234"/>
      <c r="CB464" s="234"/>
      <c r="CC464" s="234"/>
      <c r="CD464" s="234"/>
      <c r="CE464" s="234"/>
      <c r="CF464" s="234"/>
      <c r="CG464" s="234"/>
      <c r="CH464" s="234"/>
      <c r="CI464" s="234"/>
      <c r="CJ464" s="234"/>
      <c r="CK464" s="234"/>
      <c r="CL464" s="234"/>
      <c r="CM464" s="234"/>
      <c r="CN464" s="234"/>
      <c r="CO464" s="234"/>
      <c r="CP464" s="234"/>
      <c r="CQ464" s="234"/>
      <c r="CR464" s="234"/>
      <c r="CS464" s="234"/>
      <c r="CT464" s="234"/>
      <c r="CU464" s="234"/>
      <c r="CV464" s="234"/>
      <c r="CW464" s="234"/>
      <c r="CX464" s="234"/>
      <c r="CY464" s="234"/>
      <c r="CZ464" s="234"/>
      <c r="DA464" s="234"/>
      <c r="DB464" s="234"/>
      <c r="DC464" s="234"/>
      <c r="DD464" s="234"/>
      <c r="DE464" s="234"/>
      <c r="DF464" s="234"/>
      <c r="DG464" s="234"/>
      <c r="DH464" s="234"/>
      <c r="DI464" s="234"/>
      <c r="DJ464" s="234"/>
      <c r="DK464" s="234"/>
      <c r="DL464" s="234"/>
      <c r="DM464" s="234"/>
      <c r="DN464" s="234"/>
      <c r="DO464" s="234"/>
      <c r="DP464" s="234"/>
      <c r="DQ464" s="234"/>
      <c r="DR464" s="234"/>
      <c r="DS464" s="234"/>
      <c r="DT464" s="234"/>
      <c r="DU464" s="234"/>
      <c r="DV464" s="234"/>
      <c r="DW464" s="234"/>
      <c r="DX464" s="234"/>
      <c r="DY464" s="234"/>
      <c r="DZ464" s="234"/>
      <c r="EA464" s="234"/>
      <c r="EB464" s="234"/>
      <c r="EC464" s="234"/>
      <c r="ED464" s="234"/>
      <c r="EE464" s="234"/>
      <c r="EF464" s="234"/>
      <c r="EG464" s="234"/>
      <c r="EH464" s="234"/>
      <c r="EI464" s="234"/>
      <c r="EJ464" s="234"/>
      <c r="EK464" s="234"/>
    </row>
    <row r="465" spans="1:141" ht="15" x14ac:dyDescent="0.25">
      <c r="A465" s="386" t="str">
        <f t="shared" si="25"/>
        <v>330120251204TAC0004-33xx-151240003688</v>
      </c>
      <c r="B465" s="161" t="s">
        <v>1859</v>
      </c>
      <c r="C465" s="475" t="s">
        <v>3363</v>
      </c>
      <c r="D465" s="161" t="s">
        <v>4458</v>
      </c>
      <c r="E465" s="161" t="s">
        <v>5124</v>
      </c>
      <c r="F465" s="161"/>
      <c r="G465" s="161" t="s">
        <v>487</v>
      </c>
      <c r="H465" s="198">
        <v>45995</v>
      </c>
      <c r="I465" s="161" t="s">
        <v>598</v>
      </c>
      <c r="J465" s="161" t="s">
        <v>304</v>
      </c>
      <c r="K465" s="260">
        <v>151240003688</v>
      </c>
      <c r="L465" s="161" t="s">
        <v>3208</v>
      </c>
      <c r="M465" s="161" t="s">
        <v>1858</v>
      </c>
      <c r="N465" s="161" t="s">
        <v>564</v>
      </c>
      <c r="O465" s="198" t="e">
        <v>#N/A</v>
      </c>
      <c r="P465" s="161" t="e">
        <v>#N/A</v>
      </c>
      <c r="Q465" s="161" t="e">
        <v>#N/A</v>
      </c>
      <c r="R465" s="161" t="s">
        <v>480</v>
      </c>
      <c r="S465" s="161" t="s">
        <v>724</v>
      </c>
      <c r="T465" s="161" t="s">
        <v>572</v>
      </c>
      <c r="U465" s="161" t="s">
        <v>1522</v>
      </c>
      <c r="V465" s="161" t="s">
        <v>698</v>
      </c>
      <c r="W465" s="161" t="s">
        <v>42</v>
      </c>
      <c r="X465" s="198">
        <v>45292</v>
      </c>
      <c r="Y465" s="198">
        <v>45930</v>
      </c>
      <c r="Z465" s="161">
        <v>30</v>
      </c>
      <c r="AA465" s="198">
        <v>46001</v>
      </c>
      <c r="AB465" s="197">
        <f t="shared" si="24"/>
        <v>112</v>
      </c>
      <c r="AC465" s="161" t="s">
        <v>118</v>
      </c>
      <c r="AD465" s="161" t="s">
        <v>165</v>
      </c>
      <c r="AE465" s="197">
        <v>0</v>
      </c>
      <c r="AF465" s="197">
        <v>0</v>
      </c>
      <c r="AG465" s="197">
        <v>13.375</v>
      </c>
      <c r="AH465" s="242" t="s">
        <v>118</v>
      </c>
      <c r="AI465" s="242" t="s">
        <v>118</v>
      </c>
      <c r="AJ465" s="515"/>
      <c r="AK465" s="515"/>
      <c r="AL465" s="515"/>
      <c r="AM465" s="515"/>
      <c r="AN465" s="515"/>
      <c r="AO465" s="515"/>
      <c r="AP465" s="515"/>
      <c r="AQ465" s="515"/>
      <c r="AR465" s="515"/>
      <c r="AS465" s="515"/>
      <c r="AT465" s="515"/>
      <c r="AU465" s="515"/>
      <c r="AV465" s="515"/>
      <c r="AW465" s="515"/>
      <c r="AX465" s="515"/>
      <c r="AY465" s="515"/>
      <c r="AZ465" s="515"/>
      <c r="BA465" s="515"/>
      <c r="BB465" s="234"/>
      <c r="BC465" s="234"/>
      <c r="BD465" s="234"/>
      <c r="BE465" s="234"/>
      <c r="BF465" s="234"/>
      <c r="BG465" s="234"/>
      <c r="BH465" s="234"/>
      <c r="BI465" s="234"/>
      <c r="BJ465" s="234"/>
      <c r="BK465" s="234"/>
      <c r="BL465" s="234"/>
      <c r="BM465" s="234"/>
      <c r="BN465" s="234"/>
      <c r="BO465" s="234"/>
      <c r="BP465" s="234"/>
      <c r="BQ465" s="234"/>
      <c r="BR465" s="234"/>
      <c r="BS465" s="234"/>
      <c r="BT465" s="234"/>
      <c r="BU465" s="234"/>
      <c r="BV465" s="234"/>
      <c r="BW465" s="234"/>
      <c r="BX465" s="234"/>
      <c r="BY465" s="234"/>
      <c r="BZ465" s="234"/>
      <c r="CA465" s="234"/>
      <c r="CB465" s="234"/>
      <c r="CC465" s="234"/>
      <c r="CD465" s="234"/>
      <c r="CE465" s="234"/>
      <c r="CF465" s="234"/>
      <c r="CG465" s="234"/>
      <c r="CH465" s="234"/>
      <c r="CI465" s="234"/>
      <c r="CJ465" s="234"/>
      <c r="CK465" s="234"/>
      <c r="CL465" s="234"/>
      <c r="CM465" s="234"/>
      <c r="CN465" s="234"/>
      <c r="CO465" s="234"/>
      <c r="CP465" s="234"/>
      <c r="CQ465" s="234"/>
      <c r="CR465" s="234"/>
      <c r="CS465" s="234"/>
      <c r="CT465" s="234"/>
      <c r="CU465" s="234"/>
      <c r="CV465" s="234"/>
      <c r="CW465" s="234"/>
      <c r="CX465" s="234"/>
      <c r="CY465" s="234"/>
      <c r="CZ465" s="234"/>
      <c r="DA465" s="234"/>
      <c r="DB465" s="234"/>
      <c r="DC465" s="234"/>
      <c r="DD465" s="234"/>
      <c r="DE465" s="234"/>
      <c r="DF465" s="234"/>
      <c r="DG465" s="234"/>
      <c r="DH465" s="234"/>
      <c r="DI465" s="234"/>
      <c r="DJ465" s="234"/>
      <c r="DK465" s="234"/>
      <c r="DL465" s="234"/>
      <c r="DM465" s="234"/>
      <c r="DN465" s="234"/>
      <c r="DO465" s="234"/>
      <c r="DP465" s="234"/>
      <c r="DQ465" s="234"/>
      <c r="DR465" s="234"/>
      <c r="DS465" s="234"/>
      <c r="DT465" s="234"/>
      <c r="DU465" s="234"/>
      <c r="DV465" s="234"/>
      <c r="DW465" s="234"/>
      <c r="DX465" s="234"/>
      <c r="DY465" s="234"/>
      <c r="DZ465" s="234"/>
      <c r="EA465" s="234"/>
      <c r="EB465" s="234"/>
      <c r="EC465" s="234"/>
      <c r="ED465" s="234"/>
      <c r="EE465" s="234"/>
      <c r="EF465" s="234"/>
      <c r="EG465" s="234"/>
      <c r="EH465" s="234"/>
      <c r="EI465" s="234"/>
      <c r="EJ465" s="234"/>
      <c r="EK465" s="234"/>
    </row>
    <row r="466" spans="1:141" ht="15" x14ac:dyDescent="0.25">
      <c r="A466" s="386" t="str">
        <f t="shared" si="25"/>
        <v>600120251121TAC0024-60xx-740305401115</v>
      </c>
      <c r="B466" s="161" t="s">
        <v>1950</v>
      </c>
      <c r="C466" s="475" t="s">
        <v>3363</v>
      </c>
      <c r="D466" s="161" t="s">
        <v>4458</v>
      </c>
      <c r="E466" s="161" t="s">
        <v>5224</v>
      </c>
      <c r="F466" s="509"/>
      <c r="G466" s="161" t="s">
        <v>479</v>
      </c>
      <c r="H466" s="198">
        <v>45982</v>
      </c>
      <c r="I466" s="161" t="s">
        <v>566</v>
      </c>
      <c r="J466" s="161" t="s">
        <v>363</v>
      </c>
      <c r="K466" s="260">
        <v>740305401115</v>
      </c>
      <c r="L466" s="161" t="s">
        <v>3237</v>
      </c>
      <c r="M466" s="161" t="s">
        <v>1949</v>
      </c>
      <c r="N466" s="161" t="s">
        <v>564</v>
      </c>
      <c r="O466" s="198" t="e">
        <v>#N/A</v>
      </c>
      <c r="P466" s="161" t="e">
        <v>#N/A</v>
      </c>
      <c r="Q466" s="161" t="e">
        <v>#N/A</v>
      </c>
      <c r="R466" s="161" t="s">
        <v>480</v>
      </c>
      <c r="S466" s="161" t="s">
        <v>665</v>
      </c>
      <c r="T466" s="161" t="s">
        <v>567</v>
      </c>
      <c r="U466" s="161" t="s">
        <v>846</v>
      </c>
      <c r="V466" s="161" t="s">
        <v>658</v>
      </c>
      <c r="W466" s="161" t="s">
        <v>132</v>
      </c>
      <c r="X466" s="198">
        <v>44562</v>
      </c>
      <c r="Y466" s="198">
        <v>45967</v>
      </c>
      <c r="Z466" s="161">
        <v>30</v>
      </c>
      <c r="AA466" s="198">
        <v>45995</v>
      </c>
      <c r="AB466" s="197">
        <f t="shared" si="24"/>
        <v>118</v>
      </c>
      <c r="AC466" s="161" t="s">
        <v>904</v>
      </c>
      <c r="AD466" s="161">
        <v>0</v>
      </c>
      <c r="AE466" s="197">
        <v>0</v>
      </c>
      <c r="AF466" s="197">
        <v>0</v>
      </c>
      <c r="AG466" s="197">
        <v>0</v>
      </c>
      <c r="AH466" s="242" t="s">
        <v>118</v>
      </c>
      <c r="AI466" s="242" t="s">
        <v>118</v>
      </c>
      <c r="AJ466" s="515"/>
      <c r="AK466" s="515"/>
      <c r="AL466" s="515"/>
      <c r="AM466" s="515"/>
      <c r="AN466" s="515"/>
      <c r="AO466" s="515"/>
      <c r="AP466" s="515"/>
      <c r="AQ466" s="515"/>
      <c r="AR466" s="515"/>
      <c r="AS466" s="515"/>
      <c r="AT466" s="515"/>
      <c r="AU466" s="515"/>
      <c r="AV466" s="515"/>
      <c r="AW466" s="515"/>
      <c r="AX466" s="515"/>
      <c r="AY466" s="515"/>
      <c r="AZ466" s="515"/>
      <c r="BA466" s="515"/>
      <c r="BB466" s="234"/>
      <c r="BC466" s="234"/>
      <c r="BD466" s="234"/>
      <c r="BE466" s="234"/>
      <c r="BF466" s="234"/>
      <c r="BG466" s="234"/>
      <c r="BH466" s="234"/>
      <c r="BI466" s="234"/>
      <c r="BJ466" s="234"/>
      <c r="BK466" s="234"/>
      <c r="BL466" s="234"/>
      <c r="BM466" s="234"/>
      <c r="BN466" s="234"/>
      <c r="BO466" s="234"/>
      <c r="BP466" s="234"/>
      <c r="BQ466" s="234"/>
      <c r="BR466" s="234"/>
      <c r="BS466" s="234"/>
      <c r="BT466" s="234"/>
      <c r="BU466" s="234"/>
      <c r="BV466" s="234"/>
      <c r="BW466" s="234"/>
      <c r="BX466" s="234"/>
      <c r="BY466" s="234"/>
      <c r="BZ466" s="234"/>
      <c r="CA466" s="234"/>
      <c r="CB466" s="234"/>
      <c r="CC466" s="234"/>
      <c r="CD466" s="234"/>
      <c r="CE466" s="234"/>
      <c r="CF466" s="234"/>
      <c r="CG466" s="234"/>
      <c r="CH466" s="234"/>
      <c r="CI466" s="234"/>
      <c r="CJ466" s="234"/>
      <c r="CK466" s="234"/>
      <c r="CL466" s="234"/>
      <c r="CM466" s="234"/>
      <c r="CN466" s="234"/>
      <c r="CO466" s="234"/>
      <c r="CP466" s="234"/>
      <c r="CQ466" s="234"/>
      <c r="CR466" s="234"/>
      <c r="CS466" s="234"/>
      <c r="CT466" s="234"/>
      <c r="CU466" s="234"/>
      <c r="CV466" s="234"/>
      <c r="CW466" s="234"/>
      <c r="CX466" s="234"/>
      <c r="CY466" s="234"/>
      <c r="CZ466" s="234"/>
      <c r="DA466" s="234"/>
      <c r="DB466" s="234"/>
      <c r="DC466" s="234"/>
      <c r="DD466" s="234"/>
      <c r="DE466" s="234"/>
      <c r="DF466" s="234"/>
      <c r="DG466" s="234"/>
      <c r="DH466" s="234"/>
      <c r="DI466" s="234"/>
      <c r="DJ466" s="234"/>
      <c r="DK466" s="234"/>
      <c r="DL466" s="234"/>
      <c r="DM466" s="234"/>
      <c r="DN466" s="234"/>
      <c r="DO466" s="234"/>
      <c r="DP466" s="234"/>
      <c r="DQ466" s="234"/>
      <c r="DR466" s="234"/>
      <c r="DS466" s="234"/>
      <c r="DT466" s="234"/>
      <c r="DU466" s="234"/>
      <c r="DV466" s="234"/>
      <c r="DW466" s="234"/>
      <c r="DX466" s="234"/>
      <c r="DY466" s="234"/>
      <c r="DZ466" s="234"/>
      <c r="EA466" s="234"/>
      <c r="EB466" s="234"/>
      <c r="EC466" s="234"/>
      <c r="ED466" s="234"/>
      <c r="EE466" s="234"/>
      <c r="EF466" s="234"/>
      <c r="EG466" s="234"/>
      <c r="EH466" s="234"/>
      <c r="EI466" s="234"/>
      <c r="EJ466" s="234"/>
      <c r="EK466" s="234"/>
    </row>
    <row r="467" spans="1:141" ht="15" x14ac:dyDescent="0.25">
      <c r="A467" s="386" t="str">
        <f t="shared" si="25"/>
        <v>600120251203TAC0068-60xx-231140029635</v>
      </c>
      <c r="B467" s="161" t="s">
        <v>1922</v>
      </c>
      <c r="C467" s="475" t="s">
        <v>3363</v>
      </c>
      <c r="D467" s="161" t="s">
        <v>4458</v>
      </c>
      <c r="E467" s="161" t="s">
        <v>5230</v>
      </c>
      <c r="F467" s="509"/>
      <c r="G467" s="161" t="s">
        <v>479</v>
      </c>
      <c r="H467" s="198">
        <v>45994</v>
      </c>
      <c r="I467" s="161" t="s">
        <v>566</v>
      </c>
      <c r="J467" s="161" t="s">
        <v>363</v>
      </c>
      <c r="K467" s="260">
        <v>231140029635</v>
      </c>
      <c r="L467" s="161" t="s">
        <v>3221</v>
      </c>
      <c r="M467" s="161" t="s">
        <v>1921</v>
      </c>
      <c r="N467" s="161" t="s">
        <v>564</v>
      </c>
      <c r="O467" s="198" t="e">
        <v>#N/A</v>
      </c>
      <c r="P467" s="161" t="e">
        <v>#N/A</v>
      </c>
      <c r="Q467" s="161" t="e">
        <v>#N/A</v>
      </c>
      <c r="R467" s="161" t="s">
        <v>480</v>
      </c>
      <c r="S467" s="161" t="s">
        <v>675</v>
      </c>
      <c r="T467" s="161" t="s">
        <v>759</v>
      </c>
      <c r="U467" s="161" t="s">
        <v>765</v>
      </c>
      <c r="V467" s="161" t="s">
        <v>658</v>
      </c>
      <c r="W467" s="161" t="s">
        <v>132</v>
      </c>
      <c r="X467" s="198">
        <v>45255</v>
      </c>
      <c r="Y467" s="198">
        <v>45992</v>
      </c>
      <c r="Z467" s="161">
        <v>30</v>
      </c>
      <c r="AA467" s="198">
        <v>46003</v>
      </c>
      <c r="AB467" s="197">
        <f t="shared" si="24"/>
        <v>110</v>
      </c>
      <c r="AC467" s="161" t="s">
        <v>904</v>
      </c>
      <c r="AD467" s="161">
        <v>0</v>
      </c>
      <c r="AE467" s="197">
        <v>0</v>
      </c>
      <c r="AF467" s="197">
        <v>0</v>
      </c>
      <c r="AG467" s="197">
        <v>1.1666666666666667</v>
      </c>
      <c r="AH467" s="242" t="s">
        <v>118</v>
      </c>
      <c r="AI467" s="242" t="s">
        <v>118</v>
      </c>
      <c r="AJ467" s="515"/>
      <c r="AK467" s="515"/>
      <c r="AL467" s="515"/>
      <c r="AM467" s="515"/>
      <c r="AN467" s="515"/>
      <c r="AO467" s="515"/>
      <c r="AP467" s="515"/>
      <c r="AQ467" s="515"/>
      <c r="AR467" s="515"/>
      <c r="AS467" s="515"/>
      <c r="AT467" s="515"/>
      <c r="AU467" s="515"/>
      <c r="AV467" s="515"/>
      <c r="AW467" s="515"/>
      <c r="AX467" s="515"/>
      <c r="AY467" s="515"/>
      <c r="AZ467" s="515"/>
      <c r="BA467" s="515"/>
      <c r="BB467" s="234"/>
      <c r="BC467" s="234"/>
      <c r="BD467" s="234"/>
      <c r="BE467" s="234"/>
      <c r="BF467" s="234"/>
      <c r="BG467" s="234"/>
      <c r="BH467" s="234"/>
      <c r="BI467" s="234"/>
      <c r="BJ467" s="234"/>
      <c r="BK467" s="234"/>
      <c r="BL467" s="234"/>
      <c r="BM467" s="234"/>
      <c r="BN467" s="234"/>
      <c r="BO467" s="234"/>
      <c r="BP467" s="234"/>
      <c r="BQ467" s="234"/>
      <c r="BR467" s="234"/>
      <c r="BS467" s="234"/>
      <c r="BT467" s="234"/>
      <c r="BU467" s="234"/>
      <c r="BV467" s="234"/>
      <c r="BW467" s="234"/>
      <c r="BX467" s="234"/>
      <c r="BY467" s="234"/>
      <c r="BZ467" s="234"/>
      <c r="CA467" s="234"/>
      <c r="CB467" s="234"/>
      <c r="CC467" s="234"/>
      <c r="CD467" s="234"/>
      <c r="CE467" s="234"/>
      <c r="CF467" s="234"/>
      <c r="CG467" s="234"/>
      <c r="CH467" s="234"/>
      <c r="CI467" s="234"/>
      <c r="CJ467" s="234"/>
      <c r="CK467" s="234"/>
      <c r="CL467" s="234"/>
      <c r="CM467" s="234"/>
      <c r="CN467" s="234"/>
      <c r="CO467" s="234"/>
      <c r="CP467" s="234"/>
      <c r="CQ467" s="234"/>
      <c r="CR467" s="234"/>
      <c r="CS467" s="234"/>
      <c r="CT467" s="234"/>
      <c r="CU467" s="234"/>
      <c r="CV467" s="234"/>
      <c r="CW467" s="234"/>
      <c r="CX467" s="234"/>
      <c r="CY467" s="234"/>
      <c r="CZ467" s="234"/>
      <c r="DA467" s="234"/>
      <c r="DB467" s="234"/>
      <c r="DC467" s="234"/>
      <c r="DD467" s="234"/>
      <c r="DE467" s="234"/>
      <c r="DF467" s="234"/>
      <c r="DG467" s="234"/>
      <c r="DH467" s="234"/>
      <c r="DI467" s="234"/>
      <c r="DJ467" s="234"/>
      <c r="DK467" s="234"/>
      <c r="DL467" s="234"/>
      <c r="DM467" s="234"/>
      <c r="DN467" s="234"/>
      <c r="DO467" s="234"/>
      <c r="DP467" s="234"/>
      <c r="DQ467" s="234"/>
      <c r="DR467" s="234"/>
      <c r="DS467" s="234"/>
      <c r="DT467" s="234"/>
      <c r="DU467" s="234"/>
      <c r="DV467" s="234"/>
      <c r="DW467" s="234"/>
      <c r="DX467" s="234"/>
      <c r="DY467" s="234"/>
      <c r="DZ467" s="234"/>
      <c r="EA467" s="234"/>
      <c r="EB467" s="234"/>
      <c r="EC467" s="234"/>
      <c r="ED467" s="234"/>
      <c r="EE467" s="234"/>
      <c r="EF467" s="234"/>
      <c r="EG467" s="234"/>
      <c r="EH467" s="234"/>
      <c r="EI467" s="234"/>
      <c r="EJ467" s="234"/>
      <c r="EK467" s="234"/>
    </row>
    <row r="468" spans="1:141" ht="15" x14ac:dyDescent="0.25">
      <c r="A468" s="386" t="str">
        <f t="shared" si="25"/>
        <v>600120260210TAC0004-60xx-40140000585</v>
      </c>
      <c r="B468" s="161" t="s">
        <v>3900</v>
      </c>
      <c r="C468" s="475" t="s">
        <v>3363</v>
      </c>
      <c r="D468" s="161" t="s">
        <v>4458</v>
      </c>
      <c r="E468" s="161" t="s">
        <v>5289</v>
      </c>
      <c r="F468" s="509"/>
      <c r="G468" s="161" t="s">
        <v>479</v>
      </c>
      <c r="H468" s="198">
        <v>46063</v>
      </c>
      <c r="I468" s="161" t="s">
        <v>566</v>
      </c>
      <c r="J468" s="161" t="s">
        <v>363</v>
      </c>
      <c r="K468" s="260">
        <v>40140000585</v>
      </c>
      <c r="L468" s="161" t="s">
        <v>3901</v>
      </c>
      <c r="M468" s="161" t="s">
        <v>3902</v>
      </c>
      <c r="N468" s="161" t="s">
        <v>564</v>
      </c>
      <c r="O468" s="198" t="e">
        <v>#N/A</v>
      </c>
      <c r="P468" s="161" t="e">
        <v>#N/A</v>
      </c>
      <c r="Q468" s="161" t="e">
        <v>#N/A</v>
      </c>
      <c r="R468" s="161" t="s">
        <v>31</v>
      </c>
      <c r="S468" s="161" t="s">
        <v>675</v>
      </c>
      <c r="T468" s="161" t="s">
        <v>759</v>
      </c>
      <c r="U468" s="161" t="s">
        <v>1347</v>
      </c>
      <c r="V468" s="161" t="s">
        <v>658</v>
      </c>
      <c r="W468" s="161" t="s">
        <v>132</v>
      </c>
      <c r="X468" s="198">
        <v>44927</v>
      </c>
      <c r="Y468" s="198">
        <v>46058</v>
      </c>
      <c r="Z468" s="161">
        <v>30</v>
      </c>
      <c r="AA468" s="198">
        <v>46065</v>
      </c>
      <c r="AB468" s="197">
        <f t="shared" si="24"/>
        <v>48</v>
      </c>
      <c r="AC468" s="161" t="s">
        <v>904</v>
      </c>
      <c r="AD468" s="161">
        <v>0</v>
      </c>
      <c r="AE468" s="197">
        <v>0</v>
      </c>
      <c r="AF468" s="197">
        <v>0</v>
      </c>
      <c r="AG468" s="197">
        <v>0</v>
      </c>
      <c r="AH468" s="242" t="s">
        <v>118</v>
      </c>
      <c r="AI468" s="242" t="s">
        <v>118</v>
      </c>
      <c r="AJ468" s="515"/>
      <c r="AK468" s="515"/>
      <c r="AL468" s="515"/>
      <c r="AM468" s="515"/>
      <c r="AN468" s="515"/>
      <c r="AO468" s="515"/>
      <c r="AP468" s="515"/>
      <c r="AQ468" s="515"/>
      <c r="AR468" s="515"/>
      <c r="AS468" s="515"/>
      <c r="AT468" s="515"/>
      <c r="AU468" s="515"/>
      <c r="AV468" s="515"/>
      <c r="AW468" s="515"/>
      <c r="AX468" s="515"/>
      <c r="AY468" s="515"/>
      <c r="AZ468" s="515"/>
      <c r="BA468" s="515"/>
      <c r="BB468" s="234"/>
      <c r="BC468" s="234"/>
      <c r="BD468" s="234"/>
      <c r="BE468" s="234"/>
      <c r="BF468" s="234"/>
      <c r="BG468" s="234"/>
      <c r="BH468" s="234"/>
      <c r="BI468" s="234"/>
      <c r="BJ468" s="234"/>
      <c r="BK468" s="234"/>
      <c r="BL468" s="234"/>
      <c r="BM468" s="234"/>
      <c r="BN468" s="234"/>
      <c r="BO468" s="234"/>
      <c r="BP468" s="234"/>
      <c r="BQ468" s="234"/>
      <c r="BR468" s="234"/>
      <c r="BS468" s="234"/>
      <c r="BT468" s="234"/>
      <c r="BU468" s="234"/>
      <c r="BV468" s="234"/>
      <c r="BW468" s="234"/>
      <c r="BX468" s="234"/>
      <c r="BY468" s="234"/>
      <c r="BZ468" s="234"/>
      <c r="CA468" s="234"/>
      <c r="CB468" s="234"/>
      <c r="CC468" s="234"/>
      <c r="CD468" s="234"/>
      <c r="CE468" s="234"/>
      <c r="CF468" s="234"/>
      <c r="CG468" s="234"/>
      <c r="CH468" s="234"/>
      <c r="CI468" s="234"/>
      <c r="CJ468" s="234"/>
      <c r="CK468" s="234"/>
      <c r="CL468" s="234"/>
      <c r="CM468" s="234"/>
      <c r="CN468" s="234"/>
      <c r="CO468" s="234"/>
      <c r="CP468" s="234"/>
      <c r="CQ468" s="234"/>
      <c r="CR468" s="234"/>
      <c r="CS468" s="234"/>
      <c r="CT468" s="234"/>
      <c r="CU468" s="234"/>
      <c r="CV468" s="234"/>
      <c r="CW468" s="234"/>
      <c r="CX468" s="234"/>
      <c r="CY468" s="234"/>
      <c r="CZ468" s="234"/>
      <c r="DA468" s="234"/>
      <c r="DB468" s="234"/>
      <c r="DC468" s="234"/>
      <c r="DD468" s="234"/>
      <c r="DE468" s="234"/>
      <c r="DF468" s="234"/>
      <c r="DG468" s="234"/>
      <c r="DH468" s="234"/>
      <c r="DI468" s="234"/>
      <c r="DJ468" s="234"/>
      <c r="DK468" s="234"/>
      <c r="DL468" s="234"/>
      <c r="DM468" s="234"/>
      <c r="DN468" s="234"/>
      <c r="DO468" s="234"/>
      <c r="DP468" s="234"/>
      <c r="DQ468" s="234"/>
      <c r="DR468" s="234"/>
      <c r="DS468" s="234"/>
      <c r="DT468" s="234"/>
      <c r="DU468" s="234"/>
      <c r="DV468" s="234"/>
      <c r="DW468" s="234"/>
      <c r="DX468" s="234"/>
      <c r="DY468" s="234"/>
      <c r="DZ468" s="234"/>
      <c r="EA468" s="234"/>
      <c r="EB468" s="234"/>
      <c r="EC468" s="234"/>
      <c r="ED468" s="234"/>
      <c r="EE468" s="234"/>
      <c r="EF468" s="234"/>
      <c r="EG468" s="234"/>
      <c r="EH468" s="234"/>
      <c r="EI468" s="234"/>
      <c r="EJ468" s="234"/>
      <c r="EK468" s="234"/>
    </row>
    <row r="469" spans="1:141" ht="15" x14ac:dyDescent="0.25">
      <c r="A469" s="386" t="str">
        <f t="shared" si="25"/>
        <v>600120260126TAC0049-60xx-200640034691</v>
      </c>
      <c r="B469" s="161" t="s">
        <v>3926</v>
      </c>
      <c r="C469" s="475" t="s">
        <v>3363</v>
      </c>
      <c r="D469" s="161" t="s">
        <v>4458</v>
      </c>
      <c r="E469" s="161" t="s">
        <v>5290</v>
      </c>
      <c r="F469" s="509"/>
      <c r="G469" s="161" t="s">
        <v>479</v>
      </c>
      <c r="H469" s="198">
        <v>46048</v>
      </c>
      <c r="I469" s="161" t="s">
        <v>566</v>
      </c>
      <c r="J469" s="161" t="s">
        <v>363</v>
      </c>
      <c r="K469" s="260">
        <v>200640034691</v>
      </c>
      <c r="L469" s="161" t="s">
        <v>3927</v>
      </c>
      <c r="M469" s="161" t="s">
        <v>3928</v>
      </c>
      <c r="N469" s="161" t="s">
        <v>564</v>
      </c>
      <c r="O469" s="198" t="e">
        <v>#N/A</v>
      </c>
      <c r="P469" s="161" t="e">
        <v>#N/A</v>
      </c>
      <c r="Q469" s="161" t="e">
        <v>#N/A</v>
      </c>
      <c r="R469" s="161" t="s">
        <v>480</v>
      </c>
      <c r="S469" s="161" t="s">
        <v>769</v>
      </c>
      <c r="T469" s="161" t="s">
        <v>579</v>
      </c>
      <c r="U469" s="161" t="s">
        <v>1609</v>
      </c>
      <c r="V469" s="161" t="s">
        <v>658</v>
      </c>
      <c r="W469" s="161" t="s">
        <v>132</v>
      </c>
      <c r="X469" s="198">
        <v>44927</v>
      </c>
      <c r="Y469" s="198">
        <v>46043</v>
      </c>
      <c r="Z469" s="161">
        <v>30</v>
      </c>
      <c r="AA469" s="198">
        <v>46064</v>
      </c>
      <c r="AB469" s="197">
        <f t="shared" si="24"/>
        <v>49</v>
      </c>
      <c r="AC469" s="161" t="s">
        <v>904</v>
      </c>
      <c r="AD469" s="161">
        <v>0</v>
      </c>
      <c r="AE469" s="197">
        <v>0</v>
      </c>
      <c r="AF469" s="197">
        <v>0</v>
      </c>
      <c r="AG469" s="197">
        <v>0</v>
      </c>
      <c r="AH469" s="242" t="s">
        <v>118</v>
      </c>
      <c r="AI469" s="242" t="s">
        <v>118</v>
      </c>
      <c r="AJ469" s="515"/>
      <c r="AK469" s="515"/>
      <c r="AL469" s="515"/>
      <c r="AM469" s="515"/>
      <c r="AN469" s="515"/>
      <c r="AO469" s="515"/>
      <c r="AP469" s="515"/>
      <c r="AQ469" s="515"/>
      <c r="AR469" s="515"/>
      <c r="AS469" s="515"/>
      <c r="AT469" s="515"/>
      <c r="AU469" s="515"/>
      <c r="AV469" s="515"/>
      <c r="AW469" s="515"/>
      <c r="AX469" s="515"/>
      <c r="AY469" s="515"/>
      <c r="AZ469" s="515"/>
      <c r="BA469" s="515"/>
      <c r="BB469" s="234"/>
      <c r="BC469" s="234"/>
      <c r="BD469" s="234"/>
      <c r="BE469" s="234"/>
      <c r="BF469" s="234"/>
      <c r="BG469" s="234"/>
      <c r="BH469" s="234"/>
      <c r="BI469" s="234"/>
      <c r="BJ469" s="234"/>
      <c r="BK469" s="234"/>
      <c r="BL469" s="234"/>
      <c r="BM469" s="234"/>
      <c r="BN469" s="234"/>
      <c r="BO469" s="234"/>
      <c r="BP469" s="234"/>
      <c r="BQ469" s="234"/>
      <c r="BR469" s="234"/>
      <c r="BS469" s="234"/>
      <c r="BT469" s="234"/>
      <c r="BU469" s="234"/>
      <c r="BV469" s="234"/>
      <c r="BW469" s="234"/>
      <c r="BX469" s="234"/>
      <c r="BY469" s="234"/>
      <c r="BZ469" s="234"/>
      <c r="CA469" s="234"/>
      <c r="CB469" s="234"/>
      <c r="CC469" s="234"/>
      <c r="CD469" s="234"/>
      <c r="CE469" s="234"/>
      <c r="CF469" s="234"/>
      <c r="CG469" s="234"/>
      <c r="CH469" s="234"/>
      <c r="CI469" s="234"/>
      <c r="CJ469" s="234"/>
      <c r="CK469" s="234"/>
      <c r="CL469" s="234"/>
      <c r="CM469" s="234"/>
      <c r="CN469" s="234"/>
      <c r="CO469" s="234"/>
      <c r="CP469" s="234"/>
      <c r="CQ469" s="234"/>
      <c r="CR469" s="234"/>
      <c r="CS469" s="234"/>
      <c r="CT469" s="234"/>
      <c r="CU469" s="234"/>
      <c r="CV469" s="234"/>
      <c r="CW469" s="234"/>
      <c r="CX469" s="234"/>
      <c r="CY469" s="234"/>
      <c r="CZ469" s="234"/>
      <c r="DA469" s="234"/>
      <c r="DB469" s="234"/>
      <c r="DC469" s="234"/>
      <c r="DD469" s="234"/>
      <c r="DE469" s="234"/>
      <c r="DF469" s="234"/>
      <c r="DG469" s="234"/>
      <c r="DH469" s="234"/>
      <c r="DI469" s="234"/>
      <c r="DJ469" s="234"/>
      <c r="DK469" s="234"/>
      <c r="DL469" s="234"/>
      <c r="DM469" s="234"/>
      <c r="DN469" s="234"/>
      <c r="DO469" s="234"/>
      <c r="DP469" s="234"/>
      <c r="DQ469" s="234"/>
      <c r="DR469" s="234"/>
      <c r="DS469" s="234"/>
      <c r="DT469" s="234"/>
      <c r="DU469" s="234"/>
      <c r="DV469" s="234"/>
      <c r="DW469" s="234"/>
      <c r="DX469" s="234"/>
      <c r="DY469" s="234"/>
      <c r="DZ469" s="234"/>
      <c r="EA469" s="234"/>
      <c r="EB469" s="234"/>
      <c r="EC469" s="234"/>
      <c r="ED469" s="234"/>
      <c r="EE469" s="234"/>
      <c r="EF469" s="234"/>
      <c r="EG469" s="234"/>
      <c r="EH469" s="234"/>
      <c r="EI469" s="234"/>
      <c r="EJ469" s="234"/>
      <c r="EK469" s="234"/>
    </row>
    <row r="470" spans="1:141" ht="15" x14ac:dyDescent="0.25">
      <c r="A470" s="386" t="str">
        <f t="shared" si="25"/>
        <v>600120260120TAC0095-60xx-930726401471</v>
      </c>
      <c r="B470" s="161" t="s">
        <v>3845</v>
      </c>
      <c r="C470" s="475" t="s">
        <v>3363</v>
      </c>
      <c r="D470" s="161" t="s">
        <v>4458</v>
      </c>
      <c r="E470" s="161" t="s">
        <v>5291</v>
      </c>
      <c r="F470" s="509"/>
      <c r="G470" s="161" t="s">
        <v>479</v>
      </c>
      <c r="H470" s="198">
        <v>46042</v>
      </c>
      <c r="I470" s="161" t="s">
        <v>566</v>
      </c>
      <c r="J470" s="161" t="s">
        <v>363</v>
      </c>
      <c r="K470" s="260">
        <v>930726401471</v>
      </c>
      <c r="L470" s="161" t="s">
        <v>3940</v>
      </c>
      <c r="M470" s="161" t="s">
        <v>3941</v>
      </c>
      <c r="N470" s="161" t="s">
        <v>564</v>
      </c>
      <c r="O470" s="198" t="e">
        <v>#N/A</v>
      </c>
      <c r="P470" s="161" t="e">
        <v>#N/A</v>
      </c>
      <c r="Q470" s="161" t="e">
        <v>#N/A</v>
      </c>
      <c r="R470" s="161" t="s">
        <v>31</v>
      </c>
      <c r="S470" s="161" t="s">
        <v>788</v>
      </c>
      <c r="T470" s="161" t="s">
        <v>578</v>
      </c>
      <c r="U470" s="161" t="s">
        <v>788</v>
      </c>
      <c r="V470" s="161" t="s">
        <v>658</v>
      </c>
      <c r="W470" s="161" t="s">
        <v>132</v>
      </c>
      <c r="X470" s="198">
        <v>44927</v>
      </c>
      <c r="Y470" s="198">
        <v>46028</v>
      </c>
      <c r="Z470" s="161">
        <v>30</v>
      </c>
      <c r="AA470" s="198">
        <v>46064</v>
      </c>
      <c r="AB470" s="197">
        <f t="shared" si="24"/>
        <v>49</v>
      </c>
      <c r="AC470" s="161" t="s">
        <v>904</v>
      </c>
      <c r="AD470" s="161">
        <v>0</v>
      </c>
      <c r="AE470" s="197">
        <v>0</v>
      </c>
      <c r="AF470" s="197">
        <v>0</v>
      </c>
      <c r="AG470" s="197">
        <v>0</v>
      </c>
      <c r="AH470" s="242" t="s">
        <v>118</v>
      </c>
      <c r="AI470" s="242" t="s">
        <v>118</v>
      </c>
      <c r="AJ470" s="515"/>
      <c r="AK470" s="515"/>
      <c r="AL470" s="515"/>
      <c r="AM470" s="515"/>
      <c r="AN470" s="515"/>
      <c r="AO470" s="515"/>
      <c r="AP470" s="515"/>
      <c r="AQ470" s="515"/>
      <c r="AR470" s="515"/>
      <c r="AS470" s="515"/>
      <c r="AT470" s="515"/>
      <c r="AU470" s="515"/>
      <c r="AV470" s="515"/>
      <c r="AW470" s="515"/>
      <c r="AX470" s="515"/>
      <c r="AY470" s="515"/>
      <c r="AZ470" s="515"/>
      <c r="BA470" s="515"/>
      <c r="BB470" s="234"/>
      <c r="BC470" s="234"/>
      <c r="BD470" s="234"/>
      <c r="BE470" s="234"/>
      <c r="BF470" s="234"/>
      <c r="BG470" s="234"/>
      <c r="BH470" s="234"/>
      <c r="BI470" s="234"/>
      <c r="BJ470" s="234"/>
      <c r="BK470" s="234"/>
      <c r="BL470" s="234"/>
      <c r="BM470" s="234"/>
      <c r="BN470" s="234"/>
      <c r="BO470" s="234"/>
      <c r="BP470" s="234"/>
      <c r="BQ470" s="234"/>
      <c r="BR470" s="234"/>
      <c r="BS470" s="234"/>
      <c r="BT470" s="234"/>
      <c r="BU470" s="234"/>
      <c r="BV470" s="234"/>
      <c r="BW470" s="234"/>
      <c r="BX470" s="234"/>
      <c r="BY470" s="234"/>
      <c r="BZ470" s="234"/>
      <c r="CA470" s="234"/>
      <c r="CB470" s="234"/>
      <c r="CC470" s="234"/>
      <c r="CD470" s="234"/>
      <c r="CE470" s="234"/>
      <c r="CF470" s="234"/>
      <c r="CG470" s="234"/>
      <c r="CH470" s="234"/>
      <c r="CI470" s="234"/>
      <c r="CJ470" s="234"/>
      <c r="CK470" s="234"/>
      <c r="CL470" s="234"/>
      <c r="CM470" s="234"/>
      <c r="CN470" s="234"/>
      <c r="CO470" s="234"/>
      <c r="CP470" s="234"/>
      <c r="CQ470" s="234"/>
      <c r="CR470" s="234"/>
      <c r="CS470" s="234"/>
      <c r="CT470" s="234"/>
      <c r="CU470" s="234"/>
      <c r="CV470" s="234"/>
      <c r="CW470" s="234"/>
      <c r="CX470" s="234"/>
      <c r="CY470" s="234"/>
      <c r="CZ470" s="234"/>
      <c r="DA470" s="234"/>
      <c r="DB470" s="234"/>
      <c r="DC470" s="234"/>
      <c r="DD470" s="234"/>
      <c r="DE470" s="234"/>
      <c r="DF470" s="234"/>
      <c r="DG470" s="234"/>
      <c r="DH470" s="234"/>
      <c r="DI470" s="234"/>
      <c r="DJ470" s="234"/>
      <c r="DK470" s="234"/>
      <c r="DL470" s="234"/>
      <c r="DM470" s="234"/>
      <c r="DN470" s="234"/>
      <c r="DO470" s="234"/>
      <c r="DP470" s="234"/>
      <c r="DQ470" s="234"/>
      <c r="DR470" s="234"/>
      <c r="DS470" s="234"/>
      <c r="DT470" s="234"/>
      <c r="DU470" s="234"/>
      <c r="DV470" s="234"/>
      <c r="DW470" s="234"/>
      <c r="DX470" s="234"/>
      <c r="DY470" s="234"/>
      <c r="DZ470" s="234"/>
      <c r="EA470" s="234"/>
      <c r="EB470" s="234"/>
      <c r="EC470" s="234"/>
      <c r="ED470" s="234"/>
      <c r="EE470" s="234"/>
      <c r="EF470" s="234"/>
      <c r="EG470" s="234"/>
      <c r="EH470" s="234"/>
      <c r="EI470" s="234"/>
      <c r="EJ470" s="234"/>
      <c r="EK470" s="234"/>
    </row>
    <row r="471" spans="1:141" ht="15" x14ac:dyDescent="0.25">
      <c r="A471" s="386" t="str">
        <f t="shared" si="25"/>
        <v>600120260202TAC0045-60xx-250440030234</v>
      </c>
      <c r="B471" s="161" t="s">
        <v>3764</v>
      </c>
      <c r="C471" s="475" t="s">
        <v>3363</v>
      </c>
      <c r="D471" s="161" t="s">
        <v>4458</v>
      </c>
      <c r="E471" s="161" t="s">
        <v>5295</v>
      </c>
      <c r="F471" s="509"/>
      <c r="G471" s="161" t="s">
        <v>479</v>
      </c>
      <c r="H471" s="198">
        <v>46055</v>
      </c>
      <c r="I471" s="161" t="s">
        <v>566</v>
      </c>
      <c r="J471" s="161" t="s">
        <v>363</v>
      </c>
      <c r="K471" s="260">
        <v>250440030234</v>
      </c>
      <c r="L471" s="161" t="s">
        <v>3919</v>
      </c>
      <c r="M471" s="161" t="s">
        <v>3763</v>
      </c>
      <c r="N471" s="161" t="s">
        <v>564</v>
      </c>
      <c r="O471" s="198" t="e">
        <v>#N/A</v>
      </c>
      <c r="P471" s="161" t="e">
        <v>#N/A</v>
      </c>
      <c r="Q471" s="161" t="e">
        <v>#N/A</v>
      </c>
      <c r="R471" s="161" t="s">
        <v>480</v>
      </c>
      <c r="S471" s="161" t="s">
        <v>681</v>
      </c>
      <c r="T471" s="161" t="s">
        <v>578</v>
      </c>
      <c r="U471" s="161" t="s">
        <v>681</v>
      </c>
      <c r="V471" s="161" t="s">
        <v>658</v>
      </c>
      <c r="W471" s="161" t="s">
        <v>132</v>
      </c>
      <c r="X471" s="198">
        <v>45770</v>
      </c>
      <c r="Y471" s="198">
        <v>46042</v>
      </c>
      <c r="Z471" s="161">
        <v>30</v>
      </c>
      <c r="AA471" s="198">
        <v>46065</v>
      </c>
      <c r="AB471" s="197">
        <f t="shared" si="24"/>
        <v>48</v>
      </c>
      <c r="AC471" s="161" t="s">
        <v>904</v>
      </c>
      <c r="AD471" s="161">
        <v>0</v>
      </c>
      <c r="AE471" s="197">
        <v>0</v>
      </c>
      <c r="AF471" s="197">
        <v>0</v>
      </c>
      <c r="AG471" s="197">
        <v>1.3333333333333333</v>
      </c>
      <c r="AH471" s="242" t="s">
        <v>118</v>
      </c>
      <c r="AI471" s="242" t="s">
        <v>118</v>
      </c>
      <c r="AJ471" s="515"/>
      <c r="AK471" s="515"/>
      <c r="AL471" s="515"/>
      <c r="AM471" s="515"/>
      <c r="AN471" s="515"/>
      <c r="AO471" s="515"/>
      <c r="AP471" s="515"/>
      <c r="AQ471" s="515"/>
      <c r="AR471" s="515"/>
      <c r="AS471" s="515"/>
      <c r="AT471" s="515"/>
      <c r="AU471" s="515"/>
      <c r="AV471" s="515"/>
      <c r="AW471" s="515"/>
      <c r="AX471" s="515"/>
      <c r="AY471" s="515"/>
      <c r="AZ471" s="515"/>
      <c r="BA471" s="515"/>
      <c r="BB471" s="234"/>
      <c r="BC471" s="234"/>
      <c r="BD471" s="234"/>
      <c r="BE471" s="234"/>
      <c r="BF471" s="234"/>
      <c r="BG471" s="234"/>
      <c r="BH471" s="234"/>
      <c r="BI471" s="234"/>
      <c r="BJ471" s="234"/>
      <c r="BK471" s="234"/>
      <c r="BL471" s="234"/>
      <c r="BM471" s="234"/>
      <c r="BN471" s="234"/>
      <c r="BO471" s="234"/>
      <c r="BP471" s="234"/>
      <c r="BQ471" s="234"/>
      <c r="BR471" s="234"/>
      <c r="BS471" s="234"/>
      <c r="BT471" s="234"/>
      <c r="BU471" s="234"/>
      <c r="BV471" s="234"/>
      <c r="BW471" s="234"/>
      <c r="BX471" s="234"/>
      <c r="BY471" s="234"/>
      <c r="BZ471" s="234"/>
      <c r="CA471" s="234"/>
      <c r="CB471" s="234"/>
      <c r="CC471" s="234"/>
      <c r="CD471" s="234"/>
      <c r="CE471" s="234"/>
      <c r="CF471" s="234"/>
      <c r="CG471" s="234"/>
      <c r="CH471" s="234"/>
      <c r="CI471" s="234"/>
      <c r="CJ471" s="234"/>
      <c r="CK471" s="234"/>
      <c r="CL471" s="234"/>
      <c r="CM471" s="234"/>
      <c r="CN471" s="234"/>
      <c r="CO471" s="234"/>
      <c r="CP471" s="234"/>
      <c r="CQ471" s="234"/>
      <c r="CR471" s="234"/>
      <c r="CS471" s="234"/>
      <c r="CT471" s="234"/>
      <c r="CU471" s="234"/>
      <c r="CV471" s="234"/>
      <c r="CW471" s="234"/>
      <c r="CX471" s="234"/>
      <c r="CY471" s="234"/>
      <c r="CZ471" s="234"/>
      <c r="DA471" s="234"/>
      <c r="DB471" s="234"/>
      <c r="DC471" s="234"/>
      <c r="DD471" s="234"/>
      <c r="DE471" s="234"/>
      <c r="DF471" s="234"/>
      <c r="DG471" s="234"/>
      <c r="DH471" s="234"/>
      <c r="DI471" s="234"/>
      <c r="DJ471" s="234"/>
      <c r="DK471" s="234"/>
      <c r="DL471" s="234"/>
      <c r="DM471" s="234"/>
      <c r="DN471" s="234"/>
      <c r="DO471" s="234"/>
      <c r="DP471" s="234"/>
      <c r="DQ471" s="234"/>
      <c r="DR471" s="234"/>
      <c r="DS471" s="234"/>
      <c r="DT471" s="234"/>
      <c r="DU471" s="234"/>
      <c r="DV471" s="234"/>
      <c r="DW471" s="234"/>
      <c r="DX471" s="234"/>
      <c r="DY471" s="234"/>
      <c r="DZ471" s="234"/>
      <c r="EA471" s="234"/>
      <c r="EB471" s="234"/>
      <c r="EC471" s="234"/>
      <c r="ED471" s="234"/>
      <c r="EE471" s="234"/>
      <c r="EF471" s="234"/>
      <c r="EG471" s="234"/>
      <c r="EH471" s="234"/>
      <c r="EI471" s="234"/>
      <c r="EJ471" s="234"/>
      <c r="EK471" s="234"/>
    </row>
    <row r="472" spans="1:141" ht="15" x14ac:dyDescent="0.25">
      <c r="A472" s="386" t="str">
        <f t="shared" si="25"/>
        <v>600120260218TAC0006-60xx-101241013047</v>
      </c>
      <c r="B472" s="161" t="s">
        <v>3875</v>
      </c>
      <c r="C472" s="475" t="s">
        <v>3363</v>
      </c>
      <c r="D472" s="161" t="s">
        <v>4458</v>
      </c>
      <c r="E472" s="161" t="s">
        <v>5299</v>
      </c>
      <c r="F472" s="509"/>
      <c r="G472" s="161" t="s">
        <v>479</v>
      </c>
      <c r="H472" s="198">
        <v>46071</v>
      </c>
      <c r="I472" s="161" t="s">
        <v>566</v>
      </c>
      <c r="J472" s="161" t="s">
        <v>363</v>
      </c>
      <c r="K472" s="260">
        <v>101241013047</v>
      </c>
      <c r="L472" s="161" t="s">
        <v>3876</v>
      </c>
      <c r="M472" s="161" t="s">
        <v>5300</v>
      </c>
      <c r="N472" s="161" t="s">
        <v>564</v>
      </c>
      <c r="O472" s="198" t="e">
        <v>#N/A</v>
      </c>
      <c r="P472" s="161" t="e">
        <v>#N/A</v>
      </c>
      <c r="Q472" s="161" t="e">
        <v>#N/A</v>
      </c>
      <c r="R472" s="161" t="s">
        <v>480</v>
      </c>
      <c r="S472" s="161" t="s">
        <v>675</v>
      </c>
      <c r="T472" s="161" t="s">
        <v>759</v>
      </c>
      <c r="U472" s="161" t="s">
        <v>676</v>
      </c>
      <c r="V472" s="161" t="s">
        <v>658</v>
      </c>
      <c r="W472" s="161" t="s">
        <v>132</v>
      </c>
      <c r="X472" s="198">
        <v>44927</v>
      </c>
      <c r="Y472" s="198">
        <v>46064</v>
      </c>
      <c r="Z472" s="161">
        <v>30</v>
      </c>
      <c r="AA472" s="198">
        <v>46073</v>
      </c>
      <c r="AB472" s="197">
        <f t="shared" si="24"/>
        <v>40</v>
      </c>
      <c r="AC472" s="161" t="s">
        <v>904</v>
      </c>
      <c r="AD472" s="161">
        <v>0</v>
      </c>
      <c r="AE472" s="197">
        <v>0</v>
      </c>
      <c r="AF472" s="197">
        <v>0</v>
      </c>
      <c r="AG472" s="197">
        <v>0.91666666666666663</v>
      </c>
      <c r="AH472" s="242" t="s">
        <v>118</v>
      </c>
      <c r="AI472" s="242" t="s">
        <v>118</v>
      </c>
      <c r="AJ472" s="515"/>
      <c r="AK472" s="515"/>
      <c r="AL472" s="515"/>
      <c r="AM472" s="515"/>
      <c r="AN472" s="515"/>
      <c r="AO472" s="515"/>
      <c r="AP472" s="515"/>
      <c r="AQ472" s="515"/>
      <c r="AR472" s="515"/>
      <c r="AS472" s="515"/>
      <c r="AT472" s="515"/>
      <c r="AU472" s="515"/>
      <c r="AV472" s="515"/>
      <c r="AW472" s="515"/>
      <c r="AX472" s="515"/>
      <c r="AY472" s="515"/>
      <c r="AZ472" s="515"/>
      <c r="BA472" s="515"/>
      <c r="BB472" s="234"/>
      <c r="BC472" s="234"/>
      <c r="BD472" s="234"/>
      <c r="BE472" s="234"/>
      <c r="BF472" s="234"/>
      <c r="BG472" s="234"/>
      <c r="BH472" s="234"/>
      <c r="BI472" s="234"/>
      <c r="BJ472" s="234"/>
      <c r="BK472" s="234"/>
      <c r="BL472" s="234"/>
      <c r="BM472" s="234"/>
      <c r="BN472" s="234"/>
      <c r="BO472" s="234"/>
      <c r="BP472" s="234"/>
      <c r="BQ472" s="234"/>
      <c r="BR472" s="234"/>
      <c r="BS472" s="234"/>
      <c r="BT472" s="234"/>
      <c r="BU472" s="234"/>
      <c r="BV472" s="234"/>
      <c r="BW472" s="234"/>
      <c r="BX472" s="234"/>
      <c r="BY472" s="234"/>
      <c r="BZ472" s="234"/>
      <c r="CA472" s="234"/>
      <c r="CB472" s="234"/>
      <c r="CC472" s="234"/>
      <c r="CD472" s="234"/>
      <c r="CE472" s="234"/>
      <c r="CF472" s="234"/>
      <c r="CG472" s="234"/>
      <c r="CH472" s="234"/>
      <c r="CI472" s="234"/>
      <c r="CJ472" s="234"/>
      <c r="CK472" s="234"/>
      <c r="CL472" s="234"/>
      <c r="CM472" s="234"/>
      <c r="CN472" s="234"/>
      <c r="CO472" s="234"/>
      <c r="CP472" s="234"/>
      <c r="CQ472" s="234"/>
      <c r="CR472" s="234"/>
      <c r="CS472" s="234"/>
      <c r="CT472" s="234"/>
      <c r="CU472" s="234"/>
      <c r="CV472" s="234"/>
      <c r="CW472" s="234"/>
      <c r="CX472" s="234"/>
      <c r="CY472" s="234"/>
      <c r="CZ472" s="234"/>
      <c r="DA472" s="234"/>
      <c r="DB472" s="234"/>
      <c r="DC472" s="234"/>
      <c r="DD472" s="234"/>
      <c r="DE472" s="234"/>
      <c r="DF472" s="234"/>
      <c r="DG472" s="234"/>
      <c r="DH472" s="234"/>
      <c r="DI472" s="234"/>
      <c r="DJ472" s="234"/>
      <c r="DK472" s="234"/>
      <c r="DL472" s="234"/>
      <c r="DM472" s="234"/>
      <c r="DN472" s="234"/>
      <c r="DO472" s="234"/>
      <c r="DP472" s="234"/>
      <c r="DQ472" s="234"/>
      <c r="DR472" s="234"/>
      <c r="DS472" s="234"/>
      <c r="DT472" s="234"/>
      <c r="DU472" s="234"/>
      <c r="DV472" s="234"/>
      <c r="DW472" s="234"/>
      <c r="DX472" s="234"/>
      <c r="DY472" s="234"/>
      <c r="DZ472" s="234"/>
      <c r="EA472" s="234"/>
      <c r="EB472" s="234"/>
      <c r="EC472" s="234"/>
      <c r="ED472" s="234"/>
      <c r="EE472" s="234"/>
      <c r="EF472" s="234"/>
      <c r="EG472" s="234"/>
      <c r="EH472" s="234"/>
      <c r="EI472" s="234"/>
      <c r="EJ472" s="234"/>
      <c r="EK472" s="234"/>
    </row>
    <row r="473" spans="1:141" ht="15" x14ac:dyDescent="0.25">
      <c r="A473" s="386" t="str">
        <f t="shared" si="25"/>
        <v>600120260218TAC0015-60xx-250440010275</v>
      </c>
      <c r="B473" s="161" t="s">
        <v>3766</v>
      </c>
      <c r="C473" s="475" t="s">
        <v>3363</v>
      </c>
      <c r="D473" s="161" t="s">
        <v>4458</v>
      </c>
      <c r="E473" s="161" t="s">
        <v>5301</v>
      </c>
      <c r="F473" s="509"/>
      <c r="G473" s="161" t="s">
        <v>479</v>
      </c>
      <c r="H473" s="198">
        <v>46071</v>
      </c>
      <c r="I473" s="161" t="s">
        <v>566</v>
      </c>
      <c r="J473" s="161" t="s">
        <v>363</v>
      </c>
      <c r="K473" s="260">
        <v>250440010275</v>
      </c>
      <c r="L473" s="161" t="s">
        <v>3868</v>
      </c>
      <c r="M473" s="161" t="s">
        <v>3765</v>
      </c>
      <c r="N473" s="161" t="s">
        <v>564</v>
      </c>
      <c r="O473" s="198" t="e">
        <v>#N/A</v>
      </c>
      <c r="P473" s="161" t="e">
        <v>#N/A</v>
      </c>
      <c r="Q473" s="161" t="e">
        <v>#N/A</v>
      </c>
      <c r="R473" s="161" t="s">
        <v>480</v>
      </c>
      <c r="S473" s="161" t="s">
        <v>3767</v>
      </c>
      <c r="T473" s="161" t="s">
        <v>578</v>
      </c>
      <c r="U473" s="161" t="s">
        <v>3767</v>
      </c>
      <c r="V473" s="161" t="s">
        <v>658</v>
      </c>
      <c r="W473" s="161" t="s">
        <v>132</v>
      </c>
      <c r="X473" s="198">
        <v>45755</v>
      </c>
      <c r="Y473" s="198">
        <v>46066</v>
      </c>
      <c r="Z473" s="161">
        <v>30</v>
      </c>
      <c r="AA473" s="198">
        <v>46071</v>
      </c>
      <c r="AB473" s="197">
        <f t="shared" si="24"/>
        <v>42</v>
      </c>
      <c r="AC473" s="161" t="s">
        <v>904</v>
      </c>
      <c r="AD473" s="161">
        <v>0</v>
      </c>
      <c r="AE473" s="197">
        <v>0</v>
      </c>
      <c r="AF473" s="197">
        <v>0</v>
      </c>
      <c r="AG473" s="197">
        <v>0.75</v>
      </c>
      <c r="AH473" s="242" t="s">
        <v>118</v>
      </c>
      <c r="AI473" s="242" t="s">
        <v>118</v>
      </c>
      <c r="AJ473" s="515"/>
      <c r="AK473" s="515"/>
      <c r="AL473" s="515"/>
      <c r="AM473" s="515"/>
      <c r="AN473" s="515"/>
      <c r="AO473" s="515"/>
      <c r="AP473" s="515"/>
      <c r="AQ473" s="515"/>
      <c r="AR473" s="515"/>
      <c r="AS473" s="515"/>
      <c r="AT473" s="515"/>
      <c r="AU473" s="515"/>
      <c r="AV473" s="515"/>
      <c r="AW473" s="515"/>
      <c r="AX473" s="515"/>
      <c r="AY473" s="515"/>
      <c r="AZ473" s="515"/>
      <c r="BA473" s="515"/>
      <c r="BB473" s="234"/>
      <c r="BC473" s="234"/>
      <c r="BD473" s="234"/>
      <c r="BE473" s="234"/>
      <c r="BF473" s="234"/>
      <c r="BG473" s="234"/>
      <c r="BH473" s="234"/>
      <c r="BI473" s="234"/>
      <c r="BJ473" s="234"/>
      <c r="BK473" s="234"/>
      <c r="BL473" s="234"/>
      <c r="BM473" s="234"/>
      <c r="BN473" s="234"/>
      <c r="BO473" s="234"/>
      <c r="BP473" s="234"/>
      <c r="BQ473" s="234"/>
      <c r="BR473" s="234"/>
      <c r="BS473" s="234"/>
      <c r="BT473" s="234"/>
      <c r="BU473" s="234"/>
      <c r="BV473" s="234"/>
      <c r="BW473" s="234"/>
      <c r="BX473" s="234"/>
      <c r="BY473" s="234"/>
      <c r="BZ473" s="234"/>
      <c r="CA473" s="234"/>
      <c r="CB473" s="234"/>
      <c r="CC473" s="234"/>
      <c r="CD473" s="234"/>
      <c r="CE473" s="234"/>
      <c r="CF473" s="234"/>
      <c r="CG473" s="234"/>
      <c r="CH473" s="234"/>
      <c r="CI473" s="234"/>
      <c r="CJ473" s="234"/>
      <c r="CK473" s="234"/>
      <c r="CL473" s="234"/>
      <c r="CM473" s="234"/>
      <c r="CN473" s="234"/>
      <c r="CO473" s="234"/>
      <c r="CP473" s="234"/>
      <c r="CQ473" s="234"/>
      <c r="CR473" s="234"/>
      <c r="CS473" s="234"/>
      <c r="CT473" s="234"/>
      <c r="CU473" s="234"/>
      <c r="CV473" s="234"/>
      <c r="CW473" s="234"/>
      <c r="CX473" s="234"/>
      <c r="CY473" s="234"/>
      <c r="CZ473" s="234"/>
      <c r="DA473" s="234"/>
      <c r="DB473" s="234"/>
      <c r="DC473" s="234"/>
      <c r="DD473" s="234"/>
      <c r="DE473" s="234"/>
      <c r="DF473" s="234"/>
      <c r="DG473" s="234"/>
      <c r="DH473" s="234"/>
      <c r="DI473" s="234"/>
      <c r="DJ473" s="234"/>
      <c r="DK473" s="234"/>
      <c r="DL473" s="234"/>
      <c r="DM473" s="234"/>
      <c r="DN473" s="234"/>
      <c r="DO473" s="234"/>
      <c r="DP473" s="234"/>
      <c r="DQ473" s="234"/>
      <c r="DR473" s="234"/>
      <c r="DS473" s="234"/>
      <c r="DT473" s="234"/>
      <c r="DU473" s="234"/>
      <c r="DV473" s="234"/>
      <c r="DW473" s="234"/>
      <c r="DX473" s="234"/>
      <c r="DY473" s="234"/>
      <c r="DZ473" s="234"/>
      <c r="EA473" s="234"/>
      <c r="EB473" s="234"/>
      <c r="EC473" s="234"/>
      <c r="ED473" s="234"/>
      <c r="EE473" s="234"/>
      <c r="EF473" s="234"/>
      <c r="EG473" s="234"/>
      <c r="EH473" s="234"/>
      <c r="EI473" s="234"/>
      <c r="EJ473" s="234"/>
      <c r="EK473" s="234"/>
    </row>
    <row r="474" spans="1:141" ht="15" x14ac:dyDescent="0.25">
      <c r="A474" s="386" t="str">
        <f t="shared" si="25"/>
        <v>600120260223TAC0009-60xx-160641012507</v>
      </c>
      <c r="B474" s="161" t="s">
        <v>3859</v>
      </c>
      <c r="C474" s="475" t="s">
        <v>3363</v>
      </c>
      <c r="D474" s="161" t="s">
        <v>4458</v>
      </c>
      <c r="E474" s="161" t="s">
        <v>5303</v>
      </c>
      <c r="F474" s="509"/>
      <c r="G474" s="161" t="s">
        <v>479</v>
      </c>
      <c r="H474" s="198">
        <v>46076</v>
      </c>
      <c r="I474" s="161" t="s">
        <v>566</v>
      </c>
      <c r="J474" s="161" t="s">
        <v>363</v>
      </c>
      <c r="K474" s="260">
        <v>160641012507</v>
      </c>
      <c r="L474" s="161" t="s">
        <v>3860</v>
      </c>
      <c r="M474" s="161" t="s">
        <v>5304</v>
      </c>
      <c r="N474" s="161" t="s">
        <v>564</v>
      </c>
      <c r="O474" s="198" t="e">
        <v>#N/A</v>
      </c>
      <c r="P474" s="161" t="e">
        <v>#N/A</v>
      </c>
      <c r="Q474" s="161" t="e">
        <v>#N/A</v>
      </c>
      <c r="R474" s="161" t="s">
        <v>31</v>
      </c>
      <c r="S474" s="161" t="s">
        <v>675</v>
      </c>
      <c r="T474" s="161" t="s">
        <v>759</v>
      </c>
      <c r="U474" s="161" t="s">
        <v>805</v>
      </c>
      <c r="V474" s="161" t="s">
        <v>658</v>
      </c>
      <c r="W474" s="161" t="s">
        <v>132</v>
      </c>
      <c r="X474" s="198">
        <v>44927</v>
      </c>
      <c r="Y474" s="198">
        <v>46072</v>
      </c>
      <c r="Z474" s="161">
        <v>30</v>
      </c>
      <c r="AA474" s="198">
        <v>46078</v>
      </c>
      <c r="AB474" s="197">
        <f t="shared" si="24"/>
        <v>35</v>
      </c>
      <c r="AC474" s="161" t="s">
        <v>904</v>
      </c>
      <c r="AD474" s="161">
        <v>0</v>
      </c>
      <c r="AE474" s="197">
        <v>0</v>
      </c>
      <c r="AF474" s="197">
        <v>0</v>
      </c>
      <c r="AG474" s="197">
        <v>8.5277777777777768</v>
      </c>
      <c r="AH474" s="242" t="s">
        <v>118</v>
      </c>
      <c r="AI474" s="242" t="s">
        <v>118</v>
      </c>
      <c r="AJ474" s="515"/>
      <c r="AK474" s="515"/>
      <c r="AL474" s="515"/>
      <c r="AM474" s="515"/>
      <c r="AN474" s="515"/>
      <c r="AO474" s="515"/>
      <c r="AP474" s="515"/>
      <c r="AQ474" s="515"/>
      <c r="AR474" s="515"/>
      <c r="AS474" s="515"/>
      <c r="AT474" s="515"/>
      <c r="AU474" s="515"/>
      <c r="AV474" s="515"/>
      <c r="AW474" s="515"/>
      <c r="AX474" s="515"/>
      <c r="AY474" s="515"/>
      <c r="AZ474" s="515"/>
      <c r="BA474" s="515"/>
      <c r="BB474" s="234"/>
      <c r="BC474" s="234"/>
      <c r="BD474" s="234"/>
      <c r="BE474" s="234"/>
      <c r="BF474" s="234"/>
      <c r="BG474" s="234"/>
      <c r="BH474" s="234"/>
      <c r="BI474" s="234"/>
      <c r="BJ474" s="234"/>
      <c r="BK474" s="234"/>
      <c r="BL474" s="234"/>
      <c r="BM474" s="234"/>
      <c r="BN474" s="234"/>
      <c r="BO474" s="234"/>
      <c r="BP474" s="234"/>
      <c r="BQ474" s="234"/>
      <c r="BR474" s="234"/>
      <c r="BS474" s="234"/>
      <c r="BT474" s="234"/>
      <c r="BU474" s="234"/>
      <c r="BV474" s="234"/>
      <c r="BW474" s="234"/>
      <c r="BX474" s="234"/>
      <c r="BY474" s="234"/>
      <c r="BZ474" s="234"/>
      <c r="CA474" s="234"/>
      <c r="CB474" s="234"/>
      <c r="CC474" s="234"/>
      <c r="CD474" s="234"/>
      <c r="CE474" s="234"/>
      <c r="CF474" s="234"/>
      <c r="CG474" s="234"/>
      <c r="CH474" s="234"/>
      <c r="CI474" s="234"/>
      <c r="CJ474" s="234"/>
      <c r="CK474" s="234"/>
      <c r="CL474" s="234"/>
      <c r="CM474" s="234"/>
      <c r="CN474" s="234"/>
      <c r="CO474" s="234"/>
      <c r="CP474" s="234"/>
      <c r="CQ474" s="234"/>
      <c r="CR474" s="234"/>
      <c r="CS474" s="234"/>
      <c r="CT474" s="234"/>
      <c r="CU474" s="234"/>
      <c r="CV474" s="234"/>
      <c r="CW474" s="234"/>
      <c r="CX474" s="234"/>
      <c r="CY474" s="234"/>
      <c r="CZ474" s="234"/>
      <c r="DA474" s="234"/>
      <c r="DB474" s="234"/>
      <c r="DC474" s="234"/>
      <c r="DD474" s="234"/>
      <c r="DE474" s="234"/>
      <c r="DF474" s="234"/>
      <c r="DG474" s="234"/>
      <c r="DH474" s="234"/>
      <c r="DI474" s="234"/>
      <c r="DJ474" s="234"/>
      <c r="DK474" s="234"/>
      <c r="DL474" s="234"/>
      <c r="DM474" s="234"/>
      <c r="DN474" s="234"/>
      <c r="DO474" s="234"/>
      <c r="DP474" s="234"/>
      <c r="DQ474" s="234"/>
      <c r="DR474" s="234"/>
      <c r="DS474" s="234"/>
      <c r="DT474" s="234"/>
      <c r="DU474" s="234"/>
      <c r="DV474" s="234"/>
      <c r="DW474" s="234"/>
      <c r="DX474" s="234"/>
      <c r="DY474" s="234"/>
      <c r="DZ474" s="234"/>
      <c r="EA474" s="234"/>
      <c r="EB474" s="234"/>
      <c r="EC474" s="234"/>
      <c r="ED474" s="234"/>
      <c r="EE474" s="234"/>
      <c r="EF474" s="234"/>
      <c r="EG474" s="234"/>
      <c r="EH474" s="234"/>
      <c r="EI474" s="234"/>
      <c r="EJ474" s="234"/>
      <c r="EK474" s="234"/>
    </row>
    <row r="475" spans="1:141" ht="15" x14ac:dyDescent="0.25">
      <c r="A475" s="386" t="str">
        <f t="shared" si="25"/>
        <v>600120260210TAC0018-60xx-240941019136</v>
      </c>
      <c r="B475" s="161" t="s">
        <v>3898</v>
      </c>
      <c r="C475" s="475" t="s">
        <v>3363</v>
      </c>
      <c r="D475" s="161" t="s">
        <v>4458</v>
      </c>
      <c r="E475" s="161" t="s">
        <v>5307</v>
      </c>
      <c r="F475" s="509"/>
      <c r="G475" s="161" t="s">
        <v>479</v>
      </c>
      <c r="H475" s="198">
        <v>46063</v>
      </c>
      <c r="I475" s="161" t="s">
        <v>566</v>
      </c>
      <c r="J475" s="161" t="s">
        <v>363</v>
      </c>
      <c r="K475" s="260">
        <v>240941019136</v>
      </c>
      <c r="L475" s="161" t="s">
        <v>3899</v>
      </c>
      <c r="M475" s="161" t="s">
        <v>5308</v>
      </c>
      <c r="N475" s="161" t="s">
        <v>564</v>
      </c>
      <c r="O475" s="198" t="e">
        <v>#N/A</v>
      </c>
      <c r="P475" s="161" t="e">
        <v>#N/A</v>
      </c>
      <c r="Q475" s="161" t="e">
        <v>#N/A</v>
      </c>
      <c r="R475" s="161" t="s">
        <v>480</v>
      </c>
      <c r="S475" s="161" t="s">
        <v>789</v>
      </c>
      <c r="T475" s="161" t="s">
        <v>594</v>
      </c>
      <c r="U475" s="161" t="s">
        <v>683</v>
      </c>
      <c r="V475" s="161" t="s">
        <v>658</v>
      </c>
      <c r="W475" s="161" t="s">
        <v>132</v>
      </c>
      <c r="X475" s="198">
        <v>45551</v>
      </c>
      <c r="Y475" s="198">
        <v>46055</v>
      </c>
      <c r="Z475" s="161">
        <v>30</v>
      </c>
      <c r="AA475" s="198">
        <v>46064</v>
      </c>
      <c r="AB475" s="197">
        <f t="shared" si="24"/>
        <v>49</v>
      </c>
      <c r="AC475" s="161" t="s">
        <v>904</v>
      </c>
      <c r="AD475" s="161">
        <v>0</v>
      </c>
      <c r="AE475" s="197">
        <v>0</v>
      </c>
      <c r="AF475" s="197">
        <v>0</v>
      </c>
      <c r="AG475" s="197">
        <v>0.29166666666666663</v>
      </c>
      <c r="AH475" s="242" t="s">
        <v>118</v>
      </c>
      <c r="AI475" s="242" t="s">
        <v>118</v>
      </c>
      <c r="AJ475" s="515"/>
      <c r="AK475" s="515"/>
      <c r="AL475" s="515"/>
      <c r="AM475" s="515"/>
      <c r="AN475" s="515"/>
      <c r="AO475" s="515"/>
      <c r="AP475" s="515"/>
      <c r="AQ475" s="515"/>
      <c r="AR475" s="515"/>
      <c r="AS475" s="515"/>
      <c r="AT475" s="515"/>
      <c r="AU475" s="515"/>
      <c r="AV475" s="515"/>
      <c r="AW475" s="515"/>
      <c r="AX475" s="515"/>
      <c r="AY475" s="515"/>
      <c r="AZ475" s="515"/>
      <c r="BA475" s="515"/>
      <c r="BB475" s="234"/>
      <c r="BC475" s="234"/>
      <c r="BD475" s="234"/>
      <c r="BE475" s="234"/>
      <c r="BF475" s="234"/>
      <c r="BG475" s="234"/>
      <c r="BH475" s="234"/>
      <c r="BI475" s="234"/>
      <c r="BJ475" s="234"/>
      <c r="BK475" s="234"/>
      <c r="BL475" s="234"/>
      <c r="BM475" s="234"/>
      <c r="BN475" s="234"/>
      <c r="BO475" s="234"/>
      <c r="BP475" s="234"/>
      <c r="BQ475" s="234"/>
      <c r="BR475" s="234"/>
      <c r="BS475" s="234"/>
      <c r="BT475" s="234"/>
      <c r="BU475" s="234"/>
      <c r="BV475" s="234"/>
      <c r="BW475" s="234"/>
      <c r="BX475" s="234"/>
      <c r="BY475" s="234"/>
      <c r="BZ475" s="234"/>
      <c r="CA475" s="234"/>
      <c r="CB475" s="234"/>
      <c r="CC475" s="234"/>
      <c r="CD475" s="234"/>
      <c r="CE475" s="234"/>
      <c r="CF475" s="234"/>
      <c r="CG475" s="234"/>
      <c r="CH475" s="234"/>
      <c r="CI475" s="234"/>
      <c r="CJ475" s="234"/>
      <c r="CK475" s="234"/>
      <c r="CL475" s="234"/>
      <c r="CM475" s="234"/>
      <c r="CN475" s="234"/>
      <c r="CO475" s="234"/>
      <c r="CP475" s="234"/>
      <c r="CQ475" s="234"/>
      <c r="CR475" s="234"/>
      <c r="CS475" s="234"/>
      <c r="CT475" s="234"/>
      <c r="CU475" s="234"/>
      <c r="CV475" s="234"/>
      <c r="CW475" s="234"/>
      <c r="CX475" s="234"/>
      <c r="CY475" s="234"/>
      <c r="CZ475" s="234"/>
      <c r="DA475" s="234"/>
      <c r="DB475" s="234"/>
      <c r="DC475" s="234"/>
      <c r="DD475" s="234"/>
      <c r="DE475" s="234"/>
      <c r="DF475" s="234"/>
      <c r="DG475" s="234"/>
      <c r="DH475" s="234"/>
      <c r="DI475" s="234"/>
      <c r="DJ475" s="234"/>
      <c r="DK475" s="234"/>
      <c r="DL475" s="234"/>
      <c r="DM475" s="234"/>
      <c r="DN475" s="234"/>
      <c r="DO475" s="234"/>
      <c r="DP475" s="234"/>
      <c r="DQ475" s="234"/>
      <c r="DR475" s="234"/>
      <c r="DS475" s="234"/>
      <c r="DT475" s="234"/>
      <c r="DU475" s="234"/>
      <c r="DV475" s="234"/>
      <c r="DW475" s="234"/>
      <c r="DX475" s="234"/>
      <c r="DY475" s="234"/>
      <c r="DZ475" s="234"/>
      <c r="EA475" s="234"/>
      <c r="EB475" s="234"/>
      <c r="EC475" s="234"/>
      <c r="ED475" s="234"/>
      <c r="EE475" s="234"/>
      <c r="EF475" s="234"/>
      <c r="EG475" s="234"/>
      <c r="EH475" s="234"/>
      <c r="EI475" s="234"/>
      <c r="EJ475" s="234"/>
      <c r="EK475" s="234"/>
    </row>
    <row r="476" spans="1:141" ht="15" x14ac:dyDescent="0.25">
      <c r="A476" s="386" t="str">
        <f t="shared" si="25"/>
        <v>620120251217TAC0012-62xx-250940020502</v>
      </c>
      <c r="B476" s="161" t="s">
        <v>2155</v>
      </c>
      <c r="C476" s="475" t="s">
        <v>3363</v>
      </c>
      <c r="D476" s="161" t="s">
        <v>4458</v>
      </c>
      <c r="E476" s="161" t="s">
        <v>5400</v>
      </c>
      <c r="F476" s="509"/>
      <c r="G476" s="161" t="s">
        <v>479</v>
      </c>
      <c r="H476" s="198">
        <v>46008</v>
      </c>
      <c r="I476" s="161" t="s">
        <v>576</v>
      </c>
      <c r="J476" s="161" t="s">
        <v>361</v>
      </c>
      <c r="K476" s="260">
        <v>250940020502</v>
      </c>
      <c r="L476" s="161"/>
      <c r="M476" s="161" t="s">
        <v>2154</v>
      </c>
      <c r="N476" s="161" t="s">
        <v>564</v>
      </c>
      <c r="O476" s="198" t="e">
        <v>#N/A</v>
      </c>
      <c r="P476" s="161" t="e">
        <v>#N/A</v>
      </c>
      <c r="Q476" s="161" t="e">
        <v>#N/A</v>
      </c>
      <c r="R476" s="161" t="s">
        <v>31</v>
      </c>
      <c r="S476" s="161" t="s">
        <v>715</v>
      </c>
      <c r="T476" s="161" t="s">
        <v>567</v>
      </c>
      <c r="U476" s="161" t="s">
        <v>489</v>
      </c>
      <c r="V476" s="161" t="s">
        <v>658</v>
      </c>
      <c r="W476" s="161" t="s">
        <v>132</v>
      </c>
      <c r="X476" s="198">
        <v>45412</v>
      </c>
      <c r="Y476" s="198">
        <v>46022</v>
      </c>
      <c r="Z476" s="161">
        <v>30</v>
      </c>
      <c r="AA476" s="198">
        <v>46020</v>
      </c>
      <c r="AB476" s="197">
        <f t="shared" si="24"/>
        <v>93</v>
      </c>
      <c r="AC476" s="161" t="s">
        <v>904</v>
      </c>
      <c r="AD476" s="161">
        <v>0</v>
      </c>
      <c r="AE476" s="197">
        <v>0</v>
      </c>
      <c r="AF476" s="197">
        <v>0</v>
      </c>
      <c r="AG476" s="197">
        <v>0</v>
      </c>
      <c r="AH476" s="242" t="s">
        <v>118</v>
      </c>
      <c r="AI476" s="242" t="s">
        <v>118</v>
      </c>
      <c r="AJ476" s="515"/>
      <c r="AK476" s="515"/>
      <c r="AL476" s="515"/>
      <c r="AM476" s="515"/>
      <c r="AN476" s="515"/>
      <c r="AO476" s="515"/>
      <c r="AP476" s="515"/>
      <c r="AQ476" s="515"/>
      <c r="AR476" s="515"/>
      <c r="AS476" s="515"/>
      <c r="AT476" s="515"/>
      <c r="AU476" s="515"/>
      <c r="AV476" s="515"/>
      <c r="AW476" s="515"/>
      <c r="AX476" s="515"/>
      <c r="AY476" s="515"/>
      <c r="AZ476" s="515"/>
      <c r="BA476" s="515"/>
      <c r="BB476" s="234"/>
      <c r="BC476" s="234"/>
      <c r="BD476" s="234"/>
      <c r="BE476" s="234"/>
      <c r="BF476" s="234"/>
      <c r="BG476" s="234"/>
      <c r="BH476" s="234"/>
      <c r="BI476" s="234"/>
      <c r="BJ476" s="234"/>
      <c r="BK476" s="234"/>
      <c r="BL476" s="234"/>
      <c r="BM476" s="234"/>
      <c r="BN476" s="234"/>
      <c r="BO476" s="234"/>
      <c r="BP476" s="234"/>
      <c r="BQ476" s="234"/>
      <c r="BR476" s="234"/>
      <c r="BS476" s="234"/>
      <c r="BT476" s="234"/>
      <c r="BU476" s="234"/>
      <c r="BV476" s="234"/>
      <c r="BW476" s="234"/>
      <c r="BX476" s="234"/>
      <c r="BY476" s="234"/>
      <c r="BZ476" s="234"/>
      <c r="CA476" s="234"/>
      <c r="CB476" s="234"/>
      <c r="CC476" s="234"/>
      <c r="CD476" s="234"/>
      <c r="CE476" s="234"/>
      <c r="CF476" s="234"/>
      <c r="CG476" s="234"/>
      <c r="CH476" s="234"/>
      <c r="CI476" s="234"/>
      <c r="CJ476" s="234"/>
      <c r="CK476" s="234"/>
      <c r="CL476" s="234"/>
      <c r="CM476" s="234"/>
      <c r="CN476" s="234"/>
      <c r="CO476" s="234"/>
      <c r="CP476" s="234"/>
      <c r="CQ476" s="234"/>
      <c r="CR476" s="234"/>
      <c r="CS476" s="234"/>
      <c r="CT476" s="234"/>
      <c r="CU476" s="234"/>
      <c r="CV476" s="234"/>
      <c r="CW476" s="234"/>
      <c r="CX476" s="234"/>
      <c r="CY476" s="234"/>
      <c r="CZ476" s="234"/>
      <c r="DA476" s="234"/>
      <c r="DB476" s="234"/>
      <c r="DC476" s="234"/>
      <c r="DD476" s="234"/>
      <c r="DE476" s="234"/>
      <c r="DF476" s="234"/>
      <c r="DG476" s="234"/>
      <c r="DH476" s="234"/>
      <c r="DI476" s="234"/>
      <c r="DJ476" s="234"/>
      <c r="DK476" s="234"/>
      <c r="DL476" s="234"/>
      <c r="DM476" s="234"/>
      <c r="DN476" s="234"/>
      <c r="DO476" s="234"/>
      <c r="DP476" s="234"/>
      <c r="DQ476" s="234"/>
      <c r="DR476" s="234"/>
      <c r="DS476" s="234"/>
      <c r="DT476" s="234"/>
      <c r="DU476" s="234"/>
      <c r="DV476" s="234"/>
      <c r="DW476" s="234"/>
      <c r="DX476" s="234"/>
      <c r="DY476" s="234"/>
      <c r="DZ476" s="234"/>
      <c r="EA476" s="234"/>
      <c r="EB476" s="234"/>
      <c r="EC476" s="234"/>
      <c r="ED476" s="234"/>
      <c r="EE476" s="234"/>
      <c r="EF476" s="234"/>
      <c r="EG476" s="234"/>
      <c r="EH476" s="234"/>
      <c r="EI476" s="234"/>
      <c r="EJ476" s="234"/>
      <c r="EK476" s="234"/>
    </row>
    <row r="477" spans="1:141" ht="15" x14ac:dyDescent="0.25">
      <c r="A477" s="386" t="str">
        <f t="shared" si="25"/>
        <v>620120251201TAC0027-62xx-30240018351</v>
      </c>
      <c r="B477" s="161" t="s">
        <v>2639</v>
      </c>
      <c r="C477" s="475" t="s">
        <v>3363</v>
      </c>
      <c r="D477" s="161" t="s">
        <v>4458</v>
      </c>
      <c r="E477" s="161" t="s">
        <v>5407</v>
      </c>
      <c r="F477" s="509"/>
      <c r="G477" s="161" t="s">
        <v>479</v>
      </c>
      <c r="H477" s="198">
        <v>45992</v>
      </c>
      <c r="I477" s="161" t="s">
        <v>576</v>
      </c>
      <c r="J477" s="161" t="s">
        <v>361</v>
      </c>
      <c r="K477" s="260">
        <v>30240018351</v>
      </c>
      <c r="L477" s="161" t="s">
        <v>3196</v>
      </c>
      <c r="M477" s="161" t="s">
        <v>2638</v>
      </c>
      <c r="N477" s="161" t="s">
        <v>564</v>
      </c>
      <c r="O477" s="198" t="e">
        <v>#N/A</v>
      </c>
      <c r="P477" s="161" t="e">
        <v>#N/A</v>
      </c>
      <c r="Q477" s="161" t="e">
        <v>#N/A</v>
      </c>
      <c r="R477" s="161" t="s">
        <v>480</v>
      </c>
      <c r="S477" s="161" t="s">
        <v>715</v>
      </c>
      <c r="T477" s="161" t="s">
        <v>567</v>
      </c>
      <c r="U477" s="161" t="s">
        <v>686</v>
      </c>
      <c r="V477" s="161" t="s">
        <v>658</v>
      </c>
      <c r="W477" s="161" t="s">
        <v>132</v>
      </c>
      <c r="X477" s="198">
        <v>44562</v>
      </c>
      <c r="Y477" s="198">
        <v>45978</v>
      </c>
      <c r="Z477" s="161">
        <v>30</v>
      </c>
      <c r="AA477" s="198">
        <v>46052</v>
      </c>
      <c r="AB477" s="197">
        <f t="shared" si="24"/>
        <v>61</v>
      </c>
      <c r="AC477" s="161" t="s">
        <v>904</v>
      </c>
      <c r="AD477" s="161">
        <v>0</v>
      </c>
      <c r="AE477" s="197">
        <v>0</v>
      </c>
      <c r="AF477" s="197">
        <v>0</v>
      </c>
      <c r="AG477" s="197">
        <v>0</v>
      </c>
      <c r="AH477" s="242" t="s">
        <v>118</v>
      </c>
      <c r="AI477" s="242" t="s">
        <v>118</v>
      </c>
      <c r="AJ477" s="515"/>
      <c r="AK477" s="515"/>
      <c r="AL477" s="515"/>
      <c r="AM477" s="515"/>
      <c r="AN477" s="515"/>
      <c r="AO477" s="515"/>
      <c r="AP477" s="515"/>
      <c r="AQ477" s="515"/>
      <c r="AR477" s="515"/>
      <c r="AS477" s="515"/>
      <c r="AT477" s="515"/>
      <c r="AU477" s="515"/>
      <c r="AV477" s="515"/>
      <c r="AW477" s="515"/>
      <c r="AX477" s="515"/>
      <c r="AY477" s="515"/>
      <c r="AZ477" s="515"/>
      <c r="BA477" s="515"/>
      <c r="BB477" s="234"/>
      <c r="BC477" s="234"/>
      <c r="BD477" s="234"/>
      <c r="BE477" s="234"/>
      <c r="BF477" s="234"/>
      <c r="BG477" s="234"/>
      <c r="BH477" s="234"/>
      <c r="BI477" s="234"/>
      <c r="BJ477" s="234"/>
      <c r="BK477" s="234"/>
      <c r="BL477" s="234"/>
      <c r="BM477" s="234"/>
      <c r="BN477" s="234"/>
      <c r="BO477" s="234"/>
      <c r="BP477" s="234"/>
      <c r="BQ477" s="234"/>
      <c r="BR477" s="234"/>
      <c r="BS477" s="234"/>
      <c r="BT477" s="234"/>
      <c r="BU477" s="234"/>
      <c r="BV477" s="234"/>
      <c r="BW477" s="234"/>
      <c r="BX477" s="234"/>
      <c r="BY477" s="234"/>
      <c r="BZ477" s="234"/>
      <c r="CA477" s="234"/>
      <c r="CB477" s="234"/>
      <c r="CC477" s="234"/>
      <c r="CD477" s="234"/>
      <c r="CE477" s="234"/>
      <c r="CF477" s="234"/>
      <c r="CG477" s="234"/>
      <c r="CH477" s="234"/>
      <c r="CI477" s="234"/>
      <c r="CJ477" s="234"/>
      <c r="CK477" s="234"/>
      <c r="CL477" s="234"/>
      <c r="CM477" s="234"/>
      <c r="CN477" s="234"/>
      <c r="CO477" s="234"/>
      <c r="CP477" s="234"/>
      <c r="CQ477" s="234"/>
      <c r="CR477" s="234"/>
      <c r="CS477" s="234"/>
      <c r="CT477" s="234"/>
      <c r="CU477" s="234"/>
      <c r="CV477" s="234"/>
      <c r="CW477" s="234"/>
      <c r="CX477" s="234"/>
      <c r="CY477" s="234"/>
      <c r="CZ477" s="234"/>
      <c r="DA477" s="234"/>
      <c r="DB477" s="234"/>
      <c r="DC477" s="234"/>
      <c r="DD477" s="234"/>
      <c r="DE477" s="234"/>
      <c r="DF477" s="234"/>
      <c r="DG477" s="234"/>
      <c r="DH477" s="234"/>
      <c r="DI477" s="234"/>
      <c r="DJ477" s="234"/>
      <c r="DK477" s="234"/>
      <c r="DL477" s="234"/>
      <c r="DM477" s="234"/>
      <c r="DN477" s="234"/>
      <c r="DO477" s="234"/>
      <c r="DP477" s="234"/>
      <c r="DQ477" s="234"/>
      <c r="DR477" s="234"/>
      <c r="DS477" s="234"/>
      <c r="DT477" s="234"/>
      <c r="DU477" s="234"/>
      <c r="DV477" s="234"/>
      <c r="DW477" s="234"/>
      <c r="DX477" s="234"/>
      <c r="DY477" s="234"/>
      <c r="DZ477" s="234"/>
      <c r="EA477" s="234"/>
      <c r="EB477" s="234"/>
      <c r="EC477" s="234"/>
      <c r="ED477" s="234"/>
      <c r="EE477" s="234"/>
      <c r="EF477" s="234"/>
      <c r="EG477" s="234"/>
      <c r="EH477" s="234"/>
      <c r="EI477" s="234"/>
      <c r="EJ477" s="234"/>
      <c r="EK477" s="234"/>
    </row>
    <row r="478" spans="1:141" ht="15" x14ac:dyDescent="0.25">
      <c r="A478" s="386" t="str">
        <f t="shared" si="25"/>
        <v>620120251218TAC0028-62xx-781202301664</v>
      </c>
      <c r="B478" s="161" t="s">
        <v>2661</v>
      </c>
      <c r="C478" s="475" t="s">
        <v>3363</v>
      </c>
      <c r="D478" s="161" t="s">
        <v>4458</v>
      </c>
      <c r="E478" s="161" t="s">
        <v>5409</v>
      </c>
      <c r="F478" s="509"/>
      <c r="G478" s="161" t="s">
        <v>479</v>
      </c>
      <c r="H478" s="198">
        <v>46009</v>
      </c>
      <c r="I478" s="161" t="s">
        <v>576</v>
      </c>
      <c r="J478" s="161" t="s">
        <v>361</v>
      </c>
      <c r="K478" s="260">
        <v>781202301664</v>
      </c>
      <c r="L478" s="161" t="s">
        <v>3961</v>
      </c>
      <c r="M478" s="161" t="s">
        <v>2660</v>
      </c>
      <c r="N478" s="161" t="s">
        <v>564</v>
      </c>
      <c r="O478" s="198" t="e">
        <v>#N/A</v>
      </c>
      <c r="P478" s="161" t="e">
        <v>#N/A</v>
      </c>
      <c r="Q478" s="161" t="e">
        <v>#N/A</v>
      </c>
      <c r="R478" s="161" t="s">
        <v>480</v>
      </c>
      <c r="S478" s="161" t="s">
        <v>678</v>
      </c>
      <c r="T478" s="161" t="s">
        <v>594</v>
      </c>
      <c r="U478" s="161" t="s">
        <v>833</v>
      </c>
      <c r="V478" s="161" t="s">
        <v>658</v>
      </c>
      <c r="W478" s="161" t="s">
        <v>132</v>
      </c>
      <c r="X478" s="198">
        <v>44562</v>
      </c>
      <c r="Y478" s="198">
        <v>46000</v>
      </c>
      <c r="Z478" s="161">
        <v>30</v>
      </c>
      <c r="AA478" s="198">
        <v>46056</v>
      </c>
      <c r="AB478" s="197">
        <f t="shared" si="24"/>
        <v>57</v>
      </c>
      <c r="AC478" s="161" t="s">
        <v>904</v>
      </c>
      <c r="AD478" s="161">
        <v>0</v>
      </c>
      <c r="AE478" s="197">
        <v>0</v>
      </c>
      <c r="AF478" s="197">
        <v>0</v>
      </c>
      <c r="AG478" s="197">
        <v>0</v>
      </c>
      <c r="AH478" s="242" t="s">
        <v>118</v>
      </c>
      <c r="AI478" s="242" t="s">
        <v>118</v>
      </c>
      <c r="AJ478" s="515"/>
      <c r="AK478" s="515"/>
      <c r="AL478" s="515"/>
      <c r="AM478" s="515"/>
      <c r="AN478" s="515"/>
      <c r="AO478" s="515"/>
      <c r="AP478" s="515"/>
      <c r="AQ478" s="515"/>
      <c r="AR478" s="515"/>
      <c r="AS478" s="515"/>
      <c r="AT478" s="515"/>
      <c r="AU478" s="515"/>
      <c r="AV478" s="515"/>
      <c r="AW478" s="515"/>
      <c r="AX478" s="515"/>
      <c r="AY478" s="515"/>
      <c r="AZ478" s="515"/>
      <c r="BA478" s="515"/>
      <c r="BB478" s="234"/>
      <c r="BC478" s="234"/>
      <c r="BD478" s="234"/>
      <c r="BE478" s="234"/>
      <c r="BF478" s="234"/>
      <c r="BG478" s="234"/>
      <c r="BH478" s="234"/>
      <c r="BI478" s="234"/>
      <c r="BJ478" s="234"/>
      <c r="BK478" s="234"/>
      <c r="BL478" s="234"/>
      <c r="BM478" s="234"/>
      <c r="BN478" s="234"/>
      <c r="BO478" s="234"/>
      <c r="BP478" s="234"/>
      <c r="BQ478" s="234"/>
      <c r="BR478" s="234"/>
      <c r="BS478" s="234"/>
      <c r="BT478" s="234"/>
      <c r="BU478" s="234"/>
      <c r="BV478" s="234"/>
      <c r="BW478" s="234"/>
      <c r="BX478" s="234"/>
      <c r="BY478" s="234"/>
      <c r="BZ478" s="234"/>
      <c r="CA478" s="234"/>
      <c r="CB478" s="234"/>
      <c r="CC478" s="234"/>
      <c r="CD478" s="234"/>
      <c r="CE478" s="234"/>
      <c r="CF478" s="234"/>
      <c r="CG478" s="234"/>
      <c r="CH478" s="234"/>
      <c r="CI478" s="234"/>
      <c r="CJ478" s="234"/>
      <c r="CK478" s="234"/>
      <c r="CL478" s="234"/>
      <c r="CM478" s="234"/>
      <c r="CN478" s="234"/>
      <c r="CO478" s="234"/>
      <c r="CP478" s="234"/>
      <c r="CQ478" s="234"/>
      <c r="CR478" s="234"/>
      <c r="CS478" s="234"/>
      <c r="CT478" s="234"/>
      <c r="CU478" s="234"/>
      <c r="CV478" s="234"/>
      <c r="CW478" s="234"/>
      <c r="CX478" s="234"/>
      <c r="CY478" s="234"/>
      <c r="CZ478" s="234"/>
      <c r="DA478" s="234"/>
      <c r="DB478" s="234"/>
      <c r="DC478" s="234"/>
      <c r="DD478" s="234"/>
      <c r="DE478" s="234"/>
      <c r="DF478" s="234"/>
      <c r="DG478" s="234"/>
      <c r="DH478" s="234"/>
      <c r="DI478" s="234"/>
      <c r="DJ478" s="234"/>
      <c r="DK478" s="234"/>
      <c r="DL478" s="234"/>
      <c r="DM478" s="234"/>
      <c r="DN478" s="234"/>
      <c r="DO478" s="234"/>
      <c r="DP478" s="234"/>
      <c r="DQ478" s="234"/>
      <c r="DR478" s="234"/>
      <c r="DS478" s="234"/>
      <c r="DT478" s="234"/>
      <c r="DU478" s="234"/>
      <c r="DV478" s="234"/>
      <c r="DW478" s="234"/>
      <c r="DX478" s="234"/>
      <c r="DY478" s="234"/>
      <c r="DZ478" s="234"/>
      <c r="EA478" s="234"/>
      <c r="EB478" s="234"/>
      <c r="EC478" s="234"/>
      <c r="ED478" s="234"/>
      <c r="EE478" s="234"/>
      <c r="EF478" s="234"/>
      <c r="EG478" s="234"/>
      <c r="EH478" s="234"/>
      <c r="EI478" s="234"/>
      <c r="EJ478" s="234"/>
      <c r="EK478" s="234"/>
    </row>
  </sheetData>
  <autoFilter ref="A4:EK478"/>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2:G34"/>
  <sheetViews>
    <sheetView zoomScale="85" zoomScaleNormal="85" workbookViewId="0">
      <selection activeCell="F11" sqref="F11"/>
    </sheetView>
  </sheetViews>
  <sheetFormatPr defaultRowHeight="15" x14ac:dyDescent="0.25"/>
  <cols>
    <col min="1" max="1" width="6.85546875" customWidth="1"/>
    <col min="2" max="2" width="8" customWidth="1"/>
    <col min="3" max="3" width="20.85546875" bestFit="1" customWidth="1"/>
    <col min="4" max="4" width="16.85546875" customWidth="1"/>
    <col min="5" max="5" width="18" style="1" customWidth="1"/>
    <col min="6" max="6" width="18.7109375" style="8" customWidth="1"/>
  </cols>
  <sheetData>
    <row r="2" spans="1:7" ht="29.25" x14ac:dyDescent="0.55000000000000004">
      <c r="A2" s="18"/>
      <c r="B2" s="78" t="s">
        <v>5529</v>
      </c>
      <c r="C2" s="79"/>
      <c r="D2" s="80"/>
      <c r="E2" s="80"/>
      <c r="F2" s="81"/>
    </row>
    <row r="3" spans="1:7" ht="17.25" thickBot="1" x14ac:dyDescent="0.35">
      <c r="A3" s="18"/>
      <c r="B3" s="18"/>
      <c r="C3" s="18"/>
      <c r="D3" s="19"/>
      <c r="E3" s="19"/>
      <c r="F3" s="76"/>
    </row>
    <row r="4" spans="1:7" ht="43.5" customHeight="1" x14ac:dyDescent="0.25">
      <c r="A4" s="607" t="s">
        <v>460</v>
      </c>
      <c r="B4" s="591" t="s">
        <v>454</v>
      </c>
      <c r="C4" s="594" t="s">
        <v>345</v>
      </c>
      <c r="D4" s="604" t="s">
        <v>900</v>
      </c>
      <c r="E4" s="604" t="s">
        <v>911</v>
      </c>
      <c r="F4" s="610" t="s">
        <v>1073</v>
      </c>
      <c r="G4" s="604" t="s">
        <v>899</v>
      </c>
    </row>
    <row r="5" spans="1:7" ht="17.25" customHeight="1" x14ac:dyDescent="0.25">
      <c r="A5" s="608"/>
      <c r="B5" s="592"/>
      <c r="C5" s="595"/>
      <c r="D5" s="605"/>
      <c r="E5" s="605"/>
      <c r="F5" s="611"/>
      <c r="G5" s="605"/>
    </row>
    <row r="6" spans="1:7" ht="17.25" customHeight="1" thickBot="1" x14ac:dyDescent="0.3">
      <c r="A6" s="609"/>
      <c r="B6" s="593"/>
      <c r="C6" s="596"/>
      <c r="D6" s="606"/>
      <c r="E6" s="606"/>
      <c r="F6" s="612"/>
      <c r="G6" s="606"/>
    </row>
    <row r="7" spans="1:7" ht="18" x14ac:dyDescent="0.35">
      <c r="A7" s="21" t="s">
        <v>348</v>
      </c>
      <c r="B7" s="121">
        <f>RANK(F7,$F$7:$F$26,0)</f>
        <v>11</v>
      </c>
      <c r="C7" s="122" t="s">
        <v>49</v>
      </c>
      <c r="D7" s="124">
        <v>18</v>
      </c>
      <c r="E7" s="124">
        <f>VLOOKUP(A7,'Среднее доначисление'!A:E,5,0)</f>
        <v>22</v>
      </c>
      <c r="F7" s="135">
        <f>E7/D7/3</f>
        <v>0.40740740740740744</v>
      </c>
      <c r="G7" s="82">
        <f>IF(F7&lt;0.4,0,IF(F7&gt;=0.5,15,IF(F7&gt;=0.4,5)))</f>
        <v>5</v>
      </c>
    </row>
    <row r="8" spans="1:7" ht="18" x14ac:dyDescent="0.25">
      <c r="A8" s="25" t="s">
        <v>256</v>
      </c>
      <c r="B8" s="121">
        <f t="shared" ref="B8:B26" si="0">RANK(F8,$F$7:$F$26,0)</f>
        <v>5</v>
      </c>
      <c r="C8" s="126" t="s">
        <v>350</v>
      </c>
      <c r="D8" s="124">
        <v>8</v>
      </c>
      <c r="E8" s="124">
        <f>VLOOKUP(A8,'Среднее доначисление'!A:E,5,0)</f>
        <v>12</v>
      </c>
      <c r="F8" s="135">
        <f t="shared" ref="F8:F26" si="1">E8/D8/3</f>
        <v>0.5</v>
      </c>
      <c r="G8" s="82">
        <f t="shared" ref="G8:G27" si="2">IF(F8&lt;0.4,0,IF(F8&gt;=0.5,15,IF(F8&gt;=0.4,5)))</f>
        <v>15</v>
      </c>
    </row>
    <row r="9" spans="1:7" ht="18" x14ac:dyDescent="0.35">
      <c r="A9" s="25" t="s">
        <v>282</v>
      </c>
      <c r="B9" s="121">
        <f t="shared" si="0"/>
        <v>12</v>
      </c>
      <c r="C9" s="127" t="s">
        <v>283</v>
      </c>
      <c r="D9" s="124">
        <v>13</v>
      </c>
      <c r="E9" s="124">
        <f>VLOOKUP(A9,'Среднее доначисление'!A:E,5,0)</f>
        <v>15</v>
      </c>
      <c r="F9" s="135">
        <f t="shared" si="1"/>
        <v>0.38461538461538458</v>
      </c>
      <c r="G9" s="82">
        <f t="shared" si="2"/>
        <v>0</v>
      </c>
    </row>
    <row r="10" spans="1:7" ht="18" x14ac:dyDescent="0.35">
      <c r="A10" s="25" t="s">
        <v>351</v>
      </c>
      <c r="B10" s="121">
        <f t="shared" si="0"/>
        <v>18</v>
      </c>
      <c r="C10" s="127" t="s">
        <v>177</v>
      </c>
      <c r="D10" s="124">
        <v>15</v>
      </c>
      <c r="E10" s="124">
        <f>VLOOKUP(A10,'Среднее доначисление'!A:E,5,0)</f>
        <v>4</v>
      </c>
      <c r="F10" s="135">
        <f t="shared" si="1"/>
        <v>8.8888888888888892E-2</v>
      </c>
      <c r="G10" s="82">
        <f t="shared" si="2"/>
        <v>0</v>
      </c>
    </row>
    <row r="11" spans="1:7" ht="18" x14ac:dyDescent="0.35">
      <c r="A11" s="25" t="s">
        <v>363</v>
      </c>
      <c r="B11" s="121">
        <f t="shared" si="0"/>
        <v>9</v>
      </c>
      <c r="C11" s="127" t="s">
        <v>364</v>
      </c>
      <c r="D11" s="124">
        <v>59</v>
      </c>
      <c r="E11" s="124">
        <f>VLOOKUP(A11,'Среднее доначисление'!A:E,5,0)</f>
        <v>87</v>
      </c>
      <c r="F11" s="135">
        <f t="shared" si="1"/>
        <v>0.49152542372881358</v>
      </c>
      <c r="G11" s="82">
        <f t="shared" si="2"/>
        <v>5</v>
      </c>
    </row>
    <row r="12" spans="1:7" ht="18" x14ac:dyDescent="0.25">
      <c r="A12" s="25" t="s">
        <v>289</v>
      </c>
      <c r="B12" s="121">
        <f t="shared" si="0"/>
        <v>20</v>
      </c>
      <c r="C12" s="126" t="s">
        <v>349</v>
      </c>
      <c r="D12" s="124">
        <v>8</v>
      </c>
      <c r="E12" s="124">
        <f>VLOOKUP(A12,'Среднее доначисление'!A:E,5,0)</f>
        <v>1</v>
      </c>
      <c r="F12" s="135">
        <f t="shared" si="1"/>
        <v>4.1666666666666664E-2</v>
      </c>
      <c r="G12" s="82">
        <f t="shared" si="2"/>
        <v>0</v>
      </c>
    </row>
    <row r="13" spans="1:7" ht="18" x14ac:dyDescent="0.25">
      <c r="A13" s="25" t="s">
        <v>354</v>
      </c>
      <c r="B13" s="121">
        <f t="shared" si="0"/>
        <v>5</v>
      </c>
      <c r="C13" s="126" t="s">
        <v>464</v>
      </c>
      <c r="D13" s="124">
        <v>6</v>
      </c>
      <c r="E13" s="124">
        <f>VLOOKUP(A13,'Среднее доначисление'!A:E,5,0)</f>
        <v>9</v>
      </c>
      <c r="F13" s="135">
        <f t="shared" si="1"/>
        <v>0.5</v>
      </c>
      <c r="G13" s="82">
        <f t="shared" si="2"/>
        <v>15</v>
      </c>
    </row>
    <row r="14" spans="1:7" ht="18" x14ac:dyDescent="0.35">
      <c r="A14" s="25" t="s">
        <v>290</v>
      </c>
      <c r="B14" s="121">
        <f t="shared" si="0"/>
        <v>1</v>
      </c>
      <c r="C14" s="127" t="s">
        <v>291</v>
      </c>
      <c r="D14" s="124">
        <v>8</v>
      </c>
      <c r="E14" s="124">
        <f>VLOOKUP(A14,'Среднее доначисление'!A:E,5,0)</f>
        <v>18</v>
      </c>
      <c r="F14" s="135">
        <f t="shared" si="1"/>
        <v>0.75</v>
      </c>
      <c r="G14" s="82">
        <f t="shared" si="2"/>
        <v>15</v>
      </c>
    </row>
    <row r="15" spans="1:7" ht="18" x14ac:dyDescent="0.35">
      <c r="A15" s="25" t="s">
        <v>361</v>
      </c>
      <c r="B15" s="121">
        <f t="shared" si="0"/>
        <v>5</v>
      </c>
      <c r="C15" s="127" t="s">
        <v>362</v>
      </c>
      <c r="D15" s="124">
        <v>36</v>
      </c>
      <c r="E15" s="124">
        <f>VLOOKUP(A15,'Среднее доначисление'!A:E,5,0)</f>
        <v>54</v>
      </c>
      <c r="F15" s="135">
        <f t="shared" si="1"/>
        <v>0.5</v>
      </c>
      <c r="G15" s="82">
        <f t="shared" si="2"/>
        <v>15</v>
      </c>
    </row>
    <row r="16" spans="1:7" ht="18" x14ac:dyDescent="0.35">
      <c r="A16" s="25" t="s">
        <v>337</v>
      </c>
      <c r="B16" s="121">
        <f t="shared" si="0"/>
        <v>4</v>
      </c>
      <c r="C16" s="127" t="s">
        <v>353</v>
      </c>
      <c r="D16" s="124">
        <v>13</v>
      </c>
      <c r="E16" s="124">
        <f>VLOOKUP(A16,'Среднее доначисление'!A:E,5,0)</f>
        <v>20</v>
      </c>
      <c r="F16" s="135">
        <f t="shared" si="1"/>
        <v>0.51282051282051289</v>
      </c>
      <c r="G16" s="82">
        <f t="shared" si="2"/>
        <v>15</v>
      </c>
    </row>
    <row r="17" spans="1:7" ht="18" x14ac:dyDescent="0.35">
      <c r="A17" s="25" t="s">
        <v>359</v>
      </c>
      <c r="B17" s="121">
        <f t="shared" si="0"/>
        <v>5</v>
      </c>
      <c r="C17" s="127" t="s">
        <v>259</v>
      </c>
      <c r="D17" s="124">
        <v>10</v>
      </c>
      <c r="E17" s="124">
        <f>VLOOKUP(A17,'Среднее доначисление'!A:E,5,0)</f>
        <v>15</v>
      </c>
      <c r="F17" s="135">
        <f t="shared" si="1"/>
        <v>0.5</v>
      </c>
      <c r="G17" s="82">
        <f t="shared" si="2"/>
        <v>15</v>
      </c>
    </row>
    <row r="18" spans="1:7" ht="18" x14ac:dyDescent="0.35">
      <c r="A18" s="25" t="s">
        <v>356</v>
      </c>
      <c r="B18" s="121">
        <f t="shared" si="0"/>
        <v>16</v>
      </c>
      <c r="C18" s="127" t="s">
        <v>357</v>
      </c>
      <c r="D18" s="124">
        <v>15</v>
      </c>
      <c r="E18" s="124">
        <f>VLOOKUP(A18,'Среднее доначисление'!A:E,5,0)</f>
        <v>7</v>
      </c>
      <c r="F18" s="135">
        <f t="shared" si="1"/>
        <v>0.15555555555555556</v>
      </c>
      <c r="G18" s="82">
        <f t="shared" si="2"/>
        <v>0</v>
      </c>
    </row>
    <row r="19" spans="1:7" ht="18" x14ac:dyDescent="0.35">
      <c r="A19" s="25" t="s">
        <v>328</v>
      </c>
      <c r="B19" s="121">
        <f t="shared" si="0"/>
        <v>10</v>
      </c>
      <c r="C19" s="127" t="s">
        <v>329</v>
      </c>
      <c r="D19" s="124">
        <v>13</v>
      </c>
      <c r="E19" s="124">
        <f>VLOOKUP(A19,'Среднее доначисление'!A:E,5,0)</f>
        <v>19</v>
      </c>
      <c r="F19" s="135">
        <f t="shared" si="1"/>
        <v>0.48717948717948717</v>
      </c>
      <c r="G19" s="82">
        <f t="shared" si="2"/>
        <v>5</v>
      </c>
    </row>
    <row r="20" spans="1:7" ht="18" x14ac:dyDescent="0.35">
      <c r="A20" s="25" t="s">
        <v>352</v>
      </c>
      <c r="B20" s="121">
        <f t="shared" si="0"/>
        <v>17</v>
      </c>
      <c r="C20" s="127" t="s">
        <v>276</v>
      </c>
      <c r="D20" s="124">
        <v>12</v>
      </c>
      <c r="E20" s="124">
        <f>VLOOKUP(A20,'Среднее доначисление'!A:E,5,0)</f>
        <v>5</v>
      </c>
      <c r="F20" s="135">
        <f t="shared" si="1"/>
        <v>0.1388888888888889</v>
      </c>
      <c r="G20" s="82">
        <f t="shared" si="2"/>
        <v>0</v>
      </c>
    </row>
    <row r="21" spans="1:7" ht="18" x14ac:dyDescent="0.35">
      <c r="A21" s="25" t="s">
        <v>358</v>
      </c>
      <c r="B21" s="121">
        <f t="shared" si="0"/>
        <v>15</v>
      </c>
      <c r="C21" s="127" t="s">
        <v>245</v>
      </c>
      <c r="D21" s="124">
        <v>12</v>
      </c>
      <c r="E21" s="124">
        <f>VLOOKUP(A21,'Среднее доначисление'!A:E,5,0)</f>
        <v>10</v>
      </c>
      <c r="F21" s="135">
        <f t="shared" si="1"/>
        <v>0.27777777777777779</v>
      </c>
      <c r="G21" s="82">
        <f t="shared" si="2"/>
        <v>0</v>
      </c>
    </row>
    <row r="22" spans="1:7" ht="18" x14ac:dyDescent="0.35">
      <c r="A22" s="25" t="s">
        <v>217</v>
      </c>
      <c r="B22" s="121">
        <f t="shared" si="0"/>
        <v>2</v>
      </c>
      <c r="C22" s="127" t="s">
        <v>360</v>
      </c>
      <c r="D22" s="124">
        <v>22</v>
      </c>
      <c r="E22" s="124">
        <f>VLOOKUP(A22,'Среднее доначисление'!A:E,5,0)</f>
        <v>34</v>
      </c>
      <c r="F22" s="135">
        <f t="shared" si="1"/>
        <v>0.51515151515151514</v>
      </c>
      <c r="G22" s="82">
        <f t="shared" si="2"/>
        <v>15</v>
      </c>
    </row>
    <row r="23" spans="1:7" ht="18" x14ac:dyDescent="0.35">
      <c r="A23" s="25" t="s">
        <v>193</v>
      </c>
      <c r="B23" s="121">
        <f t="shared" si="0"/>
        <v>2</v>
      </c>
      <c r="C23" s="127" t="s">
        <v>194</v>
      </c>
      <c r="D23" s="124">
        <v>11</v>
      </c>
      <c r="E23" s="124">
        <f>VLOOKUP(A23,'Среднее доначисление'!A:E,5,0)</f>
        <v>17</v>
      </c>
      <c r="F23" s="135">
        <f t="shared" si="1"/>
        <v>0.51515151515151514</v>
      </c>
      <c r="G23" s="82">
        <f t="shared" si="2"/>
        <v>15</v>
      </c>
    </row>
    <row r="24" spans="1:7" ht="18" x14ac:dyDescent="0.35">
      <c r="A24" s="25" t="s">
        <v>304</v>
      </c>
      <c r="B24" s="121">
        <f t="shared" si="0"/>
        <v>14</v>
      </c>
      <c r="C24" s="127" t="s">
        <v>305</v>
      </c>
      <c r="D24" s="124">
        <v>16</v>
      </c>
      <c r="E24" s="124">
        <f>VLOOKUP(A24,'Среднее доначисление'!A:E,5,0)</f>
        <v>15</v>
      </c>
      <c r="F24" s="135">
        <f t="shared" si="1"/>
        <v>0.3125</v>
      </c>
      <c r="G24" s="82">
        <f t="shared" si="2"/>
        <v>0</v>
      </c>
    </row>
    <row r="25" spans="1:7" ht="18" x14ac:dyDescent="0.35">
      <c r="A25" s="25" t="s">
        <v>355</v>
      </c>
      <c r="B25" s="121">
        <f t="shared" si="0"/>
        <v>19</v>
      </c>
      <c r="C25" s="127" t="s">
        <v>148</v>
      </c>
      <c r="D25" s="124">
        <v>20</v>
      </c>
      <c r="E25" s="124">
        <f>VLOOKUP(A25,'Среднее доначисление'!A:E,5,0)</f>
        <v>4</v>
      </c>
      <c r="F25" s="135">
        <f t="shared" si="1"/>
        <v>6.6666666666666666E-2</v>
      </c>
      <c r="G25" s="82">
        <f t="shared" si="2"/>
        <v>0</v>
      </c>
    </row>
    <row r="26" spans="1:7" ht="18.75" thickBot="1" x14ac:dyDescent="0.4">
      <c r="A26" s="26" t="s">
        <v>365</v>
      </c>
      <c r="B26" s="121">
        <f t="shared" si="0"/>
        <v>13</v>
      </c>
      <c r="C26" s="128" t="s">
        <v>20</v>
      </c>
      <c r="D26" s="124">
        <v>11</v>
      </c>
      <c r="E26" s="124">
        <f>VLOOKUP(A26,'Среднее доначисление'!A:E,5,0)</f>
        <v>12</v>
      </c>
      <c r="F26" s="135">
        <f t="shared" si="1"/>
        <v>0.36363636363636359</v>
      </c>
      <c r="G26" s="82">
        <f t="shared" si="2"/>
        <v>0</v>
      </c>
    </row>
    <row r="27" spans="1:7" ht="18.75" thickBot="1" x14ac:dyDescent="0.4">
      <c r="A27" s="77"/>
      <c r="B27" s="251" t="s">
        <v>366</v>
      </c>
      <c r="C27" s="252" t="s">
        <v>465</v>
      </c>
      <c r="D27" s="136">
        <f>SUM(D7:D26)</f>
        <v>326</v>
      </c>
      <c r="E27" s="136">
        <f>SUM(E7:E26)</f>
        <v>380</v>
      </c>
      <c r="F27" s="137">
        <f>E27/D27/3</f>
        <v>0.3885480572597137</v>
      </c>
      <c r="G27" s="136">
        <f t="shared" si="2"/>
        <v>0</v>
      </c>
    </row>
    <row r="32" spans="1:7" ht="20.25" customHeight="1" x14ac:dyDescent="0.25"/>
    <row r="33" ht="20.25" customHeight="1" x14ac:dyDescent="0.25"/>
    <row r="34" ht="20.25" customHeight="1" x14ac:dyDescent="0.25"/>
  </sheetData>
  <mergeCells count="7">
    <mergeCell ref="G4:G6"/>
    <mergeCell ref="A4:A6"/>
    <mergeCell ref="B4:B6"/>
    <mergeCell ref="C4:C6"/>
    <mergeCell ref="D4:D6"/>
    <mergeCell ref="E4:E6"/>
    <mergeCell ref="F4:F6"/>
  </mergeCells>
  <conditionalFormatting sqref="F7:F27">
    <cfRule type="cellIs" dxfId="22" priority="1" operator="greaterThan">
      <formula>0.5</formula>
    </cfRule>
    <cfRule type="cellIs" dxfId="21" priority="2" operator="lessThan">
      <formula>0.5</formula>
    </cfRule>
    <cfRule type="cellIs" dxfId="20" priority="3" operator="greaterThan">
      <formula>"0.5"</formula>
    </cfRule>
  </conditionalFormatting>
  <pageMargins left="0.7" right="0.7" top="0.75" bottom="0.75" header="0.3" footer="0.3"/>
  <pageSetup paperSize="9"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2:G27"/>
  <sheetViews>
    <sheetView workbookViewId="0">
      <selection activeCell="E18" sqref="A18:XFD18"/>
    </sheetView>
  </sheetViews>
  <sheetFormatPr defaultRowHeight="15" x14ac:dyDescent="0.25"/>
  <cols>
    <col min="1" max="1" width="6.85546875" customWidth="1"/>
    <col min="2" max="2" width="8" customWidth="1"/>
    <col min="3" max="3" width="20.85546875" bestFit="1" customWidth="1"/>
    <col min="4" max="4" width="16.85546875" customWidth="1"/>
    <col min="5" max="5" width="18" style="1" customWidth="1"/>
    <col min="6" max="6" width="20.7109375" style="8" customWidth="1"/>
  </cols>
  <sheetData>
    <row r="2" spans="1:7" ht="29.25" x14ac:dyDescent="0.55000000000000004">
      <c r="A2" s="18"/>
      <c r="B2" s="78" t="s">
        <v>5529</v>
      </c>
      <c r="C2" s="79"/>
      <c r="D2" s="80"/>
      <c r="E2" s="80"/>
      <c r="F2" s="81"/>
    </row>
    <row r="3" spans="1:7" ht="17.25" thickBot="1" x14ac:dyDescent="0.35">
      <c r="A3" s="18"/>
      <c r="B3" s="18"/>
      <c r="C3" s="18"/>
      <c r="D3" s="19"/>
      <c r="E3" s="19"/>
      <c r="F3" s="76"/>
    </row>
    <row r="4" spans="1:7" ht="20.25" customHeight="1" x14ac:dyDescent="0.25">
      <c r="A4" s="607" t="s">
        <v>460</v>
      </c>
      <c r="B4" s="591" t="s">
        <v>454</v>
      </c>
      <c r="C4" s="594" t="s">
        <v>345</v>
      </c>
      <c r="D4" s="604" t="s">
        <v>900</v>
      </c>
      <c r="E4" s="604" t="s">
        <v>911</v>
      </c>
      <c r="F4" s="610" t="s">
        <v>1073</v>
      </c>
      <c r="G4" s="604" t="s">
        <v>899</v>
      </c>
    </row>
    <row r="5" spans="1:7" ht="20.25" customHeight="1" x14ac:dyDescent="0.25">
      <c r="A5" s="608"/>
      <c r="B5" s="592"/>
      <c r="C5" s="595"/>
      <c r="D5" s="605"/>
      <c r="E5" s="605"/>
      <c r="F5" s="611"/>
      <c r="G5" s="605"/>
    </row>
    <row r="6" spans="1:7" ht="20.25" customHeight="1" thickBot="1" x14ac:dyDescent="0.3">
      <c r="A6" s="609"/>
      <c r="B6" s="593"/>
      <c r="C6" s="596"/>
      <c r="D6" s="606"/>
      <c r="E6" s="606"/>
      <c r="F6" s="612"/>
      <c r="G6" s="606"/>
    </row>
    <row r="7" spans="1:7" ht="18" x14ac:dyDescent="0.35">
      <c r="A7" s="21" t="s">
        <v>290</v>
      </c>
      <c r="B7" s="121">
        <v>1</v>
      </c>
      <c r="C7" s="122" t="s">
        <v>291</v>
      </c>
      <c r="D7" s="124">
        <v>8</v>
      </c>
      <c r="E7" s="124">
        <v>18</v>
      </c>
      <c r="F7" s="135">
        <v>0.75</v>
      </c>
      <c r="G7" s="82">
        <v>15</v>
      </c>
    </row>
    <row r="8" spans="1:7" ht="18" x14ac:dyDescent="0.35">
      <c r="A8" s="25" t="s">
        <v>217</v>
      </c>
      <c r="B8" s="121">
        <v>2</v>
      </c>
      <c r="C8" s="127" t="s">
        <v>360</v>
      </c>
      <c r="D8" s="124">
        <v>22</v>
      </c>
      <c r="E8" s="124">
        <v>34</v>
      </c>
      <c r="F8" s="135">
        <v>0.51515151515151514</v>
      </c>
      <c r="G8" s="82">
        <v>15</v>
      </c>
    </row>
    <row r="9" spans="1:7" ht="18" x14ac:dyDescent="0.35">
      <c r="A9" s="25" t="s">
        <v>337</v>
      </c>
      <c r="B9" s="121">
        <v>3</v>
      </c>
      <c r="C9" s="127" t="s">
        <v>353</v>
      </c>
      <c r="D9" s="124">
        <v>13</v>
      </c>
      <c r="E9" s="124">
        <v>20</v>
      </c>
      <c r="F9" s="135">
        <v>0.51282051282051289</v>
      </c>
      <c r="G9" s="82">
        <v>15</v>
      </c>
    </row>
    <row r="10" spans="1:7" ht="18" x14ac:dyDescent="0.25">
      <c r="A10" s="25" t="s">
        <v>256</v>
      </c>
      <c r="B10" s="121">
        <v>4</v>
      </c>
      <c r="C10" s="126" t="s">
        <v>350</v>
      </c>
      <c r="D10" s="124">
        <v>8</v>
      </c>
      <c r="E10" s="124">
        <v>12</v>
      </c>
      <c r="F10" s="135">
        <v>0.5</v>
      </c>
      <c r="G10" s="82">
        <v>15</v>
      </c>
    </row>
    <row r="11" spans="1:7" ht="18" x14ac:dyDescent="0.25">
      <c r="A11" s="25" t="s">
        <v>354</v>
      </c>
      <c r="B11" s="121">
        <v>4</v>
      </c>
      <c r="C11" s="126" t="s">
        <v>464</v>
      </c>
      <c r="D11" s="124">
        <v>6</v>
      </c>
      <c r="E11" s="124">
        <v>9</v>
      </c>
      <c r="F11" s="135">
        <v>0.5</v>
      </c>
      <c r="G11" s="82">
        <v>15</v>
      </c>
    </row>
    <row r="12" spans="1:7" ht="18" x14ac:dyDescent="0.35">
      <c r="A12" s="25" t="s">
        <v>361</v>
      </c>
      <c r="B12" s="121">
        <v>4</v>
      </c>
      <c r="C12" s="127" t="s">
        <v>362</v>
      </c>
      <c r="D12" s="124">
        <v>36</v>
      </c>
      <c r="E12" s="124">
        <v>54</v>
      </c>
      <c r="F12" s="135">
        <v>0.5</v>
      </c>
      <c r="G12" s="82">
        <v>15</v>
      </c>
    </row>
    <row r="13" spans="1:7" ht="18" x14ac:dyDescent="0.35">
      <c r="A13" s="25" t="s">
        <v>359</v>
      </c>
      <c r="B13" s="121">
        <v>4</v>
      </c>
      <c r="C13" s="127" t="s">
        <v>259</v>
      </c>
      <c r="D13" s="124">
        <v>10</v>
      </c>
      <c r="E13" s="124">
        <v>15</v>
      </c>
      <c r="F13" s="135">
        <v>0.5</v>
      </c>
      <c r="G13" s="82">
        <v>15</v>
      </c>
    </row>
    <row r="14" spans="1:7" ht="18" x14ac:dyDescent="0.35">
      <c r="A14" s="25" t="s">
        <v>328</v>
      </c>
      <c r="B14" s="121">
        <v>8</v>
      </c>
      <c r="C14" s="127" t="s">
        <v>329</v>
      </c>
      <c r="D14" s="124">
        <v>13</v>
      </c>
      <c r="E14" s="124">
        <v>19</v>
      </c>
      <c r="F14" s="135">
        <v>0.48717948717948717</v>
      </c>
      <c r="G14" s="82">
        <v>5</v>
      </c>
    </row>
    <row r="15" spans="1:7" ht="18" x14ac:dyDescent="0.35">
      <c r="A15" s="25" t="s">
        <v>363</v>
      </c>
      <c r="B15" s="121">
        <v>9</v>
      </c>
      <c r="C15" s="127" t="s">
        <v>364</v>
      </c>
      <c r="D15" s="124">
        <v>59</v>
      </c>
      <c r="E15" s="124">
        <v>86</v>
      </c>
      <c r="F15" s="135">
        <v>0.48587570621468923</v>
      </c>
      <c r="G15" s="82">
        <v>5</v>
      </c>
    </row>
    <row r="16" spans="1:7" ht="18" x14ac:dyDescent="0.35">
      <c r="A16" s="25" t="s">
        <v>193</v>
      </c>
      <c r="B16" s="121">
        <v>10</v>
      </c>
      <c r="C16" s="127" t="s">
        <v>194</v>
      </c>
      <c r="D16" s="124">
        <v>11</v>
      </c>
      <c r="E16" s="124">
        <v>14</v>
      </c>
      <c r="F16" s="135">
        <v>0.42424242424242425</v>
      </c>
      <c r="G16" s="82">
        <v>5</v>
      </c>
    </row>
    <row r="17" spans="1:7" ht="18" x14ac:dyDescent="0.35">
      <c r="A17" s="25" t="s">
        <v>348</v>
      </c>
      <c r="B17" s="121">
        <v>11</v>
      </c>
      <c r="C17" s="127" t="s">
        <v>49</v>
      </c>
      <c r="D17" s="124">
        <v>18</v>
      </c>
      <c r="E17" s="124">
        <v>22</v>
      </c>
      <c r="F17" s="135">
        <v>0.40740740740740744</v>
      </c>
      <c r="G17" s="82">
        <v>5</v>
      </c>
    </row>
    <row r="18" spans="1:7" ht="18" x14ac:dyDescent="0.35">
      <c r="A18" s="25" t="s">
        <v>282</v>
      </c>
      <c r="B18" s="121">
        <v>12</v>
      </c>
      <c r="C18" s="127" t="s">
        <v>283</v>
      </c>
      <c r="D18" s="124">
        <v>13</v>
      </c>
      <c r="E18" s="124">
        <v>15</v>
      </c>
      <c r="F18" s="135">
        <v>0.38461538461538458</v>
      </c>
      <c r="G18" s="82">
        <v>0</v>
      </c>
    </row>
    <row r="19" spans="1:7" ht="18" x14ac:dyDescent="0.35">
      <c r="A19" s="25" t="s">
        <v>365</v>
      </c>
      <c r="B19" s="121">
        <v>13</v>
      </c>
      <c r="C19" s="127" t="s">
        <v>20</v>
      </c>
      <c r="D19" s="124">
        <v>11</v>
      </c>
      <c r="E19" s="124">
        <v>12</v>
      </c>
      <c r="F19" s="135">
        <v>0.36363636363636359</v>
      </c>
      <c r="G19" s="82">
        <v>0</v>
      </c>
    </row>
    <row r="20" spans="1:7" ht="18" x14ac:dyDescent="0.35">
      <c r="A20" s="25" t="s">
        <v>304</v>
      </c>
      <c r="B20" s="121">
        <v>14</v>
      </c>
      <c r="C20" s="127" t="s">
        <v>305</v>
      </c>
      <c r="D20" s="124">
        <v>16</v>
      </c>
      <c r="E20" s="124">
        <v>15</v>
      </c>
      <c r="F20" s="135">
        <v>0.3125</v>
      </c>
      <c r="G20" s="82">
        <v>0</v>
      </c>
    </row>
    <row r="21" spans="1:7" ht="18" x14ac:dyDescent="0.35">
      <c r="A21" s="25" t="s">
        <v>358</v>
      </c>
      <c r="B21" s="121">
        <v>15</v>
      </c>
      <c r="C21" s="127" t="s">
        <v>245</v>
      </c>
      <c r="D21" s="124">
        <v>12</v>
      </c>
      <c r="E21" s="124">
        <v>10</v>
      </c>
      <c r="F21" s="135">
        <v>0.27777777777777779</v>
      </c>
      <c r="G21" s="82">
        <v>0</v>
      </c>
    </row>
    <row r="22" spans="1:7" ht="18" x14ac:dyDescent="0.35">
      <c r="A22" s="25" t="s">
        <v>356</v>
      </c>
      <c r="B22" s="121">
        <v>16</v>
      </c>
      <c r="C22" s="127" t="s">
        <v>357</v>
      </c>
      <c r="D22" s="124">
        <v>15</v>
      </c>
      <c r="E22" s="124">
        <v>7</v>
      </c>
      <c r="F22" s="135">
        <v>0.15555555555555556</v>
      </c>
      <c r="G22" s="82">
        <v>0</v>
      </c>
    </row>
    <row r="23" spans="1:7" ht="18" x14ac:dyDescent="0.35">
      <c r="A23" s="25" t="s">
        <v>352</v>
      </c>
      <c r="B23" s="121">
        <v>17</v>
      </c>
      <c r="C23" s="127" t="s">
        <v>276</v>
      </c>
      <c r="D23" s="124">
        <v>12</v>
      </c>
      <c r="E23" s="124">
        <v>5</v>
      </c>
      <c r="F23" s="135">
        <v>0.1388888888888889</v>
      </c>
      <c r="G23" s="82">
        <v>0</v>
      </c>
    </row>
    <row r="24" spans="1:7" ht="18" x14ac:dyDescent="0.35">
      <c r="A24" s="25" t="s">
        <v>351</v>
      </c>
      <c r="B24" s="121">
        <v>18</v>
      </c>
      <c r="C24" s="127" t="s">
        <v>177</v>
      </c>
      <c r="D24" s="124">
        <v>15</v>
      </c>
      <c r="E24" s="124">
        <v>4</v>
      </c>
      <c r="F24" s="135">
        <v>8.8888888888888892E-2</v>
      </c>
      <c r="G24" s="82">
        <v>0</v>
      </c>
    </row>
    <row r="25" spans="1:7" ht="18" x14ac:dyDescent="0.35">
      <c r="A25" s="25" t="s">
        <v>355</v>
      </c>
      <c r="B25" s="121">
        <v>19</v>
      </c>
      <c r="C25" s="127" t="s">
        <v>148</v>
      </c>
      <c r="D25" s="124">
        <v>20</v>
      </c>
      <c r="E25" s="124">
        <v>4</v>
      </c>
      <c r="F25" s="135">
        <v>6.6666666666666666E-2</v>
      </c>
      <c r="G25" s="82">
        <v>0</v>
      </c>
    </row>
    <row r="26" spans="1:7" ht="18.75" thickBot="1" x14ac:dyDescent="0.3">
      <c r="A26" s="26" t="s">
        <v>289</v>
      </c>
      <c r="B26" s="121">
        <v>20</v>
      </c>
      <c r="C26" s="263" t="s">
        <v>349</v>
      </c>
      <c r="D26" s="124">
        <v>8</v>
      </c>
      <c r="E26" s="124">
        <v>1</v>
      </c>
      <c r="F26" s="135">
        <v>4.1666666666666664E-2</v>
      </c>
      <c r="G26" s="82">
        <v>0</v>
      </c>
    </row>
    <row r="27" spans="1:7" ht="18.75" thickBot="1" x14ac:dyDescent="0.4">
      <c r="A27" s="77"/>
      <c r="B27" s="251" t="s">
        <v>366</v>
      </c>
      <c r="C27" s="252"/>
      <c r="D27" s="136">
        <v>326</v>
      </c>
      <c r="E27" s="136">
        <v>376</v>
      </c>
      <c r="F27" s="137">
        <v>0.38445807770961143</v>
      </c>
      <c r="G27" s="136">
        <v>0</v>
      </c>
    </row>
  </sheetData>
  <mergeCells count="7">
    <mergeCell ref="G4:G6"/>
    <mergeCell ref="A4:A6"/>
    <mergeCell ref="B4:B6"/>
    <mergeCell ref="C4:C6"/>
    <mergeCell ref="D4:D6"/>
    <mergeCell ref="E4:E6"/>
    <mergeCell ref="F4:F6"/>
  </mergeCells>
  <conditionalFormatting sqref="F7:F27">
    <cfRule type="cellIs" dxfId="19" priority="1" operator="greaterThan">
      <formula>0.5</formula>
    </cfRule>
    <cfRule type="cellIs" dxfId="18" priority="2" operator="lessThan">
      <formula>0.5</formula>
    </cfRule>
    <cfRule type="cellIs" dxfId="17" priority="3" operator="greaterThan">
      <formula>"0.5"</formula>
    </cfRule>
  </conditionalFormatting>
  <pageMargins left="0.70866141732283472" right="0.70866141732283472" top="0.74803149606299213" bottom="0.74803149606299213" header="0.31496062992125984" footer="0.31496062992125984"/>
  <pageSetup paperSize="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tabColor rgb="FF00B0F0"/>
  </sheetPr>
  <dimension ref="A1:AC625"/>
  <sheetViews>
    <sheetView workbookViewId="0">
      <selection sqref="A1:A3"/>
    </sheetView>
  </sheetViews>
  <sheetFormatPr defaultRowHeight="15" x14ac:dyDescent="0.25"/>
  <cols>
    <col min="1" max="1" width="11.28515625" bestFit="1" customWidth="1"/>
    <col min="2" max="2" width="6.7109375" bestFit="1" customWidth="1"/>
    <col min="3" max="3" width="14.7109375" bestFit="1" customWidth="1"/>
    <col min="4" max="4" width="14.85546875" style="361" bestFit="1" customWidth="1"/>
    <col min="5" max="5" width="98.7109375" bestFit="1" customWidth="1"/>
    <col min="6" max="6" width="23.85546875" bestFit="1" customWidth="1"/>
    <col min="7" max="8" width="11.28515625" bestFit="1" customWidth="1"/>
    <col min="10" max="11" width="11.28515625" bestFit="1" customWidth="1"/>
    <col min="18" max="18" width="11.28515625" bestFit="1" customWidth="1"/>
    <col min="22" max="22" width="16.5703125" bestFit="1" customWidth="1"/>
    <col min="24" max="24" width="15.42578125" style="1" bestFit="1" customWidth="1"/>
    <col min="25" max="25" width="11.28515625" bestFit="1" customWidth="1"/>
    <col min="26" max="27" width="16.5703125" style="1" bestFit="1" customWidth="1"/>
    <col min="28" max="28" width="14.28515625" style="1" bestFit="1" customWidth="1"/>
  </cols>
  <sheetData>
    <row r="1" spans="1:29" ht="15" customHeight="1" x14ac:dyDescent="0.25">
      <c r="A1" s="568" t="s">
        <v>0</v>
      </c>
      <c r="B1" s="568" t="s">
        <v>1</v>
      </c>
      <c r="C1" s="568" t="s">
        <v>2</v>
      </c>
      <c r="D1" s="572" t="s">
        <v>3</v>
      </c>
      <c r="E1" s="568" t="s">
        <v>4</v>
      </c>
      <c r="F1" s="571" t="s">
        <v>1117</v>
      </c>
      <c r="G1" s="568" t="s">
        <v>5</v>
      </c>
      <c r="H1" s="568" t="s">
        <v>6</v>
      </c>
      <c r="I1" s="568" t="s">
        <v>637</v>
      </c>
      <c r="J1" s="192" t="s">
        <v>8</v>
      </c>
      <c r="K1" s="192"/>
      <c r="L1" s="568" t="s">
        <v>9</v>
      </c>
      <c r="M1" s="568" t="s">
        <v>1120</v>
      </c>
      <c r="N1" s="568" t="s">
        <v>10</v>
      </c>
      <c r="O1" s="568" t="s">
        <v>1121</v>
      </c>
      <c r="P1" s="568" t="s">
        <v>1122</v>
      </c>
      <c r="Q1" s="192" t="s">
        <v>11</v>
      </c>
      <c r="R1" s="192"/>
      <c r="S1" s="192" t="s">
        <v>1123</v>
      </c>
      <c r="T1" s="192"/>
      <c r="U1" s="192"/>
      <c r="V1" s="570" t="s">
        <v>12</v>
      </c>
      <c r="W1" s="570" t="s">
        <v>13</v>
      </c>
      <c r="X1" s="570" t="s">
        <v>1171</v>
      </c>
      <c r="Y1" s="568" t="s">
        <v>1172</v>
      </c>
      <c r="Z1" s="570" t="s">
        <v>1173</v>
      </c>
      <c r="AA1" s="613" t="s">
        <v>1174</v>
      </c>
      <c r="AB1" s="613"/>
      <c r="AC1" s="570" t="s">
        <v>5533</v>
      </c>
    </row>
    <row r="2" spans="1:29" ht="15" customHeight="1" x14ac:dyDescent="0.25">
      <c r="A2" s="568"/>
      <c r="B2" s="568"/>
      <c r="C2" s="568"/>
      <c r="D2" s="572"/>
      <c r="E2" s="568"/>
      <c r="F2" s="571"/>
      <c r="G2" s="568"/>
      <c r="H2" s="568"/>
      <c r="I2" s="568"/>
      <c r="J2" s="568" t="s">
        <v>1125</v>
      </c>
      <c r="K2" s="568" t="s">
        <v>1126</v>
      </c>
      <c r="L2" s="568"/>
      <c r="M2" s="568"/>
      <c r="N2" s="568"/>
      <c r="O2" s="568"/>
      <c r="P2" s="568"/>
      <c r="Q2" s="614" t="s">
        <v>1127</v>
      </c>
      <c r="R2" s="568" t="s">
        <v>14</v>
      </c>
      <c r="S2" s="568" t="s">
        <v>1128</v>
      </c>
      <c r="T2" s="568" t="s">
        <v>1127</v>
      </c>
      <c r="U2" s="568" t="s">
        <v>15</v>
      </c>
      <c r="V2" s="570"/>
      <c r="W2" s="570"/>
      <c r="X2" s="570"/>
      <c r="Y2" s="568"/>
      <c r="Z2" s="570"/>
      <c r="AA2" s="613" t="s">
        <v>16</v>
      </c>
      <c r="AB2" s="613" t="s">
        <v>17</v>
      </c>
      <c r="AC2" s="570"/>
    </row>
    <row r="3" spans="1:29" s="212" customFormat="1" x14ac:dyDescent="0.25">
      <c r="A3" s="568"/>
      <c r="B3" s="568"/>
      <c r="C3" s="568"/>
      <c r="D3" s="572"/>
      <c r="E3" s="568"/>
      <c r="F3" s="571"/>
      <c r="G3" s="568"/>
      <c r="H3" s="568"/>
      <c r="I3" s="568"/>
      <c r="J3" s="568"/>
      <c r="K3" s="568"/>
      <c r="L3" s="568"/>
      <c r="M3" s="568"/>
      <c r="N3" s="568"/>
      <c r="O3" s="568"/>
      <c r="P3" s="568"/>
      <c r="Q3" s="614"/>
      <c r="R3" s="568"/>
      <c r="S3" s="568"/>
      <c r="T3" s="568"/>
      <c r="U3" s="568"/>
      <c r="V3" s="570"/>
      <c r="W3" s="570"/>
      <c r="X3" s="570"/>
      <c r="Y3" s="568"/>
      <c r="Z3" s="570"/>
      <c r="AA3" s="613"/>
      <c r="AB3" s="613"/>
      <c r="AC3" s="570"/>
    </row>
    <row r="4" spans="1:29" s="229" customFormat="1" x14ac:dyDescent="0.25">
      <c r="A4" s="338"/>
      <c r="B4" s="338"/>
      <c r="C4" s="338"/>
      <c r="D4" s="343"/>
      <c r="E4" s="338"/>
      <c r="F4" s="342"/>
      <c r="G4" s="338"/>
      <c r="H4" s="338"/>
      <c r="I4" s="338"/>
      <c r="J4" s="338"/>
      <c r="K4" s="338"/>
      <c r="L4" s="338"/>
      <c r="M4" s="338"/>
      <c r="N4" s="338"/>
      <c r="O4" s="338"/>
      <c r="P4" s="338"/>
      <c r="Q4" s="344"/>
      <c r="R4" s="338"/>
      <c r="S4" s="338"/>
      <c r="T4" s="338"/>
      <c r="U4" s="338"/>
      <c r="V4" s="340"/>
      <c r="W4" s="340"/>
      <c r="X4" s="340">
        <f>SUBTOTAL(9,X6:X473)</f>
        <v>437303613</v>
      </c>
      <c r="Y4" s="338"/>
      <c r="Z4" s="340">
        <f>SUBTOTAL(9,Z6:Z473)</f>
        <v>437303613</v>
      </c>
      <c r="AA4" s="340">
        <f>SUBTOTAL(9,AA6:AA473)</f>
        <v>321387508</v>
      </c>
      <c r="AB4" s="340">
        <f>SUBTOTAL(9,AB6:AB473)</f>
        <v>115916105</v>
      </c>
    </row>
    <row r="5" spans="1:29" s="213" customFormat="1" x14ac:dyDescent="0.25">
      <c r="A5" s="214">
        <v>1</v>
      </c>
      <c r="B5" s="214">
        <v>2</v>
      </c>
      <c r="C5" s="214">
        <v>3</v>
      </c>
      <c r="D5" s="214">
        <v>4</v>
      </c>
      <c r="E5" s="214">
        <v>5</v>
      </c>
      <c r="F5" s="227">
        <v>6</v>
      </c>
      <c r="G5" s="214">
        <v>7</v>
      </c>
      <c r="H5" s="214">
        <v>8</v>
      </c>
      <c r="I5" s="214">
        <v>9</v>
      </c>
      <c r="J5" s="214">
        <v>10</v>
      </c>
      <c r="K5" s="214">
        <v>11</v>
      </c>
      <c r="L5" s="214">
        <v>12</v>
      </c>
      <c r="M5" s="214">
        <v>13</v>
      </c>
      <c r="N5" s="214">
        <v>14</v>
      </c>
      <c r="O5" s="214">
        <v>15</v>
      </c>
      <c r="P5" s="214">
        <v>16</v>
      </c>
      <c r="Q5" s="214">
        <v>17</v>
      </c>
      <c r="R5" s="214">
        <v>18</v>
      </c>
      <c r="S5" s="214">
        <v>19</v>
      </c>
      <c r="T5" s="214">
        <v>20</v>
      </c>
      <c r="U5" s="214">
        <v>21</v>
      </c>
      <c r="V5" s="228">
        <v>22</v>
      </c>
      <c r="W5" s="228">
        <v>23</v>
      </c>
      <c r="X5" s="228">
        <v>24</v>
      </c>
      <c r="Y5" s="228">
        <v>25</v>
      </c>
      <c r="Z5" s="228">
        <v>26</v>
      </c>
      <c r="AA5" s="228">
        <v>27</v>
      </c>
      <c r="AB5" s="228">
        <v>28</v>
      </c>
    </row>
    <row r="6" spans="1:29" s="213" customFormat="1" hidden="1" x14ac:dyDescent="0.25">
      <c r="A6" s="356">
        <v>45994</v>
      </c>
      <c r="B6" s="351" t="s">
        <v>365</v>
      </c>
      <c r="C6" s="351" t="s">
        <v>20</v>
      </c>
      <c r="D6" s="357">
        <v>221040047271</v>
      </c>
      <c r="E6" s="358" t="s">
        <v>1749</v>
      </c>
      <c r="F6" s="359" t="s">
        <v>1618</v>
      </c>
      <c r="G6" s="356">
        <v>45968</v>
      </c>
      <c r="H6" s="356">
        <v>45982</v>
      </c>
      <c r="I6" s="358" t="s">
        <v>21</v>
      </c>
      <c r="J6" s="356">
        <v>44861</v>
      </c>
      <c r="K6" s="356">
        <v>45953</v>
      </c>
      <c r="L6" s="358" t="s">
        <v>34</v>
      </c>
      <c r="M6" s="358" t="s">
        <v>264</v>
      </c>
      <c r="N6" s="358"/>
      <c r="O6" s="358" t="s">
        <v>1750</v>
      </c>
      <c r="P6" s="358" t="s">
        <v>36</v>
      </c>
      <c r="Q6" s="358"/>
      <c r="R6" s="356"/>
      <c r="S6" s="358"/>
      <c r="T6" s="358"/>
      <c r="U6" s="356"/>
      <c r="V6" s="360">
        <v>961909292</v>
      </c>
      <c r="W6" s="360">
        <v>3.8</v>
      </c>
      <c r="X6" s="360"/>
      <c r="Y6" s="356"/>
      <c r="Z6" s="360"/>
      <c r="AA6" s="360"/>
      <c r="AB6" s="360"/>
    </row>
    <row r="7" spans="1:29" s="213" customFormat="1" hidden="1" x14ac:dyDescent="0.25">
      <c r="A7" s="356">
        <v>45931.612768055558</v>
      </c>
      <c r="B7" s="351" t="s">
        <v>355</v>
      </c>
      <c r="C7" s="351" t="s">
        <v>148</v>
      </c>
      <c r="D7" s="357">
        <v>81040020183</v>
      </c>
      <c r="E7" s="358" t="s">
        <v>506</v>
      </c>
      <c r="F7" s="359" t="s">
        <v>507</v>
      </c>
      <c r="G7" s="356">
        <v>45866</v>
      </c>
      <c r="H7" s="356">
        <v>45876</v>
      </c>
      <c r="I7" s="358" t="s">
        <v>78</v>
      </c>
      <c r="J7" s="356">
        <v>44197</v>
      </c>
      <c r="K7" s="356">
        <v>45657</v>
      </c>
      <c r="L7" s="358" t="s">
        <v>1214</v>
      </c>
      <c r="M7" s="358" t="s">
        <v>150</v>
      </c>
      <c r="N7" s="358"/>
      <c r="O7" s="358" t="s">
        <v>54</v>
      </c>
      <c r="P7" s="358" t="s">
        <v>11</v>
      </c>
      <c r="Q7" s="358">
        <v>664</v>
      </c>
      <c r="R7" s="356">
        <v>45862</v>
      </c>
      <c r="S7" s="358"/>
      <c r="T7" s="358"/>
      <c r="U7" s="356"/>
      <c r="V7" s="360">
        <v>71978247025</v>
      </c>
      <c r="W7" s="360">
        <v>1.2</v>
      </c>
      <c r="X7" s="360"/>
      <c r="Y7" s="356">
        <v>46099</v>
      </c>
      <c r="Z7" s="360">
        <v>500919222.80000001</v>
      </c>
      <c r="AA7" s="360">
        <v>500919222.80000001</v>
      </c>
      <c r="AB7" s="360"/>
    </row>
    <row r="8" spans="1:29" s="213" customFormat="1" hidden="1" x14ac:dyDescent="0.25">
      <c r="A8" s="356">
        <v>46036</v>
      </c>
      <c r="B8" s="351" t="s">
        <v>361</v>
      </c>
      <c r="C8" s="351" t="s">
        <v>362</v>
      </c>
      <c r="D8" s="357">
        <v>100340012430</v>
      </c>
      <c r="E8" s="358" t="s">
        <v>2669</v>
      </c>
      <c r="F8" s="359" t="s">
        <v>2670</v>
      </c>
      <c r="G8" s="356">
        <v>46015</v>
      </c>
      <c r="H8" s="356">
        <v>46028</v>
      </c>
      <c r="I8" s="358" t="s">
        <v>24</v>
      </c>
      <c r="J8" s="356">
        <v>44562</v>
      </c>
      <c r="K8" s="356" t="s">
        <v>39</v>
      </c>
      <c r="L8" s="358" t="s">
        <v>1393</v>
      </c>
      <c r="M8" s="358" t="s">
        <v>152</v>
      </c>
      <c r="N8" s="358"/>
      <c r="O8" s="358" t="s">
        <v>207</v>
      </c>
      <c r="P8" s="358" t="s">
        <v>28</v>
      </c>
      <c r="Q8" s="358">
        <v>1379</v>
      </c>
      <c r="R8" s="356">
        <v>46014</v>
      </c>
      <c r="S8" s="358"/>
      <c r="T8" s="358"/>
      <c r="U8" s="356"/>
      <c r="V8" s="360">
        <v>4487302414</v>
      </c>
      <c r="W8" s="360"/>
      <c r="X8" s="360"/>
      <c r="Y8" s="356">
        <v>46112</v>
      </c>
      <c r="Z8" s="360">
        <v>312380147.19999999</v>
      </c>
      <c r="AA8" s="360">
        <v>312380147.19999999</v>
      </c>
      <c r="AB8" s="360"/>
    </row>
    <row r="9" spans="1:29" s="213" customFormat="1" hidden="1" x14ac:dyDescent="0.25">
      <c r="A9" s="356">
        <v>46092</v>
      </c>
      <c r="B9" s="351" t="s">
        <v>365</v>
      </c>
      <c r="C9" s="351" t="s">
        <v>20</v>
      </c>
      <c r="D9" s="357">
        <v>251240001226</v>
      </c>
      <c r="E9" s="358" t="s">
        <v>4392</v>
      </c>
      <c r="F9" s="359" t="s">
        <v>4393</v>
      </c>
      <c r="G9" s="356">
        <v>46062</v>
      </c>
      <c r="H9" s="356">
        <v>46087</v>
      </c>
      <c r="I9" s="358" t="s">
        <v>21</v>
      </c>
      <c r="J9" s="356">
        <v>45992</v>
      </c>
      <c r="K9" s="356">
        <v>46014</v>
      </c>
      <c r="L9" s="358" t="s">
        <v>4394</v>
      </c>
      <c r="M9" s="358" t="s">
        <v>268</v>
      </c>
      <c r="N9" s="358"/>
      <c r="O9" s="358" t="s">
        <v>4395</v>
      </c>
      <c r="P9" s="358" t="s">
        <v>36</v>
      </c>
      <c r="Q9" s="358"/>
      <c r="R9" s="356"/>
      <c r="S9" s="358"/>
      <c r="T9" s="358"/>
      <c r="U9" s="356"/>
      <c r="V9" s="360">
        <v>0</v>
      </c>
      <c r="W9" s="360">
        <v>0</v>
      </c>
      <c r="X9" s="360"/>
      <c r="Y9" s="356"/>
      <c r="Z9" s="360"/>
      <c r="AA9" s="360"/>
      <c r="AB9" s="360"/>
    </row>
    <row r="10" spans="1:29" s="213" customFormat="1" hidden="1" x14ac:dyDescent="0.25">
      <c r="A10" s="356">
        <v>46112</v>
      </c>
      <c r="B10" s="351" t="s">
        <v>365</v>
      </c>
      <c r="C10" s="351" t="s">
        <v>20</v>
      </c>
      <c r="D10" s="357">
        <v>240240035781</v>
      </c>
      <c r="E10" s="358" t="s">
        <v>4396</v>
      </c>
      <c r="F10" s="359" t="s">
        <v>4397</v>
      </c>
      <c r="G10" s="356">
        <v>46069</v>
      </c>
      <c r="H10" s="356">
        <v>46097</v>
      </c>
      <c r="I10" s="358" t="s">
        <v>21</v>
      </c>
      <c r="J10" s="356">
        <v>45350</v>
      </c>
      <c r="K10" s="356">
        <v>46052</v>
      </c>
      <c r="L10" s="358" t="s">
        <v>944</v>
      </c>
      <c r="M10" s="358" t="s">
        <v>268</v>
      </c>
      <c r="N10" s="358"/>
      <c r="O10" s="358" t="s">
        <v>4310</v>
      </c>
      <c r="P10" s="358" t="s">
        <v>36</v>
      </c>
      <c r="Q10" s="358"/>
      <c r="R10" s="356"/>
      <c r="S10" s="358"/>
      <c r="T10" s="358"/>
      <c r="U10" s="356"/>
      <c r="V10" s="360">
        <v>72717679</v>
      </c>
      <c r="W10" s="360">
        <v>1</v>
      </c>
      <c r="X10" s="360"/>
      <c r="Y10" s="356"/>
      <c r="Z10" s="360"/>
      <c r="AA10" s="360"/>
      <c r="AB10" s="360"/>
    </row>
    <row r="11" spans="1:29" s="213" customFormat="1" hidden="1" x14ac:dyDescent="0.25">
      <c r="A11" s="356">
        <v>46112</v>
      </c>
      <c r="B11" s="351" t="s">
        <v>365</v>
      </c>
      <c r="C11" s="351" t="s">
        <v>20</v>
      </c>
      <c r="D11" s="357">
        <v>10725651156</v>
      </c>
      <c r="E11" s="358" t="s">
        <v>4398</v>
      </c>
      <c r="F11" s="359" t="s">
        <v>4399</v>
      </c>
      <c r="G11" s="356">
        <v>46094</v>
      </c>
      <c r="H11" s="356">
        <v>46108</v>
      </c>
      <c r="I11" s="358" t="s">
        <v>21</v>
      </c>
      <c r="J11" s="356">
        <v>45516</v>
      </c>
      <c r="K11" s="356">
        <v>46073</v>
      </c>
      <c r="L11" s="358" t="s">
        <v>4309</v>
      </c>
      <c r="M11" s="358" t="s">
        <v>268</v>
      </c>
      <c r="N11" s="358"/>
      <c r="O11" s="358" t="s">
        <v>1168</v>
      </c>
      <c r="P11" s="358" t="s">
        <v>36</v>
      </c>
      <c r="Q11" s="358"/>
      <c r="R11" s="356"/>
      <c r="S11" s="358"/>
      <c r="T11" s="358"/>
      <c r="U11" s="356"/>
      <c r="V11" s="360">
        <v>2899357</v>
      </c>
      <c r="W11" s="360">
        <v>0</v>
      </c>
      <c r="X11" s="360"/>
      <c r="Y11" s="356"/>
      <c r="Z11" s="360"/>
      <c r="AA11" s="360"/>
      <c r="AB11" s="360"/>
    </row>
    <row r="12" spans="1:29" s="213" customFormat="1" hidden="1" x14ac:dyDescent="0.25">
      <c r="A12" s="356">
        <v>46112</v>
      </c>
      <c r="B12" s="351" t="s">
        <v>365</v>
      </c>
      <c r="C12" s="351" t="s">
        <v>20</v>
      </c>
      <c r="D12" s="357">
        <v>920112450836</v>
      </c>
      <c r="E12" s="358" t="s">
        <v>4400</v>
      </c>
      <c r="F12" s="359" t="s">
        <v>4401</v>
      </c>
      <c r="G12" s="356">
        <v>46094</v>
      </c>
      <c r="H12" s="356">
        <v>46108</v>
      </c>
      <c r="I12" s="358" t="s">
        <v>21</v>
      </c>
      <c r="J12" s="356">
        <v>45026</v>
      </c>
      <c r="K12" s="356">
        <v>46072</v>
      </c>
      <c r="L12" s="358" t="s">
        <v>944</v>
      </c>
      <c r="M12" s="358" t="s">
        <v>268</v>
      </c>
      <c r="N12" s="358"/>
      <c r="O12" s="358" t="s">
        <v>45</v>
      </c>
      <c r="P12" s="358" t="s">
        <v>36</v>
      </c>
      <c r="Q12" s="358"/>
      <c r="R12" s="356"/>
      <c r="S12" s="358"/>
      <c r="T12" s="358"/>
      <c r="U12" s="356"/>
      <c r="V12" s="360">
        <v>75610075</v>
      </c>
      <c r="W12" s="360">
        <v>1</v>
      </c>
      <c r="X12" s="360"/>
      <c r="Y12" s="356"/>
      <c r="Z12" s="360"/>
      <c r="AA12" s="360"/>
      <c r="AB12" s="360"/>
    </row>
    <row r="13" spans="1:29" s="213" customFormat="1" hidden="1" x14ac:dyDescent="0.25">
      <c r="A13" s="356">
        <v>45964</v>
      </c>
      <c r="B13" s="351" t="s">
        <v>348</v>
      </c>
      <c r="C13" s="351" t="s">
        <v>49</v>
      </c>
      <c r="D13" s="357">
        <v>31040005996</v>
      </c>
      <c r="E13" s="358" t="s">
        <v>812</v>
      </c>
      <c r="F13" s="359" t="s">
        <v>811</v>
      </c>
      <c r="G13" s="356">
        <v>45883</v>
      </c>
      <c r="H13" s="356">
        <v>45894</v>
      </c>
      <c r="I13" s="358" t="s">
        <v>24</v>
      </c>
      <c r="J13" s="356">
        <v>44562</v>
      </c>
      <c r="K13" s="356">
        <v>45291</v>
      </c>
      <c r="L13" s="358" t="s">
        <v>58</v>
      </c>
      <c r="M13" s="358" t="s">
        <v>150</v>
      </c>
      <c r="N13" s="358" t="s">
        <v>57</v>
      </c>
      <c r="O13" s="358" t="s">
        <v>903</v>
      </c>
      <c r="P13" s="358" t="s">
        <v>28</v>
      </c>
      <c r="Q13" s="358">
        <v>780</v>
      </c>
      <c r="R13" s="356">
        <v>45880</v>
      </c>
      <c r="S13" s="358" t="s">
        <v>57</v>
      </c>
      <c r="T13" s="358" t="s">
        <v>57</v>
      </c>
      <c r="U13" s="356" t="s">
        <v>57</v>
      </c>
      <c r="V13" s="360">
        <v>46394970209</v>
      </c>
      <c r="W13" s="360">
        <v>7.35</v>
      </c>
      <c r="X13" s="360">
        <v>0</v>
      </c>
      <c r="Y13" s="356"/>
      <c r="Z13" s="360"/>
      <c r="AA13" s="360"/>
      <c r="AB13" s="360"/>
    </row>
    <row r="14" spans="1:29" s="213" customFormat="1" x14ac:dyDescent="0.25">
      <c r="A14" s="356">
        <v>45964</v>
      </c>
      <c r="B14" s="351" t="s">
        <v>348</v>
      </c>
      <c r="C14" s="351" t="s">
        <v>49</v>
      </c>
      <c r="D14" s="357">
        <v>990941001199</v>
      </c>
      <c r="E14" s="358" t="s">
        <v>376</v>
      </c>
      <c r="F14" s="359">
        <v>84</v>
      </c>
      <c r="G14" s="356">
        <v>45769</v>
      </c>
      <c r="H14" s="356">
        <v>45789</v>
      </c>
      <c r="I14" s="358" t="s">
        <v>21</v>
      </c>
      <c r="J14" s="356">
        <v>44562</v>
      </c>
      <c r="K14" s="356">
        <v>45765</v>
      </c>
      <c r="L14" s="358" t="s">
        <v>51</v>
      </c>
      <c r="M14" s="358" t="s">
        <v>150</v>
      </c>
      <c r="N14" s="358" t="s">
        <v>57</v>
      </c>
      <c r="O14" s="358" t="s">
        <v>1185</v>
      </c>
      <c r="P14" s="358" t="s">
        <v>36</v>
      </c>
      <c r="Q14" s="358" t="s">
        <v>57</v>
      </c>
      <c r="R14" s="356" t="s">
        <v>57</v>
      </c>
      <c r="S14" s="358" t="s">
        <v>57</v>
      </c>
      <c r="T14" s="358" t="s">
        <v>57</v>
      </c>
      <c r="U14" s="356" t="s">
        <v>57</v>
      </c>
      <c r="V14" s="360">
        <v>10150783077</v>
      </c>
      <c r="W14" s="360">
        <v>0.42399999999999999</v>
      </c>
      <c r="X14" s="360">
        <v>437303613</v>
      </c>
      <c r="Y14" s="356">
        <v>46100</v>
      </c>
      <c r="Z14" s="360">
        <v>437303613</v>
      </c>
      <c r="AA14" s="360">
        <v>321387508</v>
      </c>
      <c r="AB14" s="360">
        <v>115916105</v>
      </c>
    </row>
    <row r="15" spans="1:29" s="213" customFormat="1" hidden="1" x14ac:dyDescent="0.25">
      <c r="A15" s="356">
        <v>45964</v>
      </c>
      <c r="B15" s="351" t="s">
        <v>348</v>
      </c>
      <c r="C15" s="351" t="s">
        <v>49</v>
      </c>
      <c r="D15" s="357">
        <v>130841013854</v>
      </c>
      <c r="E15" s="358" t="s">
        <v>1190</v>
      </c>
      <c r="F15" s="359" t="s">
        <v>867</v>
      </c>
      <c r="G15" s="356">
        <v>45877</v>
      </c>
      <c r="H15" s="356">
        <v>45883</v>
      </c>
      <c r="I15" s="358" t="s">
        <v>21</v>
      </c>
      <c r="J15" s="356">
        <v>44562</v>
      </c>
      <c r="K15" s="356">
        <v>45869</v>
      </c>
      <c r="L15" s="358" t="s">
        <v>68</v>
      </c>
      <c r="M15" s="358" t="s">
        <v>150</v>
      </c>
      <c r="N15" s="358" t="s">
        <v>57</v>
      </c>
      <c r="O15" s="358" t="s">
        <v>476</v>
      </c>
      <c r="P15" s="358" t="s">
        <v>36</v>
      </c>
      <c r="Q15" s="358" t="s">
        <v>57</v>
      </c>
      <c r="R15" s="356" t="s">
        <v>57</v>
      </c>
      <c r="S15" s="358" t="s">
        <v>57</v>
      </c>
      <c r="T15" s="358" t="s">
        <v>57</v>
      </c>
      <c r="U15" s="356" t="s">
        <v>57</v>
      </c>
      <c r="V15" s="360">
        <v>8516987112</v>
      </c>
      <c r="W15" s="360">
        <v>21.04</v>
      </c>
      <c r="X15" s="360">
        <v>89000</v>
      </c>
      <c r="Y15" s="356"/>
      <c r="Z15" s="360"/>
      <c r="AA15" s="360"/>
      <c r="AB15" s="360"/>
    </row>
    <row r="16" spans="1:29" s="213" customFormat="1" hidden="1" x14ac:dyDescent="0.25">
      <c r="A16" s="356">
        <v>45994</v>
      </c>
      <c r="B16" s="351" t="s">
        <v>348</v>
      </c>
      <c r="C16" s="351" t="s">
        <v>49</v>
      </c>
      <c r="D16" s="357">
        <v>221040037719</v>
      </c>
      <c r="E16" s="358" t="s">
        <v>1649</v>
      </c>
      <c r="F16" s="359" t="s">
        <v>1648</v>
      </c>
      <c r="G16" s="356">
        <v>45974</v>
      </c>
      <c r="H16" s="356">
        <v>45987</v>
      </c>
      <c r="I16" s="358" t="s">
        <v>24</v>
      </c>
      <c r="J16" s="356">
        <v>44855</v>
      </c>
      <c r="K16" s="356">
        <v>45747</v>
      </c>
      <c r="L16" s="358" t="s">
        <v>51</v>
      </c>
      <c r="M16" s="358" t="s">
        <v>152</v>
      </c>
      <c r="N16" s="358" t="s">
        <v>57</v>
      </c>
      <c r="O16" s="358" t="s">
        <v>1140</v>
      </c>
      <c r="P16" s="358" t="s">
        <v>28</v>
      </c>
      <c r="Q16" s="358">
        <v>936</v>
      </c>
      <c r="R16" s="356">
        <v>45923</v>
      </c>
      <c r="S16" s="358" t="s">
        <v>57</v>
      </c>
      <c r="T16" s="358" t="s">
        <v>57</v>
      </c>
      <c r="U16" s="356" t="s">
        <v>57</v>
      </c>
      <c r="V16" s="360">
        <v>5989621829</v>
      </c>
      <c r="W16" s="360">
        <v>0.77</v>
      </c>
      <c r="X16" s="360">
        <v>2020000</v>
      </c>
      <c r="Y16" s="356"/>
      <c r="Z16" s="360"/>
      <c r="AA16" s="360"/>
      <c r="AB16" s="360"/>
    </row>
    <row r="17" spans="1:28" s="213" customFormat="1" hidden="1" x14ac:dyDescent="0.25">
      <c r="A17" s="356">
        <v>46001</v>
      </c>
      <c r="B17" s="351" t="s">
        <v>348</v>
      </c>
      <c r="C17" s="351" t="s">
        <v>49</v>
      </c>
      <c r="D17" s="357">
        <v>131240009029</v>
      </c>
      <c r="E17" s="358" t="s">
        <v>1754</v>
      </c>
      <c r="F17" s="359" t="s">
        <v>1755</v>
      </c>
      <c r="G17" s="356">
        <v>45978</v>
      </c>
      <c r="H17" s="356">
        <v>45995</v>
      </c>
      <c r="I17" s="358" t="s">
        <v>21</v>
      </c>
      <c r="J17" s="356">
        <v>44562</v>
      </c>
      <c r="K17" s="356">
        <v>45973</v>
      </c>
      <c r="L17" s="358" t="s">
        <v>74</v>
      </c>
      <c r="M17" s="358" t="s">
        <v>149</v>
      </c>
      <c r="N17" s="358" t="s">
        <v>57</v>
      </c>
      <c r="O17" s="358" t="s">
        <v>1140</v>
      </c>
      <c r="P17" s="358" t="s">
        <v>36</v>
      </c>
      <c r="Q17" s="358" t="s">
        <v>57</v>
      </c>
      <c r="R17" s="356" t="s">
        <v>57</v>
      </c>
      <c r="S17" s="358" t="s">
        <v>57</v>
      </c>
      <c r="T17" s="358" t="s">
        <v>57</v>
      </c>
      <c r="U17" s="356" t="s">
        <v>57</v>
      </c>
      <c r="V17" s="360">
        <v>175988738</v>
      </c>
      <c r="W17" s="360">
        <v>0</v>
      </c>
      <c r="X17" s="360">
        <v>800000</v>
      </c>
      <c r="Y17" s="356"/>
      <c r="Z17" s="360"/>
      <c r="AA17" s="360"/>
      <c r="AB17" s="360"/>
    </row>
    <row r="18" spans="1:28" s="213" customFormat="1" hidden="1" x14ac:dyDescent="0.25">
      <c r="A18" s="356">
        <v>46008</v>
      </c>
      <c r="B18" s="351" t="s">
        <v>348</v>
      </c>
      <c r="C18" s="351" t="s">
        <v>49</v>
      </c>
      <c r="D18" s="357">
        <v>130440027061</v>
      </c>
      <c r="E18" s="358" t="s">
        <v>1758</v>
      </c>
      <c r="F18" s="359" t="s">
        <v>1759</v>
      </c>
      <c r="G18" s="356">
        <v>46000</v>
      </c>
      <c r="H18" s="356">
        <v>46003</v>
      </c>
      <c r="I18" s="358" t="s">
        <v>24</v>
      </c>
      <c r="J18" s="356">
        <v>43831</v>
      </c>
      <c r="K18" s="356">
        <v>45657</v>
      </c>
      <c r="L18" s="358" t="s">
        <v>58</v>
      </c>
      <c r="M18" s="358" t="s">
        <v>152</v>
      </c>
      <c r="N18" s="358" t="s">
        <v>57</v>
      </c>
      <c r="O18" s="358" t="s">
        <v>1140</v>
      </c>
      <c r="P18" s="358" t="s">
        <v>28</v>
      </c>
      <c r="Q18" s="358">
        <v>1281</v>
      </c>
      <c r="R18" s="356">
        <v>45995</v>
      </c>
      <c r="S18" s="358" t="s">
        <v>57</v>
      </c>
      <c r="T18" s="358" t="s">
        <v>57</v>
      </c>
      <c r="U18" s="356" t="s">
        <v>57</v>
      </c>
      <c r="V18" s="360">
        <v>292905500958</v>
      </c>
      <c r="W18" s="360">
        <v>5.8</v>
      </c>
      <c r="X18" s="360">
        <v>20000000</v>
      </c>
      <c r="Y18" s="356"/>
      <c r="Z18" s="360"/>
      <c r="AA18" s="360"/>
      <c r="AB18" s="360"/>
    </row>
    <row r="19" spans="1:28" s="213" customFormat="1" hidden="1" x14ac:dyDescent="0.25">
      <c r="A19" s="356">
        <v>46028</v>
      </c>
      <c r="B19" s="351" t="s">
        <v>348</v>
      </c>
      <c r="C19" s="351" t="s">
        <v>49</v>
      </c>
      <c r="D19" s="357">
        <v>110340012600</v>
      </c>
      <c r="E19" s="358" t="s">
        <v>2553</v>
      </c>
      <c r="F19" s="359" t="s">
        <v>2554</v>
      </c>
      <c r="G19" s="356">
        <v>46021</v>
      </c>
      <c r="H19" s="356">
        <v>46027</v>
      </c>
      <c r="I19" s="358" t="s">
        <v>24</v>
      </c>
      <c r="J19" s="356">
        <v>44197</v>
      </c>
      <c r="K19" s="356">
        <v>45657</v>
      </c>
      <c r="L19" s="358" t="s">
        <v>58</v>
      </c>
      <c r="M19" s="358" t="s">
        <v>152</v>
      </c>
      <c r="N19" s="358" t="s">
        <v>57</v>
      </c>
      <c r="O19" s="358" t="s">
        <v>41</v>
      </c>
      <c r="P19" s="358" t="s">
        <v>28</v>
      </c>
      <c r="Q19" s="358">
        <v>1402</v>
      </c>
      <c r="R19" s="356">
        <v>46017</v>
      </c>
      <c r="S19" s="358" t="s">
        <v>57</v>
      </c>
      <c r="T19" s="358" t="s">
        <v>57</v>
      </c>
      <c r="U19" s="356" t="s">
        <v>57</v>
      </c>
      <c r="V19" s="360">
        <v>61032970606</v>
      </c>
      <c r="W19" s="360">
        <v>12.65</v>
      </c>
      <c r="X19" s="360">
        <v>1500000</v>
      </c>
      <c r="Y19" s="356"/>
      <c r="Z19" s="360"/>
      <c r="AA19" s="360"/>
      <c r="AB19" s="360"/>
    </row>
    <row r="20" spans="1:28" s="213" customFormat="1" hidden="1" x14ac:dyDescent="0.25">
      <c r="A20" s="356">
        <v>46071</v>
      </c>
      <c r="B20" s="351" t="s">
        <v>348</v>
      </c>
      <c r="C20" s="351" t="s">
        <v>49</v>
      </c>
      <c r="D20" s="357">
        <v>581228301654</v>
      </c>
      <c r="E20" s="358" t="s">
        <v>3759</v>
      </c>
      <c r="F20" s="359" t="s">
        <v>3760</v>
      </c>
      <c r="G20" s="356">
        <v>46062</v>
      </c>
      <c r="H20" s="356">
        <v>46070</v>
      </c>
      <c r="I20" s="358" t="s">
        <v>21</v>
      </c>
      <c r="J20" s="356">
        <v>44927</v>
      </c>
      <c r="K20" s="356">
        <v>46059</v>
      </c>
      <c r="L20" s="358" t="s">
        <v>69</v>
      </c>
      <c r="M20" s="358" t="s">
        <v>149</v>
      </c>
      <c r="N20" s="358" t="s">
        <v>57</v>
      </c>
      <c r="O20" s="358" t="s">
        <v>3761</v>
      </c>
      <c r="P20" s="358" t="s">
        <v>36</v>
      </c>
      <c r="Q20" s="358" t="s">
        <v>57</v>
      </c>
      <c r="R20" s="356" t="s">
        <v>57</v>
      </c>
      <c r="S20" s="358" t="s">
        <v>57</v>
      </c>
      <c r="T20" s="358" t="s">
        <v>57</v>
      </c>
      <c r="U20" s="356" t="s">
        <v>57</v>
      </c>
      <c r="V20" s="360">
        <v>12823892</v>
      </c>
      <c r="W20" s="360">
        <v>0</v>
      </c>
      <c r="X20" s="360">
        <v>0</v>
      </c>
      <c r="Y20" s="356"/>
      <c r="Z20" s="360"/>
      <c r="AA20" s="360"/>
      <c r="AB20" s="360"/>
    </row>
    <row r="21" spans="1:28" s="213" customFormat="1" hidden="1" x14ac:dyDescent="0.25">
      <c r="A21" s="356">
        <v>46071</v>
      </c>
      <c r="B21" s="351" t="s">
        <v>348</v>
      </c>
      <c r="C21" s="351" t="s">
        <v>49</v>
      </c>
      <c r="D21" s="357">
        <v>890329350940</v>
      </c>
      <c r="E21" s="358" t="s">
        <v>3725</v>
      </c>
      <c r="F21" s="359" t="s">
        <v>3726</v>
      </c>
      <c r="G21" s="356">
        <v>46062</v>
      </c>
      <c r="H21" s="356">
        <v>46069</v>
      </c>
      <c r="I21" s="358" t="s">
        <v>21</v>
      </c>
      <c r="J21" s="356">
        <v>45658</v>
      </c>
      <c r="K21" s="356">
        <v>46055</v>
      </c>
      <c r="L21" s="358" t="s">
        <v>3727</v>
      </c>
      <c r="M21" s="358" t="s">
        <v>149</v>
      </c>
      <c r="N21" s="358" t="s">
        <v>57</v>
      </c>
      <c r="O21" s="358" t="s">
        <v>1140</v>
      </c>
      <c r="P21" s="358" t="s">
        <v>36</v>
      </c>
      <c r="Q21" s="358" t="s">
        <v>57</v>
      </c>
      <c r="R21" s="356" t="s">
        <v>57</v>
      </c>
      <c r="S21" s="358" t="s">
        <v>57</v>
      </c>
      <c r="T21" s="358" t="s">
        <v>57</v>
      </c>
      <c r="U21" s="356" t="s">
        <v>57</v>
      </c>
      <c r="V21" s="360">
        <v>6673047</v>
      </c>
      <c r="W21" s="360">
        <v>0</v>
      </c>
      <c r="X21" s="360">
        <v>0</v>
      </c>
      <c r="Y21" s="356"/>
      <c r="Z21" s="360"/>
      <c r="AA21" s="360"/>
      <c r="AB21" s="360"/>
    </row>
    <row r="22" spans="1:28" s="213" customFormat="1" hidden="1" x14ac:dyDescent="0.25">
      <c r="A22" s="356">
        <v>46078</v>
      </c>
      <c r="B22" s="351" t="s">
        <v>348</v>
      </c>
      <c r="C22" s="351" t="s">
        <v>49</v>
      </c>
      <c r="D22" s="357">
        <v>10704551115</v>
      </c>
      <c r="E22" s="358" t="s">
        <v>3841</v>
      </c>
      <c r="F22" s="359" t="s">
        <v>3842</v>
      </c>
      <c r="G22" s="356">
        <v>46073</v>
      </c>
      <c r="H22" s="356">
        <v>46077</v>
      </c>
      <c r="I22" s="358" t="s">
        <v>21</v>
      </c>
      <c r="J22" s="356">
        <v>44927</v>
      </c>
      <c r="K22" s="356">
        <v>46070</v>
      </c>
      <c r="L22" s="358" t="s">
        <v>64</v>
      </c>
      <c r="M22" s="358" t="s">
        <v>149</v>
      </c>
      <c r="N22" s="358" t="s">
        <v>57</v>
      </c>
      <c r="O22" s="358" t="s">
        <v>1140</v>
      </c>
      <c r="P22" s="358" t="s">
        <v>36</v>
      </c>
      <c r="Q22" s="358" t="s">
        <v>57</v>
      </c>
      <c r="R22" s="356" t="s">
        <v>57</v>
      </c>
      <c r="S22" s="358" t="s">
        <v>57</v>
      </c>
      <c r="T22" s="358" t="s">
        <v>57</v>
      </c>
      <c r="U22" s="356" t="s">
        <v>57</v>
      </c>
      <c r="V22" s="360">
        <v>19055938</v>
      </c>
      <c r="W22" s="360">
        <v>0</v>
      </c>
      <c r="X22" s="360">
        <v>0</v>
      </c>
      <c r="Y22" s="356"/>
      <c r="Z22" s="360"/>
      <c r="AA22" s="360"/>
      <c r="AB22" s="360"/>
    </row>
    <row r="23" spans="1:28" s="213" customFormat="1" hidden="1" x14ac:dyDescent="0.25">
      <c r="A23" s="356">
        <v>46085</v>
      </c>
      <c r="B23" s="351" t="s">
        <v>348</v>
      </c>
      <c r="C23" s="351" t="s">
        <v>49</v>
      </c>
      <c r="D23" s="357">
        <v>50140012283</v>
      </c>
      <c r="E23" s="358" t="s">
        <v>3828</v>
      </c>
      <c r="F23" s="359" t="s">
        <v>3829</v>
      </c>
      <c r="G23" s="356">
        <v>46078</v>
      </c>
      <c r="H23" s="356">
        <v>46079</v>
      </c>
      <c r="I23" s="358" t="s">
        <v>21</v>
      </c>
      <c r="J23" s="356">
        <v>44927</v>
      </c>
      <c r="K23" s="356">
        <v>46073</v>
      </c>
      <c r="L23" s="358" t="s">
        <v>68</v>
      </c>
      <c r="M23" s="358" t="s">
        <v>149</v>
      </c>
      <c r="N23" s="358" t="s">
        <v>57</v>
      </c>
      <c r="O23" s="358" t="s">
        <v>3830</v>
      </c>
      <c r="P23" s="358" t="s">
        <v>36</v>
      </c>
      <c r="Q23" s="358" t="s">
        <v>57</v>
      </c>
      <c r="R23" s="356" t="s">
        <v>57</v>
      </c>
      <c r="S23" s="358" t="s">
        <v>57</v>
      </c>
      <c r="T23" s="358" t="s">
        <v>57</v>
      </c>
      <c r="U23" s="356" t="s">
        <v>57</v>
      </c>
      <c r="V23" s="360">
        <v>6767857</v>
      </c>
      <c r="W23" s="360">
        <v>0</v>
      </c>
      <c r="X23" s="360">
        <v>100000</v>
      </c>
      <c r="Y23" s="356"/>
      <c r="Z23" s="360"/>
      <c r="AA23" s="360"/>
      <c r="AB23" s="360"/>
    </row>
    <row r="24" spans="1:28" s="213" customFormat="1" hidden="1" x14ac:dyDescent="0.25">
      <c r="A24" s="356">
        <v>46092</v>
      </c>
      <c r="B24" s="351" t="s">
        <v>348</v>
      </c>
      <c r="C24" s="351" t="s">
        <v>49</v>
      </c>
      <c r="D24" s="357">
        <v>210940023202</v>
      </c>
      <c r="E24" s="358" t="s">
        <v>4402</v>
      </c>
      <c r="F24" s="359" t="s">
        <v>4403</v>
      </c>
      <c r="G24" s="356">
        <v>46086</v>
      </c>
      <c r="H24" s="356">
        <v>46092</v>
      </c>
      <c r="I24" s="358" t="s">
        <v>21</v>
      </c>
      <c r="J24" s="356">
        <v>44927</v>
      </c>
      <c r="K24" s="356">
        <v>46077</v>
      </c>
      <c r="L24" s="358" t="s">
        <v>67</v>
      </c>
      <c r="M24" s="358" t="s">
        <v>149</v>
      </c>
      <c r="N24" s="358" t="s">
        <v>57</v>
      </c>
      <c r="O24" s="358" t="s">
        <v>4404</v>
      </c>
      <c r="P24" s="358" t="s">
        <v>36</v>
      </c>
      <c r="Q24" s="358" t="s">
        <v>57</v>
      </c>
      <c r="R24" s="356" t="s">
        <v>57</v>
      </c>
      <c r="S24" s="358" t="s">
        <v>57</v>
      </c>
      <c r="T24" s="358" t="s">
        <v>57</v>
      </c>
      <c r="U24" s="356" t="s">
        <v>57</v>
      </c>
      <c r="V24" s="360">
        <v>314282677</v>
      </c>
      <c r="W24" s="360">
        <v>0</v>
      </c>
      <c r="X24" s="360">
        <v>0</v>
      </c>
      <c r="Y24" s="356"/>
      <c r="Z24" s="360"/>
      <c r="AA24" s="360"/>
      <c r="AB24" s="360"/>
    </row>
    <row r="25" spans="1:28" s="213" customFormat="1" hidden="1" x14ac:dyDescent="0.25">
      <c r="A25" s="356">
        <v>46099</v>
      </c>
      <c r="B25" s="351" t="s">
        <v>348</v>
      </c>
      <c r="C25" s="351" t="s">
        <v>49</v>
      </c>
      <c r="D25" s="357">
        <v>230240011257</v>
      </c>
      <c r="E25" s="358" t="s">
        <v>4405</v>
      </c>
      <c r="F25" s="359" t="s">
        <v>4406</v>
      </c>
      <c r="G25" s="356">
        <v>46087</v>
      </c>
      <c r="H25" s="356">
        <v>46092</v>
      </c>
      <c r="I25" s="358" t="s">
        <v>21</v>
      </c>
      <c r="J25" s="356">
        <v>44927</v>
      </c>
      <c r="K25" s="356">
        <v>46086</v>
      </c>
      <c r="L25" s="358" t="s">
        <v>70</v>
      </c>
      <c r="M25" s="358" t="s">
        <v>149</v>
      </c>
      <c r="N25" s="358" t="s">
        <v>57</v>
      </c>
      <c r="O25" s="358" t="s">
        <v>3552</v>
      </c>
      <c r="P25" s="358" t="s">
        <v>36</v>
      </c>
      <c r="Q25" s="358" t="s">
        <v>57</v>
      </c>
      <c r="R25" s="356" t="s">
        <v>57</v>
      </c>
      <c r="S25" s="358" t="s">
        <v>57</v>
      </c>
      <c r="T25" s="358" t="s">
        <v>57</v>
      </c>
      <c r="U25" s="356" t="s">
        <v>57</v>
      </c>
      <c r="V25" s="360">
        <v>6440743</v>
      </c>
      <c r="W25" s="360">
        <v>0</v>
      </c>
      <c r="X25" s="360">
        <v>0</v>
      </c>
      <c r="Y25" s="356"/>
      <c r="Z25" s="360"/>
      <c r="AA25" s="360"/>
      <c r="AB25" s="360"/>
    </row>
    <row r="26" spans="1:28" s="213" customFormat="1" hidden="1" x14ac:dyDescent="0.25">
      <c r="A26" s="356">
        <v>46099</v>
      </c>
      <c r="B26" s="351" t="s">
        <v>348</v>
      </c>
      <c r="C26" s="351" t="s">
        <v>49</v>
      </c>
      <c r="D26" s="357">
        <v>840305302366</v>
      </c>
      <c r="E26" s="358" t="s">
        <v>4407</v>
      </c>
      <c r="F26" s="359" t="s">
        <v>4408</v>
      </c>
      <c r="G26" s="356">
        <v>46087</v>
      </c>
      <c r="H26" s="356">
        <v>46092</v>
      </c>
      <c r="I26" s="358" t="s">
        <v>21</v>
      </c>
      <c r="J26" s="356">
        <v>44927</v>
      </c>
      <c r="K26" s="356">
        <v>46083</v>
      </c>
      <c r="L26" s="358" t="s">
        <v>70</v>
      </c>
      <c r="M26" s="358" t="s">
        <v>149</v>
      </c>
      <c r="N26" s="358" t="s">
        <v>57</v>
      </c>
      <c r="O26" s="358" t="s">
        <v>1140</v>
      </c>
      <c r="P26" s="358" t="s">
        <v>36</v>
      </c>
      <c r="Q26" s="358" t="s">
        <v>57</v>
      </c>
      <c r="R26" s="356" t="s">
        <v>57</v>
      </c>
      <c r="S26" s="358" t="s">
        <v>57</v>
      </c>
      <c r="T26" s="358" t="s">
        <v>57</v>
      </c>
      <c r="U26" s="356" t="s">
        <v>57</v>
      </c>
      <c r="V26" s="360">
        <v>0</v>
      </c>
      <c r="W26" s="360">
        <v>0</v>
      </c>
      <c r="X26" s="360">
        <v>0</v>
      </c>
      <c r="Y26" s="356"/>
      <c r="Z26" s="360"/>
      <c r="AA26" s="360"/>
      <c r="AB26" s="360"/>
    </row>
    <row r="27" spans="1:28" s="213" customFormat="1" hidden="1" x14ac:dyDescent="0.25">
      <c r="A27" s="356">
        <v>46099</v>
      </c>
      <c r="B27" s="351" t="s">
        <v>348</v>
      </c>
      <c r="C27" s="351" t="s">
        <v>49</v>
      </c>
      <c r="D27" s="357">
        <v>970305450903</v>
      </c>
      <c r="E27" s="358" t="s">
        <v>4409</v>
      </c>
      <c r="F27" s="359" t="s">
        <v>4410</v>
      </c>
      <c r="G27" s="356">
        <v>46091</v>
      </c>
      <c r="H27" s="356">
        <v>46093</v>
      </c>
      <c r="I27" s="358" t="s">
        <v>21</v>
      </c>
      <c r="J27" s="356">
        <v>45292</v>
      </c>
      <c r="K27" s="356">
        <v>46086</v>
      </c>
      <c r="L27" s="358" t="s">
        <v>3727</v>
      </c>
      <c r="M27" s="358" t="s">
        <v>149</v>
      </c>
      <c r="N27" s="358" t="s">
        <v>57</v>
      </c>
      <c r="O27" s="358" t="s">
        <v>4411</v>
      </c>
      <c r="P27" s="358" t="s">
        <v>36</v>
      </c>
      <c r="Q27" s="358" t="s">
        <v>57</v>
      </c>
      <c r="R27" s="356" t="s">
        <v>57</v>
      </c>
      <c r="S27" s="358" t="s">
        <v>57</v>
      </c>
      <c r="T27" s="358" t="s">
        <v>57</v>
      </c>
      <c r="U27" s="356" t="s">
        <v>57</v>
      </c>
      <c r="V27" s="360">
        <v>5641786</v>
      </c>
      <c r="W27" s="360">
        <v>0</v>
      </c>
      <c r="X27" s="360">
        <v>0</v>
      </c>
      <c r="Y27" s="356"/>
      <c r="Z27" s="360"/>
      <c r="AA27" s="360"/>
      <c r="AB27" s="360"/>
    </row>
    <row r="28" spans="1:28" s="213" customFormat="1" hidden="1" x14ac:dyDescent="0.25">
      <c r="A28" s="356">
        <v>46107</v>
      </c>
      <c r="B28" s="351" t="s">
        <v>348</v>
      </c>
      <c r="C28" s="351" t="s">
        <v>49</v>
      </c>
      <c r="D28" s="357">
        <v>950103351399</v>
      </c>
      <c r="E28" s="358" t="s">
        <v>4412</v>
      </c>
      <c r="F28" s="359" t="s">
        <v>4413</v>
      </c>
      <c r="G28" s="356">
        <v>46097</v>
      </c>
      <c r="H28" s="356">
        <v>46101</v>
      </c>
      <c r="I28" s="358" t="s">
        <v>21</v>
      </c>
      <c r="J28" s="356">
        <v>44743</v>
      </c>
      <c r="K28" s="356">
        <v>46092</v>
      </c>
      <c r="L28" s="358" t="s">
        <v>70</v>
      </c>
      <c r="M28" s="358" t="s">
        <v>149</v>
      </c>
      <c r="N28" s="358" t="s">
        <v>57</v>
      </c>
      <c r="O28" s="358" t="s">
        <v>4411</v>
      </c>
      <c r="P28" s="358" t="s">
        <v>36</v>
      </c>
      <c r="Q28" s="358" t="s">
        <v>57</v>
      </c>
      <c r="R28" s="356" t="s">
        <v>57</v>
      </c>
      <c r="S28" s="358" t="s">
        <v>57</v>
      </c>
      <c r="T28" s="358" t="s">
        <v>57</v>
      </c>
      <c r="U28" s="356" t="s">
        <v>57</v>
      </c>
      <c r="V28" s="360">
        <v>141667633</v>
      </c>
      <c r="W28" s="360">
        <v>0</v>
      </c>
      <c r="X28" s="360">
        <v>0</v>
      </c>
      <c r="Y28" s="356"/>
      <c r="Z28" s="360"/>
      <c r="AA28" s="360"/>
      <c r="AB28" s="360"/>
    </row>
    <row r="29" spans="1:28" s="213" customFormat="1" hidden="1" x14ac:dyDescent="0.25">
      <c r="A29" s="356">
        <v>46107</v>
      </c>
      <c r="B29" s="351" t="s">
        <v>348</v>
      </c>
      <c r="C29" s="351" t="s">
        <v>49</v>
      </c>
      <c r="D29" s="357">
        <v>191240010995</v>
      </c>
      <c r="E29" s="358" t="s">
        <v>4414</v>
      </c>
      <c r="F29" s="359" t="s">
        <v>4415</v>
      </c>
      <c r="G29" s="356">
        <v>46097</v>
      </c>
      <c r="H29" s="356">
        <v>46100</v>
      </c>
      <c r="I29" s="358" t="s">
        <v>21</v>
      </c>
      <c r="J29" s="356">
        <v>44927</v>
      </c>
      <c r="K29" s="356">
        <v>46094</v>
      </c>
      <c r="L29" s="358" t="s">
        <v>4416</v>
      </c>
      <c r="M29" s="358" t="s">
        <v>149</v>
      </c>
      <c r="N29" s="358" t="s">
        <v>57</v>
      </c>
      <c r="O29" s="358" t="s">
        <v>1140</v>
      </c>
      <c r="P29" s="358" t="s">
        <v>36</v>
      </c>
      <c r="Q29" s="358" t="s">
        <v>57</v>
      </c>
      <c r="R29" s="356" t="s">
        <v>57</v>
      </c>
      <c r="S29" s="358" t="s">
        <v>57</v>
      </c>
      <c r="T29" s="358" t="s">
        <v>57</v>
      </c>
      <c r="U29" s="356" t="s">
        <v>57</v>
      </c>
      <c r="V29" s="360">
        <v>2232143</v>
      </c>
      <c r="W29" s="360">
        <v>0</v>
      </c>
      <c r="X29" s="360">
        <v>0</v>
      </c>
      <c r="Y29" s="356"/>
      <c r="Z29" s="360"/>
      <c r="AA29" s="360"/>
      <c r="AB29" s="360"/>
    </row>
    <row r="30" spans="1:28" s="213" customFormat="1" hidden="1" x14ac:dyDescent="0.25">
      <c r="A30" s="356">
        <v>46107</v>
      </c>
      <c r="B30" s="351" t="s">
        <v>348</v>
      </c>
      <c r="C30" s="351" t="s">
        <v>49</v>
      </c>
      <c r="D30" s="357">
        <v>241040031883</v>
      </c>
      <c r="E30" s="358" t="s">
        <v>4417</v>
      </c>
      <c r="F30" s="359" t="s">
        <v>4418</v>
      </c>
      <c r="G30" s="356">
        <v>46097</v>
      </c>
      <c r="H30" s="356">
        <v>46100</v>
      </c>
      <c r="I30" s="358" t="s">
        <v>21</v>
      </c>
      <c r="J30" s="356">
        <v>45589</v>
      </c>
      <c r="K30" s="356">
        <v>46093</v>
      </c>
      <c r="L30" s="358" t="s">
        <v>4416</v>
      </c>
      <c r="M30" s="358" t="s">
        <v>149</v>
      </c>
      <c r="N30" s="358" t="s">
        <v>57</v>
      </c>
      <c r="O30" s="358" t="s">
        <v>1140</v>
      </c>
      <c r="P30" s="358" t="s">
        <v>36</v>
      </c>
      <c r="Q30" s="358" t="s">
        <v>57</v>
      </c>
      <c r="R30" s="356" t="s">
        <v>57</v>
      </c>
      <c r="S30" s="358" t="s">
        <v>57</v>
      </c>
      <c r="T30" s="358" t="s">
        <v>57</v>
      </c>
      <c r="U30" s="356" t="s">
        <v>57</v>
      </c>
      <c r="V30" s="360">
        <v>4100564</v>
      </c>
      <c r="W30" s="360">
        <v>0</v>
      </c>
      <c r="X30" s="360">
        <v>0</v>
      </c>
      <c r="Y30" s="356"/>
      <c r="Z30" s="360"/>
      <c r="AA30" s="360"/>
      <c r="AB30" s="360"/>
    </row>
    <row r="31" spans="1:28" s="213" customFormat="1" hidden="1" x14ac:dyDescent="0.25">
      <c r="A31" s="356">
        <v>46112</v>
      </c>
      <c r="B31" s="351" t="s">
        <v>348</v>
      </c>
      <c r="C31" s="351" t="s">
        <v>49</v>
      </c>
      <c r="D31" s="357">
        <v>171240000974</v>
      </c>
      <c r="E31" s="358" t="s">
        <v>4419</v>
      </c>
      <c r="F31" s="359" t="s">
        <v>4420</v>
      </c>
      <c r="G31" s="356">
        <v>46111</v>
      </c>
      <c r="H31" s="356">
        <v>46112</v>
      </c>
      <c r="I31" s="358" t="s">
        <v>21</v>
      </c>
      <c r="J31" s="356">
        <v>45035</v>
      </c>
      <c r="K31" s="356">
        <v>46098</v>
      </c>
      <c r="L31" s="358" t="s">
        <v>58</v>
      </c>
      <c r="M31" s="358" t="s">
        <v>152</v>
      </c>
      <c r="N31" s="358" t="s">
        <v>57</v>
      </c>
      <c r="O31" s="358" t="s">
        <v>1140</v>
      </c>
      <c r="P31" s="358" t="s">
        <v>36</v>
      </c>
      <c r="Q31" s="358" t="s">
        <v>57</v>
      </c>
      <c r="R31" s="356" t="s">
        <v>57</v>
      </c>
      <c r="S31" s="358" t="s">
        <v>57</v>
      </c>
      <c r="T31" s="358" t="s">
        <v>57</v>
      </c>
      <c r="U31" s="356" t="s">
        <v>57</v>
      </c>
      <c r="V31" s="360">
        <v>1159507011</v>
      </c>
      <c r="W31" s="360">
        <v>0</v>
      </c>
      <c r="X31" s="360">
        <v>0</v>
      </c>
      <c r="Y31" s="356"/>
      <c r="Z31" s="360"/>
      <c r="AA31" s="360"/>
      <c r="AB31" s="360"/>
    </row>
    <row r="32" spans="1:28" s="213" customFormat="1" hidden="1" x14ac:dyDescent="0.25">
      <c r="A32" s="356">
        <v>46022</v>
      </c>
      <c r="B32" s="351" t="s">
        <v>356</v>
      </c>
      <c r="C32" s="351" t="s">
        <v>357</v>
      </c>
      <c r="D32" s="357">
        <v>211140018646</v>
      </c>
      <c r="E32" s="358" t="s">
        <v>477</v>
      </c>
      <c r="F32" s="359" t="s">
        <v>478</v>
      </c>
      <c r="G32" s="356">
        <v>45855</v>
      </c>
      <c r="H32" s="356">
        <v>45876</v>
      </c>
      <c r="I32" s="358" t="s">
        <v>487</v>
      </c>
      <c r="J32" s="356" t="s">
        <v>1193</v>
      </c>
      <c r="K32" s="356" t="s">
        <v>1142</v>
      </c>
      <c r="L32" s="358" t="s">
        <v>3786</v>
      </c>
      <c r="M32" s="358" t="s">
        <v>149</v>
      </c>
      <c r="N32" s="358" t="s">
        <v>57</v>
      </c>
      <c r="O32" s="358" t="s">
        <v>1195</v>
      </c>
      <c r="P32" s="358" t="s">
        <v>28</v>
      </c>
      <c r="Q32" s="358">
        <v>593</v>
      </c>
      <c r="R32" s="356">
        <v>45842</v>
      </c>
      <c r="S32" s="358" t="s">
        <v>57</v>
      </c>
      <c r="T32" s="358" t="s">
        <v>57</v>
      </c>
      <c r="U32" s="356" t="s">
        <v>57</v>
      </c>
      <c r="V32" s="360">
        <v>11323690328</v>
      </c>
      <c r="W32" s="360">
        <v>7.9</v>
      </c>
      <c r="X32" s="360">
        <v>125909651</v>
      </c>
      <c r="Y32" s="356"/>
      <c r="Z32" s="360"/>
      <c r="AA32" s="360"/>
      <c r="AB32" s="360"/>
    </row>
    <row r="33" spans="1:28" s="213" customFormat="1" hidden="1" x14ac:dyDescent="0.25">
      <c r="A33" s="356">
        <v>46022</v>
      </c>
      <c r="B33" s="351" t="s">
        <v>356</v>
      </c>
      <c r="C33" s="351" t="s">
        <v>357</v>
      </c>
      <c r="D33" s="357">
        <v>190240027302</v>
      </c>
      <c r="E33" s="358" t="s">
        <v>1097</v>
      </c>
      <c r="F33" s="359" t="s">
        <v>1096</v>
      </c>
      <c r="G33" s="356">
        <v>45895</v>
      </c>
      <c r="H33" s="356">
        <v>45930</v>
      </c>
      <c r="I33" s="358" t="s">
        <v>487</v>
      </c>
      <c r="J33" s="356" t="s">
        <v>1194</v>
      </c>
      <c r="K33" s="356" t="s">
        <v>267</v>
      </c>
      <c r="L33" s="358" t="s">
        <v>880</v>
      </c>
      <c r="M33" s="358" t="s">
        <v>150</v>
      </c>
      <c r="N33" s="358" t="s">
        <v>57</v>
      </c>
      <c r="O33" s="358" t="s">
        <v>1195</v>
      </c>
      <c r="P33" s="358" t="s">
        <v>28</v>
      </c>
      <c r="Q33" s="358">
        <v>834</v>
      </c>
      <c r="R33" s="356">
        <v>45894</v>
      </c>
      <c r="S33" s="358" t="s">
        <v>57</v>
      </c>
      <c r="T33" s="358" t="s">
        <v>57</v>
      </c>
      <c r="U33" s="356" t="s">
        <v>57</v>
      </c>
      <c r="V33" s="360">
        <v>607393091020</v>
      </c>
      <c r="W33" s="360">
        <v>5.2</v>
      </c>
      <c r="X33" s="360">
        <v>15694856151</v>
      </c>
      <c r="Y33" s="356">
        <v>46101</v>
      </c>
      <c r="Z33" s="360">
        <v>21478975012</v>
      </c>
      <c r="AA33" s="360">
        <v>15694856151</v>
      </c>
      <c r="AB33" s="360">
        <v>5784118861</v>
      </c>
    </row>
    <row r="34" spans="1:28" s="213" customFormat="1" hidden="1" x14ac:dyDescent="0.25">
      <c r="A34" s="356">
        <v>45942</v>
      </c>
      <c r="B34" s="351" t="s">
        <v>328</v>
      </c>
      <c r="C34" s="351" t="s">
        <v>329</v>
      </c>
      <c r="D34" s="357">
        <v>980740002360</v>
      </c>
      <c r="E34" s="358" t="s">
        <v>335</v>
      </c>
      <c r="F34" s="359">
        <v>178</v>
      </c>
      <c r="G34" s="356">
        <v>45606</v>
      </c>
      <c r="H34" s="356">
        <v>45622</v>
      </c>
      <c r="I34" s="358" t="s">
        <v>24</v>
      </c>
      <c r="J34" s="356">
        <v>44197</v>
      </c>
      <c r="K34" s="356">
        <v>45291</v>
      </c>
      <c r="L34" s="358" t="s">
        <v>1714</v>
      </c>
      <c r="M34" s="358" t="s">
        <v>176</v>
      </c>
      <c r="N34" s="358" t="s">
        <v>118</v>
      </c>
      <c r="O34" s="358" t="s">
        <v>79</v>
      </c>
      <c r="P34" s="358" t="s">
        <v>28</v>
      </c>
      <c r="Q34" s="358">
        <v>458</v>
      </c>
      <c r="R34" s="356">
        <v>45601</v>
      </c>
      <c r="S34" s="358"/>
      <c r="T34" s="358"/>
      <c r="U34" s="356"/>
      <c r="V34" s="360">
        <v>61094027653</v>
      </c>
      <c r="W34" s="360">
        <v>4.7313000000000001</v>
      </c>
      <c r="X34" s="360"/>
      <c r="Y34" s="356">
        <v>46099</v>
      </c>
      <c r="Z34" s="360">
        <v>40142297</v>
      </c>
      <c r="AA34" s="360">
        <v>40142297</v>
      </c>
      <c r="AB34" s="360"/>
    </row>
    <row r="35" spans="1:28" s="213" customFormat="1" hidden="1" x14ac:dyDescent="0.25">
      <c r="A35" s="356">
        <v>45966</v>
      </c>
      <c r="B35" s="351" t="s">
        <v>217</v>
      </c>
      <c r="C35" s="351" t="s">
        <v>360</v>
      </c>
      <c r="D35" s="357">
        <v>221140023773</v>
      </c>
      <c r="E35" s="358" t="s">
        <v>1237</v>
      </c>
      <c r="F35" s="359" t="s">
        <v>1238</v>
      </c>
      <c r="G35" s="356">
        <v>45917</v>
      </c>
      <c r="H35" s="356">
        <v>45939</v>
      </c>
      <c r="I35" s="358" t="s">
        <v>24</v>
      </c>
      <c r="J35" s="356">
        <v>44927</v>
      </c>
      <c r="K35" s="356">
        <v>45291</v>
      </c>
      <c r="L35" s="358" t="s">
        <v>224</v>
      </c>
      <c r="M35" s="358" t="s">
        <v>23</v>
      </c>
      <c r="N35" s="358"/>
      <c r="O35" s="358" t="s">
        <v>288</v>
      </c>
      <c r="P35" s="358" t="s">
        <v>11</v>
      </c>
      <c r="Q35" s="358">
        <v>897</v>
      </c>
      <c r="R35" s="356">
        <v>45916</v>
      </c>
      <c r="S35" s="358"/>
      <c r="T35" s="358"/>
      <c r="U35" s="356"/>
      <c r="V35" s="360">
        <v>1467443382</v>
      </c>
      <c r="W35" s="360">
        <v>0.5</v>
      </c>
      <c r="X35" s="360">
        <v>0</v>
      </c>
      <c r="Y35" s="356">
        <v>46101</v>
      </c>
      <c r="Z35" s="360">
        <v>31746953</v>
      </c>
      <c r="AA35" s="360">
        <v>31746953</v>
      </c>
      <c r="AB35" s="360"/>
    </row>
    <row r="36" spans="1:28" s="213" customFormat="1" hidden="1" x14ac:dyDescent="0.25">
      <c r="A36" s="356">
        <v>46022</v>
      </c>
      <c r="B36" s="351" t="s">
        <v>356</v>
      </c>
      <c r="C36" s="351" t="s">
        <v>357</v>
      </c>
      <c r="D36" s="357">
        <v>210241007815</v>
      </c>
      <c r="E36" s="358" t="s">
        <v>2208</v>
      </c>
      <c r="F36" s="359" t="s">
        <v>1611</v>
      </c>
      <c r="G36" s="356">
        <v>45973</v>
      </c>
      <c r="H36" s="356">
        <v>45982</v>
      </c>
      <c r="I36" s="358" t="s">
        <v>487</v>
      </c>
      <c r="J36" s="356" t="s">
        <v>1196</v>
      </c>
      <c r="K36" s="356" t="s">
        <v>1142</v>
      </c>
      <c r="L36" s="358" t="s">
        <v>685</v>
      </c>
      <c r="M36" s="358" t="s">
        <v>152</v>
      </c>
      <c r="N36" s="358" t="s">
        <v>57</v>
      </c>
      <c r="O36" s="358" t="s">
        <v>158</v>
      </c>
      <c r="P36" s="358" t="s">
        <v>28</v>
      </c>
      <c r="Q36" s="358">
        <v>1156</v>
      </c>
      <c r="R36" s="356">
        <v>45972</v>
      </c>
      <c r="S36" s="358" t="s">
        <v>57</v>
      </c>
      <c r="T36" s="358" t="s">
        <v>57</v>
      </c>
      <c r="U36" s="356" t="s">
        <v>57</v>
      </c>
      <c r="V36" s="360">
        <v>54359550833</v>
      </c>
      <c r="W36" s="360">
        <v>9.8000000000000007</v>
      </c>
      <c r="X36" s="360">
        <v>2997970742</v>
      </c>
      <c r="Y36" s="356"/>
      <c r="Z36" s="360"/>
      <c r="AA36" s="360"/>
      <c r="AB36" s="360"/>
    </row>
    <row r="37" spans="1:28" s="213" customFormat="1" hidden="1" x14ac:dyDescent="0.25">
      <c r="A37" s="356">
        <v>46022</v>
      </c>
      <c r="B37" s="351" t="s">
        <v>356</v>
      </c>
      <c r="C37" s="351" t="s">
        <v>357</v>
      </c>
      <c r="D37" s="357">
        <v>70140006728</v>
      </c>
      <c r="E37" s="358" t="s">
        <v>1595</v>
      </c>
      <c r="F37" s="359" t="s">
        <v>1594</v>
      </c>
      <c r="G37" s="356">
        <v>45973</v>
      </c>
      <c r="H37" s="356">
        <v>45981</v>
      </c>
      <c r="I37" s="358" t="s">
        <v>487</v>
      </c>
      <c r="J37" s="356" t="s">
        <v>1193</v>
      </c>
      <c r="K37" s="356" t="s">
        <v>1142</v>
      </c>
      <c r="L37" s="358" t="s">
        <v>3805</v>
      </c>
      <c r="M37" s="358" t="s">
        <v>149</v>
      </c>
      <c r="N37" s="358" t="s">
        <v>57</v>
      </c>
      <c r="O37" s="358" t="s">
        <v>2266</v>
      </c>
      <c r="P37" s="358" t="s">
        <v>28</v>
      </c>
      <c r="Q37" s="358">
        <v>1114</v>
      </c>
      <c r="R37" s="356">
        <v>45971</v>
      </c>
      <c r="S37" s="358" t="s">
        <v>57</v>
      </c>
      <c r="T37" s="358" t="s">
        <v>57</v>
      </c>
      <c r="U37" s="356" t="s">
        <v>57</v>
      </c>
      <c r="V37" s="360">
        <v>11654322282</v>
      </c>
      <c r="W37" s="360">
        <v>28.7</v>
      </c>
      <c r="X37" s="360">
        <v>12362362</v>
      </c>
      <c r="Y37" s="356"/>
      <c r="Z37" s="360"/>
      <c r="AA37" s="360"/>
      <c r="AB37" s="360"/>
    </row>
    <row r="38" spans="1:28" s="213" customFormat="1" hidden="1" x14ac:dyDescent="0.25">
      <c r="A38" s="356">
        <v>46022</v>
      </c>
      <c r="B38" s="351" t="s">
        <v>356</v>
      </c>
      <c r="C38" s="351" t="s">
        <v>357</v>
      </c>
      <c r="D38" s="357">
        <v>230540017465</v>
      </c>
      <c r="E38" s="358" t="s">
        <v>1659</v>
      </c>
      <c r="F38" s="359" t="s">
        <v>1658</v>
      </c>
      <c r="G38" s="356">
        <v>45975</v>
      </c>
      <c r="H38" s="356">
        <v>45988</v>
      </c>
      <c r="I38" s="358" t="s">
        <v>487</v>
      </c>
      <c r="J38" s="356" t="s">
        <v>2175</v>
      </c>
      <c r="K38" s="356" t="s">
        <v>1142</v>
      </c>
      <c r="L38" s="358" t="s">
        <v>680</v>
      </c>
      <c r="M38" s="358" t="s">
        <v>149</v>
      </c>
      <c r="N38" s="358" t="s">
        <v>57</v>
      </c>
      <c r="O38" s="358" t="s">
        <v>2176</v>
      </c>
      <c r="P38" s="358" t="s">
        <v>28</v>
      </c>
      <c r="Q38" s="358">
        <v>1165</v>
      </c>
      <c r="R38" s="356">
        <v>45974</v>
      </c>
      <c r="S38" s="358" t="s">
        <v>57</v>
      </c>
      <c r="T38" s="358" t="s">
        <v>57</v>
      </c>
      <c r="U38" s="356" t="s">
        <v>57</v>
      </c>
      <c r="V38" s="360">
        <v>52333154925</v>
      </c>
      <c r="W38" s="360">
        <v>1.24</v>
      </c>
      <c r="X38" s="360">
        <v>10000000</v>
      </c>
      <c r="Y38" s="356"/>
      <c r="Z38" s="360"/>
      <c r="AA38" s="360"/>
      <c r="AB38" s="360"/>
    </row>
    <row r="39" spans="1:28" s="213" customFormat="1" hidden="1" x14ac:dyDescent="0.25">
      <c r="A39" s="356">
        <v>46022</v>
      </c>
      <c r="B39" s="351" t="s">
        <v>356</v>
      </c>
      <c r="C39" s="351" t="s">
        <v>357</v>
      </c>
      <c r="D39" s="357">
        <v>10940021501</v>
      </c>
      <c r="E39" s="358" t="s">
        <v>2293</v>
      </c>
      <c r="F39" s="359" t="s">
        <v>2294</v>
      </c>
      <c r="G39" s="356">
        <v>45986</v>
      </c>
      <c r="H39" s="356">
        <v>46013</v>
      </c>
      <c r="I39" s="358" t="s">
        <v>487</v>
      </c>
      <c r="J39" s="356" t="s">
        <v>1194</v>
      </c>
      <c r="K39" s="356" t="s">
        <v>1142</v>
      </c>
      <c r="L39" s="358" t="s">
        <v>3840</v>
      </c>
      <c r="M39" s="358" t="s">
        <v>149</v>
      </c>
      <c r="N39" s="358" t="s">
        <v>57</v>
      </c>
      <c r="O39" s="358" t="s">
        <v>189</v>
      </c>
      <c r="P39" s="358" t="s">
        <v>28</v>
      </c>
      <c r="Q39" s="358">
        <v>1218</v>
      </c>
      <c r="R39" s="356">
        <v>45985</v>
      </c>
      <c r="S39" s="358" t="s">
        <v>57</v>
      </c>
      <c r="T39" s="358" t="s">
        <v>57</v>
      </c>
      <c r="U39" s="356" t="s">
        <v>57</v>
      </c>
      <c r="V39" s="360">
        <v>3193684417</v>
      </c>
      <c r="W39" s="360">
        <v>1.8</v>
      </c>
      <c r="X39" s="360">
        <v>17784949</v>
      </c>
      <c r="Y39" s="356"/>
      <c r="Z39" s="360"/>
      <c r="AA39" s="360"/>
      <c r="AB39" s="360"/>
    </row>
    <row r="40" spans="1:28" s="213" customFormat="1" hidden="1" x14ac:dyDescent="0.25">
      <c r="A40" s="356">
        <v>46022</v>
      </c>
      <c r="B40" s="351" t="s">
        <v>356</v>
      </c>
      <c r="C40" s="351" t="s">
        <v>357</v>
      </c>
      <c r="D40" s="357">
        <v>170740014157</v>
      </c>
      <c r="E40" s="358" t="s">
        <v>2225</v>
      </c>
      <c r="F40" s="359" t="s">
        <v>2226</v>
      </c>
      <c r="G40" s="356">
        <v>46001</v>
      </c>
      <c r="H40" s="356">
        <v>46015</v>
      </c>
      <c r="I40" s="358" t="s">
        <v>487</v>
      </c>
      <c r="J40" s="356" t="s">
        <v>1193</v>
      </c>
      <c r="K40" s="356" t="s">
        <v>1142</v>
      </c>
      <c r="L40" s="358" t="s">
        <v>863</v>
      </c>
      <c r="M40" s="358" t="s">
        <v>150</v>
      </c>
      <c r="N40" s="358" t="s">
        <v>57</v>
      </c>
      <c r="O40" s="358" t="s">
        <v>2227</v>
      </c>
      <c r="P40" s="358" t="s">
        <v>28</v>
      </c>
      <c r="Q40" s="358">
        <v>1302</v>
      </c>
      <c r="R40" s="356">
        <v>45999</v>
      </c>
      <c r="S40" s="358" t="s">
        <v>57</v>
      </c>
      <c r="T40" s="358" t="s">
        <v>57</v>
      </c>
      <c r="U40" s="356" t="s">
        <v>57</v>
      </c>
      <c r="V40" s="360">
        <v>40430052089</v>
      </c>
      <c r="W40" s="360">
        <v>1</v>
      </c>
      <c r="X40" s="360">
        <v>0</v>
      </c>
      <c r="Y40" s="356"/>
      <c r="Z40" s="360"/>
      <c r="AA40" s="360"/>
      <c r="AB40" s="360"/>
    </row>
    <row r="41" spans="1:28" s="213" customFormat="1" hidden="1" x14ac:dyDescent="0.25">
      <c r="A41" s="356">
        <v>46022</v>
      </c>
      <c r="B41" s="351" t="s">
        <v>356</v>
      </c>
      <c r="C41" s="351" t="s">
        <v>357</v>
      </c>
      <c r="D41" s="357">
        <v>100940018332</v>
      </c>
      <c r="E41" s="358" t="s">
        <v>2252</v>
      </c>
      <c r="F41" s="359" t="s">
        <v>2253</v>
      </c>
      <c r="G41" s="356">
        <v>46001</v>
      </c>
      <c r="H41" s="356">
        <v>46015</v>
      </c>
      <c r="I41" s="358" t="s">
        <v>487</v>
      </c>
      <c r="J41" s="356" t="s">
        <v>266</v>
      </c>
      <c r="K41" s="356" t="s">
        <v>1142</v>
      </c>
      <c r="L41" s="358" t="s">
        <v>3805</v>
      </c>
      <c r="M41" s="358" t="s">
        <v>152</v>
      </c>
      <c r="N41" s="358" t="s">
        <v>57</v>
      </c>
      <c r="O41" s="358" t="s">
        <v>2254</v>
      </c>
      <c r="P41" s="358" t="s">
        <v>28</v>
      </c>
      <c r="Q41" s="358">
        <v>1303</v>
      </c>
      <c r="R41" s="356">
        <v>45999</v>
      </c>
      <c r="S41" s="358" t="s">
        <v>57</v>
      </c>
      <c r="T41" s="358" t="s">
        <v>57</v>
      </c>
      <c r="U41" s="356" t="s">
        <v>57</v>
      </c>
      <c r="V41" s="360">
        <v>15904159920</v>
      </c>
      <c r="W41" s="360">
        <v>4.7</v>
      </c>
      <c r="X41" s="360">
        <v>33795072</v>
      </c>
      <c r="Y41" s="356"/>
      <c r="Z41" s="360"/>
      <c r="AA41" s="360"/>
      <c r="AB41" s="360"/>
    </row>
    <row r="42" spans="1:28" s="213" customFormat="1" hidden="1" x14ac:dyDescent="0.25">
      <c r="A42" s="356">
        <v>46022</v>
      </c>
      <c r="B42" s="351" t="s">
        <v>356</v>
      </c>
      <c r="C42" s="351" t="s">
        <v>357</v>
      </c>
      <c r="D42" s="357">
        <v>200940032913</v>
      </c>
      <c r="E42" s="358" t="s">
        <v>415</v>
      </c>
      <c r="F42" s="359" t="s">
        <v>2211</v>
      </c>
      <c r="G42" s="356">
        <v>46016</v>
      </c>
      <c r="H42" s="356">
        <v>46027</v>
      </c>
      <c r="I42" s="358" t="s">
        <v>487</v>
      </c>
      <c r="J42" s="356" t="s">
        <v>1194</v>
      </c>
      <c r="K42" s="356" t="s">
        <v>1142</v>
      </c>
      <c r="L42" s="358" t="s">
        <v>863</v>
      </c>
      <c r="M42" s="358" t="s">
        <v>152</v>
      </c>
      <c r="N42" s="358" t="s">
        <v>57</v>
      </c>
      <c r="O42" s="358" t="s">
        <v>2212</v>
      </c>
      <c r="P42" s="358" t="s">
        <v>28</v>
      </c>
      <c r="Q42" s="358">
        <v>1383</v>
      </c>
      <c r="R42" s="356">
        <v>46014</v>
      </c>
      <c r="S42" s="358" t="s">
        <v>57</v>
      </c>
      <c r="T42" s="358" t="s">
        <v>57</v>
      </c>
      <c r="U42" s="356" t="s">
        <v>57</v>
      </c>
      <c r="V42" s="360">
        <v>35061535883</v>
      </c>
      <c r="W42" s="360">
        <v>12</v>
      </c>
      <c r="X42" s="360">
        <v>1208154509</v>
      </c>
      <c r="Y42" s="356"/>
      <c r="Z42" s="360"/>
      <c r="AA42" s="360"/>
      <c r="AB42" s="360"/>
    </row>
    <row r="43" spans="1:28" s="213" customFormat="1" hidden="1" x14ac:dyDescent="0.25">
      <c r="A43" s="356">
        <v>46022</v>
      </c>
      <c r="B43" s="351" t="s">
        <v>356</v>
      </c>
      <c r="C43" s="351" t="s">
        <v>357</v>
      </c>
      <c r="D43" s="357">
        <v>220840053420</v>
      </c>
      <c r="E43" s="358" t="s">
        <v>2184</v>
      </c>
      <c r="F43" s="359" t="s">
        <v>2185</v>
      </c>
      <c r="G43" s="356">
        <v>46021</v>
      </c>
      <c r="H43" s="356">
        <v>46028</v>
      </c>
      <c r="I43" s="358" t="s">
        <v>487</v>
      </c>
      <c r="J43" s="356" t="s">
        <v>1194</v>
      </c>
      <c r="K43" s="356" t="s">
        <v>1142</v>
      </c>
      <c r="L43" s="358" t="s">
        <v>679</v>
      </c>
      <c r="M43" s="358" t="s">
        <v>152</v>
      </c>
      <c r="N43" s="358" t="s">
        <v>57</v>
      </c>
      <c r="O43" s="358" t="s">
        <v>393</v>
      </c>
      <c r="P43" s="358" t="s">
        <v>28</v>
      </c>
      <c r="Q43" s="358">
        <v>1421</v>
      </c>
      <c r="R43" s="356">
        <v>46017</v>
      </c>
      <c r="S43" s="358" t="s">
        <v>57</v>
      </c>
      <c r="T43" s="358" t="s">
        <v>57</v>
      </c>
      <c r="U43" s="356" t="s">
        <v>57</v>
      </c>
      <c r="V43" s="360">
        <v>57946804490</v>
      </c>
      <c r="W43" s="360"/>
      <c r="X43" s="360">
        <v>9800000</v>
      </c>
      <c r="Y43" s="356"/>
      <c r="Z43" s="360"/>
      <c r="AA43" s="360"/>
      <c r="AB43" s="360"/>
    </row>
    <row r="44" spans="1:28" s="213" customFormat="1" hidden="1" x14ac:dyDescent="0.25">
      <c r="A44" s="356">
        <v>46027</v>
      </c>
      <c r="B44" s="351" t="s">
        <v>356</v>
      </c>
      <c r="C44" s="351" t="s">
        <v>357</v>
      </c>
      <c r="D44" s="357">
        <v>110440013404</v>
      </c>
      <c r="E44" s="358" t="s">
        <v>2751</v>
      </c>
      <c r="F44" s="359" t="s">
        <v>2752</v>
      </c>
      <c r="G44" s="356">
        <v>46027</v>
      </c>
      <c r="H44" s="356">
        <v>46028</v>
      </c>
      <c r="I44" s="358" t="s">
        <v>487</v>
      </c>
      <c r="J44" s="356" t="s">
        <v>1194</v>
      </c>
      <c r="K44" s="356" t="s">
        <v>1142</v>
      </c>
      <c r="L44" s="358" t="s">
        <v>680</v>
      </c>
      <c r="M44" s="358" t="s">
        <v>152</v>
      </c>
      <c r="N44" s="358" t="s">
        <v>57</v>
      </c>
      <c r="O44" s="358" t="s">
        <v>66</v>
      </c>
      <c r="P44" s="358" t="s">
        <v>28</v>
      </c>
      <c r="Q44" s="358">
        <v>1441</v>
      </c>
      <c r="R44" s="356">
        <v>46021</v>
      </c>
      <c r="S44" s="358" t="s">
        <v>57</v>
      </c>
      <c r="T44" s="358" t="s">
        <v>57</v>
      </c>
      <c r="U44" s="356" t="s">
        <v>57</v>
      </c>
      <c r="V44" s="360">
        <v>7575322648</v>
      </c>
      <c r="W44" s="360">
        <v>10</v>
      </c>
      <c r="X44" s="360">
        <v>1000000</v>
      </c>
      <c r="Y44" s="356"/>
      <c r="Z44" s="360"/>
      <c r="AA44" s="360"/>
      <c r="AB44" s="360"/>
    </row>
    <row r="45" spans="1:28" s="213" customFormat="1" hidden="1" x14ac:dyDescent="0.25">
      <c r="A45" s="356">
        <v>46027</v>
      </c>
      <c r="B45" s="351" t="s">
        <v>356</v>
      </c>
      <c r="C45" s="351" t="s">
        <v>357</v>
      </c>
      <c r="D45" s="357">
        <v>50440001209</v>
      </c>
      <c r="E45" s="358" t="s">
        <v>2754</v>
      </c>
      <c r="F45" s="359">
        <v>64</v>
      </c>
      <c r="G45" s="356">
        <v>45748</v>
      </c>
      <c r="H45" s="356">
        <v>45749</v>
      </c>
      <c r="I45" s="358" t="s">
        <v>487</v>
      </c>
      <c r="J45" s="356">
        <v>43831</v>
      </c>
      <c r="K45" s="356" t="s">
        <v>267</v>
      </c>
      <c r="L45" s="358" t="s">
        <v>2755</v>
      </c>
      <c r="M45" s="358" t="s">
        <v>150</v>
      </c>
      <c r="N45" s="358" t="s">
        <v>57</v>
      </c>
      <c r="O45" s="358" t="s">
        <v>388</v>
      </c>
      <c r="P45" s="358" t="s">
        <v>28</v>
      </c>
      <c r="Q45" s="358">
        <v>165</v>
      </c>
      <c r="R45" s="356">
        <v>45744</v>
      </c>
      <c r="S45" s="358" t="s">
        <v>57</v>
      </c>
      <c r="T45" s="358" t="s">
        <v>57</v>
      </c>
      <c r="U45" s="356" t="s">
        <v>57</v>
      </c>
      <c r="V45" s="360">
        <v>260308007866</v>
      </c>
      <c r="W45" s="360">
        <v>0</v>
      </c>
      <c r="X45" s="360">
        <v>1754405152</v>
      </c>
      <c r="Y45" s="356"/>
      <c r="Z45" s="360"/>
      <c r="AA45" s="360"/>
      <c r="AB45" s="360"/>
    </row>
    <row r="46" spans="1:28" s="213" customFormat="1" hidden="1" x14ac:dyDescent="0.25">
      <c r="A46" s="356">
        <v>46027</v>
      </c>
      <c r="B46" s="351" t="s">
        <v>356</v>
      </c>
      <c r="C46" s="351" t="s">
        <v>357</v>
      </c>
      <c r="D46" s="357">
        <v>960840002423</v>
      </c>
      <c r="E46" s="358" t="s">
        <v>2756</v>
      </c>
      <c r="F46" s="359">
        <v>31</v>
      </c>
      <c r="G46" s="356">
        <v>45713</v>
      </c>
      <c r="H46" s="356">
        <v>45714</v>
      </c>
      <c r="I46" s="358" t="s">
        <v>487</v>
      </c>
      <c r="J46" s="356">
        <v>44197</v>
      </c>
      <c r="K46" s="356" t="s">
        <v>267</v>
      </c>
      <c r="L46" s="358" t="s">
        <v>876</v>
      </c>
      <c r="M46" s="358" t="s">
        <v>150</v>
      </c>
      <c r="N46" s="358" t="s">
        <v>57</v>
      </c>
      <c r="O46" s="358" t="s">
        <v>2757</v>
      </c>
      <c r="P46" s="358" t="s">
        <v>28</v>
      </c>
      <c r="Q46" s="358">
        <v>97</v>
      </c>
      <c r="R46" s="356">
        <v>45712</v>
      </c>
      <c r="S46" s="358" t="s">
        <v>57</v>
      </c>
      <c r="T46" s="358" t="s">
        <v>57</v>
      </c>
      <c r="U46" s="356" t="s">
        <v>57</v>
      </c>
      <c r="V46" s="360">
        <v>112412096321</v>
      </c>
      <c r="W46" s="360">
        <v>2</v>
      </c>
      <c r="X46" s="360">
        <v>294338705</v>
      </c>
      <c r="Y46" s="356"/>
      <c r="Z46" s="360"/>
      <c r="AA46" s="360"/>
      <c r="AB46" s="360"/>
    </row>
    <row r="47" spans="1:28" s="213" customFormat="1" hidden="1" x14ac:dyDescent="0.25">
      <c r="A47" s="356">
        <v>46022</v>
      </c>
      <c r="B47" s="351" t="s">
        <v>356</v>
      </c>
      <c r="C47" s="351" t="s">
        <v>357</v>
      </c>
      <c r="D47" s="357">
        <v>20440001977</v>
      </c>
      <c r="E47" s="358" t="s">
        <v>2749</v>
      </c>
      <c r="F47" s="359" t="s">
        <v>2750</v>
      </c>
      <c r="G47" s="356">
        <v>46001</v>
      </c>
      <c r="H47" s="356">
        <v>46036</v>
      </c>
      <c r="I47" s="358" t="s">
        <v>487</v>
      </c>
      <c r="J47" s="356" t="s">
        <v>1193</v>
      </c>
      <c r="K47" s="356" t="s">
        <v>1142</v>
      </c>
      <c r="L47" s="358" t="s">
        <v>685</v>
      </c>
      <c r="M47" s="358" t="s">
        <v>152</v>
      </c>
      <c r="N47" s="358"/>
      <c r="O47" s="358" t="s">
        <v>207</v>
      </c>
      <c r="P47" s="358" t="s">
        <v>28</v>
      </c>
      <c r="Q47" s="358">
        <v>1315</v>
      </c>
      <c r="R47" s="356">
        <v>45999</v>
      </c>
      <c r="S47" s="358"/>
      <c r="T47" s="358"/>
      <c r="U47" s="356"/>
      <c r="V47" s="360">
        <v>34024592983</v>
      </c>
      <c r="W47" s="360">
        <v>1</v>
      </c>
      <c r="X47" s="360">
        <v>924796484</v>
      </c>
      <c r="Y47" s="356"/>
      <c r="Z47" s="360"/>
      <c r="AA47" s="360"/>
      <c r="AB47" s="360"/>
    </row>
    <row r="48" spans="1:28" s="213" customFormat="1" hidden="1" x14ac:dyDescent="0.25">
      <c r="A48" s="356">
        <v>45966</v>
      </c>
      <c r="B48" s="351" t="s">
        <v>361</v>
      </c>
      <c r="C48" s="351" t="s">
        <v>362</v>
      </c>
      <c r="D48" s="357">
        <v>51040007583</v>
      </c>
      <c r="E48" s="358" t="s">
        <v>496</v>
      </c>
      <c r="F48" s="359" t="s">
        <v>497</v>
      </c>
      <c r="G48" s="356">
        <v>45870</v>
      </c>
      <c r="H48" s="356">
        <v>45887</v>
      </c>
      <c r="I48" s="358" t="s">
        <v>24</v>
      </c>
      <c r="J48" s="356">
        <v>44197</v>
      </c>
      <c r="K48" s="356" t="s">
        <v>39</v>
      </c>
      <c r="L48" s="358" t="s">
        <v>498</v>
      </c>
      <c r="M48" s="358" t="s">
        <v>150</v>
      </c>
      <c r="N48" s="358"/>
      <c r="O48" s="358" t="s">
        <v>1151</v>
      </c>
      <c r="P48" s="358" t="s">
        <v>28</v>
      </c>
      <c r="Q48" s="358">
        <v>673</v>
      </c>
      <c r="R48" s="356">
        <v>45867</v>
      </c>
      <c r="S48" s="358"/>
      <c r="T48" s="358"/>
      <c r="U48" s="356"/>
      <c r="V48" s="360">
        <v>65499119167</v>
      </c>
      <c r="W48" s="360">
        <v>3.8</v>
      </c>
      <c r="X48" s="360">
        <v>647000000</v>
      </c>
      <c r="Y48" s="356"/>
      <c r="Z48" s="360"/>
      <c r="AA48" s="360"/>
      <c r="AB48" s="360"/>
    </row>
    <row r="49" spans="1:28" s="213" customFormat="1" hidden="1" x14ac:dyDescent="0.25">
      <c r="A49" s="356">
        <v>45973</v>
      </c>
      <c r="B49" s="351" t="s">
        <v>361</v>
      </c>
      <c r="C49" s="351" t="s">
        <v>362</v>
      </c>
      <c r="D49" s="357">
        <v>100541016496</v>
      </c>
      <c r="E49" s="358" t="s">
        <v>1508</v>
      </c>
      <c r="F49" s="359" t="s">
        <v>1507</v>
      </c>
      <c r="G49" s="356">
        <v>45870</v>
      </c>
      <c r="H49" s="356">
        <v>45972</v>
      </c>
      <c r="I49" s="358" t="s">
        <v>24</v>
      </c>
      <c r="J49" s="356">
        <v>44562</v>
      </c>
      <c r="K49" s="356" t="s">
        <v>39</v>
      </c>
      <c r="L49" s="358" t="s">
        <v>498</v>
      </c>
      <c r="M49" s="358" t="s">
        <v>150</v>
      </c>
      <c r="N49" s="358"/>
      <c r="O49" s="358" t="s">
        <v>50</v>
      </c>
      <c r="P49" s="358" t="s">
        <v>28</v>
      </c>
      <c r="Q49" s="358">
        <v>686</v>
      </c>
      <c r="R49" s="356">
        <v>45867</v>
      </c>
      <c r="S49" s="358"/>
      <c r="T49" s="358"/>
      <c r="U49" s="356"/>
      <c r="V49" s="360">
        <v>266278380252</v>
      </c>
      <c r="W49" s="360"/>
      <c r="X49" s="360">
        <v>315268890</v>
      </c>
      <c r="Y49" s="356"/>
      <c r="Z49" s="360"/>
      <c r="AA49" s="360"/>
      <c r="AB49" s="360"/>
    </row>
    <row r="50" spans="1:28" s="213" customFormat="1" hidden="1" x14ac:dyDescent="0.25">
      <c r="A50" s="356">
        <v>46100</v>
      </c>
      <c r="B50" s="351" t="s">
        <v>356</v>
      </c>
      <c r="C50" s="351" t="s">
        <v>357</v>
      </c>
      <c r="D50" s="357">
        <v>241040029485</v>
      </c>
      <c r="E50" s="358" t="s">
        <v>4421</v>
      </c>
      <c r="F50" s="359" t="s">
        <v>4422</v>
      </c>
      <c r="G50" s="356">
        <v>46099</v>
      </c>
      <c r="H50" s="356">
        <v>46112</v>
      </c>
      <c r="I50" s="358" t="s">
        <v>479</v>
      </c>
      <c r="J50" s="356">
        <v>45588</v>
      </c>
      <c r="K50" s="356">
        <v>46093</v>
      </c>
      <c r="L50" s="358" t="s">
        <v>4423</v>
      </c>
      <c r="M50" s="358" t="s">
        <v>149</v>
      </c>
      <c r="N50" s="358" t="s">
        <v>57</v>
      </c>
      <c r="O50" s="358" t="s">
        <v>4424</v>
      </c>
      <c r="P50" s="358" t="s">
        <v>132</v>
      </c>
      <c r="Q50" s="358"/>
      <c r="R50" s="356"/>
      <c r="S50" s="358" t="s">
        <v>57</v>
      </c>
      <c r="T50" s="358" t="s">
        <v>57</v>
      </c>
      <c r="U50" s="356" t="s">
        <v>57</v>
      </c>
      <c r="V50" s="360">
        <v>16200000</v>
      </c>
      <c r="W50" s="360">
        <v>1</v>
      </c>
      <c r="X50" s="360"/>
      <c r="Y50" s="356"/>
      <c r="Z50" s="360"/>
      <c r="AA50" s="360"/>
      <c r="AB50" s="360"/>
    </row>
    <row r="51" spans="1:28" s="213" customFormat="1" hidden="1" x14ac:dyDescent="0.25">
      <c r="A51" s="356">
        <v>45987</v>
      </c>
      <c r="B51" s="351" t="s">
        <v>290</v>
      </c>
      <c r="C51" s="351" t="s">
        <v>291</v>
      </c>
      <c r="D51" s="357">
        <v>120540013182</v>
      </c>
      <c r="E51" s="358" t="s">
        <v>1074</v>
      </c>
      <c r="F51" s="359" t="s">
        <v>1101</v>
      </c>
      <c r="G51" s="356">
        <v>45876</v>
      </c>
      <c r="H51" s="356">
        <v>45918</v>
      </c>
      <c r="I51" s="358" t="s">
        <v>24</v>
      </c>
      <c r="J51" s="356">
        <v>44562</v>
      </c>
      <c r="K51" s="356">
        <v>45657</v>
      </c>
      <c r="L51" s="358" t="s">
        <v>302</v>
      </c>
      <c r="M51" s="358" t="s">
        <v>264</v>
      </c>
      <c r="N51" s="358"/>
      <c r="O51" s="358" t="s">
        <v>257</v>
      </c>
      <c r="P51" s="358" t="s">
        <v>28</v>
      </c>
      <c r="Q51" s="358">
        <v>723</v>
      </c>
      <c r="R51" s="356">
        <v>45873</v>
      </c>
      <c r="S51" s="358"/>
      <c r="T51" s="358"/>
      <c r="U51" s="356"/>
      <c r="V51" s="360">
        <v>949409707</v>
      </c>
      <c r="W51" s="360">
        <v>5.3792041121399663</v>
      </c>
      <c r="X51" s="360">
        <v>7500000</v>
      </c>
      <c r="Y51" s="356"/>
      <c r="Z51" s="360"/>
      <c r="AA51" s="360"/>
      <c r="AB51" s="360"/>
    </row>
    <row r="52" spans="1:28" s="213" customFormat="1" hidden="1" x14ac:dyDescent="0.25">
      <c r="A52" s="356">
        <v>45987</v>
      </c>
      <c r="B52" s="351" t="s">
        <v>290</v>
      </c>
      <c r="C52" s="351" t="s">
        <v>291</v>
      </c>
      <c r="D52" s="357">
        <v>960129450142</v>
      </c>
      <c r="E52" s="358" t="s">
        <v>1407</v>
      </c>
      <c r="F52" s="359" t="s">
        <v>1406</v>
      </c>
      <c r="G52" s="356">
        <v>45919</v>
      </c>
      <c r="H52" s="356">
        <v>45953</v>
      </c>
      <c r="I52" s="358" t="s">
        <v>24</v>
      </c>
      <c r="J52" s="356">
        <v>44562</v>
      </c>
      <c r="K52" s="356">
        <v>45657</v>
      </c>
      <c r="L52" s="358" t="s">
        <v>295</v>
      </c>
      <c r="M52" s="358" t="s">
        <v>264</v>
      </c>
      <c r="N52" s="358"/>
      <c r="O52" s="358" t="s">
        <v>280</v>
      </c>
      <c r="P52" s="358" t="s">
        <v>28</v>
      </c>
      <c r="Q52" s="358">
        <v>888</v>
      </c>
      <c r="R52" s="356">
        <v>45915</v>
      </c>
      <c r="S52" s="358"/>
      <c r="T52" s="358"/>
      <c r="U52" s="356"/>
      <c r="V52" s="360">
        <v>2189440192</v>
      </c>
      <c r="W52" s="360">
        <v>1.7</v>
      </c>
      <c r="X52" s="360">
        <v>10000000</v>
      </c>
      <c r="Y52" s="356"/>
      <c r="Z52" s="360"/>
      <c r="AA52" s="360"/>
      <c r="AB52" s="360"/>
    </row>
    <row r="53" spans="1:28" s="213" customFormat="1" hidden="1" x14ac:dyDescent="0.25">
      <c r="A53" s="356">
        <v>45987</v>
      </c>
      <c r="B53" s="351" t="s">
        <v>290</v>
      </c>
      <c r="C53" s="351" t="s">
        <v>291</v>
      </c>
      <c r="D53" s="357">
        <v>540000413</v>
      </c>
      <c r="E53" s="358" t="s">
        <v>1552</v>
      </c>
      <c r="F53" s="359" t="s">
        <v>1551</v>
      </c>
      <c r="G53" s="356">
        <v>45916</v>
      </c>
      <c r="H53" s="356">
        <v>45979</v>
      </c>
      <c r="I53" s="358" t="s">
        <v>24</v>
      </c>
      <c r="J53" s="356">
        <v>44562</v>
      </c>
      <c r="K53" s="356">
        <v>45657</v>
      </c>
      <c r="L53" s="358" t="s">
        <v>302</v>
      </c>
      <c r="M53" s="358" t="s">
        <v>293</v>
      </c>
      <c r="N53" s="358"/>
      <c r="O53" s="358" t="s">
        <v>1802</v>
      </c>
      <c r="P53" s="358" t="s">
        <v>28</v>
      </c>
      <c r="Q53" s="358">
        <v>1115</v>
      </c>
      <c r="R53" s="356">
        <v>45971</v>
      </c>
      <c r="S53" s="358"/>
      <c r="T53" s="358"/>
      <c r="U53" s="356"/>
      <c r="V53" s="360">
        <v>25351097778</v>
      </c>
      <c r="W53" s="360">
        <v>3.1562114427422014</v>
      </c>
      <c r="X53" s="360">
        <v>5000000</v>
      </c>
      <c r="Y53" s="356"/>
      <c r="Z53" s="360"/>
      <c r="AA53" s="360"/>
      <c r="AB53" s="360"/>
    </row>
    <row r="54" spans="1:28" s="213" customFormat="1" hidden="1" x14ac:dyDescent="0.25">
      <c r="A54" s="356">
        <v>45931.612768055558</v>
      </c>
      <c r="B54" s="351" t="s">
        <v>355</v>
      </c>
      <c r="C54" s="351" t="s">
        <v>148</v>
      </c>
      <c r="D54" s="357">
        <v>151240002273</v>
      </c>
      <c r="E54" s="358" t="s">
        <v>503</v>
      </c>
      <c r="F54" s="359" t="s">
        <v>504</v>
      </c>
      <c r="G54" s="356">
        <v>45862</v>
      </c>
      <c r="H54" s="356">
        <v>45870</v>
      </c>
      <c r="I54" s="358" t="s">
        <v>78</v>
      </c>
      <c r="J54" s="356">
        <v>44197</v>
      </c>
      <c r="K54" s="356">
        <v>45291</v>
      </c>
      <c r="L54" s="358" t="s">
        <v>1150</v>
      </c>
      <c r="M54" s="358" t="s">
        <v>150</v>
      </c>
      <c r="N54" s="358"/>
      <c r="O54" s="358" t="s">
        <v>54</v>
      </c>
      <c r="P54" s="358" t="s">
        <v>11</v>
      </c>
      <c r="Q54" s="358">
        <v>577</v>
      </c>
      <c r="R54" s="356">
        <v>45842</v>
      </c>
      <c r="S54" s="358"/>
      <c r="T54" s="358"/>
      <c r="U54" s="356"/>
      <c r="V54" s="360">
        <v>36443662247</v>
      </c>
      <c r="W54" s="360">
        <v>4.2</v>
      </c>
      <c r="X54" s="360">
        <v>190470989.19999999</v>
      </c>
      <c r="Y54" s="356"/>
      <c r="Z54" s="360"/>
      <c r="AA54" s="360"/>
      <c r="AB54" s="360"/>
    </row>
    <row r="55" spans="1:28" s="213" customFormat="1" hidden="1" x14ac:dyDescent="0.25">
      <c r="A55" s="356">
        <v>46015</v>
      </c>
      <c r="B55" s="351" t="s">
        <v>290</v>
      </c>
      <c r="C55" s="351" t="s">
        <v>291</v>
      </c>
      <c r="D55" s="357" t="s">
        <v>4425</v>
      </c>
      <c r="E55" s="358" t="s">
        <v>2099</v>
      </c>
      <c r="F55" s="359" t="s">
        <v>2100</v>
      </c>
      <c r="G55" s="356">
        <v>45985</v>
      </c>
      <c r="H55" s="356">
        <v>46015</v>
      </c>
      <c r="I55" s="358" t="s">
        <v>21</v>
      </c>
      <c r="J55" s="356">
        <v>44562</v>
      </c>
      <c r="K55" s="356">
        <v>45291</v>
      </c>
      <c r="L55" s="358" t="s">
        <v>300</v>
      </c>
      <c r="M55" s="358" t="s">
        <v>264</v>
      </c>
      <c r="N55" s="358"/>
      <c r="O55" s="358" t="s">
        <v>41</v>
      </c>
      <c r="P55" s="358" t="s">
        <v>132</v>
      </c>
      <c r="Q55" s="358"/>
      <c r="R55" s="356"/>
      <c r="S55" s="358"/>
      <c r="T55" s="358"/>
      <c r="U55" s="356"/>
      <c r="V55" s="360">
        <v>0</v>
      </c>
      <c r="W55" s="360">
        <v>0</v>
      </c>
      <c r="X55" s="360">
        <v>4900</v>
      </c>
      <c r="Y55" s="356"/>
      <c r="Z55" s="360"/>
      <c r="AA55" s="360"/>
      <c r="AB55" s="360"/>
    </row>
    <row r="56" spans="1:28" s="213" customFormat="1" hidden="1" x14ac:dyDescent="0.25">
      <c r="A56" s="356">
        <v>46022</v>
      </c>
      <c r="B56" s="351" t="s">
        <v>290</v>
      </c>
      <c r="C56" s="351" t="s">
        <v>291</v>
      </c>
      <c r="D56" s="357" t="s">
        <v>4426</v>
      </c>
      <c r="E56" s="358" t="s">
        <v>2110</v>
      </c>
      <c r="F56" s="359" t="s">
        <v>2111</v>
      </c>
      <c r="G56" s="356">
        <v>46020</v>
      </c>
      <c r="H56" s="356">
        <v>46022</v>
      </c>
      <c r="I56" s="358" t="s">
        <v>24</v>
      </c>
      <c r="J56" s="356">
        <v>44562</v>
      </c>
      <c r="K56" s="356">
        <v>45657</v>
      </c>
      <c r="L56" s="358" t="s">
        <v>302</v>
      </c>
      <c r="M56" s="358" t="s">
        <v>264</v>
      </c>
      <c r="N56" s="358"/>
      <c r="O56" s="358" t="s">
        <v>32</v>
      </c>
      <c r="P56" s="358" t="s">
        <v>28</v>
      </c>
      <c r="Q56" s="358">
        <v>1418</v>
      </c>
      <c r="R56" s="356">
        <v>46017</v>
      </c>
      <c r="S56" s="358"/>
      <c r="T56" s="358"/>
      <c r="U56" s="356"/>
      <c r="V56" s="360">
        <v>3494741539</v>
      </c>
      <c r="W56" s="360">
        <v>5.2738126531880276</v>
      </c>
      <c r="X56" s="360">
        <v>2500000</v>
      </c>
      <c r="Y56" s="356"/>
      <c r="Z56" s="360"/>
      <c r="AA56" s="360"/>
      <c r="AB56" s="360"/>
    </row>
    <row r="57" spans="1:28" s="213" customFormat="1" hidden="1" x14ac:dyDescent="0.25">
      <c r="A57" s="356">
        <v>46022</v>
      </c>
      <c r="B57" s="351" t="s">
        <v>290</v>
      </c>
      <c r="C57" s="351" t="s">
        <v>291</v>
      </c>
      <c r="D57" s="357" t="s">
        <v>4427</v>
      </c>
      <c r="E57" s="358" t="s">
        <v>2106</v>
      </c>
      <c r="F57" s="359" t="s">
        <v>2107</v>
      </c>
      <c r="G57" s="356">
        <v>46006</v>
      </c>
      <c r="H57" s="356">
        <v>46021</v>
      </c>
      <c r="I57" s="358" t="s">
        <v>21</v>
      </c>
      <c r="J57" s="356">
        <v>44562</v>
      </c>
      <c r="K57" s="356">
        <v>45657</v>
      </c>
      <c r="L57" s="358" t="s">
        <v>302</v>
      </c>
      <c r="M57" s="358" t="s">
        <v>293</v>
      </c>
      <c r="N57" s="358"/>
      <c r="O57" s="358" t="s">
        <v>2560</v>
      </c>
      <c r="P57" s="358" t="s">
        <v>132</v>
      </c>
      <c r="Q57" s="358"/>
      <c r="R57" s="356"/>
      <c r="S57" s="358"/>
      <c r="T57" s="358"/>
      <c r="U57" s="356"/>
      <c r="V57" s="360">
        <v>6839529080</v>
      </c>
      <c r="W57" s="360">
        <v>0.91410132094455054</v>
      </c>
      <c r="X57" s="360">
        <v>4500000</v>
      </c>
      <c r="Y57" s="356"/>
      <c r="Z57" s="360"/>
      <c r="AA57" s="360"/>
      <c r="AB57" s="360"/>
    </row>
    <row r="58" spans="1:28" s="213" customFormat="1" hidden="1" x14ac:dyDescent="0.25">
      <c r="A58" s="356">
        <v>46022</v>
      </c>
      <c r="B58" s="351" t="s">
        <v>290</v>
      </c>
      <c r="C58" s="351" t="s">
        <v>291</v>
      </c>
      <c r="D58" s="357" t="s">
        <v>4428</v>
      </c>
      <c r="E58" s="358" t="s">
        <v>2108</v>
      </c>
      <c r="F58" s="359" t="s">
        <v>2109</v>
      </c>
      <c r="G58" s="356">
        <v>46006</v>
      </c>
      <c r="H58" s="356">
        <v>46021</v>
      </c>
      <c r="I58" s="358" t="s">
        <v>21</v>
      </c>
      <c r="J58" s="356">
        <v>44562</v>
      </c>
      <c r="K58" s="356">
        <v>45657</v>
      </c>
      <c r="L58" s="358" t="s">
        <v>292</v>
      </c>
      <c r="M58" s="358" t="s">
        <v>293</v>
      </c>
      <c r="N58" s="358"/>
      <c r="O58" s="358" t="s">
        <v>2561</v>
      </c>
      <c r="P58" s="358" t="s">
        <v>132</v>
      </c>
      <c r="Q58" s="358"/>
      <c r="R58" s="356"/>
      <c r="S58" s="358"/>
      <c r="T58" s="358"/>
      <c r="U58" s="356"/>
      <c r="V58" s="360">
        <v>31686329992</v>
      </c>
      <c r="W58" s="360">
        <v>2.1401714787035306</v>
      </c>
      <c r="X58" s="360">
        <v>6000000</v>
      </c>
      <c r="Y58" s="356"/>
      <c r="Z58" s="360"/>
      <c r="AA58" s="360"/>
      <c r="AB58" s="360"/>
    </row>
    <row r="59" spans="1:28" s="213" customFormat="1" hidden="1" x14ac:dyDescent="0.25">
      <c r="A59" s="356">
        <v>46022</v>
      </c>
      <c r="B59" s="351" t="s">
        <v>290</v>
      </c>
      <c r="C59" s="351" t="s">
        <v>291</v>
      </c>
      <c r="D59" s="357">
        <v>80840012928</v>
      </c>
      <c r="E59" s="358" t="s">
        <v>2260</v>
      </c>
      <c r="F59" s="359" t="s">
        <v>2261</v>
      </c>
      <c r="G59" s="356">
        <v>46016</v>
      </c>
      <c r="H59" s="356">
        <v>46022</v>
      </c>
      <c r="I59" s="358" t="s">
        <v>24</v>
      </c>
      <c r="J59" s="356">
        <v>44927</v>
      </c>
      <c r="K59" s="356">
        <v>45657</v>
      </c>
      <c r="L59" s="358" t="s">
        <v>302</v>
      </c>
      <c r="M59" s="358" t="s">
        <v>264</v>
      </c>
      <c r="N59" s="358"/>
      <c r="O59" s="358" t="s">
        <v>2562</v>
      </c>
      <c r="P59" s="358" t="s">
        <v>28</v>
      </c>
      <c r="Q59" s="358">
        <v>1378</v>
      </c>
      <c r="R59" s="356">
        <v>46014</v>
      </c>
      <c r="S59" s="358"/>
      <c r="T59" s="358"/>
      <c r="U59" s="356"/>
      <c r="V59" s="360">
        <v>8635061593</v>
      </c>
      <c r="W59" s="360">
        <v>3.7471325445124708</v>
      </c>
      <c r="X59" s="360">
        <v>3000000</v>
      </c>
      <c r="Y59" s="356"/>
      <c r="Z59" s="360"/>
      <c r="AA59" s="360"/>
      <c r="AB59" s="360"/>
    </row>
    <row r="60" spans="1:28" s="213" customFormat="1" hidden="1" x14ac:dyDescent="0.25">
      <c r="A60" s="356">
        <v>46023</v>
      </c>
      <c r="B60" s="351" t="s">
        <v>290</v>
      </c>
      <c r="C60" s="351" t="s">
        <v>291</v>
      </c>
      <c r="D60" s="357">
        <v>940240000478</v>
      </c>
      <c r="E60" s="358" t="s">
        <v>2128</v>
      </c>
      <c r="F60" s="359" t="s">
        <v>2563</v>
      </c>
      <c r="G60" s="356">
        <v>46016</v>
      </c>
      <c r="H60" s="356">
        <v>46027</v>
      </c>
      <c r="I60" s="358" t="s">
        <v>24</v>
      </c>
      <c r="J60" s="356">
        <v>44562</v>
      </c>
      <c r="K60" s="356">
        <v>45657</v>
      </c>
      <c r="L60" s="358" t="s">
        <v>292</v>
      </c>
      <c r="M60" s="358" t="s">
        <v>264</v>
      </c>
      <c r="N60" s="358"/>
      <c r="O60" s="358" t="s">
        <v>279</v>
      </c>
      <c r="P60" s="358" t="s">
        <v>28</v>
      </c>
      <c r="Q60" s="358">
        <v>1278</v>
      </c>
      <c r="R60" s="356">
        <v>45995</v>
      </c>
      <c r="S60" s="358"/>
      <c r="T60" s="358"/>
      <c r="U60" s="356"/>
      <c r="V60" s="360">
        <v>12140130771</v>
      </c>
      <c r="W60" s="360">
        <v>2.4262657236797125</v>
      </c>
      <c r="X60" s="360">
        <v>5000000</v>
      </c>
      <c r="Y60" s="356"/>
      <c r="Z60" s="360"/>
      <c r="AA60" s="360"/>
      <c r="AB60" s="360"/>
    </row>
    <row r="61" spans="1:28" s="213" customFormat="1" hidden="1" x14ac:dyDescent="0.25">
      <c r="A61" s="356">
        <v>46022</v>
      </c>
      <c r="B61" s="351" t="s">
        <v>290</v>
      </c>
      <c r="C61" s="351" t="s">
        <v>291</v>
      </c>
      <c r="D61" s="357">
        <v>50740001755</v>
      </c>
      <c r="E61" s="358" t="s">
        <v>2283</v>
      </c>
      <c r="F61" s="359" t="s">
        <v>2309</v>
      </c>
      <c r="G61" s="356">
        <v>45999</v>
      </c>
      <c r="H61" s="356">
        <v>46022</v>
      </c>
      <c r="I61" s="358" t="s">
        <v>24</v>
      </c>
      <c r="J61" s="356">
        <v>44562</v>
      </c>
      <c r="K61" s="356">
        <v>45657</v>
      </c>
      <c r="L61" s="358" t="s">
        <v>292</v>
      </c>
      <c r="M61" s="358" t="s">
        <v>293</v>
      </c>
      <c r="N61" s="358"/>
      <c r="O61" s="358" t="s">
        <v>84</v>
      </c>
      <c r="P61" s="358" t="s">
        <v>28</v>
      </c>
      <c r="Q61" s="358">
        <v>1279</v>
      </c>
      <c r="R61" s="356">
        <v>45995</v>
      </c>
      <c r="S61" s="358"/>
      <c r="T61" s="358"/>
      <c r="U61" s="356"/>
      <c r="V61" s="360">
        <v>72723485882</v>
      </c>
      <c r="W61" s="360">
        <v>3.9916742582676008</v>
      </c>
      <c r="X61" s="360">
        <v>10000000</v>
      </c>
      <c r="Y61" s="356"/>
      <c r="Z61" s="360"/>
      <c r="AA61" s="360"/>
      <c r="AB61" s="360"/>
    </row>
    <row r="62" spans="1:28" s="213" customFormat="1" hidden="1" x14ac:dyDescent="0.25">
      <c r="A62" s="356">
        <v>46041</v>
      </c>
      <c r="B62" s="351" t="s">
        <v>290</v>
      </c>
      <c r="C62" s="351" t="s">
        <v>291</v>
      </c>
      <c r="D62" s="357">
        <v>40228650062</v>
      </c>
      <c r="E62" s="358" t="s">
        <v>2568</v>
      </c>
      <c r="F62" s="359" t="s">
        <v>2569</v>
      </c>
      <c r="G62" s="356">
        <v>45981</v>
      </c>
      <c r="H62" s="356">
        <v>46041</v>
      </c>
      <c r="I62" s="358" t="s">
        <v>21</v>
      </c>
      <c r="J62" s="356">
        <v>44743</v>
      </c>
      <c r="K62" s="356">
        <v>45957</v>
      </c>
      <c r="L62" s="358" t="s">
        <v>294</v>
      </c>
      <c r="M62" s="358" t="s">
        <v>264</v>
      </c>
      <c r="N62" s="358"/>
      <c r="O62" s="358" t="s">
        <v>61</v>
      </c>
      <c r="P62" s="358" t="s">
        <v>132</v>
      </c>
      <c r="Q62" s="358"/>
      <c r="R62" s="356"/>
      <c r="S62" s="358"/>
      <c r="T62" s="358"/>
      <c r="U62" s="356"/>
      <c r="V62" s="360">
        <v>0</v>
      </c>
      <c r="W62" s="360">
        <v>0</v>
      </c>
      <c r="X62" s="360">
        <v>4900</v>
      </c>
      <c r="Y62" s="356"/>
      <c r="Z62" s="360"/>
      <c r="AA62" s="360"/>
      <c r="AB62" s="360"/>
    </row>
    <row r="63" spans="1:28" s="213" customFormat="1" hidden="1" x14ac:dyDescent="0.25">
      <c r="A63" s="356">
        <v>46043</v>
      </c>
      <c r="B63" s="351" t="s">
        <v>290</v>
      </c>
      <c r="C63" s="351" t="s">
        <v>291</v>
      </c>
      <c r="D63" s="357">
        <v>620300417957</v>
      </c>
      <c r="E63" s="358" t="s">
        <v>2570</v>
      </c>
      <c r="F63" s="359" t="s">
        <v>2571</v>
      </c>
      <c r="G63" s="356">
        <v>45972</v>
      </c>
      <c r="H63" s="356">
        <v>46043</v>
      </c>
      <c r="I63" s="358" t="s">
        <v>24</v>
      </c>
      <c r="J63" s="356">
        <v>44562</v>
      </c>
      <c r="K63" s="356">
        <v>45657</v>
      </c>
      <c r="L63" s="358" t="s">
        <v>302</v>
      </c>
      <c r="M63" s="358" t="s">
        <v>264</v>
      </c>
      <c r="N63" s="358"/>
      <c r="O63" s="358" t="s">
        <v>2572</v>
      </c>
      <c r="P63" s="358" t="s">
        <v>28</v>
      </c>
      <c r="Q63" s="358">
        <v>1131</v>
      </c>
      <c r="R63" s="356">
        <v>45971</v>
      </c>
      <c r="S63" s="358"/>
      <c r="T63" s="358"/>
      <c r="U63" s="356"/>
      <c r="V63" s="360">
        <v>1332521777</v>
      </c>
      <c r="W63" s="360">
        <v>3.96</v>
      </c>
      <c r="X63" s="360"/>
      <c r="Y63" s="356"/>
      <c r="Z63" s="360"/>
      <c r="AA63" s="360"/>
      <c r="AB63" s="360"/>
    </row>
    <row r="64" spans="1:28" s="213" customFormat="1" hidden="1" x14ac:dyDescent="0.25">
      <c r="A64" s="356">
        <v>46064</v>
      </c>
      <c r="B64" s="351" t="s">
        <v>290</v>
      </c>
      <c r="C64" s="351" t="s">
        <v>291</v>
      </c>
      <c r="D64" s="357" t="s">
        <v>4429</v>
      </c>
      <c r="E64" s="358" t="s">
        <v>3650</v>
      </c>
      <c r="F64" s="359" t="s">
        <v>3651</v>
      </c>
      <c r="G64" s="356">
        <v>46035</v>
      </c>
      <c r="H64" s="356">
        <v>46058</v>
      </c>
      <c r="I64" s="358" t="s">
        <v>21</v>
      </c>
      <c r="J64" s="356">
        <v>44927</v>
      </c>
      <c r="K64" s="356">
        <v>46001</v>
      </c>
      <c r="L64" s="358" t="s">
        <v>294</v>
      </c>
      <c r="M64" s="358" t="s">
        <v>264</v>
      </c>
      <c r="N64" s="358"/>
      <c r="O64" s="358" t="s">
        <v>3652</v>
      </c>
      <c r="P64" s="358" t="s">
        <v>132</v>
      </c>
      <c r="Q64" s="358"/>
      <c r="R64" s="356"/>
      <c r="S64" s="358"/>
      <c r="T64" s="358"/>
      <c r="U64" s="356"/>
      <c r="V64" s="360">
        <v>0</v>
      </c>
      <c r="W64" s="360"/>
      <c r="X64" s="360">
        <v>0</v>
      </c>
      <c r="Y64" s="356"/>
      <c r="Z64" s="360"/>
      <c r="AA64" s="360"/>
      <c r="AB64" s="360"/>
    </row>
    <row r="65" spans="1:28" s="213" customFormat="1" hidden="1" x14ac:dyDescent="0.25">
      <c r="A65" s="356">
        <v>46092</v>
      </c>
      <c r="B65" s="351" t="s">
        <v>290</v>
      </c>
      <c r="C65" s="351" t="s">
        <v>291</v>
      </c>
      <c r="D65" s="357">
        <v>860604400414</v>
      </c>
      <c r="E65" s="358" t="s">
        <v>4430</v>
      </c>
      <c r="F65" s="359" t="s">
        <v>4431</v>
      </c>
      <c r="G65" s="356">
        <v>46063</v>
      </c>
      <c r="H65" s="356">
        <v>46092</v>
      </c>
      <c r="I65" s="358" t="s">
        <v>21</v>
      </c>
      <c r="J65" s="356">
        <v>44927</v>
      </c>
      <c r="K65" s="356">
        <v>46041</v>
      </c>
      <c r="L65" s="358" t="s">
        <v>2101</v>
      </c>
      <c r="M65" s="358" t="s">
        <v>264</v>
      </c>
      <c r="N65" s="358"/>
      <c r="O65" s="358" t="s">
        <v>3565</v>
      </c>
      <c r="P65" s="358" t="s">
        <v>132</v>
      </c>
      <c r="Q65" s="358"/>
      <c r="R65" s="356"/>
      <c r="S65" s="358"/>
      <c r="T65" s="358"/>
      <c r="U65" s="356"/>
      <c r="V65" s="360"/>
      <c r="W65" s="360"/>
      <c r="X65" s="360"/>
      <c r="Y65" s="356"/>
      <c r="Z65" s="360"/>
      <c r="AA65" s="360"/>
      <c r="AB65" s="360"/>
    </row>
    <row r="66" spans="1:28" s="213" customFormat="1" hidden="1" x14ac:dyDescent="0.25">
      <c r="A66" s="356">
        <v>45903</v>
      </c>
      <c r="B66" s="351" t="s">
        <v>359</v>
      </c>
      <c r="C66" s="351" t="s">
        <v>259</v>
      </c>
      <c r="D66" s="357">
        <v>970740001707</v>
      </c>
      <c r="E66" s="358" t="s">
        <v>895</v>
      </c>
      <c r="F66" s="359" t="s">
        <v>815</v>
      </c>
      <c r="G66" s="356">
        <v>45888</v>
      </c>
      <c r="H66" s="356">
        <v>45897</v>
      </c>
      <c r="I66" s="358" t="s">
        <v>271</v>
      </c>
      <c r="J66" s="356">
        <v>44743</v>
      </c>
      <c r="K66" s="356">
        <v>45657</v>
      </c>
      <c r="L66" s="358" t="s">
        <v>275</v>
      </c>
      <c r="M66" s="358" t="s">
        <v>443</v>
      </c>
      <c r="N66" s="358"/>
      <c r="O66" s="358"/>
      <c r="P66" s="358" t="s">
        <v>400</v>
      </c>
      <c r="Q66" s="358">
        <v>718</v>
      </c>
      <c r="R66" s="356">
        <v>45873</v>
      </c>
      <c r="S66" s="358"/>
      <c r="T66" s="358"/>
      <c r="U66" s="356"/>
      <c r="V66" s="360">
        <v>8180064162</v>
      </c>
      <c r="W66" s="360"/>
      <c r="X66" s="360">
        <v>53535145</v>
      </c>
      <c r="Y66" s="356"/>
      <c r="Z66" s="360"/>
      <c r="AA66" s="360"/>
      <c r="AB66" s="360"/>
    </row>
    <row r="67" spans="1:28" s="213" customFormat="1" hidden="1" x14ac:dyDescent="0.25">
      <c r="A67" s="356">
        <v>46113</v>
      </c>
      <c r="B67" s="351" t="s">
        <v>290</v>
      </c>
      <c r="C67" s="351" t="s">
        <v>291</v>
      </c>
      <c r="D67" s="357">
        <v>20740004695</v>
      </c>
      <c r="E67" s="358" t="s">
        <v>4432</v>
      </c>
      <c r="F67" s="359" t="s">
        <v>4433</v>
      </c>
      <c r="G67" s="356">
        <v>46063</v>
      </c>
      <c r="H67" s="356">
        <v>46108</v>
      </c>
      <c r="I67" s="358" t="s">
        <v>21</v>
      </c>
      <c r="J67" s="356">
        <v>44927</v>
      </c>
      <c r="K67" s="356">
        <v>46038</v>
      </c>
      <c r="L67" s="358" t="s">
        <v>294</v>
      </c>
      <c r="M67" s="358" t="s">
        <v>264</v>
      </c>
      <c r="N67" s="358"/>
      <c r="O67" s="358" t="s">
        <v>4434</v>
      </c>
      <c r="P67" s="358" t="s">
        <v>132</v>
      </c>
      <c r="Q67" s="358"/>
      <c r="R67" s="356"/>
      <c r="S67" s="358"/>
      <c r="T67" s="358"/>
      <c r="U67" s="356"/>
      <c r="V67" s="360"/>
      <c r="W67" s="360"/>
      <c r="X67" s="360"/>
      <c r="Y67" s="356"/>
      <c r="Z67" s="360"/>
      <c r="AA67" s="360"/>
      <c r="AB67" s="360"/>
    </row>
    <row r="68" spans="1:28" s="213" customFormat="1" hidden="1" x14ac:dyDescent="0.25">
      <c r="A68" s="356">
        <v>46113</v>
      </c>
      <c r="B68" s="351" t="s">
        <v>290</v>
      </c>
      <c r="C68" s="351" t="s">
        <v>291</v>
      </c>
      <c r="D68" s="357">
        <v>20740004695</v>
      </c>
      <c r="E68" s="358" t="s">
        <v>4435</v>
      </c>
      <c r="F68" s="359" t="s">
        <v>4436</v>
      </c>
      <c r="G68" s="356">
        <v>46107</v>
      </c>
      <c r="H68" s="356">
        <v>46112</v>
      </c>
      <c r="I68" s="358" t="s">
        <v>21</v>
      </c>
      <c r="J68" s="356">
        <v>44927</v>
      </c>
      <c r="K68" s="356">
        <v>46043</v>
      </c>
      <c r="L68" s="358" t="s">
        <v>294</v>
      </c>
      <c r="M68" s="358" t="s">
        <v>268</v>
      </c>
      <c r="N68" s="358"/>
      <c r="O68" s="358" t="s">
        <v>180</v>
      </c>
      <c r="P68" s="358" t="s">
        <v>132</v>
      </c>
      <c r="Q68" s="358"/>
      <c r="R68" s="356"/>
      <c r="S68" s="358"/>
      <c r="T68" s="358"/>
      <c r="U68" s="356"/>
      <c r="V68" s="360"/>
      <c r="W68" s="360"/>
      <c r="X68" s="360"/>
      <c r="Y68" s="356"/>
      <c r="Z68" s="360"/>
      <c r="AA68" s="360"/>
      <c r="AB68" s="360"/>
    </row>
    <row r="69" spans="1:28" s="213" customFormat="1" hidden="1" x14ac:dyDescent="0.25">
      <c r="A69" s="356">
        <v>46113</v>
      </c>
      <c r="B69" s="351" t="s">
        <v>290</v>
      </c>
      <c r="C69" s="351" t="s">
        <v>291</v>
      </c>
      <c r="D69" s="357">
        <v>80741012464</v>
      </c>
      <c r="E69" s="358" t="s">
        <v>4437</v>
      </c>
      <c r="F69" s="359" t="s">
        <v>4438</v>
      </c>
      <c r="G69" s="356">
        <v>46083</v>
      </c>
      <c r="H69" s="356">
        <v>46112</v>
      </c>
      <c r="I69" s="358" t="s">
        <v>21</v>
      </c>
      <c r="J69" s="356">
        <v>44927</v>
      </c>
      <c r="K69" s="356">
        <v>46043</v>
      </c>
      <c r="L69" s="358" t="s">
        <v>294</v>
      </c>
      <c r="M69" s="358" t="s">
        <v>293</v>
      </c>
      <c r="N69" s="358"/>
      <c r="O69" s="358" t="s">
        <v>4439</v>
      </c>
      <c r="P69" s="358" t="s">
        <v>132</v>
      </c>
      <c r="Q69" s="358"/>
      <c r="R69" s="356"/>
      <c r="S69" s="358"/>
      <c r="T69" s="358"/>
      <c r="U69" s="356"/>
      <c r="V69" s="360"/>
      <c r="W69" s="360"/>
      <c r="X69" s="360"/>
      <c r="Y69" s="356"/>
      <c r="Z69" s="360"/>
      <c r="AA69" s="360"/>
      <c r="AB69" s="360"/>
    </row>
    <row r="70" spans="1:28" s="213" customFormat="1" hidden="1" x14ac:dyDescent="0.25">
      <c r="A70" s="356">
        <v>46022</v>
      </c>
      <c r="B70" s="351" t="s">
        <v>355</v>
      </c>
      <c r="C70" s="351" t="s">
        <v>148</v>
      </c>
      <c r="D70" s="357">
        <v>970640000261</v>
      </c>
      <c r="E70" s="358" t="s">
        <v>1591</v>
      </c>
      <c r="F70" s="359" t="s">
        <v>2123</v>
      </c>
      <c r="G70" s="356">
        <v>46010</v>
      </c>
      <c r="H70" s="356">
        <v>46013</v>
      </c>
      <c r="I70" s="358" t="s">
        <v>78</v>
      </c>
      <c r="J70" s="356">
        <v>44927</v>
      </c>
      <c r="K70" s="356">
        <v>45657</v>
      </c>
      <c r="L70" s="358" t="s">
        <v>373</v>
      </c>
      <c r="M70" s="358" t="s">
        <v>152</v>
      </c>
      <c r="N70" s="358"/>
      <c r="O70" s="358" t="s">
        <v>173</v>
      </c>
      <c r="P70" s="358" t="s">
        <v>11</v>
      </c>
      <c r="Q70" s="358">
        <v>1067</v>
      </c>
      <c r="R70" s="356">
        <v>45959</v>
      </c>
      <c r="S70" s="358"/>
      <c r="T70" s="358"/>
      <c r="U70" s="356"/>
      <c r="V70" s="360">
        <v>24050768427</v>
      </c>
      <c r="W70" s="360">
        <v>5.3</v>
      </c>
      <c r="X70" s="360">
        <v>50000000</v>
      </c>
      <c r="Y70" s="356"/>
      <c r="Z70" s="360"/>
      <c r="AA70" s="360"/>
      <c r="AB70" s="360"/>
    </row>
    <row r="71" spans="1:28" s="213" customFormat="1" hidden="1" x14ac:dyDescent="0.25">
      <c r="A71" s="356">
        <v>46022</v>
      </c>
      <c r="B71" s="351" t="s">
        <v>356</v>
      </c>
      <c r="C71" s="351" t="s">
        <v>357</v>
      </c>
      <c r="D71" s="357">
        <v>160840005239</v>
      </c>
      <c r="E71" s="358" t="s">
        <v>1197</v>
      </c>
      <c r="F71" s="359" t="s">
        <v>1198</v>
      </c>
      <c r="G71" s="356">
        <v>45939</v>
      </c>
      <c r="H71" s="356">
        <v>45950</v>
      </c>
      <c r="I71" s="358" t="s">
        <v>487</v>
      </c>
      <c r="J71" s="356" t="s">
        <v>1193</v>
      </c>
      <c r="K71" s="356" t="s">
        <v>267</v>
      </c>
      <c r="L71" s="358" t="s">
        <v>863</v>
      </c>
      <c r="M71" s="358" t="s">
        <v>152</v>
      </c>
      <c r="N71" s="358" t="s">
        <v>57</v>
      </c>
      <c r="O71" s="358" t="s">
        <v>158</v>
      </c>
      <c r="P71" s="358" t="s">
        <v>28</v>
      </c>
      <c r="Q71" s="358">
        <v>999</v>
      </c>
      <c r="R71" s="356">
        <v>45938</v>
      </c>
      <c r="S71" s="358" t="s">
        <v>57</v>
      </c>
      <c r="T71" s="358" t="s">
        <v>57</v>
      </c>
      <c r="U71" s="356" t="s">
        <v>57</v>
      </c>
      <c r="V71" s="360">
        <v>23609747478</v>
      </c>
      <c r="W71" s="360">
        <v>4.75</v>
      </c>
      <c r="X71" s="360">
        <v>43519907</v>
      </c>
      <c r="Y71" s="356"/>
      <c r="Z71" s="360"/>
      <c r="AA71" s="360"/>
      <c r="AB71" s="360"/>
    </row>
    <row r="72" spans="1:28" s="213" customFormat="1" hidden="1" x14ac:dyDescent="0.25">
      <c r="A72" s="356">
        <v>46008</v>
      </c>
      <c r="B72" s="351" t="s">
        <v>355</v>
      </c>
      <c r="C72" s="351" t="s">
        <v>148</v>
      </c>
      <c r="D72" s="357">
        <v>20640004077</v>
      </c>
      <c r="E72" s="358" t="s">
        <v>965</v>
      </c>
      <c r="F72" s="359" t="s">
        <v>1807</v>
      </c>
      <c r="G72" s="356">
        <v>45982</v>
      </c>
      <c r="H72" s="356">
        <v>46002</v>
      </c>
      <c r="I72" s="358" t="s">
        <v>1064</v>
      </c>
      <c r="J72" s="356">
        <v>44927</v>
      </c>
      <c r="K72" s="356">
        <v>46022</v>
      </c>
      <c r="L72" s="358" t="s">
        <v>1213</v>
      </c>
      <c r="M72" s="358" t="s">
        <v>149</v>
      </c>
      <c r="N72" s="358"/>
      <c r="O72" s="358" t="s">
        <v>35</v>
      </c>
      <c r="P72" s="358" t="s">
        <v>174</v>
      </c>
      <c r="Q72" s="358"/>
      <c r="R72" s="356"/>
      <c r="S72" s="358"/>
      <c r="T72" s="358"/>
      <c r="U72" s="356"/>
      <c r="V72" s="360">
        <v>5066051046</v>
      </c>
      <c r="W72" s="360">
        <v>5.6</v>
      </c>
      <c r="X72" s="360">
        <v>3132000</v>
      </c>
      <c r="Y72" s="356"/>
      <c r="Z72" s="360"/>
      <c r="AA72" s="360"/>
      <c r="AB72" s="360"/>
    </row>
    <row r="73" spans="1:28" s="213" customFormat="1" hidden="1" x14ac:dyDescent="0.25">
      <c r="A73" s="356">
        <v>46008</v>
      </c>
      <c r="B73" s="351" t="s">
        <v>355</v>
      </c>
      <c r="C73" s="351" t="s">
        <v>148</v>
      </c>
      <c r="D73" s="357">
        <v>530911300062</v>
      </c>
      <c r="E73" s="358" t="s">
        <v>4440</v>
      </c>
      <c r="F73" s="359" t="s">
        <v>1808</v>
      </c>
      <c r="G73" s="356">
        <v>45982</v>
      </c>
      <c r="H73" s="356">
        <v>46002</v>
      </c>
      <c r="I73" s="358" t="s">
        <v>1064</v>
      </c>
      <c r="J73" s="356">
        <v>44927</v>
      </c>
      <c r="K73" s="356">
        <v>46022</v>
      </c>
      <c r="L73" s="358" t="s">
        <v>156</v>
      </c>
      <c r="M73" s="358" t="s">
        <v>149</v>
      </c>
      <c r="N73" s="358"/>
      <c r="O73" s="358" t="s">
        <v>35</v>
      </c>
      <c r="P73" s="358" t="s">
        <v>174</v>
      </c>
      <c r="Q73" s="358"/>
      <c r="R73" s="356"/>
      <c r="S73" s="358"/>
      <c r="T73" s="358"/>
      <c r="U73" s="356"/>
      <c r="V73" s="360">
        <v>7773627703</v>
      </c>
      <c r="W73" s="360">
        <v>6.1</v>
      </c>
      <c r="X73" s="360">
        <v>6883300</v>
      </c>
      <c r="Y73" s="356"/>
      <c r="Z73" s="360"/>
      <c r="AA73" s="360"/>
      <c r="AB73" s="360"/>
    </row>
    <row r="74" spans="1:28" s="213" customFormat="1" hidden="1" x14ac:dyDescent="0.25">
      <c r="A74" s="356">
        <v>46111</v>
      </c>
      <c r="B74" s="351" t="s">
        <v>363</v>
      </c>
      <c r="C74" s="351" t="s">
        <v>364</v>
      </c>
      <c r="D74" s="357">
        <v>150340019152</v>
      </c>
      <c r="E74" s="358" t="s">
        <v>792</v>
      </c>
      <c r="F74" s="359" t="s">
        <v>4441</v>
      </c>
      <c r="G74" s="356">
        <v>45860</v>
      </c>
      <c r="H74" s="356">
        <v>45873</v>
      </c>
      <c r="I74" s="358" t="s">
        <v>4442</v>
      </c>
      <c r="J74" s="356">
        <v>44197</v>
      </c>
      <c r="K74" s="356">
        <v>45657</v>
      </c>
      <c r="L74" s="358" t="s">
        <v>683</v>
      </c>
      <c r="M74" s="358"/>
      <c r="N74" s="358"/>
      <c r="O74" s="358"/>
      <c r="P74" s="358" t="s">
        <v>28</v>
      </c>
      <c r="Q74" s="358"/>
      <c r="R74" s="356"/>
      <c r="S74" s="358"/>
      <c r="T74" s="358"/>
      <c r="U74" s="356"/>
      <c r="V74" s="360">
        <v>8095048231</v>
      </c>
      <c r="W74" s="360">
        <v>7.9150319435416243</v>
      </c>
      <c r="X74" s="360">
        <v>37224598</v>
      </c>
      <c r="Y74" s="356"/>
      <c r="Z74" s="360"/>
      <c r="AA74" s="360"/>
      <c r="AB74" s="360"/>
    </row>
    <row r="75" spans="1:28" s="213" customFormat="1" hidden="1" x14ac:dyDescent="0.25">
      <c r="A75" s="356">
        <v>46022</v>
      </c>
      <c r="B75" s="351" t="s">
        <v>355</v>
      </c>
      <c r="C75" s="351" t="s">
        <v>148</v>
      </c>
      <c r="D75" s="357">
        <v>40540002030</v>
      </c>
      <c r="E75" s="358" t="s">
        <v>1550</v>
      </c>
      <c r="F75" s="359" t="s">
        <v>2285</v>
      </c>
      <c r="G75" s="356">
        <v>46010</v>
      </c>
      <c r="H75" s="356">
        <v>46015</v>
      </c>
      <c r="I75" s="358" t="s">
        <v>78</v>
      </c>
      <c r="J75" s="356">
        <v>43831</v>
      </c>
      <c r="K75" s="356">
        <v>44926</v>
      </c>
      <c r="L75" s="358" t="s">
        <v>2286</v>
      </c>
      <c r="M75" s="358" t="s">
        <v>150</v>
      </c>
      <c r="N75" s="358"/>
      <c r="O75" s="358" t="s">
        <v>2287</v>
      </c>
      <c r="P75" s="358" t="s">
        <v>11</v>
      </c>
      <c r="Q75" s="358">
        <v>1079</v>
      </c>
      <c r="R75" s="356">
        <v>45961</v>
      </c>
      <c r="S75" s="358"/>
      <c r="T75" s="358"/>
      <c r="U75" s="356"/>
      <c r="V75" s="360">
        <v>20091049</v>
      </c>
      <c r="W75" s="360">
        <v>7.5</v>
      </c>
      <c r="X75" s="360"/>
      <c r="Y75" s="356"/>
      <c r="Z75" s="360"/>
      <c r="AA75" s="360"/>
      <c r="AB75" s="360"/>
    </row>
    <row r="76" spans="1:28" s="213" customFormat="1" hidden="1" x14ac:dyDescent="0.25">
      <c r="A76" s="356">
        <v>45734</v>
      </c>
      <c r="B76" s="351" t="s">
        <v>355</v>
      </c>
      <c r="C76" s="351" t="s">
        <v>148</v>
      </c>
      <c r="D76" s="357">
        <v>50740004908</v>
      </c>
      <c r="E76" s="358" t="s">
        <v>4443</v>
      </c>
      <c r="F76" s="359" t="s">
        <v>4444</v>
      </c>
      <c r="G76" s="356">
        <v>46091</v>
      </c>
      <c r="H76" s="356">
        <v>46093</v>
      </c>
      <c r="I76" s="358" t="s">
        <v>1064</v>
      </c>
      <c r="J76" s="356">
        <v>44927</v>
      </c>
      <c r="K76" s="356">
        <v>46071</v>
      </c>
      <c r="L76" s="358" t="s">
        <v>4445</v>
      </c>
      <c r="M76" s="358" t="s">
        <v>149</v>
      </c>
      <c r="N76" s="358"/>
      <c r="O76" s="358" t="s">
        <v>1140</v>
      </c>
      <c r="P76" s="358" t="s">
        <v>1061</v>
      </c>
      <c r="Q76" s="358"/>
      <c r="R76" s="356"/>
      <c r="S76" s="358"/>
      <c r="T76" s="358"/>
      <c r="U76" s="356"/>
      <c r="V76" s="360">
        <v>90325338</v>
      </c>
      <c r="W76" s="360">
        <v>6.5</v>
      </c>
      <c r="X76" s="360"/>
      <c r="Y76" s="356"/>
      <c r="Z76" s="360"/>
      <c r="AA76" s="360"/>
      <c r="AB76" s="360"/>
    </row>
    <row r="77" spans="1:28" s="213" customFormat="1" hidden="1" x14ac:dyDescent="0.25">
      <c r="A77" s="356">
        <v>45747</v>
      </c>
      <c r="B77" s="351" t="s">
        <v>355</v>
      </c>
      <c r="C77" s="351" t="s">
        <v>148</v>
      </c>
      <c r="D77" s="357">
        <v>880216302131</v>
      </c>
      <c r="E77" s="358" t="s">
        <v>4446</v>
      </c>
      <c r="F77" s="359" t="s">
        <v>4447</v>
      </c>
      <c r="G77" s="356">
        <v>46107</v>
      </c>
      <c r="H77" s="356">
        <v>46112</v>
      </c>
      <c r="I77" s="358" t="s">
        <v>1064</v>
      </c>
      <c r="J77" s="356">
        <v>44927</v>
      </c>
      <c r="K77" s="356">
        <v>46087</v>
      </c>
      <c r="L77" s="358" t="s">
        <v>4448</v>
      </c>
      <c r="M77" s="358" t="s">
        <v>4449</v>
      </c>
      <c r="N77" s="358"/>
      <c r="O77" s="358" t="s">
        <v>1140</v>
      </c>
      <c r="P77" s="358" t="s">
        <v>1061</v>
      </c>
      <c r="Q77" s="358"/>
      <c r="R77" s="356"/>
      <c r="S77" s="358"/>
      <c r="T77" s="358"/>
      <c r="U77" s="356"/>
      <c r="V77" s="360"/>
      <c r="W77" s="360"/>
      <c r="X77" s="360"/>
      <c r="Y77" s="356"/>
      <c r="Z77" s="360"/>
      <c r="AA77" s="360"/>
      <c r="AB77" s="360"/>
    </row>
    <row r="78" spans="1:28" s="213" customFormat="1" hidden="1" x14ac:dyDescent="0.25">
      <c r="A78" s="356">
        <v>45965</v>
      </c>
      <c r="B78" s="351" t="s">
        <v>351</v>
      </c>
      <c r="C78" s="351" t="s">
        <v>177</v>
      </c>
      <c r="D78" s="357">
        <v>90940018992</v>
      </c>
      <c r="E78" s="358" t="s">
        <v>1215</v>
      </c>
      <c r="F78" s="359" t="s">
        <v>3809</v>
      </c>
      <c r="G78" s="356">
        <v>45859</v>
      </c>
      <c r="H78" s="356">
        <v>45875</v>
      </c>
      <c r="I78" s="358" t="s">
        <v>24</v>
      </c>
      <c r="J78" s="356">
        <v>44562</v>
      </c>
      <c r="K78" s="356">
        <v>45747</v>
      </c>
      <c r="L78" s="358" t="s">
        <v>1216</v>
      </c>
      <c r="M78" s="358" t="s">
        <v>152</v>
      </c>
      <c r="N78" s="358" t="s">
        <v>118</v>
      </c>
      <c r="O78" s="358" t="s">
        <v>1140</v>
      </c>
      <c r="P78" s="358" t="s">
        <v>102</v>
      </c>
      <c r="Q78" s="358"/>
      <c r="R78" s="356"/>
      <c r="S78" s="358" t="s">
        <v>1217</v>
      </c>
      <c r="T78" s="358">
        <v>253100121000009</v>
      </c>
      <c r="U78" s="356">
        <v>45840</v>
      </c>
      <c r="V78" s="360">
        <v>1173956907</v>
      </c>
      <c r="W78" s="360">
        <v>2.5</v>
      </c>
      <c r="X78" s="360"/>
      <c r="Y78" s="356"/>
      <c r="Z78" s="360">
        <v>0</v>
      </c>
      <c r="AA78" s="360">
        <v>0</v>
      </c>
      <c r="AB78" s="360">
        <v>0</v>
      </c>
    </row>
    <row r="79" spans="1:28" s="213" customFormat="1" hidden="1" x14ac:dyDescent="0.25">
      <c r="A79" s="356">
        <v>46022</v>
      </c>
      <c r="B79" s="351" t="s">
        <v>351</v>
      </c>
      <c r="C79" s="351" t="s">
        <v>177</v>
      </c>
      <c r="D79" s="357">
        <v>830301401797</v>
      </c>
      <c r="E79" s="358" t="s">
        <v>2576</v>
      </c>
      <c r="F79" s="359" t="s">
        <v>3738</v>
      </c>
      <c r="G79" s="356">
        <v>46002</v>
      </c>
      <c r="H79" s="356">
        <v>46021</v>
      </c>
      <c r="I79" s="358" t="s">
        <v>24</v>
      </c>
      <c r="J79" s="356">
        <v>44927</v>
      </c>
      <c r="K79" s="356">
        <v>45291</v>
      </c>
      <c r="L79" s="358" t="s">
        <v>182</v>
      </c>
      <c r="M79" s="358" t="s">
        <v>149</v>
      </c>
      <c r="N79" s="358" t="s">
        <v>118</v>
      </c>
      <c r="O79" s="358" t="s">
        <v>41</v>
      </c>
      <c r="P79" s="358" t="s">
        <v>11</v>
      </c>
      <c r="Q79" s="358">
        <v>1307</v>
      </c>
      <c r="R79" s="356">
        <v>45999</v>
      </c>
      <c r="S79" s="358"/>
      <c r="T79" s="358"/>
      <c r="U79" s="356"/>
      <c r="V79" s="360">
        <v>1613062</v>
      </c>
      <c r="W79" s="360">
        <v>0.8</v>
      </c>
      <c r="X79" s="360"/>
      <c r="Y79" s="356"/>
      <c r="Z79" s="360">
        <v>0</v>
      </c>
      <c r="AA79" s="360">
        <v>0</v>
      </c>
      <c r="AB79" s="360">
        <v>0</v>
      </c>
    </row>
    <row r="80" spans="1:28" s="213" customFormat="1" hidden="1" x14ac:dyDescent="0.25">
      <c r="A80" s="356">
        <v>46099</v>
      </c>
      <c r="B80" s="351" t="s">
        <v>351</v>
      </c>
      <c r="C80" s="351" t="s">
        <v>177</v>
      </c>
      <c r="D80" s="357">
        <v>70340014200</v>
      </c>
      <c r="E80" s="358" t="s">
        <v>4450</v>
      </c>
      <c r="F80" s="359" t="s">
        <v>4451</v>
      </c>
      <c r="G80" s="356">
        <v>46083</v>
      </c>
      <c r="H80" s="356">
        <v>46084</v>
      </c>
      <c r="I80" s="358" t="s">
        <v>487</v>
      </c>
      <c r="J80" s="356">
        <v>44927</v>
      </c>
      <c r="K80" s="356">
        <v>45960</v>
      </c>
      <c r="L80" s="358" t="s">
        <v>4452</v>
      </c>
      <c r="M80" s="358" t="s">
        <v>152</v>
      </c>
      <c r="N80" s="358" t="s">
        <v>118</v>
      </c>
      <c r="O80" s="358" t="s">
        <v>4453</v>
      </c>
      <c r="P80" s="358" t="s">
        <v>4454</v>
      </c>
      <c r="Q80" s="358"/>
      <c r="R80" s="356"/>
      <c r="S80" s="358"/>
      <c r="T80" s="358" t="s">
        <v>4455</v>
      </c>
      <c r="U80" s="356">
        <v>46052</v>
      </c>
      <c r="V80" s="360">
        <v>15729751975</v>
      </c>
      <c r="W80" s="360">
        <v>1.4</v>
      </c>
      <c r="X80" s="360"/>
      <c r="Y80" s="356"/>
      <c r="Z80" s="360">
        <v>0</v>
      </c>
      <c r="AA80" s="360">
        <v>0</v>
      </c>
      <c r="AB80" s="360">
        <v>0</v>
      </c>
    </row>
    <row r="81" spans="1:28" s="213" customFormat="1" hidden="1" x14ac:dyDescent="0.25">
      <c r="A81" s="356">
        <v>46027</v>
      </c>
      <c r="B81" s="351" t="s">
        <v>193</v>
      </c>
      <c r="C81" s="351" t="s">
        <v>194</v>
      </c>
      <c r="D81" s="357">
        <v>230340012477</v>
      </c>
      <c r="E81" s="358" t="s">
        <v>891</v>
      </c>
      <c r="F81" s="359" t="s">
        <v>700</v>
      </c>
      <c r="G81" s="356">
        <v>45869</v>
      </c>
      <c r="H81" s="356">
        <v>45881</v>
      </c>
      <c r="I81" s="358" t="s">
        <v>21</v>
      </c>
      <c r="J81" s="356">
        <v>44994</v>
      </c>
      <c r="K81" s="356">
        <v>45854</v>
      </c>
      <c r="L81" s="358" t="s">
        <v>371</v>
      </c>
      <c r="M81" s="358" t="s">
        <v>23</v>
      </c>
      <c r="N81" s="358"/>
      <c r="O81" s="358" t="s">
        <v>56</v>
      </c>
      <c r="P81" s="358" t="s">
        <v>36</v>
      </c>
      <c r="Q81" s="358"/>
      <c r="R81" s="356"/>
      <c r="S81" s="358"/>
      <c r="T81" s="358"/>
      <c r="U81" s="356"/>
      <c r="V81" s="360">
        <v>1470000</v>
      </c>
      <c r="W81" s="360">
        <v>0.35</v>
      </c>
      <c r="X81" s="360"/>
      <c r="Y81" s="356"/>
      <c r="Z81" s="360"/>
      <c r="AA81" s="360"/>
      <c r="AB81" s="360"/>
    </row>
    <row r="82" spans="1:28" s="213" customFormat="1" hidden="1" x14ac:dyDescent="0.25">
      <c r="A82" s="356">
        <v>46035</v>
      </c>
      <c r="B82" s="351" t="s">
        <v>356</v>
      </c>
      <c r="C82" s="351" t="s">
        <v>357</v>
      </c>
      <c r="D82" s="357">
        <v>930540000487</v>
      </c>
      <c r="E82" s="358" t="s">
        <v>2758</v>
      </c>
      <c r="F82" s="359" t="s">
        <v>2759</v>
      </c>
      <c r="G82" s="356">
        <v>46010</v>
      </c>
      <c r="H82" s="356">
        <v>46030</v>
      </c>
      <c r="I82" s="358" t="s">
        <v>487</v>
      </c>
      <c r="J82" s="356">
        <v>44562</v>
      </c>
      <c r="K82" s="356" t="s">
        <v>1142</v>
      </c>
      <c r="L82" s="358" t="s">
        <v>1455</v>
      </c>
      <c r="M82" s="358" t="s">
        <v>149</v>
      </c>
      <c r="N82" s="358" t="s">
        <v>57</v>
      </c>
      <c r="O82" s="358" t="s">
        <v>158</v>
      </c>
      <c r="P82" s="358" t="s">
        <v>28</v>
      </c>
      <c r="Q82" s="358">
        <v>1343</v>
      </c>
      <c r="R82" s="356">
        <v>46008</v>
      </c>
      <c r="S82" s="358" t="s">
        <v>57</v>
      </c>
      <c r="T82" s="358" t="s">
        <v>57</v>
      </c>
      <c r="U82" s="356" t="s">
        <v>57</v>
      </c>
      <c r="V82" s="360">
        <v>2688279207</v>
      </c>
      <c r="W82" s="360">
        <v>11.7</v>
      </c>
      <c r="X82" s="360">
        <v>31785000</v>
      </c>
      <c r="Y82" s="356"/>
      <c r="Z82" s="360"/>
      <c r="AA82" s="360"/>
      <c r="AB82" s="360"/>
    </row>
    <row r="83" spans="1:28" s="213" customFormat="1" hidden="1" x14ac:dyDescent="0.25">
      <c r="A83" s="356">
        <v>46027</v>
      </c>
      <c r="B83" s="351" t="s">
        <v>193</v>
      </c>
      <c r="C83" s="351" t="s">
        <v>194</v>
      </c>
      <c r="D83" s="357">
        <v>140840024678</v>
      </c>
      <c r="E83" s="358" t="s">
        <v>201</v>
      </c>
      <c r="F83" s="359" t="s">
        <v>1814</v>
      </c>
      <c r="G83" s="356">
        <v>46000</v>
      </c>
      <c r="H83" s="356">
        <v>46003</v>
      </c>
      <c r="I83" s="358" t="s">
        <v>24</v>
      </c>
      <c r="J83" s="356">
        <v>44562</v>
      </c>
      <c r="K83" s="356">
        <v>44926</v>
      </c>
      <c r="L83" s="358" t="s">
        <v>198</v>
      </c>
      <c r="M83" s="358" t="s">
        <v>47</v>
      </c>
      <c r="N83" s="358"/>
      <c r="O83" s="358" t="s">
        <v>202</v>
      </c>
      <c r="P83" s="358" t="s">
        <v>11</v>
      </c>
      <c r="Q83" s="358">
        <v>1264</v>
      </c>
      <c r="R83" s="356">
        <v>45995</v>
      </c>
      <c r="S83" s="358"/>
      <c r="T83" s="358"/>
      <c r="U83" s="356"/>
      <c r="V83" s="360">
        <v>1370638800</v>
      </c>
      <c r="W83" s="360">
        <v>7.3</v>
      </c>
      <c r="X83" s="360"/>
      <c r="Y83" s="356"/>
      <c r="Z83" s="360"/>
      <c r="AA83" s="360"/>
      <c r="AB83" s="360"/>
    </row>
    <row r="84" spans="1:28" s="213" customFormat="1" hidden="1" x14ac:dyDescent="0.25">
      <c r="A84" s="356">
        <v>46027</v>
      </c>
      <c r="B84" s="351" t="s">
        <v>193</v>
      </c>
      <c r="C84" s="351" t="s">
        <v>194</v>
      </c>
      <c r="D84" s="357">
        <v>140840024678</v>
      </c>
      <c r="E84" s="358" t="s">
        <v>201</v>
      </c>
      <c r="F84" s="359" t="s">
        <v>1815</v>
      </c>
      <c r="G84" s="356">
        <v>46000</v>
      </c>
      <c r="H84" s="356">
        <v>46003</v>
      </c>
      <c r="I84" s="358" t="s">
        <v>24</v>
      </c>
      <c r="J84" s="356">
        <v>45292</v>
      </c>
      <c r="K84" s="356">
        <v>45657</v>
      </c>
      <c r="L84" s="358" t="s">
        <v>198</v>
      </c>
      <c r="M84" s="358" t="s">
        <v>47</v>
      </c>
      <c r="N84" s="358"/>
      <c r="O84" s="358" t="s">
        <v>202</v>
      </c>
      <c r="P84" s="358" t="s">
        <v>11</v>
      </c>
      <c r="Q84" s="358">
        <v>1264</v>
      </c>
      <c r="R84" s="356">
        <v>45995</v>
      </c>
      <c r="S84" s="358"/>
      <c r="T84" s="358"/>
      <c r="U84" s="356"/>
      <c r="V84" s="360">
        <v>1427612737</v>
      </c>
      <c r="W84" s="360">
        <v>1.18</v>
      </c>
      <c r="X84" s="360"/>
      <c r="Y84" s="356"/>
      <c r="Z84" s="360"/>
      <c r="AA84" s="360"/>
      <c r="AB84" s="360"/>
    </row>
    <row r="85" spans="1:28" s="213" customFormat="1" hidden="1" x14ac:dyDescent="0.25">
      <c r="A85" s="356">
        <v>46086</v>
      </c>
      <c r="B85" s="351" t="s">
        <v>193</v>
      </c>
      <c r="C85" s="351" t="s">
        <v>194</v>
      </c>
      <c r="D85" s="357">
        <v>930129351288</v>
      </c>
      <c r="E85" s="358" t="s">
        <v>3709</v>
      </c>
      <c r="F85" s="359" t="s">
        <v>3710</v>
      </c>
      <c r="G85" s="356">
        <v>46080</v>
      </c>
      <c r="H85" s="356">
        <v>46084</v>
      </c>
      <c r="I85" s="358" t="s">
        <v>21</v>
      </c>
      <c r="J85" s="356">
        <v>44927</v>
      </c>
      <c r="K85" s="356">
        <v>46069</v>
      </c>
      <c r="L85" s="358" t="s">
        <v>371</v>
      </c>
      <c r="M85" s="358" t="s">
        <v>23</v>
      </c>
      <c r="N85" s="358"/>
      <c r="O85" s="358" t="s">
        <v>3711</v>
      </c>
      <c r="P85" s="358" t="s">
        <v>36</v>
      </c>
      <c r="Q85" s="358"/>
      <c r="R85" s="356"/>
      <c r="S85" s="358"/>
      <c r="T85" s="358"/>
      <c r="U85" s="356"/>
      <c r="V85" s="360"/>
      <c r="W85" s="360"/>
      <c r="X85" s="360"/>
      <c r="Y85" s="356"/>
      <c r="Z85" s="360"/>
      <c r="AA85" s="360"/>
      <c r="AB85" s="360"/>
    </row>
    <row r="86" spans="1:28" s="213" customFormat="1" hidden="1" x14ac:dyDescent="0.25">
      <c r="A86" s="356">
        <v>46108</v>
      </c>
      <c r="B86" s="351" t="s">
        <v>193</v>
      </c>
      <c r="C86" s="351" t="s">
        <v>194</v>
      </c>
      <c r="D86" s="357">
        <v>880219400188</v>
      </c>
      <c r="E86" s="358" t="s">
        <v>4456</v>
      </c>
      <c r="F86" s="359" t="s">
        <v>4457</v>
      </c>
      <c r="G86" s="356">
        <v>46098</v>
      </c>
      <c r="H86" s="356">
        <v>46101</v>
      </c>
      <c r="I86" s="358" t="s">
        <v>4458</v>
      </c>
      <c r="J86" s="356">
        <v>44927</v>
      </c>
      <c r="K86" s="356">
        <v>46077</v>
      </c>
      <c r="L86" s="358" t="s">
        <v>208</v>
      </c>
      <c r="M86" s="358" t="s">
        <v>23</v>
      </c>
      <c r="N86" s="358"/>
      <c r="O86" s="358" t="s">
        <v>4459</v>
      </c>
      <c r="P86" s="358" t="s">
        <v>36</v>
      </c>
      <c r="Q86" s="358"/>
      <c r="R86" s="356"/>
      <c r="S86" s="358"/>
      <c r="T86" s="358"/>
      <c r="U86" s="356"/>
      <c r="V86" s="360"/>
      <c r="W86" s="360"/>
      <c r="X86" s="360"/>
      <c r="Y86" s="356"/>
      <c r="Z86" s="360"/>
      <c r="AA86" s="360"/>
      <c r="AB86" s="360"/>
    </row>
    <row r="87" spans="1:28" s="213" customFormat="1" hidden="1" x14ac:dyDescent="0.25">
      <c r="A87" s="356">
        <v>46108</v>
      </c>
      <c r="B87" s="351" t="s">
        <v>193</v>
      </c>
      <c r="C87" s="351" t="s">
        <v>194</v>
      </c>
      <c r="D87" s="357">
        <v>910107350296</v>
      </c>
      <c r="E87" s="358" t="s">
        <v>4460</v>
      </c>
      <c r="F87" s="359" t="s">
        <v>4461</v>
      </c>
      <c r="G87" s="356">
        <v>46098</v>
      </c>
      <c r="H87" s="356">
        <v>46101</v>
      </c>
      <c r="I87" s="358" t="s">
        <v>4458</v>
      </c>
      <c r="J87" s="356">
        <v>44927</v>
      </c>
      <c r="K87" s="356">
        <v>46076</v>
      </c>
      <c r="L87" s="358" t="s">
        <v>371</v>
      </c>
      <c r="M87" s="358" t="s">
        <v>23</v>
      </c>
      <c r="N87" s="358"/>
      <c r="O87" s="358" t="s">
        <v>4462</v>
      </c>
      <c r="P87" s="358" t="s">
        <v>36</v>
      </c>
      <c r="Q87" s="358"/>
      <c r="R87" s="356"/>
      <c r="S87" s="358"/>
      <c r="T87" s="358"/>
      <c r="U87" s="356"/>
      <c r="V87" s="360"/>
      <c r="W87" s="360"/>
      <c r="X87" s="360"/>
      <c r="Y87" s="356"/>
      <c r="Z87" s="360"/>
      <c r="AA87" s="360"/>
      <c r="AB87" s="360"/>
    </row>
    <row r="88" spans="1:28" s="213" customFormat="1" hidden="1" x14ac:dyDescent="0.25">
      <c r="A88" s="356">
        <v>45966</v>
      </c>
      <c r="B88" s="351" t="s">
        <v>217</v>
      </c>
      <c r="C88" s="351" t="s">
        <v>360</v>
      </c>
      <c r="D88" s="357" t="s">
        <v>4463</v>
      </c>
      <c r="E88" s="358" t="s">
        <v>2581</v>
      </c>
      <c r="F88" s="359">
        <v>411</v>
      </c>
      <c r="G88" s="356">
        <v>45611</v>
      </c>
      <c r="H88" s="356">
        <v>45629</v>
      </c>
      <c r="I88" s="358" t="s">
        <v>21</v>
      </c>
      <c r="J88" s="356">
        <v>43831</v>
      </c>
      <c r="K88" s="356">
        <v>45554</v>
      </c>
      <c r="L88" s="358" t="s">
        <v>229</v>
      </c>
      <c r="M88" s="358" t="s">
        <v>27</v>
      </c>
      <c r="N88" s="358"/>
      <c r="O88" s="358" t="s">
        <v>237</v>
      </c>
      <c r="P88" s="358" t="s">
        <v>36</v>
      </c>
      <c r="Q88" s="358"/>
      <c r="R88" s="356"/>
      <c r="S88" s="358"/>
      <c r="T88" s="358"/>
      <c r="U88" s="356"/>
      <c r="V88" s="360">
        <v>43415730517</v>
      </c>
      <c r="W88" s="360">
        <v>3</v>
      </c>
      <c r="X88" s="360">
        <v>12000</v>
      </c>
      <c r="Y88" s="356"/>
      <c r="Z88" s="360"/>
      <c r="AA88" s="360"/>
      <c r="AB88" s="360"/>
    </row>
    <row r="89" spans="1:28" s="213" customFormat="1" hidden="1" x14ac:dyDescent="0.25">
      <c r="A89" s="356">
        <v>45966</v>
      </c>
      <c r="B89" s="351" t="s">
        <v>217</v>
      </c>
      <c r="C89" s="351" t="s">
        <v>360</v>
      </c>
      <c r="D89" s="357" t="s">
        <v>4464</v>
      </c>
      <c r="E89" s="358" t="s">
        <v>404</v>
      </c>
      <c r="F89" s="359">
        <v>166</v>
      </c>
      <c r="G89" s="356">
        <v>45800</v>
      </c>
      <c r="H89" s="356">
        <v>45817</v>
      </c>
      <c r="I89" s="358" t="s">
        <v>21</v>
      </c>
      <c r="J89" s="356">
        <v>45111</v>
      </c>
      <c r="K89" s="356">
        <v>45785</v>
      </c>
      <c r="L89" s="358" t="s">
        <v>229</v>
      </c>
      <c r="M89" s="358" t="s">
        <v>23</v>
      </c>
      <c r="N89" s="358"/>
      <c r="O89" s="358" t="s">
        <v>405</v>
      </c>
      <c r="P89" s="358" t="s">
        <v>36</v>
      </c>
      <c r="Q89" s="358"/>
      <c r="R89" s="356"/>
      <c r="S89" s="358"/>
      <c r="T89" s="358"/>
      <c r="U89" s="356"/>
      <c r="V89" s="360">
        <v>2035552371</v>
      </c>
      <c r="W89" s="360">
        <v>0</v>
      </c>
      <c r="X89" s="360">
        <v>2100000</v>
      </c>
      <c r="Y89" s="356"/>
      <c r="Z89" s="360"/>
      <c r="AA89" s="360"/>
      <c r="AB89" s="360"/>
    </row>
    <row r="90" spans="1:28" s="213" customFormat="1" hidden="1" x14ac:dyDescent="0.25">
      <c r="A90" s="356">
        <v>45966</v>
      </c>
      <c r="B90" s="351" t="s">
        <v>217</v>
      </c>
      <c r="C90" s="351" t="s">
        <v>360</v>
      </c>
      <c r="D90" s="357" t="s">
        <v>4465</v>
      </c>
      <c r="E90" s="358" t="s">
        <v>420</v>
      </c>
      <c r="F90" s="359">
        <v>216</v>
      </c>
      <c r="G90" s="356">
        <v>45826</v>
      </c>
      <c r="H90" s="356">
        <v>45838</v>
      </c>
      <c r="I90" s="358" t="s">
        <v>21</v>
      </c>
      <c r="J90" s="356">
        <v>44949</v>
      </c>
      <c r="K90" s="356">
        <v>45747</v>
      </c>
      <c r="L90" s="358" t="s">
        <v>229</v>
      </c>
      <c r="M90" s="358" t="s">
        <v>23</v>
      </c>
      <c r="N90" s="358"/>
      <c r="O90" s="358" t="s">
        <v>239</v>
      </c>
      <c r="P90" s="358" t="s">
        <v>413</v>
      </c>
      <c r="Q90" s="358"/>
      <c r="R90" s="356"/>
      <c r="S90" s="358" t="s">
        <v>1230</v>
      </c>
      <c r="T90" s="358">
        <v>253533301100003</v>
      </c>
      <c r="U90" s="356"/>
      <c r="V90" s="360">
        <v>478403996</v>
      </c>
      <c r="W90" s="360">
        <v>13</v>
      </c>
      <c r="X90" s="360">
        <v>90000</v>
      </c>
      <c r="Y90" s="356"/>
      <c r="Z90" s="360"/>
      <c r="AA90" s="360"/>
      <c r="AB90" s="360"/>
    </row>
    <row r="91" spans="1:28" s="213" customFormat="1" hidden="1" x14ac:dyDescent="0.25">
      <c r="A91" s="356">
        <v>45966</v>
      </c>
      <c r="B91" s="351" t="s">
        <v>217</v>
      </c>
      <c r="C91" s="351" t="s">
        <v>360</v>
      </c>
      <c r="D91" s="357" t="s">
        <v>4466</v>
      </c>
      <c r="E91" s="358" t="s">
        <v>438</v>
      </c>
      <c r="F91" s="359">
        <v>185</v>
      </c>
      <c r="G91" s="356">
        <v>45818</v>
      </c>
      <c r="H91" s="356">
        <v>45867</v>
      </c>
      <c r="I91" s="358" t="s">
        <v>24</v>
      </c>
      <c r="J91" s="356">
        <v>44562</v>
      </c>
      <c r="K91" s="356">
        <v>45291</v>
      </c>
      <c r="L91" s="358" t="s">
        <v>222</v>
      </c>
      <c r="M91" s="358" t="s">
        <v>47</v>
      </c>
      <c r="N91" s="358"/>
      <c r="O91" s="358" t="s">
        <v>231</v>
      </c>
      <c r="P91" s="358" t="s">
        <v>11</v>
      </c>
      <c r="Q91" s="358">
        <v>425</v>
      </c>
      <c r="R91" s="356">
        <v>45812</v>
      </c>
      <c r="S91" s="358"/>
      <c r="T91" s="358"/>
      <c r="U91" s="356"/>
      <c r="V91" s="360">
        <v>11370233466</v>
      </c>
      <c r="W91" s="360">
        <v>1</v>
      </c>
      <c r="X91" s="360">
        <v>10000000</v>
      </c>
      <c r="Y91" s="356"/>
      <c r="Z91" s="360"/>
      <c r="AA91" s="360"/>
      <c r="AB91" s="360"/>
    </row>
    <row r="92" spans="1:28" s="213" customFormat="1" hidden="1" x14ac:dyDescent="0.25">
      <c r="A92" s="356">
        <v>45966</v>
      </c>
      <c r="B92" s="351" t="s">
        <v>217</v>
      </c>
      <c r="C92" s="351" t="s">
        <v>360</v>
      </c>
      <c r="D92" s="357" t="s">
        <v>4467</v>
      </c>
      <c r="E92" s="358" t="s">
        <v>518</v>
      </c>
      <c r="F92" s="359" t="s">
        <v>519</v>
      </c>
      <c r="G92" s="356">
        <v>45849</v>
      </c>
      <c r="H92" s="356">
        <v>45882</v>
      </c>
      <c r="I92" s="358" t="s">
        <v>24</v>
      </c>
      <c r="J92" s="356">
        <v>44562</v>
      </c>
      <c r="K92" s="356">
        <v>45882</v>
      </c>
      <c r="L92" s="358" t="s">
        <v>228</v>
      </c>
      <c r="M92" s="358" t="s">
        <v>23</v>
      </c>
      <c r="N92" s="358"/>
      <c r="O92" s="358" t="s">
        <v>520</v>
      </c>
      <c r="P92" s="358" t="s">
        <v>11</v>
      </c>
      <c r="Q92" s="358">
        <v>605</v>
      </c>
      <c r="R92" s="356">
        <v>45847</v>
      </c>
      <c r="S92" s="358"/>
      <c r="T92" s="358"/>
      <c r="U92" s="356"/>
      <c r="V92" s="360">
        <v>1378881488</v>
      </c>
      <c r="W92" s="360">
        <v>5.4</v>
      </c>
      <c r="X92" s="360">
        <v>0</v>
      </c>
      <c r="Y92" s="356"/>
      <c r="Z92" s="360"/>
      <c r="AA92" s="360"/>
      <c r="AB92" s="360"/>
    </row>
    <row r="93" spans="1:28" s="213" customFormat="1" hidden="1" x14ac:dyDescent="0.25">
      <c r="A93" s="356">
        <v>45966</v>
      </c>
      <c r="B93" s="351" t="s">
        <v>217</v>
      </c>
      <c r="C93" s="351" t="s">
        <v>360</v>
      </c>
      <c r="D93" s="357" t="s">
        <v>4468</v>
      </c>
      <c r="E93" s="358" t="s">
        <v>842</v>
      </c>
      <c r="F93" s="359" t="s">
        <v>841</v>
      </c>
      <c r="G93" s="356">
        <v>45876</v>
      </c>
      <c r="H93" s="356">
        <v>45894</v>
      </c>
      <c r="I93" s="358" t="s">
        <v>24</v>
      </c>
      <c r="J93" s="356">
        <v>44562</v>
      </c>
      <c r="K93" s="356">
        <v>45657</v>
      </c>
      <c r="L93" s="358" t="s">
        <v>241</v>
      </c>
      <c r="M93" s="358" t="s">
        <v>23</v>
      </c>
      <c r="N93" s="358"/>
      <c r="O93" s="358" t="s">
        <v>288</v>
      </c>
      <c r="P93" s="358" t="s">
        <v>11</v>
      </c>
      <c r="Q93" s="358">
        <v>743</v>
      </c>
      <c r="R93" s="356">
        <v>45874</v>
      </c>
      <c r="S93" s="358"/>
      <c r="T93" s="358"/>
      <c r="U93" s="356"/>
      <c r="V93" s="360">
        <v>3506386736</v>
      </c>
      <c r="W93" s="360">
        <v>6</v>
      </c>
      <c r="X93" s="360">
        <v>11714286</v>
      </c>
      <c r="Y93" s="356"/>
      <c r="Z93" s="360"/>
      <c r="AA93" s="360"/>
      <c r="AB93" s="360"/>
    </row>
    <row r="94" spans="1:28" s="213" customFormat="1" hidden="1" x14ac:dyDescent="0.25">
      <c r="A94" s="356">
        <v>45966</v>
      </c>
      <c r="B94" s="351" t="s">
        <v>217</v>
      </c>
      <c r="C94" s="351" t="s">
        <v>360</v>
      </c>
      <c r="D94" s="357" t="s">
        <v>4469</v>
      </c>
      <c r="E94" s="358" t="s">
        <v>839</v>
      </c>
      <c r="F94" s="359" t="s">
        <v>838</v>
      </c>
      <c r="G94" s="356">
        <v>45876</v>
      </c>
      <c r="H94" s="356">
        <v>45889</v>
      </c>
      <c r="I94" s="358" t="s">
        <v>24</v>
      </c>
      <c r="J94" s="356">
        <v>44562</v>
      </c>
      <c r="K94" s="356">
        <v>45657</v>
      </c>
      <c r="L94" s="358" t="s">
        <v>241</v>
      </c>
      <c r="M94" s="358" t="s">
        <v>23</v>
      </c>
      <c r="N94" s="358"/>
      <c r="O94" s="358" t="s">
        <v>893</v>
      </c>
      <c r="P94" s="358" t="s">
        <v>11</v>
      </c>
      <c r="Q94" s="358">
        <v>683</v>
      </c>
      <c r="R94" s="356">
        <v>45867</v>
      </c>
      <c r="S94" s="358"/>
      <c r="T94" s="358"/>
      <c r="U94" s="356"/>
      <c r="V94" s="360">
        <v>648948482</v>
      </c>
      <c r="W94" s="360">
        <v>12</v>
      </c>
      <c r="X94" s="360">
        <v>11714286</v>
      </c>
      <c r="Y94" s="356"/>
      <c r="Z94" s="360"/>
      <c r="AA94" s="360"/>
      <c r="AB94" s="360"/>
    </row>
    <row r="95" spans="1:28" s="213" customFormat="1" hidden="1" x14ac:dyDescent="0.25">
      <c r="A95" s="356">
        <v>45966</v>
      </c>
      <c r="B95" s="351" t="s">
        <v>217</v>
      </c>
      <c r="C95" s="351" t="s">
        <v>360</v>
      </c>
      <c r="D95" s="357" t="s">
        <v>4470</v>
      </c>
      <c r="E95" s="358" t="s">
        <v>861</v>
      </c>
      <c r="F95" s="359" t="s">
        <v>860</v>
      </c>
      <c r="G95" s="356">
        <v>45876</v>
      </c>
      <c r="H95" s="356">
        <v>45897</v>
      </c>
      <c r="I95" s="358" t="s">
        <v>24</v>
      </c>
      <c r="J95" s="356">
        <v>44562</v>
      </c>
      <c r="K95" s="356">
        <v>45657</v>
      </c>
      <c r="L95" s="358" t="s">
        <v>220</v>
      </c>
      <c r="M95" s="358" t="s">
        <v>23</v>
      </c>
      <c r="N95" s="358"/>
      <c r="O95" s="358" t="s">
        <v>309</v>
      </c>
      <c r="P95" s="358" t="s">
        <v>11</v>
      </c>
      <c r="Q95" s="358">
        <v>705</v>
      </c>
      <c r="R95" s="356">
        <v>45873</v>
      </c>
      <c r="S95" s="358"/>
      <c r="T95" s="358"/>
      <c r="U95" s="356"/>
      <c r="V95" s="360">
        <v>3138526656</v>
      </c>
      <c r="W95" s="360">
        <v>11</v>
      </c>
      <c r="X95" s="360">
        <v>0</v>
      </c>
      <c r="Y95" s="356"/>
      <c r="Z95" s="360"/>
      <c r="AA95" s="360"/>
      <c r="AB95" s="360"/>
    </row>
    <row r="96" spans="1:28" s="213" customFormat="1" hidden="1" x14ac:dyDescent="0.25">
      <c r="A96" s="356">
        <v>45966</v>
      </c>
      <c r="B96" s="351" t="s">
        <v>217</v>
      </c>
      <c r="C96" s="351" t="s">
        <v>360</v>
      </c>
      <c r="D96" s="357" t="s">
        <v>4471</v>
      </c>
      <c r="E96" s="358" t="s">
        <v>994</v>
      </c>
      <c r="F96" s="359" t="s">
        <v>993</v>
      </c>
      <c r="G96" s="356">
        <v>45852</v>
      </c>
      <c r="H96" s="356">
        <v>45910</v>
      </c>
      <c r="I96" s="358" t="s">
        <v>24</v>
      </c>
      <c r="J96" s="356">
        <v>44562</v>
      </c>
      <c r="K96" s="356">
        <v>45657</v>
      </c>
      <c r="L96" s="358" t="s">
        <v>221</v>
      </c>
      <c r="M96" s="358" t="s">
        <v>23</v>
      </c>
      <c r="N96" s="358"/>
      <c r="O96" s="358" t="s">
        <v>1086</v>
      </c>
      <c r="P96" s="358" t="s">
        <v>11</v>
      </c>
      <c r="Q96" s="358">
        <v>574</v>
      </c>
      <c r="R96" s="356">
        <v>45842</v>
      </c>
      <c r="S96" s="358"/>
      <c r="T96" s="358"/>
      <c r="U96" s="356"/>
      <c r="V96" s="360">
        <v>1988442471</v>
      </c>
      <c r="W96" s="360">
        <v>6.59</v>
      </c>
      <c r="X96" s="360">
        <v>10000000</v>
      </c>
      <c r="Y96" s="356"/>
      <c r="Z96" s="360"/>
      <c r="AA96" s="360"/>
      <c r="AB96" s="360"/>
    </row>
    <row r="97" spans="1:28" s="213" customFormat="1" hidden="1" x14ac:dyDescent="0.25">
      <c r="A97" s="356">
        <v>45966</v>
      </c>
      <c r="B97" s="351" t="s">
        <v>217</v>
      </c>
      <c r="C97" s="351" t="s">
        <v>360</v>
      </c>
      <c r="D97" s="357" t="s">
        <v>4472</v>
      </c>
      <c r="E97" s="358" t="s">
        <v>1234</v>
      </c>
      <c r="F97" s="359" t="s">
        <v>1235</v>
      </c>
      <c r="G97" s="356">
        <v>45919</v>
      </c>
      <c r="H97" s="356">
        <v>45931</v>
      </c>
      <c r="I97" s="358" t="s">
        <v>24</v>
      </c>
      <c r="J97" s="356">
        <v>44562</v>
      </c>
      <c r="K97" s="356">
        <v>45657</v>
      </c>
      <c r="L97" s="358" t="s">
        <v>229</v>
      </c>
      <c r="M97" s="358" t="s">
        <v>47</v>
      </c>
      <c r="N97" s="358"/>
      <c r="O97" s="358" t="s">
        <v>1236</v>
      </c>
      <c r="P97" s="358" t="s">
        <v>11</v>
      </c>
      <c r="Q97" s="358">
        <v>918</v>
      </c>
      <c r="R97" s="356">
        <v>45917</v>
      </c>
      <c r="S97" s="358"/>
      <c r="T97" s="358"/>
      <c r="U97" s="356"/>
      <c r="V97" s="360">
        <v>9133691417</v>
      </c>
      <c r="W97" s="360">
        <v>5.75</v>
      </c>
      <c r="X97" s="360">
        <v>0</v>
      </c>
      <c r="Y97" s="356"/>
      <c r="Z97" s="360"/>
      <c r="AA97" s="360"/>
      <c r="AB97" s="360"/>
    </row>
    <row r="98" spans="1:28" s="213" customFormat="1" hidden="1" x14ac:dyDescent="0.25">
      <c r="A98" s="356">
        <v>45987</v>
      </c>
      <c r="B98" s="351" t="s">
        <v>290</v>
      </c>
      <c r="C98" s="351" t="s">
        <v>291</v>
      </c>
      <c r="D98" s="357">
        <v>21240006031</v>
      </c>
      <c r="E98" s="358" t="s">
        <v>1613</v>
      </c>
      <c r="F98" s="359" t="s">
        <v>1612</v>
      </c>
      <c r="G98" s="356">
        <v>45972</v>
      </c>
      <c r="H98" s="356">
        <v>45982</v>
      </c>
      <c r="I98" s="358" t="s">
        <v>24</v>
      </c>
      <c r="J98" s="356">
        <v>44562</v>
      </c>
      <c r="K98" s="356">
        <v>45657</v>
      </c>
      <c r="L98" s="358" t="s">
        <v>295</v>
      </c>
      <c r="M98" s="358" t="s">
        <v>293</v>
      </c>
      <c r="N98" s="358"/>
      <c r="O98" s="358" t="s">
        <v>203</v>
      </c>
      <c r="P98" s="358" t="s">
        <v>28</v>
      </c>
      <c r="Q98" s="358">
        <v>1128</v>
      </c>
      <c r="R98" s="356">
        <v>45971</v>
      </c>
      <c r="S98" s="358"/>
      <c r="T98" s="358"/>
      <c r="U98" s="356"/>
      <c r="V98" s="360">
        <v>14106726604</v>
      </c>
      <c r="W98" s="360">
        <v>1.6</v>
      </c>
      <c r="X98" s="360">
        <v>30000000</v>
      </c>
      <c r="Y98" s="356"/>
      <c r="Z98" s="360"/>
      <c r="AA98" s="360"/>
      <c r="AB98" s="360"/>
    </row>
    <row r="99" spans="1:28" s="213" customFormat="1" hidden="1" x14ac:dyDescent="0.25">
      <c r="A99" s="356">
        <v>45987</v>
      </c>
      <c r="B99" s="351" t="s">
        <v>361</v>
      </c>
      <c r="C99" s="351" t="s">
        <v>362</v>
      </c>
      <c r="D99" s="357">
        <v>41240007836</v>
      </c>
      <c r="E99" s="358" t="s">
        <v>1394</v>
      </c>
      <c r="F99" s="359" t="s">
        <v>1632</v>
      </c>
      <c r="G99" s="356">
        <v>45966</v>
      </c>
      <c r="H99" s="356">
        <v>45985</v>
      </c>
      <c r="I99" s="358" t="s">
        <v>24</v>
      </c>
      <c r="J99" s="356">
        <v>44562</v>
      </c>
      <c r="K99" s="356" t="s">
        <v>44</v>
      </c>
      <c r="L99" s="358" t="s">
        <v>499</v>
      </c>
      <c r="M99" s="358" t="s">
        <v>152</v>
      </c>
      <c r="N99" s="358"/>
      <c r="O99" s="358" t="s">
        <v>50</v>
      </c>
      <c r="P99" s="358" t="s">
        <v>28</v>
      </c>
      <c r="Q99" s="358">
        <v>1087</v>
      </c>
      <c r="R99" s="356">
        <v>45961</v>
      </c>
      <c r="S99" s="358"/>
      <c r="T99" s="358"/>
      <c r="U99" s="356"/>
      <c r="V99" s="360">
        <v>10286359443</v>
      </c>
      <c r="W99" s="360"/>
      <c r="X99" s="360">
        <v>28641622</v>
      </c>
      <c r="Y99" s="356"/>
      <c r="Z99" s="360"/>
      <c r="AA99" s="360"/>
      <c r="AB99" s="360"/>
    </row>
    <row r="100" spans="1:28" s="213" customFormat="1" hidden="1" x14ac:dyDescent="0.25">
      <c r="A100" s="356">
        <v>46092</v>
      </c>
      <c r="B100" s="351" t="s">
        <v>217</v>
      </c>
      <c r="C100" s="351" t="s">
        <v>360</v>
      </c>
      <c r="D100" s="357">
        <v>150440034068</v>
      </c>
      <c r="E100" s="358" t="s">
        <v>971</v>
      </c>
      <c r="F100" s="359" t="s">
        <v>1243</v>
      </c>
      <c r="G100" s="356">
        <v>45929</v>
      </c>
      <c r="H100" s="356">
        <v>45946</v>
      </c>
      <c r="I100" s="358" t="s">
        <v>24</v>
      </c>
      <c r="J100" s="356">
        <v>45474</v>
      </c>
      <c r="K100" s="356">
        <v>45657</v>
      </c>
      <c r="L100" s="358" t="s">
        <v>227</v>
      </c>
      <c r="M100" s="358" t="s">
        <v>23</v>
      </c>
      <c r="N100" s="358"/>
      <c r="O100" s="358" t="s">
        <v>1244</v>
      </c>
      <c r="P100" s="358" t="s">
        <v>11</v>
      </c>
      <c r="Q100" s="358">
        <v>969</v>
      </c>
      <c r="R100" s="356">
        <v>45926</v>
      </c>
      <c r="S100" s="358"/>
      <c r="T100" s="358"/>
      <c r="U100" s="356"/>
      <c r="V100" s="360">
        <v>9182026934</v>
      </c>
      <c r="W100" s="360">
        <v>20.2</v>
      </c>
      <c r="X100" s="360">
        <v>0</v>
      </c>
      <c r="Y100" s="356">
        <v>46092</v>
      </c>
      <c r="Z100" s="360">
        <v>6397645165</v>
      </c>
      <c r="AA100" s="360">
        <v>6397645165</v>
      </c>
      <c r="AB100" s="360"/>
    </row>
    <row r="101" spans="1:28" s="213" customFormat="1" hidden="1" x14ac:dyDescent="0.25">
      <c r="A101" s="356">
        <v>46111</v>
      </c>
      <c r="B101" s="351" t="s">
        <v>363</v>
      </c>
      <c r="C101" s="351" t="s">
        <v>364</v>
      </c>
      <c r="D101" s="357">
        <v>70240019228</v>
      </c>
      <c r="E101" s="358" t="s">
        <v>1010</v>
      </c>
      <c r="F101" s="359" t="s">
        <v>829</v>
      </c>
      <c r="G101" s="356">
        <v>45875</v>
      </c>
      <c r="H101" s="356">
        <v>45903</v>
      </c>
      <c r="I101" s="358" t="s">
        <v>4442</v>
      </c>
      <c r="J101" s="356">
        <v>44562</v>
      </c>
      <c r="K101" s="356">
        <v>45657</v>
      </c>
      <c r="L101" s="358" t="s">
        <v>683</v>
      </c>
      <c r="M101" s="358"/>
      <c r="N101" s="358"/>
      <c r="O101" s="358"/>
      <c r="P101" s="358" t="s">
        <v>28</v>
      </c>
      <c r="Q101" s="358"/>
      <c r="R101" s="356"/>
      <c r="S101" s="358"/>
      <c r="T101" s="358"/>
      <c r="U101" s="356"/>
      <c r="V101" s="360">
        <v>193061671</v>
      </c>
      <c r="W101" s="360"/>
      <c r="X101" s="360">
        <v>25623425</v>
      </c>
      <c r="Y101" s="356"/>
      <c r="Z101" s="360"/>
      <c r="AA101" s="360"/>
      <c r="AB101" s="360"/>
    </row>
    <row r="102" spans="1:28" s="213" customFormat="1" hidden="1" x14ac:dyDescent="0.25">
      <c r="A102" s="356">
        <v>45987</v>
      </c>
      <c r="B102" s="351" t="s">
        <v>217</v>
      </c>
      <c r="C102" s="351" t="s">
        <v>360</v>
      </c>
      <c r="D102" s="357">
        <v>220640046587</v>
      </c>
      <c r="E102" s="358" t="s">
        <v>1684</v>
      </c>
      <c r="F102" s="359" t="s">
        <v>1596</v>
      </c>
      <c r="G102" s="356">
        <v>45973</v>
      </c>
      <c r="H102" s="356">
        <v>45981</v>
      </c>
      <c r="I102" s="358" t="s">
        <v>24</v>
      </c>
      <c r="J102" s="356">
        <v>44740</v>
      </c>
      <c r="K102" s="356">
        <v>45657</v>
      </c>
      <c r="L102" s="358" t="s">
        <v>236</v>
      </c>
      <c r="M102" s="358" t="s">
        <v>23</v>
      </c>
      <c r="N102" s="358"/>
      <c r="O102" s="358" t="s">
        <v>1685</v>
      </c>
      <c r="P102" s="358" t="s">
        <v>11</v>
      </c>
      <c r="Q102" s="358">
        <v>1121</v>
      </c>
      <c r="R102" s="356">
        <v>45971</v>
      </c>
      <c r="S102" s="358"/>
      <c r="T102" s="358"/>
      <c r="U102" s="356"/>
      <c r="V102" s="360">
        <v>2816428505</v>
      </c>
      <c r="W102" s="360">
        <v>0</v>
      </c>
      <c r="X102" s="360"/>
      <c r="Y102" s="356"/>
      <c r="Z102" s="360"/>
      <c r="AA102" s="360"/>
      <c r="AB102" s="360"/>
    </row>
    <row r="103" spans="1:28" s="213" customFormat="1" hidden="1" x14ac:dyDescent="0.25">
      <c r="A103" s="356">
        <v>45987</v>
      </c>
      <c r="B103" s="351" t="s">
        <v>217</v>
      </c>
      <c r="C103" s="351" t="s">
        <v>360</v>
      </c>
      <c r="D103" s="357">
        <v>240540023174</v>
      </c>
      <c r="E103" s="358" t="s">
        <v>1686</v>
      </c>
      <c r="F103" s="359" t="s">
        <v>1641</v>
      </c>
      <c r="G103" s="356">
        <v>45972</v>
      </c>
      <c r="H103" s="356">
        <v>45985</v>
      </c>
      <c r="I103" s="358" t="s">
        <v>21</v>
      </c>
      <c r="J103" s="356">
        <v>45433</v>
      </c>
      <c r="K103" s="356">
        <v>45959</v>
      </c>
      <c r="L103" s="358" t="s">
        <v>238</v>
      </c>
      <c r="M103" s="358" t="s">
        <v>23</v>
      </c>
      <c r="N103" s="358"/>
      <c r="O103" s="358" t="s">
        <v>1687</v>
      </c>
      <c r="P103" s="358" t="s">
        <v>36</v>
      </c>
      <c r="Q103" s="358"/>
      <c r="R103" s="356"/>
      <c r="S103" s="358"/>
      <c r="T103" s="358"/>
      <c r="U103" s="356"/>
      <c r="V103" s="360">
        <v>746978007</v>
      </c>
      <c r="W103" s="360">
        <v>0.3</v>
      </c>
      <c r="X103" s="360"/>
      <c r="Y103" s="356"/>
      <c r="Z103" s="360"/>
      <c r="AA103" s="360"/>
      <c r="AB103" s="360"/>
    </row>
    <row r="104" spans="1:28" s="213" customFormat="1" hidden="1" x14ac:dyDescent="0.25">
      <c r="A104" s="356">
        <v>45987</v>
      </c>
      <c r="B104" s="351" t="s">
        <v>217</v>
      </c>
      <c r="C104" s="351" t="s">
        <v>360</v>
      </c>
      <c r="D104" s="357">
        <v>130540022511</v>
      </c>
      <c r="E104" s="358" t="s">
        <v>969</v>
      </c>
      <c r="F104" s="359" t="s">
        <v>1640</v>
      </c>
      <c r="G104" s="356">
        <v>45950</v>
      </c>
      <c r="H104" s="356">
        <v>45985</v>
      </c>
      <c r="I104" s="358" t="s">
        <v>24</v>
      </c>
      <c r="J104" s="356">
        <v>44927</v>
      </c>
      <c r="K104" s="356">
        <v>45657</v>
      </c>
      <c r="L104" s="358" t="s">
        <v>229</v>
      </c>
      <c r="M104" s="358" t="s">
        <v>23</v>
      </c>
      <c r="N104" s="358"/>
      <c r="O104" s="358" t="s">
        <v>1688</v>
      </c>
      <c r="P104" s="358" t="s">
        <v>11</v>
      </c>
      <c r="Q104" s="358">
        <v>1027</v>
      </c>
      <c r="R104" s="356">
        <v>45945</v>
      </c>
      <c r="S104" s="358"/>
      <c r="T104" s="358"/>
      <c r="U104" s="356"/>
      <c r="V104" s="360">
        <v>500927593</v>
      </c>
      <c r="W104" s="360">
        <v>2.72</v>
      </c>
      <c r="X104" s="360"/>
      <c r="Y104" s="356"/>
      <c r="Z104" s="360"/>
      <c r="AA104" s="360"/>
      <c r="AB104" s="360"/>
    </row>
    <row r="105" spans="1:28" s="213" customFormat="1" hidden="1" x14ac:dyDescent="0.25">
      <c r="A105" s="356">
        <v>45989</v>
      </c>
      <c r="B105" s="351" t="s">
        <v>217</v>
      </c>
      <c r="C105" s="351" t="s">
        <v>360</v>
      </c>
      <c r="D105" s="357">
        <v>180540035203</v>
      </c>
      <c r="E105" s="358" t="s">
        <v>1651</v>
      </c>
      <c r="F105" s="359" t="s">
        <v>1650</v>
      </c>
      <c r="G105" s="356">
        <v>45973</v>
      </c>
      <c r="H105" s="356">
        <v>45987</v>
      </c>
      <c r="I105" s="358" t="s">
        <v>24</v>
      </c>
      <c r="J105" s="356">
        <v>44562</v>
      </c>
      <c r="K105" s="356">
        <v>45657</v>
      </c>
      <c r="L105" s="358" t="s">
        <v>221</v>
      </c>
      <c r="M105" s="358" t="s">
        <v>23</v>
      </c>
      <c r="N105" s="358"/>
      <c r="O105" s="358" t="s">
        <v>892</v>
      </c>
      <c r="P105" s="358" t="s">
        <v>11</v>
      </c>
      <c r="Q105" s="358">
        <v>1106</v>
      </c>
      <c r="R105" s="356">
        <v>45971</v>
      </c>
      <c r="S105" s="358"/>
      <c r="T105" s="358"/>
      <c r="U105" s="356"/>
      <c r="V105" s="360">
        <v>1134112216</v>
      </c>
      <c r="W105" s="360">
        <v>0.03</v>
      </c>
      <c r="X105" s="360"/>
      <c r="Y105" s="356"/>
      <c r="Z105" s="360"/>
      <c r="AA105" s="360"/>
      <c r="AB105" s="360"/>
    </row>
    <row r="106" spans="1:28" s="213" customFormat="1" hidden="1" x14ac:dyDescent="0.25">
      <c r="A106" s="356">
        <v>45994</v>
      </c>
      <c r="B106" s="351" t="s">
        <v>217</v>
      </c>
      <c r="C106" s="351" t="s">
        <v>360</v>
      </c>
      <c r="D106" s="357">
        <v>150740011822</v>
      </c>
      <c r="E106" s="358" t="s">
        <v>1817</v>
      </c>
      <c r="F106" s="359" t="s">
        <v>1818</v>
      </c>
      <c r="G106" s="356">
        <v>45986</v>
      </c>
      <c r="H106" s="356">
        <v>45992</v>
      </c>
      <c r="I106" s="358" t="s">
        <v>24</v>
      </c>
      <c r="J106" s="356">
        <v>44562</v>
      </c>
      <c r="K106" s="356">
        <v>45657</v>
      </c>
      <c r="L106" s="358" t="s">
        <v>223</v>
      </c>
      <c r="M106" s="358" t="s">
        <v>23</v>
      </c>
      <c r="N106" s="358"/>
      <c r="O106" s="358" t="s">
        <v>892</v>
      </c>
      <c r="P106" s="358" t="s">
        <v>11</v>
      </c>
      <c r="Q106" s="358">
        <v>1223</v>
      </c>
      <c r="R106" s="356">
        <v>45985</v>
      </c>
      <c r="S106" s="358"/>
      <c r="T106" s="358"/>
      <c r="U106" s="356"/>
      <c r="V106" s="360">
        <v>1134112216</v>
      </c>
      <c r="W106" s="360">
        <v>0</v>
      </c>
      <c r="X106" s="360"/>
      <c r="Y106" s="356"/>
      <c r="Z106" s="360"/>
      <c r="AA106" s="360"/>
      <c r="AB106" s="360"/>
    </row>
    <row r="107" spans="1:28" s="213" customFormat="1" hidden="1" x14ac:dyDescent="0.25">
      <c r="A107" s="356">
        <v>45994</v>
      </c>
      <c r="B107" s="351" t="s">
        <v>217</v>
      </c>
      <c r="C107" s="351" t="s">
        <v>360</v>
      </c>
      <c r="D107" s="357">
        <v>240540024816</v>
      </c>
      <c r="E107" s="358" t="s">
        <v>1821</v>
      </c>
      <c r="F107" s="359" t="s">
        <v>1822</v>
      </c>
      <c r="G107" s="356">
        <v>45965</v>
      </c>
      <c r="H107" s="356">
        <v>45986</v>
      </c>
      <c r="I107" s="358" t="s">
        <v>21</v>
      </c>
      <c r="J107" s="356">
        <v>45433</v>
      </c>
      <c r="K107" s="356">
        <v>45959</v>
      </c>
      <c r="L107" s="358" t="s">
        <v>221</v>
      </c>
      <c r="M107" s="358" t="s">
        <v>23</v>
      </c>
      <c r="N107" s="358"/>
      <c r="O107" s="358" t="s">
        <v>1687</v>
      </c>
      <c r="P107" s="358" t="s">
        <v>36</v>
      </c>
      <c r="Q107" s="358"/>
      <c r="R107" s="356"/>
      <c r="S107" s="358"/>
      <c r="T107" s="358"/>
      <c r="U107" s="356"/>
      <c r="V107" s="360">
        <v>0</v>
      </c>
      <c r="W107" s="360">
        <v>0</v>
      </c>
      <c r="X107" s="360"/>
      <c r="Y107" s="356"/>
      <c r="Z107" s="360"/>
      <c r="AA107" s="360"/>
      <c r="AB107" s="360"/>
    </row>
    <row r="108" spans="1:28" s="213" customFormat="1" hidden="1" x14ac:dyDescent="0.25">
      <c r="A108" s="356">
        <v>45994</v>
      </c>
      <c r="B108" s="351" t="s">
        <v>217</v>
      </c>
      <c r="C108" s="351" t="s">
        <v>360</v>
      </c>
      <c r="D108" s="357">
        <v>840001402</v>
      </c>
      <c r="E108" s="358" t="s">
        <v>1823</v>
      </c>
      <c r="F108" s="359" t="s">
        <v>1824</v>
      </c>
      <c r="G108" s="356">
        <v>45929</v>
      </c>
      <c r="H108" s="356">
        <v>45992</v>
      </c>
      <c r="I108" s="358" t="s">
        <v>21</v>
      </c>
      <c r="J108" s="356">
        <v>44562</v>
      </c>
      <c r="K108" s="356">
        <v>45924</v>
      </c>
      <c r="L108" s="358" t="s">
        <v>227</v>
      </c>
      <c r="M108" s="358" t="s">
        <v>23</v>
      </c>
      <c r="N108" s="358"/>
      <c r="O108" s="358" t="s">
        <v>1825</v>
      </c>
      <c r="P108" s="358" t="s">
        <v>36</v>
      </c>
      <c r="Q108" s="358"/>
      <c r="R108" s="356"/>
      <c r="S108" s="358"/>
      <c r="T108" s="358"/>
      <c r="U108" s="356"/>
      <c r="V108" s="360">
        <v>151293989</v>
      </c>
      <c r="W108" s="360">
        <v>128.19999999999999</v>
      </c>
      <c r="X108" s="360"/>
      <c r="Y108" s="356"/>
      <c r="Z108" s="360"/>
      <c r="AA108" s="360"/>
      <c r="AB108" s="360"/>
    </row>
    <row r="109" spans="1:28" s="213" customFormat="1" hidden="1" x14ac:dyDescent="0.25">
      <c r="A109" s="356">
        <v>45994</v>
      </c>
      <c r="B109" s="351" t="s">
        <v>304</v>
      </c>
      <c r="C109" s="351" t="s">
        <v>305</v>
      </c>
      <c r="D109" s="357">
        <v>340001900</v>
      </c>
      <c r="E109" s="358" t="s">
        <v>1713</v>
      </c>
      <c r="F109" s="359" t="s">
        <v>1844</v>
      </c>
      <c r="G109" s="356">
        <v>45981</v>
      </c>
      <c r="H109" s="356">
        <v>45992</v>
      </c>
      <c r="I109" s="358" t="s">
        <v>24</v>
      </c>
      <c r="J109" s="356">
        <v>44562</v>
      </c>
      <c r="K109" s="356">
        <v>45657</v>
      </c>
      <c r="L109" s="358" t="s">
        <v>385</v>
      </c>
      <c r="M109" s="358" t="s">
        <v>150</v>
      </c>
      <c r="N109" s="358"/>
      <c r="O109" s="358" t="s">
        <v>235</v>
      </c>
      <c r="P109" s="358" t="s">
        <v>11</v>
      </c>
      <c r="Q109" s="358">
        <v>1194</v>
      </c>
      <c r="R109" s="356">
        <v>45979</v>
      </c>
      <c r="S109" s="358"/>
      <c r="T109" s="358"/>
      <c r="U109" s="356"/>
      <c r="V109" s="360">
        <v>100528158400</v>
      </c>
      <c r="W109" s="360">
        <v>9.65</v>
      </c>
      <c r="X109" s="360">
        <v>25000000</v>
      </c>
      <c r="Y109" s="356"/>
      <c r="Z109" s="360"/>
      <c r="AA109" s="360"/>
      <c r="AB109" s="360"/>
    </row>
    <row r="110" spans="1:28" s="213" customFormat="1" hidden="1" x14ac:dyDescent="0.25">
      <c r="A110" s="356">
        <v>46111</v>
      </c>
      <c r="B110" s="351" t="s">
        <v>363</v>
      </c>
      <c r="C110" s="351" t="s">
        <v>364</v>
      </c>
      <c r="D110" s="357">
        <v>980940001419</v>
      </c>
      <c r="E110" s="358" t="s">
        <v>2116</v>
      </c>
      <c r="F110" s="359" t="s">
        <v>2298</v>
      </c>
      <c r="G110" s="356">
        <v>46009</v>
      </c>
      <c r="H110" s="356">
        <v>46013</v>
      </c>
      <c r="I110" s="358" t="s">
        <v>4442</v>
      </c>
      <c r="J110" s="356">
        <v>44562</v>
      </c>
      <c r="K110" s="356">
        <v>45657</v>
      </c>
      <c r="L110" s="358" t="s">
        <v>752</v>
      </c>
      <c r="M110" s="358"/>
      <c r="N110" s="358"/>
      <c r="O110" s="358"/>
      <c r="P110" s="358" t="s">
        <v>28</v>
      </c>
      <c r="Q110" s="358"/>
      <c r="R110" s="356"/>
      <c r="S110" s="358"/>
      <c r="T110" s="358"/>
      <c r="U110" s="356"/>
      <c r="V110" s="360">
        <v>9554883636</v>
      </c>
      <c r="W110" s="360">
        <v>5.6364646964404166</v>
      </c>
      <c r="X110" s="360">
        <v>21520123</v>
      </c>
      <c r="Y110" s="356"/>
      <c r="Z110" s="360"/>
      <c r="AA110" s="360"/>
      <c r="AB110" s="360"/>
    </row>
    <row r="111" spans="1:28" s="213" customFormat="1" hidden="1" x14ac:dyDescent="0.25">
      <c r="A111" s="356">
        <v>46008</v>
      </c>
      <c r="B111" s="351" t="s">
        <v>217</v>
      </c>
      <c r="C111" s="351" t="s">
        <v>360</v>
      </c>
      <c r="D111" s="357">
        <v>140440000656</v>
      </c>
      <c r="E111" s="358" t="s">
        <v>1836</v>
      </c>
      <c r="F111" s="359" t="s">
        <v>1837</v>
      </c>
      <c r="G111" s="356">
        <v>45986</v>
      </c>
      <c r="H111" s="356">
        <v>46003</v>
      </c>
      <c r="I111" s="358" t="s">
        <v>24</v>
      </c>
      <c r="J111" s="356">
        <v>45292</v>
      </c>
      <c r="K111" s="356">
        <v>45657</v>
      </c>
      <c r="L111" s="358" t="s">
        <v>238</v>
      </c>
      <c r="M111" s="358" t="s">
        <v>23</v>
      </c>
      <c r="N111" s="358"/>
      <c r="O111" s="358" t="s">
        <v>1838</v>
      </c>
      <c r="P111" s="358" t="s">
        <v>285</v>
      </c>
      <c r="Q111" s="358"/>
      <c r="R111" s="356"/>
      <c r="S111" s="358"/>
      <c r="T111" s="358"/>
      <c r="U111" s="356"/>
      <c r="V111" s="360"/>
      <c r="W111" s="360"/>
      <c r="X111" s="360"/>
      <c r="Y111" s="356"/>
      <c r="Z111" s="360"/>
      <c r="AA111" s="360"/>
      <c r="AB111" s="360"/>
    </row>
    <row r="112" spans="1:28" s="213" customFormat="1" hidden="1" x14ac:dyDescent="0.25">
      <c r="A112" s="356">
        <v>46111</v>
      </c>
      <c r="B112" s="351" t="s">
        <v>363</v>
      </c>
      <c r="C112" s="351" t="s">
        <v>364</v>
      </c>
      <c r="D112" s="357">
        <v>100840001116</v>
      </c>
      <c r="E112" s="358" t="s">
        <v>1324</v>
      </c>
      <c r="F112" s="359" t="s">
        <v>4473</v>
      </c>
      <c r="G112" s="356">
        <v>45917</v>
      </c>
      <c r="H112" s="356">
        <v>45937</v>
      </c>
      <c r="I112" s="358" t="s">
        <v>4442</v>
      </c>
      <c r="J112" s="356">
        <v>44927</v>
      </c>
      <c r="K112" s="356">
        <v>45657</v>
      </c>
      <c r="L112" s="358" t="s">
        <v>683</v>
      </c>
      <c r="M112" s="358"/>
      <c r="N112" s="358"/>
      <c r="O112" s="358"/>
      <c r="P112" s="358" t="s">
        <v>28</v>
      </c>
      <c r="Q112" s="358"/>
      <c r="R112" s="356"/>
      <c r="S112" s="358"/>
      <c r="T112" s="358"/>
      <c r="U112" s="356"/>
      <c r="V112" s="360">
        <v>1409510182</v>
      </c>
      <c r="W112" s="360">
        <v>6.1604215088202761</v>
      </c>
      <c r="X112" s="360">
        <v>15975515</v>
      </c>
      <c r="Y112" s="356"/>
      <c r="Z112" s="360"/>
      <c r="AA112" s="360"/>
      <c r="AB112" s="360"/>
    </row>
    <row r="113" spans="1:28" s="213" customFormat="1" hidden="1" x14ac:dyDescent="0.25">
      <c r="A113" s="356">
        <v>46111</v>
      </c>
      <c r="B113" s="351" t="s">
        <v>363</v>
      </c>
      <c r="C113" s="351" t="s">
        <v>364</v>
      </c>
      <c r="D113" s="357">
        <v>111240018897</v>
      </c>
      <c r="E113" s="358" t="s">
        <v>1541</v>
      </c>
      <c r="F113" s="359" t="s">
        <v>1538</v>
      </c>
      <c r="G113" s="356">
        <v>45968</v>
      </c>
      <c r="H113" s="356">
        <v>45975</v>
      </c>
      <c r="I113" s="358" t="s">
        <v>4442</v>
      </c>
      <c r="J113" s="356">
        <v>44562</v>
      </c>
      <c r="K113" s="356">
        <v>44926</v>
      </c>
      <c r="L113" s="358" t="s">
        <v>1022</v>
      </c>
      <c r="M113" s="358"/>
      <c r="N113" s="358"/>
      <c r="O113" s="358"/>
      <c r="P113" s="358" t="s">
        <v>28</v>
      </c>
      <c r="Q113" s="358"/>
      <c r="R113" s="356"/>
      <c r="S113" s="358"/>
      <c r="T113" s="358"/>
      <c r="U113" s="356"/>
      <c r="V113" s="360">
        <v>43755492807</v>
      </c>
      <c r="W113" s="360">
        <v>8.2420293281002497</v>
      </c>
      <c r="X113" s="360">
        <v>15000000</v>
      </c>
      <c r="Y113" s="356"/>
      <c r="Z113" s="360"/>
      <c r="AA113" s="360"/>
      <c r="AB113" s="360"/>
    </row>
    <row r="114" spans="1:28" s="213" customFormat="1" hidden="1" x14ac:dyDescent="0.25">
      <c r="A114" s="356">
        <v>46036</v>
      </c>
      <c r="B114" s="351" t="s">
        <v>217</v>
      </c>
      <c r="C114" s="351" t="s">
        <v>360</v>
      </c>
      <c r="D114" s="357">
        <v>110840004856</v>
      </c>
      <c r="E114" s="358" t="s">
        <v>2584</v>
      </c>
      <c r="F114" s="359" t="s">
        <v>2585</v>
      </c>
      <c r="G114" s="356">
        <v>45973</v>
      </c>
      <c r="H114" s="356">
        <v>46034</v>
      </c>
      <c r="I114" s="358" t="s">
        <v>24</v>
      </c>
      <c r="J114" s="356">
        <v>44562</v>
      </c>
      <c r="K114" s="356">
        <v>45657</v>
      </c>
      <c r="L114" s="358" t="s">
        <v>228</v>
      </c>
      <c r="M114" s="358" t="s">
        <v>23</v>
      </c>
      <c r="N114" s="358"/>
      <c r="O114" s="358" t="s">
        <v>471</v>
      </c>
      <c r="P114" s="358" t="s">
        <v>11</v>
      </c>
      <c r="Q114" s="358">
        <v>1148</v>
      </c>
      <c r="R114" s="356">
        <v>45972</v>
      </c>
      <c r="S114" s="358"/>
      <c r="T114" s="358"/>
      <c r="U114" s="356"/>
      <c r="V114" s="360">
        <v>2624507413</v>
      </c>
      <c r="W114" s="360">
        <v>13.5</v>
      </c>
      <c r="X114" s="360"/>
      <c r="Y114" s="356"/>
      <c r="Z114" s="360"/>
      <c r="AA114" s="360"/>
      <c r="AB114" s="360"/>
    </row>
    <row r="115" spans="1:28" s="213" customFormat="1" hidden="1" x14ac:dyDescent="0.25">
      <c r="A115" s="356">
        <v>46043</v>
      </c>
      <c r="B115" s="351" t="s">
        <v>217</v>
      </c>
      <c r="C115" s="351" t="s">
        <v>360</v>
      </c>
      <c r="D115" s="357">
        <v>210441036013</v>
      </c>
      <c r="E115" s="358" t="s">
        <v>2587</v>
      </c>
      <c r="F115" s="359" t="s">
        <v>2588</v>
      </c>
      <c r="G115" s="356">
        <v>46027</v>
      </c>
      <c r="H115" s="356">
        <v>46035</v>
      </c>
      <c r="I115" s="358" t="s">
        <v>24</v>
      </c>
      <c r="J115" s="356">
        <v>44562</v>
      </c>
      <c r="K115" s="356">
        <v>45657</v>
      </c>
      <c r="L115" s="358" t="s">
        <v>225</v>
      </c>
      <c r="M115" s="358" t="s">
        <v>23</v>
      </c>
      <c r="N115" s="358"/>
      <c r="O115" s="358" t="s">
        <v>2589</v>
      </c>
      <c r="P115" s="358" t="s">
        <v>11</v>
      </c>
      <c r="Q115" s="358">
        <v>1434</v>
      </c>
      <c r="R115" s="356">
        <v>46021</v>
      </c>
      <c r="S115" s="358"/>
      <c r="T115" s="358"/>
      <c r="U115" s="356"/>
      <c r="V115" s="360">
        <v>2726997323</v>
      </c>
      <c r="W115" s="360">
        <v>0.13</v>
      </c>
      <c r="X115" s="360"/>
      <c r="Y115" s="356"/>
      <c r="Z115" s="360"/>
      <c r="AA115" s="360"/>
      <c r="AB115" s="360"/>
    </row>
    <row r="116" spans="1:28" s="213" customFormat="1" hidden="1" x14ac:dyDescent="0.25">
      <c r="A116" s="356">
        <v>46050</v>
      </c>
      <c r="B116" s="351" t="s">
        <v>217</v>
      </c>
      <c r="C116" s="351" t="s">
        <v>360</v>
      </c>
      <c r="D116" s="357">
        <v>30929551162</v>
      </c>
      <c r="E116" s="358" t="s">
        <v>2590</v>
      </c>
      <c r="F116" s="359" t="s">
        <v>2591</v>
      </c>
      <c r="G116" s="356">
        <v>46041</v>
      </c>
      <c r="H116" s="356">
        <v>46044</v>
      </c>
      <c r="I116" s="358" t="s">
        <v>21</v>
      </c>
      <c r="J116" s="356">
        <v>44927</v>
      </c>
      <c r="K116" s="356">
        <v>46016</v>
      </c>
      <c r="L116" s="358" t="s">
        <v>238</v>
      </c>
      <c r="M116" s="358" t="s">
        <v>23</v>
      </c>
      <c r="N116" s="358"/>
      <c r="O116" s="358" t="s">
        <v>1746</v>
      </c>
      <c r="P116" s="358" t="s">
        <v>36</v>
      </c>
      <c r="Q116" s="358"/>
      <c r="R116" s="356"/>
      <c r="S116" s="358"/>
      <c r="T116" s="358"/>
      <c r="U116" s="356"/>
      <c r="V116" s="360">
        <v>240520340</v>
      </c>
      <c r="W116" s="360">
        <v>4.5</v>
      </c>
      <c r="X116" s="360"/>
      <c r="Y116" s="356"/>
      <c r="Z116" s="360"/>
      <c r="AA116" s="360"/>
      <c r="AB116" s="360"/>
    </row>
    <row r="117" spans="1:28" s="213" customFormat="1" hidden="1" x14ac:dyDescent="0.25">
      <c r="A117" s="356">
        <v>46050</v>
      </c>
      <c r="B117" s="351" t="s">
        <v>217</v>
      </c>
      <c r="C117" s="351" t="s">
        <v>360</v>
      </c>
      <c r="D117" s="357">
        <v>870607450687</v>
      </c>
      <c r="E117" s="358" t="s">
        <v>2595</v>
      </c>
      <c r="F117" s="359" t="s">
        <v>2596</v>
      </c>
      <c r="G117" s="356">
        <v>46034</v>
      </c>
      <c r="H117" s="356">
        <v>46043</v>
      </c>
      <c r="I117" s="358" t="s">
        <v>21</v>
      </c>
      <c r="J117" s="356">
        <v>44927</v>
      </c>
      <c r="K117" s="356">
        <v>46006</v>
      </c>
      <c r="L117" s="358" t="s">
        <v>238</v>
      </c>
      <c r="M117" s="358" t="s">
        <v>23</v>
      </c>
      <c r="N117" s="358"/>
      <c r="O117" s="358" t="s">
        <v>2597</v>
      </c>
      <c r="P117" s="358" t="s">
        <v>36</v>
      </c>
      <c r="Q117" s="358"/>
      <c r="R117" s="356"/>
      <c r="S117" s="358"/>
      <c r="T117" s="358"/>
      <c r="U117" s="356"/>
      <c r="V117" s="360">
        <v>242562980</v>
      </c>
      <c r="W117" s="360">
        <v>4.5999999999999996</v>
      </c>
      <c r="X117" s="360"/>
      <c r="Y117" s="356"/>
      <c r="Z117" s="360"/>
      <c r="AA117" s="360"/>
      <c r="AB117" s="360"/>
    </row>
    <row r="118" spans="1:28" s="213" customFormat="1" hidden="1" x14ac:dyDescent="0.25">
      <c r="A118" s="356">
        <v>46050</v>
      </c>
      <c r="B118" s="351" t="s">
        <v>217</v>
      </c>
      <c r="C118" s="351" t="s">
        <v>360</v>
      </c>
      <c r="D118" s="357">
        <v>230340040333</v>
      </c>
      <c r="E118" s="358" t="s">
        <v>2605</v>
      </c>
      <c r="F118" s="359" t="s">
        <v>2606</v>
      </c>
      <c r="G118" s="356">
        <v>46015</v>
      </c>
      <c r="H118" s="356">
        <v>46043</v>
      </c>
      <c r="I118" s="358" t="s">
        <v>21</v>
      </c>
      <c r="J118" s="356">
        <v>45014</v>
      </c>
      <c r="K118" s="356">
        <v>45999</v>
      </c>
      <c r="L118" s="358" t="s">
        <v>238</v>
      </c>
      <c r="M118" s="358" t="s">
        <v>23</v>
      </c>
      <c r="N118" s="358"/>
      <c r="O118" s="358" t="s">
        <v>2607</v>
      </c>
      <c r="P118" s="358" t="s">
        <v>36</v>
      </c>
      <c r="Q118" s="358"/>
      <c r="R118" s="356"/>
      <c r="S118" s="358"/>
      <c r="T118" s="358"/>
      <c r="U118" s="356"/>
      <c r="V118" s="360">
        <v>149983548</v>
      </c>
      <c r="W118" s="360">
        <v>2.5099999999999998</v>
      </c>
      <c r="X118" s="360"/>
      <c r="Y118" s="356"/>
      <c r="Z118" s="360"/>
      <c r="AA118" s="360"/>
      <c r="AB118" s="360"/>
    </row>
    <row r="119" spans="1:28" s="213" customFormat="1" hidden="1" x14ac:dyDescent="0.25">
      <c r="A119" s="356">
        <v>45952</v>
      </c>
      <c r="B119" s="351" t="s">
        <v>304</v>
      </c>
      <c r="C119" s="351" t="s">
        <v>305</v>
      </c>
      <c r="D119" s="357">
        <v>960540000343</v>
      </c>
      <c r="E119" s="358" t="s">
        <v>1266</v>
      </c>
      <c r="F119" s="359" t="s">
        <v>1267</v>
      </c>
      <c r="G119" s="356">
        <v>45951</v>
      </c>
      <c r="H119" s="356">
        <v>45964</v>
      </c>
      <c r="I119" s="358" t="s">
        <v>24</v>
      </c>
      <c r="J119" s="356">
        <v>44562</v>
      </c>
      <c r="K119" s="356">
        <v>45838</v>
      </c>
      <c r="L119" s="358" t="s">
        <v>383</v>
      </c>
      <c r="M119" s="358" t="s">
        <v>152</v>
      </c>
      <c r="N119" s="358"/>
      <c r="O119" s="358" t="s">
        <v>284</v>
      </c>
      <c r="P119" s="358" t="s">
        <v>165</v>
      </c>
      <c r="Q119" s="358"/>
      <c r="R119" s="356"/>
      <c r="S119" s="358" t="s">
        <v>1141</v>
      </c>
      <c r="T119" s="358" t="s">
        <v>1842</v>
      </c>
      <c r="U119" s="356">
        <v>45947</v>
      </c>
      <c r="V119" s="360">
        <v>7234369700</v>
      </c>
      <c r="W119" s="360">
        <v>7.05</v>
      </c>
      <c r="X119" s="360">
        <v>10000000</v>
      </c>
      <c r="Y119" s="356"/>
      <c r="Z119" s="360"/>
      <c r="AA119" s="360"/>
      <c r="AB119" s="360"/>
    </row>
    <row r="120" spans="1:28" s="213" customFormat="1" hidden="1" x14ac:dyDescent="0.25">
      <c r="A120" s="356">
        <v>46050</v>
      </c>
      <c r="B120" s="351" t="s">
        <v>217</v>
      </c>
      <c r="C120" s="351" t="s">
        <v>360</v>
      </c>
      <c r="D120" s="357">
        <v>60240021367</v>
      </c>
      <c r="E120" s="358" t="s">
        <v>2610</v>
      </c>
      <c r="F120" s="359" t="s">
        <v>2611</v>
      </c>
      <c r="G120" s="356">
        <v>46010</v>
      </c>
      <c r="H120" s="356">
        <v>46049</v>
      </c>
      <c r="I120" s="358" t="s">
        <v>24</v>
      </c>
      <c r="J120" s="356">
        <v>44562</v>
      </c>
      <c r="K120" s="356">
        <v>45747</v>
      </c>
      <c r="L120" s="358" t="s">
        <v>224</v>
      </c>
      <c r="M120" s="358" t="s">
        <v>47</v>
      </c>
      <c r="N120" s="358"/>
      <c r="O120" s="358" t="s">
        <v>2612</v>
      </c>
      <c r="P120" s="358" t="s">
        <v>11</v>
      </c>
      <c r="Q120" s="358">
        <v>1353</v>
      </c>
      <c r="R120" s="356">
        <v>46008</v>
      </c>
      <c r="S120" s="358"/>
      <c r="T120" s="358"/>
      <c r="U120" s="356"/>
      <c r="V120" s="360">
        <v>18388764747</v>
      </c>
      <c r="W120" s="360">
        <v>0</v>
      </c>
      <c r="X120" s="360"/>
      <c r="Y120" s="356"/>
      <c r="Z120" s="360"/>
      <c r="AA120" s="360"/>
      <c r="AB120" s="360"/>
    </row>
    <row r="121" spans="1:28" s="213" customFormat="1" hidden="1" x14ac:dyDescent="0.25">
      <c r="A121" s="356">
        <v>46057</v>
      </c>
      <c r="B121" s="351" t="s">
        <v>217</v>
      </c>
      <c r="C121" s="351" t="s">
        <v>360</v>
      </c>
      <c r="D121" s="357">
        <v>151040016444</v>
      </c>
      <c r="E121" s="358" t="s">
        <v>2613</v>
      </c>
      <c r="F121" s="359" t="s">
        <v>2614</v>
      </c>
      <c r="G121" s="356">
        <v>46021</v>
      </c>
      <c r="H121" s="356">
        <v>46050</v>
      </c>
      <c r="I121" s="358" t="s">
        <v>24</v>
      </c>
      <c r="J121" s="356">
        <v>45292</v>
      </c>
      <c r="K121" s="356">
        <v>45657</v>
      </c>
      <c r="L121" s="358" t="s">
        <v>228</v>
      </c>
      <c r="M121" s="358" t="s">
        <v>47</v>
      </c>
      <c r="N121" s="358"/>
      <c r="O121" s="358" t="s">
        <v>2615</v>
      </c>
      <c r="P121" s="358" t="s">
        <v>11</v>
      </c>
      <c r="Q121" s="358">
        <v>1423</v>
      </c>
      <c r="R121" s="356">
        <v>46017</v>
      </c>
      <c r="S121" s="358"/>
      <c r="T121" s="358"/>
      <c r="U121" s="356"/>
      <c r="V121" s="360">
        <v>1110654044</v>
      </c>
      <c r="W121" s="360">
        <v>0.09</v>
      </c>
      <c r="X121" s="360"/>
      <c r="Y121" s="356"/>
      <c r="Z121" s="360"/>
      <c r="AA121" s="360"/>
      <c r="AB121" s="360"/>
    </row>
    <row r="122" spans="1:28" s="213" customFormat="1" hidden="1" x14ac:dyDescent="0.25">
      <c r="A122" s="356">
        <v>46057</v>
      </c>
      <c r="B122" s="351" t="s">
        <v>217</v>
      </c>
      <c r="C122" s="351" t="s">
        <v>360</v>
      </c>
      <c r="D122" s="357">
        <v>70440001609</v>
      </c>
      <c r="E122" s="358" t="s">
        <v>1460</v>
      </c>
      <c r="F122" s="359" t="s">
        <v>2616</v>
      </c>
      <c r="G122" s="356">
        <v>45974</v>
      </c>
      <c r="H122" s="356">
        <v>46055</v>
      </c>
      <c r="I122" s="358" t="s">
        <v>24</v>
      </c>
      <c r="J122" s="356">
        <v>44562</v>
      </c>
      <c r="K122" s="356">
        <v>45291</v>
      </c>
      <c r="L122" s="358" t="s">
        <v>228</v>
      </c>
      <c r="M122" s="358" t="s">
        <v>23</v>
      </c>
      <c r="N122" s="358"/>
      <c r="O122" s="358" t="s">
        <v>2617</v>
      </c>
      <c r="P122" s="358" t="s">
        <v>11</v>
      </c>
      <c r="Q122" s="358">
        <v>1143</v>
      </c>
      <c r="R122" s="356">
        <v>45972</v>
      </c>
      <c r="S122" s="358"/>
      <c r="T122" s="358"/>
      <c r="U122" s="356"/>
      <c r="V122" s="360">
        <v>1967695441</v>
      </c>
      <c r="W122" s="360">
        <v>0.2</v>
      </c>
      <c r="X122" s="360"/>
      <c r="Y122" s="356"/>
      <c r="Z122" s="360"/>
      <c r="AA122" s="360"/>
      <c r="AB122" s="360"/>
    </row>
    <row r="123" spans="1:28" s="213" customFormat="1" hidden="1" x14ac:dyDescent="0.25">
      <c r="A123" s="356">
        <v>46057</v>
      </c>
      <c r="B123" s="351" t="s">
        <v>217</v>
      </c>
      <c r="C123" s="351" t="s">
        <v>360</v>
      </c>
      <c r="D123" s="357">
        <v>151240002243</v>
      </c>
      <c r="E123" s="358" t="s">
        <v>923</v>
      </c>
      <c r="F123" s="359" t="s">
        <v>2618</v>
      </c>
      <c r="G123" s="356">
        <v>45972</v>
      </c>
      <c r="H123" s="356">
        <v>46056</v>
      </c>
      <c r="I123" s="358" t="s">
        <v>24</v>
      </c>
      <c r="J123" s="356">
        <v>44562</v>
      </c>
      <c r="K123" s="356">
        <v>45657</v>
      </c>
      <c r="L123" s="358" t="s">
        <v>224</v>
      </c>
      <c r="M123" s="358" t="s">
        <v>27</v>
      </c>
      <c r="N123" s="358"/>
      <c r="O123" s="358" t="s">
        <v>1225</v>
      </c>
      <c r="P123" s="358" t="s">
        <v>11</v>
      </c>
      <c r="Q123" s="358">
        <v>1118</v>
      </c>
      <c r="R123" s="356">
        <v>45971</v>
      </c>
      <c r="S123" s="358"/>
      <c r="T123" s="358"/>
      <c r="U123" s="356"/>
      <c r="V123" s="360">
        <v>75779661756</v>
      </c>
      <c r="W123" s="360">
        <v>0.08</v>
      </c>
      <c r="X123" s="360"/>
      <c r="Y123" s="356"/>
      <c r="Z123" s="360"/>
      <c r="AA123" s="360"/>
      <c r="AB123" s="360"/>
    </row>
    <row r="124" spans="1:28" s="213" customFormat="1" hidden="1" x14ac:dyDescent="0.25">
      <c r="A124" s="356">
        <v>46063</v>
      </c>
      <c r="B124" s="351" t="s">
        <v>217</v>
      </c>
      <c r="C124" s="351" t="s">
        <v>360</v>
      </c>
      <c r="D124" s="357">
        <v>61140011309</v>
      </c>
      <c r="E124" s="358" t="s">
        <v>3819</v>
      </c>
      <c r="F124" s="359" t="s">
        <v>3820</v>
      </c>
      <c r="G124" s="356">
        <v>45972</v>
      </c>
      <c r="H124" s="356">
        <v>46057</v>
      </c>
      <c r="I124" s="358" t="s">
        <v>24</v>
      </c>
      <c r="J124" s="356">
        <v>44562</v>
      </c>
      <c r="K124" s="356">
        <v>45657</v>
      </c>
      <c r="L124" s="358" t="s">
        <v>220</v>
      </c>
      <c r="M124" s="358" t="s">
        <v>23</v>
      </c>
      <c r="N124" s="358"/>
      <c r="O124" s="358" t="s">
        <v>3821</v>
      </c>
      <c r="P124" s="358" t="s">
        <v>11</v>
      </c>
      <c r="Q124" s="358">
        <v>1127</v>
      </c>
      <c r="R124" s="356">
        <v>45971</v>
      </c>
      <c r="S124" s="358"/>
      <c r="T124" s="358"/>
      <c r="U124" s="356"/>
      <c r="V124" s="360">
        <v>704685628</v>
      </c>
      <c r="W124" s="360">
        <v>0.17</v>
      </c>
      <c r="X124" s="360"/>
      <c r="Y124" s="356"/>
      <c r="Z124" s="360"/>
      <c r="AA124" s="360"/>
      <c r="AB124" s="360"/>
    </row>
    <row r="125" spans="1:28" s="213" customFormat="1" hidden="1" x14ac:dyDescent="0.25">
      <c r="A125" s="356">
        <v>46071</v>
      </c>
      <c r="B125" s="351" t="s">
        <v>217</v>
      </c>
      <c r="C125" s="351" t="s">
        <v>360</v>
      </c>
      <c r="D125" s="357">
        <v>780813350057</v>
      </c>
      <c r="E125" s="358" t="s">
        <v>3333</v>
      </c>
      <c r="F125" s="359" t="s">
        <v>3741</v>
      </c>
      <c r="G125" s="356">
        <v>46058</v>
      </c>
      <c r="H125" s="356">
        <v>46064</v>
      </c>
      <c r="I125" s="358" t="s">
        <v>21</v>
      </c>
      <c r="J125" s="356">
        <v>45909</v>
      </c>
      <c r="K125" s="356">
        <v>46049</v>
      </c>
      <c r="L125" s="358" t="s">
        <v>238</v>
      </c>
      <c r="M125" s="358" t="s">
        <v>23</v>
      </c>
      <c r="N125" s="358"/>
      <c r="O125" s="358" t="s">
        <v>3742</v>
      </c>
      <c r="P125" s="358" t="s">
        <v>36</v>
      </c>
      <c r="Q125" s="358"/>
      <c r="R125" s="356"/>
      <c r="S125" s="358"/>
      <c r="T125" s="358"/>
      <c r="U125" s="356"/>
      <c r="V125" s="360">
        <v>0</v>
      </c>
      <c r="W125" s="360">
        <v>0</v>
      </c>
      <c r="X125" s="360"/>
      <c r="Y125" s="356"/>
      <c r="Z125" s="360"/>
      <c r="AA125" s="360"/>
      <c r="AB125" s="360"/>
    </row>
    <row r="126" spans="1:28" s="213" customFormat="1" hidden="1" x14ac:dyDescent="0.25">
      <c r="A126" s="356">
        <v>46071</v>
      </c>
      <c r="B126" s="351" t="s">
        <v>217</v>
      </c>
      <c r="C126" s="351" t="s">
        <v>360</v>
      </c>
      <c r="D126" s="357">
        <v>150340024631</v>
      </c>
      <c r="E126" s="358" t="s">
        <v>3798</v>
      </c>
      <c r="F126" s="359" t="s">
        <v>3799</v>
      </c>
      <c r="G126" s="356">
        <v>46050</v>
      </c>
      <c r="H126" s="356">
        <v>46066</v>
      </c>
      <c r="I126" s="358" t="s">
        <v>21</v>
      </c>
      <c r="J126" s="356">
        <v>44927</v>
      </c>
      <c r="K126" s="356">
        <v>46038</v>
      </c>
      <c r="L126" s="358" t="s">
        <v>238</v>
      </c>
      <c r="M126" s="358" t="s">
        <v>23</v>
      </c>
      <c r="N126" s="358"/>
      <c r="O126" s="358" t="s">
        <v>244</v>
      </c>
      <c r="P126" s="358" t="s">
        <v>36</v>
      </c>
      <c r="Q126" s="358"/>
      <c r="R126" s="356"/>
      <c r="S126" s="358"/>
      <c r="T126" s="358"/>
      <c r="U126" s="356"/>
      <c r="V126" s="360">
        <v>33101267</v>
      </c>
      <c r="W126" s="360">
        <v>16.68</v>
      </c>
      <c r="X126" s="360"/>
      <c r="Y126" s="356"/>
      <c r="Z126" s="360"/>
      <c r="AA126" s="360"/>
      <c r="AB126" s="360"/>
    </row>
    <row r="127" spans="1:28" s="213" customFormat="1" hidden="1" x14ac:dyDescent="0.25">
      <c r="A127" s="356">
        <v>46111</v>
      </c>
      <c r="B127" s="351" t="s">
        <v>363</v>
      </c>
      <c r="C127" s="351" t="s">
        <v>364</v>
      </c>
      <c r="D127" s="357">
        <v>970540003082</v>
      </c>
      <c r="E127" s="358" t="s">
        <v>116</v>
      </c>
      <c r="F127" s="359" t="s">
        <v>4474</v>
      </c>
      <c r="G127" s="356">
        <v>45874</v>
      </c>
      <c r="H127" s="356">
        <v>45881</v>
      </c>
      <c r="I127" s="358" t="s">
        <v>4442</v>
      </c>
      <c r="J127" s="356">
        <v>45292</v>
      </c>
      <c r="K127" s="356">
        <v>45657</v>
      </c>
      <c r="L127" s="358" t="s">
        <v>769</v>
      </c>
      <c r="M127" s="358"/>
      <c r="N127" s="358"/>
      <c r="O127" s="358"/>
      <c r="P127" s="358" t="s">
        <v>28</v>
      </c>
      <c r="Q127" s="358"/>
      <c r="R127" s="356"/>
      <c r="S127" s="358"/>
      <c r="T127" s="358"/>
      <c r="U127" s="356"/>
      <c r="V127" s="360">
        <v>142848128173</v>
      </c>
      <c r="W127" s="360">
        <v>1.5190192631313124</v>
      </c>
      <c r="X127" s="360">
        <v>10000000</v>
      </c>
      <c r="Y127" s="356"/>
      <c r="Z127" s="360"/>
      <c r="AA127" s="360"/>
      <c r="AB127" s="360"/>
    </row>
    <row r="128" spans="1:28" s="213" customFormat="1" hidden="1" x14ac:dyDescent="0.25">
      <c r="A128" s="356">
        <v>46078</v>
      </c>
      <c r="B128" s="351" t="s">
        <v>217</v>
      </c>
      <c r="C128" s="351" t="s">
        <v>360</v>
      </c>
      <c r="D128" s="357">
        <v>110240006503</v>
      </c>
      <c r="E128" s="358" t="s">
        <v>3803</v>
      </c>
      <c r="F128" s="359" t="s">
        <v>3804</v>
      </c>
      <c r="G128" s="356">
        <v>45974</v>
      </c>
      <c r="H128" s="356">
        <v>46076</v>
      </c>
      <c r="I128" s="358" t="s">
        <v>24</v>
      </c>
      <c r="J128" s="356">
        <v>44197</v>
      </c>
      <c r="K128" s="356">
        <v>45382</v>
      </c>
      <c r="L128" s="358" t="s">
        <v>225</v>
      </c>
      <c r="M128" s="358" t="s">
        <v>47</v>
      </c>
      <c r="N128" s="358"/>
      <c r="O128" s="358" t="s">
        <v>1225</v>
      </c>
      <c r="P128" s="358" t="s">
        <v>11</v>
      </c>
      <c r="Q128" s="358"/>
      <c r="R128" s="356"/>
      <c r="S128" s="358"/>
      <c r="T128" s="358"/>
      <c r="U128" s="356"/>
      <c r="V128" s="360">
        <v>5172389049</v>
      </c>
      <c r="W128" s="360">
        <v>0.05</v>
      </c>
      <c r="X128" s="360"/>
      <c r="Y128" s="356"/>
      <c r="Z128" s="360"/>
      <c r="AA128" s="360"/>
      <c r="AB128" s="360"/>
    </row>
    <row r="129" spans="1:28" s="213" customFormat="1" hidden="1" x14ac:dyDescent="0.25">
      <c r="A129" s="356">
        <v>46092</v>
      </c>
      <c r="B129" s="351" t="s">
        <v>217</v>
      </c>
      <c r="C129" s="351" t="s">
        <v>360</v>
      </c>
      <c r="D129" s="357">
        <v>981107400638</v>
      </c>
      <c r="E129" s="358" t="s">
        <v>4475</v>
      </c>
      <c r="F129" s="359" t="s">
        <v>4476</v>
      </c>
      <c r="G129" s="356">
        <v>46084</v>
      </c>
      <c r="H129" s="356">
        <v>46087</v>
      </c>
      <c r="I129" s="358" t="s">
        <v>21</v>
      </c>
      <c r="J129" s="356">
        <v>45442</v>
      </c>
      <c r="K129" s="356">
        <v>46081</v>
      </c>
      <c r="L129" s="358" t="s">
        <v>218</v>
      </c>
      <c r="M129" s="358" t="s">
        <v>23</v>
      </c>
      <c r="N129" s="358"/>
      <c r="O129" s="358" t="s">
        <v>4477</v>
      </c>
      <c r="P129" s="358" t="s">
        <v>36</v>
      </c>
      <c r="Q129" s="358"/>
      <c r="R129" s="356"/>
      <c r="S129" s="358"/>
      <c r="T129" s="358"/>
      <c r="U129" s="356"/>
      <c r="V129" s="360"/>
      <c r="W129" s="360"/>
      <c r="X129" s="360"/>
      <c r="Y129" s="356"/>
      <c r="Z129" s="360"/>
      <c r="AA129" s="360"/>
      <c r="AB129" s="360"/>
    </row>
    <row r="130" spans="1:28" s="213" customFormat="1" hidden="1" x14ac:dyDescent="0.25">
      <c r="A130" s="356">
        <v>46111</v>
      </c>
      <c r="B130" s="351" t="s">
        <v>363</v>
      </c>
      <c r="C130" s="351" t="s">
        <v>364</v>
      </c>
      <c r="D130" s="357">
        <v>30340009643</v>
      </c>
      <c r="E130" s="358" t="s">
        <v>1539</v>
      </c>
      <c r="F130" s="359" t="s">
        <v>4478</v>
      </c>
      <c r="G130" s="356">
        <v>45967</v>
      </c>
      <c r="H130" s="356">
        <v>45975</v>
      </c>
      <c r="I130" s="358" t="s">
        <v>4442</v>
      </c>
      <c r="J130" s="356">
        <v>44197</v>
      </c>
      <c r="K130" s="356">
        <v>45657</v>
      </c>
      <c r="L130" s="358" t="s">
        <v>783</v>
      </c>
      <c r="M130" s="358"/>
      <c r="N130" s="358"/>
      <c r="O130" s="358"/>
      <c r="P130" s="358" t="s">
        <v>28</v>
      </c>
      <c r="Q130" s="358"/>
      <c r="R130" s="356"/>
      <c r="S130" s="358"/>
      <c r="T130" s="358"/>
      <c r="U130" s="356"/>
      <c r="V130" s="360">
        <v>160161120772</v>
      </c>
      <c r="W130" s="360">
        <v>0.96505386954323669</v>
      </c>
      <c r="X130" s="360">
        <v>7000000</v>
      </c>
      <c r="Y130" s="356"/>
      <c r="Z130" s="360"/>
      <c r="AA130" s="360"/>
      <c r="AB130" s="360"/>
    </row>
    <row r="131" spans="1:28" s="213" customFormat="1" hidden="1" x14ac:dyDescent="0.25">
      <c r="A131" s="356">
        <v>46099</v>
      </c>
      <c r="B131" s="351" t="s">
        <v>217</v>
      </c>
      <c r="C131" s="351" t="s">
        <v>360</v>
      </c>
      <c r="D131" s="357">
        <v>31040000176</v>
      </c>
      <c r="E131" s="358" t="s">
        <v>4479</v>
      </c>
      <c r="F131" s="359" t="s">
        <v>4480</v>
      </c>
      <c r="G131" s="356">
        <v>46092</v>
      </c>
      <c r="H131" s="356">
        <v>46094</v>
      </c>
      <c r="I131" s="358" t="s">
        <v>21</v>
      </c>
      <c r="J131" s="356">
        <v>44927</v>
      </c>
      <c r="K131" s="356">
        <v>46083</v>
      </c>
      <c r="L131" s="358" t="s">
        <v>223</v>
      </c>
      <c r="M131" s="358" t="s">
        <v>47</v>
      </c>
      <c r="N131" s="358"/>
      <c r="O131" s="358" t="s">
        <v>4481</v>
      </c>
      <c r="P131" s="358" t="s">
        <v>36</v>
      </c>
      <c r="Q131" s="358"/>
      <c r="R131" s="356"/>
      <c r="S131" s="358"/>
      <c r="T131" s="358"/>
      <c r="U131" s="356"/>
      <c r="V131" s="360">
        <v>17614187054</v>
      </c>
      <c r="W131" s="360">
        <v>1.7</v>
      </c>
      <c r="X131" s="360"/>
      <c r="Y131" s="356"/>
      <c r="Z131" s="360"/>
      <c r="AA131" s="360"/>
      <c r="AB131" s="360"/>
    </row>
    <row r="132" spans="1:28" s="213" customFormat="1" hidden="1" x14ac:dyDescent="0.25">
      <c r="A132" s="356">
        <v>46108</v>
      </c>
      <c r="B132" s="351" t="s">
        <v>217</v>
      </c>
      <c r="C132" s="351" t="s">
        <v>360</v>
      </c>
      <c r="D132" s="357">
        <v>170240010443</v>
      </c>
      <c r="E132" s="358" t="s">
        <v>4482</v>
      </c>
      <c r="F132" s="359" t="s">
        <v>4483</v>
      </c>
      <c r="G132" s="356">
        <v>46091</v>
      </c>
      <c r="H132" s="356">
        <v>46100</v>
      </c>
      <c r="I132" s="358" t="s">
        <v>21</v>
      </c>
      <c r="J132" s="356">
        <v>44927</v>
      </c>
      <c r="K132" s="356">
        <v>46080</v>
      </c>
      <c r="L132" s="358" t="s">
        <v>238</v>
      </c>
      <c r="M132" s="358" t="s">
        <v>23</v>
      </c>
      <c r="N132" s="358"/>
      <c r="O132" s="358" t="s">
        <v>244</v>
      </c>
      <c r="P132" s="358" t="s">
        <v>36</v>
      </c>
      <c r="Q132" s="358"/>
      <c r="R132" s="356"/>
      <c r="S132" s="358"/>
      <c r="T132" s="358"/>
      <c r="U132" s="356"/>
      <c r="V132" s="360"/>
      <c r="W132" s="360"/>
      <c r="X132" s="360"/>
      <c r="Y132" s="356"/>
      <c r="Z132" s="360"/>
      <c r="AA132" s="360"/>
      <c r="AB132" s="360"/>
    </row>
    <row r="133" spans="1:28" s="213" customFormat="1" hidden="1" x14ac:dyDescent="0.25">
      <c r="A133" s="356">
        <v>46111</v>
      </c>
      <c r="B133" s="351" t="s">
        <v>363</v>
      </c>
      <c r="C133" s="351" t="s">
        <v>364</v>
      </c>
      <c r="D133" s="357">
        <v>140140015732</v>
      </c>
      <c r="E133" s="358" t="s">
        <v>989</v>
      </c>
      <c r="F133" s="359" t="s">
        <v>772</v>
      </c>
      <c r="G133" s="356">
        <v>45870</v>
      </c>
      <c r="H133" s="356">
        <v>45905</v>
      </c>
      <c r="I133" s="358" t="s">
        <v>4442</v>
      </c>
      <c r="J133" s="356">
        <v>44562</v>
      </c>
      <c r="K133" s="356">
        <v>45657</v>
      </c>
      <c r="L133" s="358" t="s">
        <v>789</v>
      </c>
      <c r="M133" s="358"/>
      <c r="N133" s="358"/>
      <c r="O133" s="358"/>
      <c r="P133" s="358" t="s">
        <v>28</v>
      </c>
      <c r="Q133" s="358"/>
      <c r="R133" s="356"/>
      <c r="S133" s="358"/>
      <c r="T133" s="358"/>
      <c r="U133" s="356"/>
      <c r="V133" s="360">
        <v>2295384112</v>
      </c>
      <c r="W133" s="360">
        <v>7.1332921699292768</v>
      </c>
      <c r="X133" s="360">
        <v>5000000</v>
      </c>
      <c r="Y133" s="356"/>
      <c r="Z133" s="360"/>
      <c r="AA133" s="360"/>
      <c r="AB133" s="360"/>
    </row>
    <row r="134" spans="1:28" s="213" customFormat="1" hidden="1" x14ac:dyDescent="0.25">
      <c r="A134" s="356">
        <v>46112</v>
      </c>
      <c r="B134" s="351" t="s">
        <v>217</v>
      </c>
      <c r="C134" s="351" t="s">
        <v>360</v>
      </c>
      <c r="D134" s="357">
        <v>180640012911</v>
      </c>
      <c r="E134" s="358" t="s">
        <v>4484</v>
      </c>
      <c r="F134" s="359" t="s">
        <v>4485</v>
      </c>
      <c r="G134" s="356">
        <v>46098</v>
      </c>
      <c r="H134" s="356">
        <v>46111</v>
      </c>
      <c r="I134" s="358" t="s">
        <v>21</v>
      </c>
      <c r="J134" s="356">
        <v>44927</v>
      </c>
      <c r="K134" s="356">
        <v>46085</v>
      </c>
      <c r="L134" s="358" t="s">
        <v>224</v>
      </c>
      <c r="M134" s="358" t="s">
        <v>23</v>
      </c>
      <c r="N134" s="358"/>
      <c r="O134" s="358" t="s">
        <v>4486</v>
      </c>
      <c r="P134" s="358" t="s">
        <v>36</v>
      </c>
      <c r="Q134" s="358"/>
      <c r="R134" s="356"/>
      <c r="S134" s="358"/>
      <c r="T134" s="358"/>
      <c r="U134" s="356"/>
      <c r="V134" s="360">
        <v>0</v>
      </c>
      <c r="W134" s="360">
        <v>0</v>
      </c>
      <c r="X134" s="360"/>
      <c r="Y134" s="356"/>
      <c r="Z134" s="360"/>
      <c r="AA134" s="360"/>
      <c r="AB134" s="360"/>
    </row>
    <row r="135" spans="1:28" s="213" customFormat="1" hidden="1" x14ac:dyDescent="0.25">
      <c r="A135" s="356">
        <v>46112</v>
      </c>
      <c r="B135" s="351" t="s">
        <v>217</v>
      </c>
      <c r="C135" s="351" t="s">
        <v>360</v>
      </c>
      <c r="D135" s="357">
        <v>870608350557</v>
      </c>
      <c r="E135" s="358" t="s">
        <v>4487</v>
      </c>
      <c r="F135" s="359" t="s">
        <v>4488</v>
      </c>
      <c r="G135" s="356">
        <v>46098</v>
      </c>
      <c r="H135" s="356">
        <v>46111</v>
      </c>
      <c r="I135" s="358" t="s">
        <v>21</v>
      </c>
      <c r="J135" s="356">
        <v>44927</v>
      </c>
      <c r="K135" s="356">
        <v>46085</v>
      </c>
      <c r="L135" s="358" t="s">
        <v>220</v>
      </c>
      <c r="M135" s="358" t="s">
        <v>23</v>
      </c>
      <c r="N135" s="358"/>
      <c r="O135" s="358" t="s">
        <v>4486</v>
      </c>
      <c r="P135" s="358" t="s">
        <v>36</v>
      </c>
      <c r="Q135" s="358"/>
      <c r="R135" s="356"/>
      <c r="S135" s="358"/>
      <c r="T135" s="358"/>
      <c r="U135" s="356"/>
      <c r="V135" s="360">
        <v>0</v>
      </c>
      <c r="W135" s="360">
        <v>0</v>
      </c>
      <c r="X135" s="360"/>
      <c r="Y135" s="356"/>
      <c r="Z135" s="360"/>
      <c r="AA135" s="360"/>
      <c r="AB135" s="360"/>
    </row>
    <row r="136" spans="1:28" s="213" customFormat="1" hidden="1" x14ac:dyDescent="0.25">
      <c r="A136" s="356">
        <v>46112</v>
      </c>
      <c r="B136" s="351" t="s">
        <v>217</v>
      </c>
      <c r="C136" s="351" t="s">
        <v>360</v>
      </c>
      <c r="D136" s="357">
        <v>711114350077</v>
      </c>
      <c r="E136" s="358" t="s">
        <v>4489</v>
      </c>
      <c r="F136" s="359" t="s">
        <v>4490</v>
      </c>
      <c r="G136" s="356">
        <v>46098</v>
      </c>
      <c r="H136" s="356">
        <v>46111</v>
      </c>
      <c r="I136" s="358" t="s">
        <v>21</v>
      </c>
      <c r="J136" s="356">
        <v>44927</v>
      </c>
      <c r="K136" s="356">
        <v>46085</v>
      </c>
      <c r="L136" s="358" t="s">
        <v>220</v>
      </c>
      <c r="M136" s="358" t="s">
        <v>23</v>
      </c>
      <c r="N136" s="358"/>
      <c r="O136" s="358" t="s">
        <v>4491</v>
      </c>
      <c r="P136" s="358" t="s">
        <v>36</v>
      </c>
      <c r="Q136" s="358"/>
      <c r="R136" s="356"/>
      <c r="S136" s="358"/>
      <c r="T136" s="358"/>
      <c r="U136" s="356"/>
      <c r="V136" s="360">
        <v>47000000</v>
      </c>
      <c r="W136" s="360">
        <v>3</v>
      </c>
      <c r="X136" s="360"/>
      <c r="Y136" s="356"/>
      <c r="Z136" s="360"/>
      <c r="AA136" s="360"/>
      <c r="AB136" s="360"/>
    </row>
    <row r="137" spans="1:28" s="213" customFormat="1" hidden="1" x14ac:dyDescent="0.25">
      <c r="A137" s="356">
        <v>46112</v>
      </c>
      <c r="B137" s="351" t="s">
        <v>217</v>
      </c>
      <c r="C137" s="351" t="s">
        <v>360</v>
      </c>
      <c r="D137" s="357">
        <v>950801451366</v>
      </c>
      <c r="E137" s="358" t="s">
        <v>4492</v>
      </c>
      <c r="F137" s="359" t="s">
        <v>4493</v>
      </c>
      <c r="G137" s="356">
        <v>46097</v>
      </c>
      <c r="H137" s="356">
        <v>46111</v>
      </c>
      <c r="I137" s="358" t="s">
        <v>21</v>
      </c>
      <c r="J137" s="356">
        <v>44927</v>
      </c>
      <c r="K137" s="356">
        <v>46090</v>
      </c>
      <c r="L137" s="358" t="s">
        <v>225</v>
      </c>
      <c r="M137" s="358" t="s">
        <v>23</v>
      </c>
      <c r="N137" s="358"/>
      <c r="O137" s="358" t="s">
        <v>4491</v>
      </c>
      <c r="P137" s="358" t="s">
        <v>36</v>
      </c>
      <c r="Q137" s="358"/>
      <c r="R137" s="356"/>
      <c r="S137" s="358"/>
      <c r="T137" s="358"/>
      <c r="U137" s="356"/>
      <c r="V137" s="360">
        <v>169275752</v>
      </c>
      <c r="W137" s="360">
        <v>0</v>
      </c>
      <c r="X137" s="360"/>
      <c r="Y137" s="356"/>
      <c r="Z137" s="360"/>
      <c r="AA137" s="360"/>
      <c r="AB137" s="360"/>
    </row>
    <row r="138" spans="1:28" s="213" customFormat="1" hidden="1" x14ac:dyDescent="0.25">
      <c r="A138" s="356">
        <v>46027</v>
      </c>
      <c r="B138" s="351" t="s">
        <v>193</v>
      </c>
      <c r="C138" s="351" t="s">
        <v>194</v>
      </c>
      <c r="D138" s="357">
        <v>70540028307</v>
      </c>
      <c r="E138" s="358" t="s">
        <v>968</v>
      </c>
      <c r="F138" s="359" t="s">
        <v>1559</v>
      </c>
      <c r="G138" s="356">
        <v>45973</v>
      </c>
      <c r="H138" s="356">
        <v>45979</v>
      </c>
      <c r="I138" s="358" t="s">
        <v>24</v>
      </c>
      <c r="J138" s="356">
        <v>44562</v>
      </c>
      <c r="K138" s="356">
        <v>45657</v>
      </c>
      <c r="L138" s="358" t="s">
        <v>208</v>
      </c>
      <c r="M138" s="358" t="s">
        <v>23</v>
      </c>
      <c r="N138" s="358"/>
      <c r="O138" s="358" t="s">
        <v>207</v>
      </c>
      <c r="P138" s="358" t="s">
        <v>11</v>
      </c>
      <c r="Q138" s="358">
        <v>1110</v>
      </c>
      <c r="R138" s="356">
        <v>45971</v>
      </c>
      <c r="S138" s="358"/>
      <c r="T138" s="358"/>
      <c r="U138" s="356"/>
      <c r="V138" s="360">
        <v>3250382508</v>
      </c>
      <c r="W138" s="360">
        <v>0.01</v>
      </c>
      <c r="X138" s="360">
        <v>4000000</v>
      </c>
      <c r="Y138" s="356"/>
      <c r="Z138" s="360"/>
      <c r="AA138" s="360"/>
      <c r="AB138" s="360"/>
    </row>
    <row r="139" spans="1:28" s="213" customFormat="1" hidden="1" x14ac:dyDescent="0.25">
      <c r="A139" s="356">
        <v>46112</v>
      </c>
      <c r="B139" s="351" t="s">
        <v>217</v>
      </c>
      <c r="C139" s="351" t="s">
        <v>360</v>
      </c>
      <c r="D139" s="357">
        <v>111140011836</v>
      </c>
      <c r="E139" s="358" t="s">
        <v>4494</v>
      </c>
      <c r="F139" s="359" t="s">
        <v>4495</v>
      </c>
      <c r="G139" s="356">
        <v>46094</v>
      </c>
      <c r="H139" s="356">
        <v>46111</v>
      </c>
      <c r="I139" s="358" t="s">
        <v>21</v>
      </c>
      <c r="J139" s="356">
        <v>44927</v>
      </c>
      <c r="K139" s="356">
        <v>46091</v>
      </c>
      <c r="L139" s="358" t="s">
        <v>4496</v>
      </c>
      <c r="M139" s="358" t="s">
        <v>23</v>
      </c>
      <c r="N139" s="358"/>
      <c r="O139" s="358" t="s">
        <v>4497</v>
      </c>
      <c r="P139" s="358" t="s">
        <v>36</v>
      </c>
      <c r="Q139" s="358"/>
      <c r="R139" s="356"/>
      <c r="S139" s="358"/>
      <c r="T139" s="358"/>
      <c r="U139" s="356"/>
      <c r="V139" s="360">
        <v>0</v>
      </c>
      <c r="W139" s="360">
        <v>0</v>
      </c>
      <c r="X139" s="360"/>
      <c r="Y139" s="356"/>
      <c r="Z139" s="360"/>
      <c r="AA139" s="360"/>
      <c r="AB139" s="360"/>
    </row>
    <row r="140" spans="1:28" s="213" customFormat="1" hidden="1" x14ac:dyDescent="0.25">
      <c r="A140" s="356">
        <v>46112</v>
      </c>
      <c r="B140" s="351" t="s">
        <v>217</v>
      </c>
      <c r="C140" s="351" t="s">
        <v>360</v>
      </c>
      <c r="D140" s="357">
        <v>240940008571</v>
      </c>
      <c r="E140" s="358" t="s">
        <v>4498</v>
      </c>
      <c r="F140" s="359" t="s">
        <v>4499</v>
      </c>
      <c r="G140" s="356">
        <v>46087</v>
      </c>
      <c r="H140" s="356">
        <v>46108</v>
      </c>
      <c r="I140" s="358" t="s">
        <v>21</v>
      </c>
      <c r="J140" s="356">
        <v>45541</v>
      </c>
      <c r="K140" s="356">
        <v>46065</v>
      </c>
      <c r="L140" s="358" t="s">
        <v>238</v>
      </c>
      <c r="M140" s="358" t="s">
        <v>23</v>
      </c>
      <c r="N140" s="358"/>
      <c r="O140" s="358" t="s">
        <v>244</v>
      </c>
      <c r="P140" s="358" t="s">
        <v>36</v>
      </c>
      <c r="Q140" s="358"/>
      <c r="R140" s="356"/>
      <c r="S140" s="358"/>
      <c r="T140" s="358"/>
      <c r="U140" s="356"/>
      <c r="V140" s="360">
        <v>0</v>
      </c>
      <c r="W140" s="360">
        <v>0</v>
      </c>
      <c r="X140" s="360"/>
      <c r="Y140" s="356"/>
      <c r="Z140" s="360"/>
      <c r="AA140" s="360"/>
      <c r="AB140" s="360"/>
    </row>
    <row r="141" spans="1:28" s="213" customFormat="1" hidden="1" x14ac:dyDescent="0.25">
      <c r="A141" s="356">
        <v>45938</v>
      </c>
      <c r="B141" s="351" t="s">
        <v>304</v>
      </c>
      <c r="C141" s="351" t="s">
        <v>305</v>
      </c>
      <c r="D141" s="357">
        <v>40140000248</v>
      </c>
      <c r="E141" s="358" t="s">
        <v>1255</v>
      </c>
      <c r="F141" s="359" t="s">
        <v>1256</v>
      </c>
      <c r="G141" s="356">
        <v>45930</v>
      </c>
      <c r="H141" s="356">
        <v>45937</v>
      </c>
      <c r="I141" s="358" t="s">
        <v>24</v>
      </c>
      <c r="J141" s="356">
        <v>44927</v>
      </c>
      <c r="K141" s="356">
        <v>45657</v>
      </c>
      <c r="L141" s="358" t="s">
        <v>311</v>
      </c>
      <c r="M141" s="358" t="s">
        <v>152</v>
      </c>
      <c r="N141" s="358"/>
      <c r="O141" s="358" t="s">
        <v>1257</v>
      </c>
      <c r="P141" s="358" t="s">
        <v>36</v>
      </c>
      <c r="Q141" s="358"/>
      <c r="R141" s="356"/>
      <c r="S141" s="358"/>
      <c r="T141" s="358"/>
      <c r="U141" s="356"/>
      <c r="V141" s="360">
        <v>2700916246</v>
      </c>
      <c r="W141" s="360">
        <v>4.8</v>
      </c>
      <c r="X141" s="360">
        <v>27000</v>
      </c>
      <c r="Y141" s="356"/>
      <c r="Z141" s="360"/>
      <c r="AA141" s="360"/>
      <c r="AB141" s="360"/>
    </row>
    <row r="142" spans="1:28" s="213" customFormat="1" hidden="1" x14ac:dyDescent="0.25">
      <c r="A142" s="356">
        <v>45945</v>
      </c>
      <c r="B142" s="351" t="s">
        <v>304</v>
      </c>
      <c r="C142" s="351" t="s">
        <v>305</v>
      </c>
      <c r="D142" s="357">
        <v>950901300253</v>
      </c>
      <c r="E142" s="358" t="s">
        <v>1258</v>
      </c>
      <c r="F142" s="359" t="s">
        <v>1259</v>
      </c>
      <c r="G142" s="356">
        <v>45938</v>
      </c>
      <c r="H142" s="356">
        <v>45943</v>
      </c>
      <c r="I142" s="358" t="s">
        <v>24</v>
      </c>
      <c r="J142" s="356">
        <v>44562</v>
      </c>
      <c r="K142" s="356">
        <v>45838</v>
      </c>
      <c r="L142" s="358" t="s">
        <v>325</v>
      </c>
      <c r="M142" s="358" t="s">
        <v>149</v>
      </c>
      <c r="N142" s="358"/>
      <c r="O142" s="358" t="s">
        <v>1260</v>
      </c>
      <c r="P142" s="358" t="s">
        <v>165</v>
      </c>
      <c r="Q142" s="358"/>
      <c r="R142" s="356"/>
      <c r="S142" s="358" t="s">
        <v>1162</v>
      </c>
      <c r="T142" s="358"/>
      <c r="U142" s="356"/>
      <c r="V142" s="360">
        <v>147129190</v>
      </c>
      <c r="W142" s="360">
        <v>1.1000000000000001</v>
      </c>
      <c r="X142" s="360">
        <v>5000000</v>
      </c>
      <c r="Y142" s="356"/>
      <c r="Z142" s="360"/>
      <c r="AA142" s="360"/>
      <c r="AB142" s="360"/>
    </row>
    <row r="143" spans="1:28" s="213" customFormat="1" hidden="1" x14ac:dyDescent="0.25">
      <c r="A143" s="356">
        <v>45945</v>
      </c>
      <c r="B143" s="351" t="s">
        <v>304</v>
      </c>
      <c r="C143" s="351" t="s">
        <v>305</v>
      </c>
      <c r="D143" s="357">
        <v>950124300256</v>
      </c>
      <c r="E143" s="358" t="s">
        <v>1261</v>
      </c>
      <c r="F143" s="359" t="s">
        <v>1262</v>
      </c>
      <c r="G143" s="356">
        <v>45938</v>
      </c>
      <c r="H143" s="356">
        <v>45943</v>
      </c>
      <c r="I143" s="358" t="s">
        <v>24</v>
      </c>
      <c r="J143" s="356">
        <v>44562</v>
      </c>
      <c r="K143" s="356">
        <v>45838</v>
      </c>
      <c r="L143" s="358" t="s">
        <v>386</v>
      </c>
      <c r="M143" s="358" t="s">
        <v>149</v>
      </c>
      <c r="N143" s="358"/>
      <c r="O143" s="358" t="s">
        <v>1260</v>
      </c>
      <c r="P143" s="358" t="s">
        <v>165</v>
      </c>
      <c r="Q143" s="358"/>
      <c r="R143" s="356"/>
      <c r="S143" s="358" t="s">
        <v>1162</v>
      </c>
      <c r="T143" s="358"/>
      <c r="U143" s="356"/>
      <c r="V143" s="360">
        <v>114670794</v>
      </c>
      <c r="W143" s="360">
        <v>0.04</v>
      </c>
      <c r="X143" s="360">
        <v>12000000</v>
      </c>
      <c r="Y143" s="356"/>
      <c r="Z143" s="360"/>
      <c r="AA143" s="360"/>
      <c r="AB143" s="360"/>
    </row>
    <row r="144" spans="1:28" s="213" customFormat="1" hidden="1" x14ac:dyDescent="0.25">
      <c r="A144" s="356">
        <v>46111</v>
      </c>
      <c r="B144" s="351" t="s">
        <v>363</v>
      </c>
      <c r="C144" s="351" t="s">
        <v>364</v>
      </c>
      <c r="D144" s="357">
        <v>111240001298</v>
      </c>
      <c r="E144" s="358" t="s">
        <v>2697</v>
      </c>
      <c r="F144" s="359" t="s">
        <v>4500</v>
      </c>
      <c r="G144" s="356">
        <v>45992</v>
      </c>
      <c r="H144" s="356">
        <v>46000</v>
      </c>
      <c r="I144" s="358" t="s">
        <v>4442</v>
      </c>
      <c r="J144" s="356">
        <v>44562</v>
      </c>
      <c r="K144" s="356">
        <v>45291</v>
      </c>
      <c r="L144" s="358" t="s">
        <v>749</v>
      </c>
      <c r="M144" s="358"/>
      <c r="N144" s="358"/>
      <c r="O144" s="358"/>
      <c r="P144" s="358" t="s">
        <v>28</v>
      </c>
      <c r="Q144" s="358"/>
      <c r="R144" s="356"/>
      <c r="S144" s="358"/>
      <c r="T144" s="358"/>
      <c r="U144" s="356"/>
      <c r="V144" s="360">
        <v>12956920429</v>
      </c>
      <c r="W144" s="360">
        <v>10.251467032267126</v>
      </c>
      <c r="X144" s="360">
        <v>1600000</v>
      </c>
      <c r="Y144" s="356"/>
      <c r="Z144" s="360"/>
      <c r="AA144" s="360"/>
      <c r="AB144" s="360"/>
    </row>
    <row r="145" spans="1:28" s="213" customFormat="1" hidden="1" x14ac:dyDescent="0.25">
      <c r="A145" s="356">
        <v>45973</v>
      </c>
      <c r="B145" s="351" t="s">
        <v>304</v>
      </c>
      <c r="C145" s="351" t="s">
        <v>305</v>
      </c>
      <c r="D145" s="357">
        <v>230140012925</v>
      </c>
      <c r="E145" s="358" t="s">
        <v>1521</v>
      </c>
      <c r="F145" s="359" t="s">
        <v>1520</v>
      </c>
      <c r="G145" s="356">
        <v>45952</v>
      </c>
      <c r="H145" s="356">
        <v>45973</v>
      </c>
      <c r="I145" s="358" t="s">
        <v>24</v>
      </c>
      <c r="J145" s="356">
        <v>44938</v>
      </c>
      <c r="K145" s="356">
        <v>45930</v>
      </c>
      <c r="L145" s="358" t="s">
        <v>327</v>
      </c>
      <c r="M145" s="358" t="s">
        <v>149</v>
      </c>
      <c r="N145" s="358"/>
      <c r="O145" s="358" t="s">
        <v>421</v>
      </c>
      <c r="P145" s="358" t="s">
        <v>165</v>
      </c>
      <c r="Q145" s="358"/>
      <c r="R145" s="356"/>
      <c r="S145" s="358" t="s">
        <v>1141</v>
      </c>
      <c r="T145" s="358" t="s">
        <v>1843</v>
      </c>
      <c r="U145" s="356">
        <v>45950</v>
      </c>
      <c r="V145" s="360">
        <v>2334164900</v>
      </c>
      <c r="W145" s="360">
        <v>1.9</v>
      </c>
      <c r="X145" s="360">
        <v>337202769</v>
      </c>
      <c r="Y145" s="356"/>
      <c r="Z145" s="360"/>
      <c r="AA145" s="360"/>
      <c r="AB145" s="360"/>
    </row>
    <row r="146" spans="1:28" s="213" customFormat="1" hidden="1" x14ac:dyDescent="0.25">
      <c r="A146" s="356">
        <v>46111</v>
      </c>
      <c r="B146" s="351" t="s">
        <v>363</v>
      </c>
      <c r="C146" s="351" t="s">
        <v>364</v>
      </c>
      <c r="D146" s="357">
        <v>70640022568</v>
      </c>
      <c r="E146" s="358" t="s">
        <v>764</v>
      </c>
      <c r="F146" s="359" t="s">
        <v>794</v>
      </c>
      <c r="G146" s="356">
        <v>45880</v>
      </c>
      <c r="H146" s="356">
        <v>45891</v>
      </c>
      <c r="I146" s="358" t="s">
        <v>4501</v>
      </c>
      <c r="J146" s="356">
        <v>44562</v>
      </c>
      <c r="K146" s="356">
        <v>45875</v>
      </c>
      <c r="L146" s="358" t="s">
        <v>765</v>
      </c>
      <c r="M146" s="358"/>
      <c r="N146" s="358"/>
      <c r="O146" s="358"/>
      <c r="P146" s="358" t="s">
        <v>4502</v>
      </c>
      <c r="Q146" s="358"/>
      <c r="R146" s="356"/>
      <c r="S146" s="358"/>
      <c r="T146" s="358"/>
      <c r="U146" s="356"/>
      <c r="V146" s="360">
        <v>1146898453</v>
      </c>
      <c r="W146" s="360"/>
      <c r="X146" s="360">
        <v>50000</v>
      </c>
      <c r="Y146" s="356"/>
      <c r="Z146" s="360"/>
      <c r="AA146" s="360"/>
      <c r="AB146" s="360"/>
    </row>
    <row r="147" spans="1:28" s="213" customFormat="1" hidden="1" x14ac:dyDescent="0.25">
      <c r="A147" s="356">
        <v>46001</v>
      </c>
      <c r="B147" s="351" t="s">
        <v>304</v>
      </c>
      <c r="C147" s="351" t="s">
        <v>305</v>
      </c>
      <c r="D147" s="357">
        <v>160940029715</v>
      </c>
      <c r="E147" s="358" t="s">
        <v>975</v>
      </c>
      <c r="F147" s="359" t="s">
        <v>1854</v>
      </c>
      <c r="G147" s="356">
        <v>45981</v>
      </c>
      <c r="H147" s="356">
        <v>45994</v>
      </c>
      <c r="I147" s="358" t="s">
        <v>21</v>
      </c>
      <c r="J147" s="356">
        <v>44197</v>
      </c>
      <c r="K147" s="356">
        <v>45930</v>
      </c>
      <c r="L147" s="358" t="s">
        <v>316</v>
      </c>
      <c r="M147" s="358" t="s">
        <v>150</v>
      </c>
      <c r="N147" s="358"/>
      <c r="O147" s="358" t="s">
        <v>1855</v>
      </c>
      <c r="P147" s="358" t="s">
        <v>165</v>
      </c>
      <c r="Q147" s="358"/>
      <c r="R147" s="356"/>
      <c r="S147" s="358" t="s">
        <v>1141</v>
      </c>
      <c r="T147" s="358" t="s">
        <v>1847</v>
      </c>
      <c r="U147" s="356">
        <v>45980</v>
      </c>
      <c r="V147" s="360">
        <v>102033087700</v>
      </c>
      <c r="W147" s="360">
        <v>2.1</v>
      </c>
      <c r="X147" s="360">
        <v>3000000</v>
      </c>
      <c r="Y147" s="356"/>
      <c r="Z147" s="360"/>
      <c r="AA147" s="360"/>
      <c r="AB147" s="360"/>
    </row>
    <row r="148" spans="1:28" s="213" customFormat="1" hidden="1" x14ac:dyDescent="0.25">
      <c r="A148" s="356">
        <v>46001</v>
      </c>
      <c r="B148" s="351" t="s">
        <v>304</v>
      </c>
      <c r="C148" s="351" t="s">
        <v>305</v>
      </c>
      <c r="D148" s="357">
        <v>151240003688</v>
      </c>
      <c r="E148" s="358" t="s">
        <v>1858</v>
      </c>
      <c r="F148" s="359" t="s">
        <v>1859</v>
      </c>
      <c r="G148" s="356">
        <v>45995</v>
      </c>
      <c r="H148" s="356">
        <v>46001</v>
      </c>
      <c r="I148" s="358" t="s">
        <v>24</v>
      </c>
      <c r="J148" s="356">
        <v>45292</v>
      </c>
      <c r="K148" s="356">
        <v>45930</v>
      </c>
      <c r="L148" s="358" t="s">
        <v>1860</v>
      </c>
      <c r="M148" s="358" t="s">
        <v>149</v>
      </c>
      <c r="N148" s="358"/>
      <c r="O148" s="358" t="s">
        <v>380</v>
      </c>
      <c r="P148" s="358" t="s">
        <v>165</v>
      </c>
      <c r="Q148" s="358"/>
      <c r="R148" s="356"/>
      <c r="S148" s="358" t="s">
        <v>1861</v>
      </c>
      <c r="T148" s="358" t="s">
        <v>1862</v>
      </c>
      <c r="U148" s="356">
        <v>45993</v>
      </c>
      <c r="V148" s="360"/>
      <c r="W148" s="360"/>
      <c r="X148" s="360"/>
      <c r="Y148" s="356"/>
      <c r="Z148" s="360"/>
      <c r="AA148" s="360"/>
      <c r="AB148" s="360"/>
    </row>
    <row r="149" spans="1:28" s="213" customFormat="1" hidden="1" x14ac:dyDescent="0.25">
      <c r="A149" s="356">
        <v>46111</v>
      </c>
      <c r="B149" s="351" t="s">
        <v>363</v>
      </c>
      <c r="C149" s="351" t="s">
        <v>364</v>
      </c>
      <c r="D149" s="357">
        <v>821001300554</v>
      </c>
      <c r="E149" s="358" t="s">
        <v>1606</v>
      </c>
      <c r="F149" s="359" t="s">
        <v>4503</v>
      </c>
      <c r="G149" s="356">
        <v>45973</v>
      </c>
      <c r="H149" s="356">
        <v>45981</v>
      </c>
      <c r="I149" s="358" t="s">
        <v>4501</v>
      </c>
      <c r="J149" s="356">
        <v>44743</v>
      </c>
      <c r="K149" s="356">
        <v>45961</v>
      </c>
      <c r="L149" s="358" t="s">
        <v>1607</v>
      </c>
      <c r="M149" s="358"/>
      <c r="N149" s="358"/>
      <c r="O149" s="358"/>
      <c r="P149" s="358" t="s">
        <v>4502</v>
      </c>
      <c r="Q149" s="358"/>
      <c r="R149" s="356"/>
      <c r="S149" s="358"/>
      <c r="T149" s="358"/>
      <c r="U149" s="356"/>
      <c r="V149" s="360">
        <v>50955838</v>
      </c>
      <c r="W149" s="360">
        <v>2.7875849425765571</v>
      </c>
      <c r="X149" s="360">
        <v>25000</v>
      </c>
      <c r="Y149" s="356"/>
      <c r="Z149" s="360"/>
      <c r="AA149" s="360"/>
      <c r="AB149" s="360"/>
    </row>
    <row r="150" spans="1:28" s="213" customFormat="1" hidden="1" x14ac:dyDescent="0.25">
      <c r="A150" s="356">
        <v>46112</v>
      </c>
      <c r="B150" s="351" t="s">
        <v>358</v>
      </c>
      <c r="C150" s="351" t="s">
        <v>245</v>
      </c>
      <c r="D150" s="357">
        <v>950840000144</v>
      </c>
      <c r="E150" s="358" t="s">
        <v>247</v>
      </c>
      <c r="F150" s="359">
        <v>330</v>
      </c>
      <c r="G150" s="356">
        <v>45484</v>
      </c>
      <c r="H150" s="356">
        <v>45489</v>
      </c>
      <c r="I150" s="358" t="s">
        <v>21</v>
      </c>
      <c r="J150" s="356">
        <v>44197</v>
      </c>
      <c r="K150" s="356">
        <v>45291</v>
      </c>
      <c r="L150" s="358" t="s">
        <v>248</v>
      </c>
      <c r="M150" s="358" t="s">
        <v>1137</v>
      </c>
      <c r="N150" s="358" t="s">
        <v>86</v>
      </c>
      <c r="O150" s="358" t="s">
        <v>249</v>
      </c>
      <c r="P150" s="358" t="s">
        <v>28</v>
      </c>
      <c r="Q150" s="358">
        <v>250</v>
      </c>
      <c r="R150" s="356">
        <v>45484</v>
      </c>
      <c r="S150" s="358" t="s">
        <v>57</v>
      </c>
      <c r="T150" s="358" t="s">
        <v>57</v>
      </c>
      <c r="U150" s="356" t="s">
        <v>57</v>
      </c>
      <c r="V150" s="360">
        <v>528476000000</v>
      </c>
      <c r="W150" s="360">
        <v>6.5</v>
      </c>
      <c r="X150" s="360">
        <v>0</v>
      </c>
      <c r="Y150" s="356"/>
      <c r="Z150" s="360"/>
      <c r="AA150" s="360"/>
      <c r="AB150" s="360"/>
    </row>
    <row r="151" spans="1:28" s="213" customFormat="1" hidden="1" x14ac:dyDescent="0.25">
      <c r="A151" s="356">
        <v>46112</v>
      </c>
      <c r="B151" s="351" t="s">
        <v>358</v>
      </c>
      <c r="C151" s="351" t="s">
        <v>245</v>
      </c>
      <c r="D151" s="357" t="s">
        <v>4504</v>
      </c>
      <c r="E151" s="358" t="s">
        <v>974</v>
      </c>
      <c r="F151" s="359" t="s">
        <v>1275</v>
      </c>
      <c r="G151" s="356">
        <v>45916</v>
      </c>
      <c r="H151" s="356">
        <v>45924</v>
      </c>
      <c r="I151" s="358" t="s">
        <v>24</v>
      </c>
      <c r="J151" s="356">
        <v>44197</v>
      </c>
      <c r="K151" s="356">
        <v>45657</v>
      </c>
      <c r="L151" s="358" t="s">
        <v>248</v>
      </c>
      <c r="M151" s="358" t="s">
        <v>1137</v>
      </c>
      <c r="N151" s="358"/>
      <c r="O151" s="358" t="s">
        <v>1276</v>
      </c>
      <c r="P151" s="358" t="s">
        <v>28</v>
      </c>
      <c r="Q151" s="358">
        <v>877</v>
      </c>
      <c r="R151" s="356">
        <v>45912</v>
      </c>
      <c r="S151" s="358"/>
      <c r="T151" s="358"/>
      <c r="U151" s="356"/>
      <c r="V151" s="360">
        <v>520007384777</v>
      </c>
      <c r="W151" s="360">
        <v>10.57</v>
      </c>
      <c r="X151" s="360">
        <v>0</v>
      </c>
      <c r="Y151" s="356"/>
      <c r="Z151" s="360"/>
      <c r="AA151" s="360"/>
      <c r="AB151" s="360"/>
    </row>
    <row r="152" spans="1:28" s="213" customFormat="1" hidden="1" x14ac:dyDescent="0.25">
      <c r="A152" s="356">
        <v>46112</v>
      </c>
      <c r="B152" s="351" t="s">
        <v>358</v>
      </c>
      <c r="C152" s="351" t="s">
        <v>245</v>
      </c>
      <c r="D152" s="357">
        <v>860613350502</v>
      </c>
      <c r="E152" s="358" t="s">
        <v>4505</v>
      </c>
      <c r="F152" s="359" t="s">
        <v>3322</v>
      </c>
      <c r="G152" s="356">
        <v>46087</v>
      </c>
      <c r="H152" s="356">
        <v>46092</v>
      </c>
      <c r="I152" s="358" t="s">
        <v>21</v>
      </c>
      <c r="J152" s="356">
        <v>44820</v>
      </c>
      <c r="K152" s="356">
        <v>45995</v>
      </c>
      <c r="L152" s="358" t="s">
        <v>390</v>
      </c>
      <c r="M152" s="358" t="s">
        <v>149</v>
      </c>
      <c r="N152" s="358"/>
      <c r="O152" s="358" t="s">
        <v>1160</v>
      </c>
      <c r="P152" s="358" t="s">
        <v>252</v>
      </c>
      <c r="Q152" s="358"/>
      <c r="R152" s="356"/>
      <c r="S152" s="358"/>
      <c r="T152" s="358"/>
      <c r="U152" s="356"/>
      <c r="V152" s="360"/>
      <c r="W152" s="360"/>
      <c r="X152" s="360"/>
      <c r="Y152" s="356"/>
      <c r="Z152" s="360"/>
      <c r="AA152" s="360"/>
      <c r="AB152" s="360"/>
    </row>
    <row r="153" spans="1:28" s="213" customFormat="1" hidden="1" x14ac:dyDescent="0.25">
      <c r="A153" s="356">
        <v>46112</v>
      </c>
      <c r="B153" s="351" t="s">
        <v>358</v>
      </c>
      <c r="C153" s="351" t="s">
        <v>245</v>
      </c>
      <c r="D153" s="357" t="s">
        <v>4506</v>
      </c>
      <c r="E153" s="358" t="s">
        <v>4507</v>
      </c>
      <c r="F153" s="359" t="s">
        <v>4508</v>
      </c>
      <c r="G153" s="356">
        <v>46091</v>
      </c>
      <c r="H153" s="356">
        <v>46094</v>
      </c>
      <c r="I153" s="358" t="s">
        <v>1064</v>
      </c>
      <c r="J153" s="356">
        <v>45432</v>
      </c>
      <c r="K153" s="356">
        <v>46085</v>
      </c>
      <c r="L153" s="358" t="s">
        <v>390</v>
      </c>
      <c r="M153" s="358" t="s">
        <v>149</v>
      </c>
      <c r="N153" s="358"/>
      <c r="O153" s="358" t="s">
        <v>73</v>
      </c>
      <c r="P153" s="358" t="s">
        <v>252</v>
      </c>
      <c r="Q153" s="358"/>
      <c r="R153" s="356"/>
      <c r="S153" s="358"/>
      <c r="T153" s="358"/>
      <c r="U153" s="356"/>
      <c r="V153" s="360"/>
      <c r="W153" s="360"/>
      <c r="X153" s="360"/>
      <c r="Y153" s="356"/>
      <c r="Z153" s="360"/>
      <c r="AA153" s="360"/>
      <c r="AB153" s="360"/>
    </row>
    <row r="154" spans="1:28" s="213" customFormat="1" hidden="1" x14ac:dyDescent="0.25">
      <c r="A154" s="356">
        <v>46112</v>
      </c>
      <c r="B154" s="351" t="s">
        <v>358</v>
      </c>
      <c r="C154" s="351" t="s">
        <v>245</v>
      </c>
      <c r="D154" s="357" t="s">
        <v>4509</v>
      </c>
      <c r="E154" s="358" t="s">
        <v>4510</v>
      </c>
      <c r="F154" s="359" t="s">
        <v>4511</v>
      </c>
      <c r="G154" s="356">
        <v>46087</v>
      </c>
      <c r="H154" s="356">
        <v>46093</v>
      </c>
      <c r="I154" s="358" t="s">
        <v>1064</v>
      </c>
      <c r="J154" s="356">
        <v>45315</v>
      </c>
      <c r="K154" s="356">
        <v>46084</v>
      </c>
      <c r="L154" s="358" t="s">
        <v>246</v>
      </c>
      <c r="M154" s="358" t="s">
        <v>149</v>
      </c>
      <c r="N154" s="358"/>
      <c r="O154" s="358" t="s">
        <v>4512</v>
      </c>
      <c r="P154" s="358" t="s">
        <v>252</v>
      </c>
      <c r="Q154" s="358"/>
      <c r="R154" s="356"/>
      <c r="S154" s="358"/>
      <c r="T154" s="358"/>
      <c r="U154" s="356"/>
      <c r="V154" s="360"/>
      <c r="W154" s="360"/>
      <c r="X154" s="360"/>
      <c r="Y154" s="356"/>
      <c r="Z154" s="360"/>
      <c r="AA154" s="360"/>
      <c r="AB154" s="360"/>
    </row>
    <row r="155" spans="1:28" s="213" customFormat="1" hidden="1" x14ac:dyDescent="0.25">
      <c r="A155" s="356">
        <v>46112</v>
      </c>
      <c r="B155" s="351" t="s">
        <v>358</v>
      </c>
      <c r="C155" s="351" t="s">
        <v>245</v>
      </c>
      <c r="D155" s="357" t="s">
        <v>4513</v>
      </c>
      <c r="E155" s="358" t="s">
        <v>4514</v>
      </c>
      <c r="F155" s="359" t="s">
        <v>4515</v>
      </c>
      <c r="G155" s="356">
        <v>46087</v>
      </c>
      <c r="H155" s="356">
        <v>46093</v>
      </c>
      <c r="I155" s="358" t="s">
        <v>1064</v>
      </c>
      <c r="J155" s="356">
        <v>45337</v>
      </c>
      <c r="K155" s="356">
        <v>46077</v>
      </c>
      <c r="L155" s="358" t="s">
        <v>251</v>
      </c>
      <c r="M155" s="358" t="s">
        <v>149</v>
      </c>
      <c r="N155" s="358"/>
      <c r="O155" s="358" t="s">
        <v>46</v>
      </c>
      <c r="P155" s="358" t="s">
        <v>252</v>
      </c>
      <c r="Q155" s="358"/>
      <c r="R155" s="356"/>
      <c r="S155" s="358"/>
      <c r="T155" s="358"/>
      <c r="U155" s="356"/>
      <c r="V155" s="360"/>
      <c r="W155" s="360"/>
      <c r="X155" s="360"/>
      <c r="Y155" s="356"/>
      <c r="Z155" s="360"/>
      <c r="AA155" s="360"/>
      <c r="AB155" s="360"/>
    </row>
    <row r="156" spans="1:28" s="213" customFormat="1" hidden="1" x14ac:dyDescent="0.25">
      <c r="A156" s="356">
        <v>46111</v>
      </c>
      <c r="B156" s="351" t="s">
        <v>363</v>
      </c>
      <c r="C156" s="351" t="s">
        <v>364</v>
      </c>
      <c r="D156" s="357">
        <v>920941000346</v>
      </c>
      <c r="E156" s="358" t="s">
        <v>1941</v>
      </c>
      <c r="F156" s="359" t="s">
        <v>1944</v>
      </c>
      <c r="G156" s="356">
        <v>45986</v>
      </c>
      <c r="H156" s="356">
        <v>45992</v>
      </c>
      <c r="I156" s="358" t="s">
        <v>4501</v>
      </c>
      <c r="J156" s="356">
        <v>44562</v>
      </c>
      <c r="K156" s="356">
        <v>45979</v>
      </c>
      <c r="L156" s="358" t="s">
        <v>765</v>
      </c>
      <c r="M156" s="358"/>
      <c r="N156" s="358"/>
      <c r="O156" s="358"/>
      <c r="P156" s="358" t="s">
        <v>4502</v>
      </c>
      <c r="Q156" s="358"/>
      <c r="R156" s="356"/>
      <c r="S156" s="358"/>
      <c r="T156" s="358"/>
      <c r="U156" s="356"/>
      <c r="V156" s="360">
        <v>443301920</v>
      </c>
      <c r="W156" s="360">
        <v>92.5351564677119</v>
      </c>
      <c r="X156" s="360">
        <v>15000</v>
      </c>
      <c r="Y156" s="356"/>
      <c r="Z156" s="360"/>
      <c r="AA156" s="360"/>
      <c r="AB156" s="360"/>
    </row>
    <row r="157" spans="1:28" s="213" customFormat="1" hidden="1" x14ac:dyDescent="0.25">
      <c r="A157" s="356">
        <v>45942</v>
      </c>
      <c r="B157" s="351" t="s">
        <v>328</v>
      </c>
      <c r="C157" s="351" t="s">
        <v>329</v>
      </c>
      <c r="D157" s="357">
        <v>100340003917</v>
      </c>
      <c r="E157" s="358" t="s">
        <v>1033</v>
      </c>
      <c r="F157" s="359" t="s">
        <v>1032</v>
      </c>
      <c r="G157" s="356">
        <v>45870</v>
      </c>
      <c r="H157" s="356">
        <v>45904</v>
      </c>
      <c r="I157" s="358" t="s">
        <v>1065</v>
      </c>
      <c r="J157" s="356">
        <v>43831</v>
      </c>
      <c r="K157" s="356">
        <v>45657</v>
      </c>
      <c r="L157" s="358" t="s">
        <v>1034</v>
      </c>
      <c r="M157" s="358" t="s">
        <v>176</v>
      </c>
      <c r="N157" s="358" t="s">
        <v>118</v>
      </c>
      <c r="O157" s="358" t="s">
        <v>1169</v>
      </c>
      <c r="P157" s="358" t="s">
        <v>28</v>
      </c>
      <c r="Q157" s="358">
        <v>677</v>
      </c>
      <c r="R157" s="356">
        <v>45867</v>
      </c>
      <c r="S157" s="358"/>
      <c r="T157" s="358"/>
      <c r="U157" s="356"/>
      <c r="V157" s="360">
        <v>47706437460</v>
      </c>
      <c r="W157" s="360">
        <v>16.2</v>
      </c>
      <c r="X157" s="360"/>
      <c r="Y157" s="356">
        <v>46083</v>
      </c>
      <c r="Z157" s="360">
        <v>255227404</v>
      </c>
      <c r="AA157" s="360">
        <v>255227404</v>
      </c>
      <c r="AB157" s="360"/>
    </row>
    <row r="158" spans="1:28" s="213" customFormat="1" hidden="1" x14ac:dyDescent="0.25">
      <c r="A158" s="356">
        <v>45942</v>
      </c>
      <c r="B158" s="351" t="s">
        <v>328</v>
      </c>
      <c r="C158" s="351" t="s">
        <v>329</v>
      </c>
      <c r="D158" s="357">
        <v>50140012273</v>
      </c>
      <c r="E158" s="358" t="s">
        <v>1046</v>
      </c>
      <c r="F158" s="359" t="s">
        <v>1045</v>
      </c>
      <c r="G158" s="356">
        <v>45881</v>
      </c>
      <c r="H158" s="356">
        <v>45904</v>
      </c>
      <c r="I158" s="358" t="s">
        <v>1065</v>
      </c>
      <c r="J158" s="356">
        <v>44562</v>
      </c>
      <c r="K158" s="356">
        <v>45657</v>
      </c>
      <c r="L158" s="358" t="s">
        <v>375</v>
      </c>
      <c r="M158" s="358" t="s">
        <v>293</v>
      </c>
      <c r="N158" s="358" t="s">
        <v>118</v>
      </c>
      <c r="O158" s="358" t="s">
        <v>1278</v>
      </c>
      <c r="P158" s="358" t="s">
        <v>28</v>
      </c>
      <c r="Q158" s="358">
        <v>710</v>
      </c>
      <c r="R158" s="356">
        <v>45873</v>
      </c>
      <c r="S158" s="358"/>
      <c r="T158" s="358"/>
      <c r="U158" s="356"/>
      <c r="V158" s="360" t="s">
        <v>1279</v>
      </c>
      <c r="W158" s="360"/>
      <c r="X158" s="360"/>
      <c r="Y158" s="356"/>
      <c r="Z158" s="360"/>
      <c r="AA158" s="360"/>
      <c r="AB158" s="360"/>
    </row>
    <row r="159" spans="1:28" s="213" customFormat="1" hidden="1" x14ac:dyDescent="0.25">
      <c r="A159" s="356">
        <v>45942</v>
      </c>
      <c r="B159" s="351" t="s">
        <v>328</v>
      </c>
      <c r="C159" s="351" t="s">
        <v>329</v>
      </c>
      <c r="D159" s="357">
        <v>981240001604</v>
      </c>
      <c r="E159" s="358" t="s">
        <v>1066</v>
      </c>
      <c r="F159" s="359" t="s">
        <v>1067</v>
      </c>
      <c r="G159" s="356">
        <v>45873</v>
      </c>
      <c r="H159" s="356">
        <v>45916</v>
      </c>
      <c r="I159" s="358" t="s">
        <v>1065</v>
      </c>
      <c r="J159" s="356">
        <v>44562</v>
      </c>
      <c r="K159" s="356">
        <v>45291</v>
      </c>
      <c r="L159" s="358" t="s">
        <v>1063</v>
      </c>
      <c r="M159" s="358" t="s">
        <v>293</v>
      </c>
      <c r="N159" s="358" t="s">
        <v>118</v>
      </c>
      <c r="O159" s="358" t="s">
        <v>1707</v>
      </c>
      <c r="P159" s="358" t="s">
        <v>28</v>
      </c>
      <c r="Q159" s="358">
        <v>670</v>
      </c>
      <c r="R159" s="356">
        <v>45867</v>
      </c>
      <c r="S159" s="358"/>
      <c r="T159" s="358"/>
      <c r="U159" s="356"/>
      <c r="V159" s="360">
        <v>13790388316</v>
      </c>
      <c r="W159" s="360">
        <v>3.5</v>
      </c>
      <c r="X159" s="360"/>
      <c r="Y159" s="356"/>
      <c r="Z159" s="360"/>
      <c r="AA159" s="360"/>
      <c r="AB159" s="360"/>
    </row>
    <row r="160" spans="1:28" s="213" customFormat="1" hidden="1" x14ac:dyDescent="0.25">
      <c r="A160" s="356">
        <v>46059</v>
      </c>
      <c r="B160" s="351" t="s">
        <v>337</v>
      </c>
      <c r="C160" s="351" t="s">
        <v>353</v>
      </c>
      <c r="D160" s="357">
        <v>931040001360</v>
      </c>
      <c r="E160" s="358" t="s">
        <v>2766</v>
      </c>
      <c r="F160" s="359" t="s">
        <v>2767</v>
      </c>
      <c r="G160" s="356">
        <v>46056</v>
      </c>
      <c r="H160" s="356">
        <v>46058</v>
      </c>
      <c r="I160" s="358" t="s">
        <v>24</v>
      </c>
      <c r="J160" s="356">
        <v>44927</v>
      </c>
      <c r="K160" s="356">
        <v>45657</v>
      </c>
      <c r="L160" s="358" t="s">
        <v>2289</v>
      </c>
      <c r="M160" s="358" t="s">
        <v>152</v>
      </c>
      <c r="N160" s="358"/>
      <c r="O160" s="358"/>
      <c r="P160" s="358" t="s">
        <v>162</v>
      </c>
      <c r="Q160" s="358" t="s">
        <v>36</v>
      </c>
      <c r="R160" s="356"/>
      <c r="S160" s="358"/>
      <c r="T160" s="358"/>
      <c r="U160" s="356"/>
      <c r="V160" s="360"/>
      <c r="W160" s="360">
        <v>5263204</v>
      </c>
      <c r="X160" s="360">
        <v>5.7</v>
      </c>
      <c r="Y160" s="356"/>
      <c r="Z160" s="360"/>
      <c r="AA160" s="360"/>
      <c r="AB160" s="360"/>
    </row>
    <row r="161" spans="1:28" s="213" customFormat="1" hidden="1" x14ac:dyDescent="0.25">
      <c r="A161" s="356">
        <v>45989</v>
      </c>
      <c r="B161" s="351" t="s">
        <v>328</v>
      </c>
      <c r="C161" s="351" t="s">
        <v>329</v>
      </c>
      <c r="D161" s="357">
        <v>971040002950</v>
      </c>
      <c r="E161" s="358" t="s">
        <v>1653</v>
      </c>
      <c r="F161" s="359" t="s">
        <v>1652</v>
      </c>
      <c r="G161" s="356">
        <v>45965</v>
      </c>
      <c r="H161" s="356">
        <v>45988</v>
      </c>
      <c r="I161" s="358" t="s">
        <v>21</v>
      </c>
      <c r="J161" s="356">
        <v>44562</v>
      </c>
      <c r="K161" s="356">
        <v>45657</v>
      </c>
      <c r="L161" s="358" t="s">
        <v>1113</v>
      </c>
      <c r="M161" s="358" t="s">
        <v>297</v>
      </c>
      <c r="N161" s="358"/>
      <c r="O161" s="358" t="s">
        <v>1709</v>
      </c>
      <c r="P161" s="358" t="s">
        <v>285</v>
      </c>
      <c r="Q161" s="358"/>
      <c r="R161" s="356"/>
      <c r="S161" s="358"/>
      <c r="T161" s="358"/>
      <c r="U161" s="356"/>
      <c r="V161" s="360"/>
      <c r="W161" s="360"/>
      <c r="X161" s="360"/>
      <c r="Y161" s="356"/>
      <c r="Z161" s="360"/>
      <c r="AA161" s="360"/>
      <c r="AB161" s="360"/>
    </row>
    <row r="162" spans="1:28" s="213" customFormat="1" hidden="1" x14ac:dyDescent="0.25">
      <c r="A162" s="356">
        <v>46027</v>
      </c>
      <c r="B162" s="351" t="s">
        <v>337</v>
      </c>
      <c r="C162" s="351" t="s">
        <v>353</v>
      </c>
      <c r="D162" s="357">
        <v>150140012908</v>
      </c>
      <c r="E162" s="358" t="s">
        <v>1303</v>
      </c>
      <c r="F162" s="359" t="s">
        <v>1304</v>
      </c>
      <c r="G162" s="356">
        <v>45938</v>
      </c>
      <c r="H162" s="356">
        <v>45958</v>
      </c>
      <c r="I162" s="358" t="s">
        <v>24</v>
      </c>
      <c r="J162" s="356">
        <v>44927</v>
      </c>
      <c r="K162" s="356">
        <v>45291</v>
      </c>
      <c r="L162" s="358" t="s">
        <v>1305</v>
      </c>
      <c r="M162" s="358" t="s">
        <v>149</v>
      </c>
      <c r="N162" s="358"/>
      <c r="O162" s="358"/>
      <c r="P162" s="358" t="s">
        <v>162</v>
      </c>
      <c r="Q162" s="358" t="s">
        <v>28</v>
      </c>
      <c r="R162" s="356">
        <v>912</v>
      </c>
      <c r="S162" s="358">
        <v>45917</v>
      </c>
      <c r="T162" s="358"/>
      <c r="U162" s="356"/>
      <c r="V162" s="360"/>
      <c r="W162" s="360">
        <v>1628572018</v>
      </c>
      <c r="X162" s="360">
        <v>2.2999999999999998</v>
      </c>
      <c r="Y162" s="356"/>
      <c r="Z162" s="360"/>
      <c r="AA162" s="360"/>
      <c r="AB162" s="360"/>
    </row>
    <row r="163" spans="1:28" s="213" customFormat="1" hidden="1" x14ac:dyDescent="0.25">
      <c r="A163" s="356">
        <v>46112</v>
      </c>
      <c r="B163" s="351" t="s">
        <v>328</v>
      </c>
      <c r="C163" s="351" t="s">
        <v>329</v>
      </c>
      <c r="D163" s="357">
        <v>830718401239</v>
      </c>
      <c r="E163" s="358" t="s">
        <v>4516</v>
      </c>
      <c r="F163" s="359" t="s">
        <v>4517</v>
      </c>
      <c r="G163" s="356">
        <v>46107</v>
      </c>
      <c r="H163" s="356">
        <v>46111</v>
      </c>
      <c r="I163" s="358" t="s">
        <v>21</v>
      </c>
      <c r="J163" s="356">
        <v>45337</v>
      </c>
      <c r="K163" s="356">
        <v>46070</v>
      </c>
      <c r="L163" s="358" t="s">
        <v>1099</v>
      </c>
      <c r="M163" s="358"/>
      <c r="N163" s="358" t="s">
        <v>118</v>
      </c>
      <c r="O163" s="358" t="s">
        <v>73</v>
      </c>
      <c r="P163" s="358" t="s">
        <v>131</v>
      </c>
      <c r="Q163" s="358"/>
      <c r="R163" s="356"/>
      <c r="S163" s="358"/>
      <c r="T163" s="358"/>
      <c r="U163" s="356"/>
      <c r="V163" s="360"/>
      <c r="W163" s="360"/>
      <c r="X163" s="360"/>
      <c r="Y163" s="356"/>
      <c r="Z163" s="360"/>
      <c r="AA163" s="360"/>
      <c r="AB163" s="360"/>
    </row>
    <row r="164" spans="1:28" s="213" customFormat="1" hidden="1" x14ac:dyDescent="0.25">
      <c r="A164" s="356">
        <v>46112</v>
      </c>
      <c r="B164" s="351" t="s">
        <v>328</v>
      </c>
      <c r="C164" s="351" t="s">
        <v>329</v>
      </c>
      <c r="D164" s="357">
        <v>850516050128</v>
      </c>
      <c r="E164" s="358" t="s">
        <v>4518</v>
      </c>
      <c r="F164" s="359" t="s">
        <v>4519</v>
      </c>
      <c r="G164" s="356">
        <v>46107</v>
      </c>
      <c r="H164" s="356">
        <v>46111</v>
      </c>
      <c r="I164" s="358" t="s">
        <v>21</v>
      </c>
      <c r="J164" s="356">
        <v>45769</v>
      </c>
      <c r="K164" s="356">
        <v>46097</v>
      </c>
      <c r="L164" s="358" t="s">
        <v>1017</v>
      </c>
      <c r="M164" s="358"/>
      <c r="N164" s="358" t="s">
        <v>118</v>
      </c>
      <c r="O164" s="358" t="s">
        <v>73</v>
      </c>
      <c r="P164" s="358" t="s">
        <v>131</v>
      </c>
      <c r="Q164" s="358"/>
      <c r="R164" s="356"/>
      <c r="S164" s="358"/>
      <c r="T164" s="358"/>
      <c r="U164" s="356"/>
      <c r="V164" s="360"/>
      <c r="W164" s="360"/>
      <c r="X164" s="360"/>
      <c r="Y164" s="356"/>
      <c r="Z164" s="360"/>
      <c r="AA164" s="360"/>
      <c r="AB164" s="360"/>
    </row>
    <row r="165" spans="1:28" s="213" customFormat="1" hidden="1" x14ac:dyDescent="0.25">
      <c r="A165" s="356">
        <v>46027</v>
      </c>
      <c r="B165" s="351" t="s">
        <v>337</v>
      </c>
      <c r="C165" s="351" t="s">
        <v>353</v>
      </c>
      <c r="D165" s="357">
        <v>210940024578</v>
      </c>
      <c r="E165" s="358" t="s">
        <v>1290</v>
      </c>
      <c r="F165" s="359" t="s">
        <v>742</v>
      </c>
      <c r="G165" s="356">
        <v>45869</v>
      </c>
      <c r="H165" s="356">
        <v>45875</v>
      </c>
      <c r="I165" s="358" t="s">
        <v>24</v>
      </c>
      <c r="J165" s="356">
        <v>44562</v>
      </c>
      <c r="K165" s="356">
        <v>45657</v>
      </c>
      <c r="L165" s="358" t="s">
        <v>338</v>
      </c>
      <c r="M165" s="358" t="s">
        <v>152</v>
      </c>
      <c r="N165" s="358"/>
      <c r="O165" s="358"/>
      <c r="P165" s="358" t="s">
        <v>162</v>
      </c>
      <c r="Q165" s="358" t="s">
        <v>28</v>
      </c>
      <c r="R165" s="356">
        <v>680</v>
      </c>
      <c r="S165" s="358">
        <v>45867</v>
      </c>
      <c r="T165" s="358"/>
      <c r="U165" s="356"/>
      <c r="V165" s="360"/>
      <c r="W165" s="360">
        <v>16716252426</v>
      </c>
      <c r="X165" s="360">
        <v>1.8</v>
      </c>
      <c r="Y165" s="356"/>
      <c r="Z165" s="360"/>
      <c r="AA165" s="360"/>
      <c r="AB165" s="360"/>
    </row>
    <row r="166" spans="1:28" s="213" customFormat="1" hidden="1" x14ac:dyDescent="0.25">
      <c r="A166" s="356">
        <v>45945</v>
      </c>
      <c r="B166" s="351" t="s">
        <v>359</v>
      </c>
      <c r="C166" s="351" t="s">
        <v>259</v>
      </c>
      <c r="D166" s="357">
        <v>240140012431</v>
      </c>
      <c r="E166" s="358" t="s">
        <v>1282</v>
      </c>
      <c r="F166" s="359" t="s">
        <v>1283</v>
      </c>
      <c r="G166" s="356">
        <v>45929</v>
      </c>
      <c r="H166" s="356">
        <v>45940</v>
      </c>
      <c r="I166" s="358" t="s">
        <v>271</v>
      </c>
      <c r="J166" s="356">
        <v>45292</v>
      </c>
      <c r="K166" s="356">
        <v>45657</v>
      </c>
      <c r="L166" s="358" t="s">
        <v>261</v>
      </c>
      <c r="M166" s="358" t="s">
        <v>443</v>
      </c>
      <c r="N166" s="358"/>
      <c r="O166" s="358"/>
      <c r="P166" s="358" t="s">
        <v>28</v>
      </c>
      <c r="Q166" s="358">
        <v>967</v>
      </c>
      <c r="R166" s="356">
        <v>45926</v>
      </c>
      <c r="S166" s="358"/>
      <c r="T166" s="358"/>
      <c r="U166" s="356"/>
      <c r="V166" s="360">
        <v>1979672556</v>
      </c>
      <c r="W166" s="360"/>
      <c r="X166" s="360">
        <v>0</v>
      </c>
      <c r="Y166" s="356"/>
      <c r="Z166" s="360"/>
      <c r="AA166" s="360"/>
      <c r="AB166" s="360"/>
    </row>
    <row r="167" spans="1:28" s="213" customFormat="1" hidden="1" x14ac:dyDescent="0.25">
      <c r="A167" s="356">
        <v>46001</v>
      </c>
      <c r="B167" s="351" t="s">
        <v>359</v>
      </c>
      <c r="C167" s="351" t="s">
        <v>259</v>
      </c>
      <c r="D167" s="357">
        <v>210640034673</v>
      </c>
      <c r="E167" s="358" t="s">
        <v>1867</v>
      </c>
      <c r="F167" s="359" t="s">
        <v>1868</v>
      </c>
      <c r="G167" s="356">
        <v>45909</v>
      </c>
      <c r="H167" s="356">
        <v>45995</v>
      </c>
      <c r="I167" s="358" t="s">
        <v>271</v>
      </c>
      <c r="J167" s="356">
        <v>44562</v>
      </c>
      <c r="K167" s="356">
        <v>45657</v>
      </c>
      <c r="L167" s="358" t="s">
        <v>1089</v>
      </c>
      <c r="M167" s="358" t="s">
        <v>443</v>
      </c>
      <c r="N167" s="358"/>
      <c r="O167" s="358"/>
      <c r="P167" s="358" t="s">
        <v>28</v>
      </c>
      <c r="Q167" s="358">
        <v>852</v>
      </c>
      <c r="R167" s="356">
        <v>45898</v>
      </c>
      <c r="S167" s="358"/>
      <c r="T167" s="358"/>
      <c r="U167" s="356"/>
      <c r="V167" s="360">
        <v>5783827859</v>
      </c>
      <c r="W167" s="360"/>
      <c r="X167" s="360">
        <v>371129614</v>
      </c>
      <c r="Y167" s="356"/>
      <c r="Z167" s="360"/>
      <c r="AA167" s="360"/>
      <c r="AB167" s="360"/>
    </row>
    <row r="168" spans="1:28" s="213" customFormat="1" hidden="1" x14ac:dyDescent="0.25">
      <c r="A168" s="356">
        <v>46077</v>
      </c>
      <c r="B168" s="351" t="s">
        <v>359</v>
      </c>
      <c r="C168" s="351" t="s">
        <v>259</v>
      </c>
      <c r="D168" s="357" t="s">
        <v>4520</v>
      </c>
      <c r="E168" s="358" t="s">
        <v>3674</v>
      </c>
      <c r="F168" s="359" t="s">
        <v>3675</v>
      </c>
      <c r="G168" s="356">
        <v>46071</v>
      </c>
      <c r="H168" s="356">
        <v>46076</v>
      </c>
      <c r="I168" s="358" t="s">
        <v>82</v>
      </c>
      <c r="J168" s="356">
        <v>44927</v>
      </c>
      <c r="K168" s="356">
        <v>46065</v>
      </c>
      <c r="L168" s="358" t="s">
        <v>3667</v>
      </c>
      <c r="M168" s="358" t="s">
        <v>273</v>
      </c>
      <c r="N168" s="358"/>
      <c r="O168" s="358"/>
      <c r="P168" s="358" t="s">
        <v>132</v>
      </c>
      <c r="Q168" s="358"/>
      <c r="R168" s="356"/>
      <c r="S168" s="358"/>
      <c r="T168" s="358"/>
      <c r="U168" s="356"/>
      <c r="V168" s="360">
        <v>72919656</v>
      </c>
      <c r="W168" s="360"/>
      <c r="X168" s="360">
        <v>0</v>
      </c>
      <c r="Y168" s="356"/>
      <c r="Z168" s="360"/>
      <c r="AA168" s="360"/>
      <c r="AB168" s="360"/>
    </row>
    <row r="169" spans="1:28" s="213" customFormat="1" hidden="1" x14ac:dyDescent="0.25">
      <c r="A169" s="356">
        <v>46083</v>
      </c>
      <c r="B169" s="351" t="s">
        <v>359</v>
      </c>
      <c r="C169" s="351" t="s">
        <v>259</v>
      </c>
      <c r="D169" s="357" t="s">
        <v>4521</v>
      </c>
      <c r="E169" s="358" t="s">
        <v>3683</v>
      </c>
      <c r="F169" s="359" t="s">
        <v>3684</v>
      </c>
      <c r="G169" s="356">
        <v>46013</v>
      </c>
      <c r="H169" s="356">
        <v>46079</v>
      </c>
      <c r="I169" s="358" t="s">
        <v>271</v>
      </c>
      <c r="J169" s="356">
        <v>44197</v>
      </c>
      <c r="K169" s="356">
        <v>45657</v>
      </c>
      <c r="L169" s="358" t="s">
        <v>3685</v>
      </c>
      <c r="M169" s="358" t="s">
        <v>273</v>
      </c>
      <c r="N169" s="358"/>
      <c r="O169" s="358"/>
      <c r="P169" s="358" t="s">
        <v>28</v>
      </c>
      <c r="Q169" s="358">
        <v>1340</v>
      </c>
      <c r="R169" s="356">
        <v>46008</v>
      </c>
      <c r="S169" s="358"/>
      <c r="T169" s="358"/>
      <c r="U169" s="356"/>
      <c r="V169" s="360">
        <v>16535371533</v>
      </c>
      <c r="W169" s="360"/>
      <c r="X169" s="360">
        <v>0</v>
      </c>
      <c r="Y169" s="356"/>
      <c r="Z169" s="360"/>
      <c r="AA169" s="360"/>
      <c r="AB169" s="360"/>
    </row>
    <row r="170" spans="1:28" s="213" customFormat="1" hidden="1" x14ac:dyDescent="0.25">
      <c r="A170" s="356">
        <v>46092</v>
      </c>
      <c r="B170" s="351" t="s">
        <v>359</v>
      </c>
      <c r="C170" s="351" t="s">
        <v>259</v>
      </c>
      <c r="D170" s="357">
        <v>120240015841</v>
      </c>
      <c r="E170" s="358" t="s">
        <v>4522</v>
      </c>
      <c r="F170" s="359" t="s">
        <v>4523</v>
      </c>
      <c r="G170" s="356">
        <v>46086</v>
      </c>
      <c r="H170" s="356">
        <v>46091</v>
      </c>
      <c r="I170" s="358" t="s">
        <v>82</v>
      </c>
      <c r="J170" s="356">
        <v>44986</v>
      </c>
      <c r="K170" s="356">
        <v>46086</v>
      </c>
      <c r="L170" s="358" t="s">
        <v>3685</v>
      </c>
      <c r="M170" s="358" t="s">
        <v>273</v>
      </c>
      <c r="N170" s="358"/>
      <c r="O170" s="358"/>
      <c r="P170" s="358" t="s">
        <v>132</v>
      </c>
      <c r="Q170" s="358"/>
      <c r="R170" s="356"/>
      <c r="S170" s="358"/>
      <c r="T170" s="358"/>
      <c r="U170" s="356"/>
      <c r="V170" s="360">
        <v>178105570</v>
      </c>
      <c r="W170" s="360"/>
      <c r="X170" s="360">
        <v>100000</v>
      </c>
      <c r="Y170" s="356"/>
      <c r="Z170" s="360"/>
      <c r="AA170" s="360"/>
      <c r="AB170" s="360"/>
    </row>
    <row r="171" spans="1:28" s="213" customFormat="1" hidden="1" x14ac:dyDescent="0.25">
      <c r="A171" s="356">
        <v>46113</v>
      </c>
      <c r="B171" s="351" t="s">
        <v>359</v>
      </c>
      <c r="C171" s="351" t="s">
        <v>259</v>
      </c>
      <c r="D171" s="357" t="s">
        <v>4524</v>
      </c>
      <c r="E171" s="358" t="s">
        <v>4525</v>
      </c>
      <c r="F171" s="359" t="s">
        <v>4526</v>
      </c>
      <c r="G171" s="356">
        <v>46108</v>
      </c>
      <c r="H171" s="356">
        <v>46112</v>
      </c>
      <c r="I171" s="358" t="s">
        <v>82</v>
      </c>
      <c r="J171" s="356">
        <v>44927</v>
      </c>
      <c r="K171" s="356">
        <v>46108</v>
      </c>
      <c r="L171" s="358" t="s">
        <v>275</v>
      </c>
      <c r="M171" s="358" t="s">
        <v>273</v>
      </c>
      <c r="N171" s="358"/>
      <c r="O171" s="358"/>
      <c r="P171" s="358" t="s">
        <v>132</v>
      </c>
      <c r="Q171" s="358"/>
      <c r="R171" s="356"/>
      <c r="S171" s="358"/>
      <c r="T171" s="358"/>
      <c r="U171" s="356"/>
      <c r="V171" s="360"/>
      <c r="W171" s="360"/>
      <c r="X171" s="360">
        <v>0</v>
      </c>
      <c r="Y171" s="356"/>
      <c r="Z171" s="360"/>
      <c r="AA171" s="360"/>
      <c r="AB171" s="360"/>
    </row>
    <row r="172" spans="1:28" s="213" customFormat="1" hidden="1" x14ac:dyDescent="0.25">
      <c r="A172" s="356">
        <v>45973</v>
      </c>
      <c r="B172" s="351" t="s">
        <v>352</v>
      </c>
      <c r="C172" s="351" t="s">
        <v>276</v>
      </c>
      <c r="D172" s="357" t="s">
        <v>4527</v>
      </c>
      <c r="E172" s="358" t="s">
        <v>1484</v>
      </c>
      <c r="F172" s="359" t="s">
        <v>1483</v>
      </c>
      <c r="G172" s="356">
        <v>45966</v>
      </c>
      <c r="H172" s="356">
        <v>45968</v>
      </c>
      <c r="I172" s="358" t="s">
        <v>487</v>
      </c>
      <c r="J172" s="356">
        <v>44927</v>
      </c>
      <c r="K172" s="356">
        <v>45657</v>
      </c>
      <c r="L172" s="358" t="s">
        <v>277</v>
      </c>
      <c r="M172" s="358" t="s">
        <v>150</v>
      </c>
      <c r="N172" s="358" t="s">
        <v>118</v>
      </c>
      <c r="O172" s="358" t="s">
        <v>1691</v>
      </c>
      <c r="P172" s="358" t="s">
        <v>11</v>
      </c>
      <c r="Q172" s="358">
        <v>1093</v>
      </c>
      <c r="R172" s="356">
        <v>45961</v>
      </c>
      <c r="S172" s="358"/>
      <c r="T172" s="358"/>
      <c r="U172" s="356"/>
      <c r="V172" s="360">
        <v>73460675081</v>
      </c>
      <c r="W172" s="360">
        <v>6.79</v>
      </c>
      <c r="X172" s="360">
        <v>1586085717</v>
      </c>
      <c r="Y172" s="356"/>
      <c r="Z172" s="360"/>
      <c r="AA172" s="360"/>
      <c r="AB172" s="360"/>
    </row>
    <row r="173" spans="1:28" s="213" customFormat="1" hidden="1" x14ac:dyDescent="0.25">
      <c r="A173" s="356">
        <v>46008</v>
      </c>
      <c r="B173" s="351" t="s">
        <v>352</v>
      </c>
      <c r="C173" s="351" t="s">
        <v>276</v>
      </c>
      <c r="D173" s="357" t="s">
        <v>4528</v>
      </c>
      <c r="E173" s="358" t="s">
        <v>978</v>
      </c>
      <c r="F173" s="359" t="s">
        <v>1882</v>
      </c>
      <c r="G173" s="356">
        <v>46000</v>
      </c>
      <c r="H173" s="356">
        <v>46002</v>
      </c>
      <c r="I173" s="358" t="s">
        <v>487</v>
      </c>
      <c r="J173" s="356">
        <v>44562</v>
      </c>
      <c r="K173" s="356">
        <v>45657</v>
      </c>
      <c r="L173" s="358" t="s">
        <v>1883</v>
      </c>
      <c r="M173" s="358" t="s">
        <v>150</v>
      </c>
      <c r="N173" s="358" t="s">
        <v>118</v>
      </c>
      <c r="O173" s="358" t="s">
        <v>30</v>
      </c>
      <c r="P173" s="358" t="s">
        <v>28</v>
      </c>
      <c r="Q173" s="358">
        <v>1198</v>
      </c>
      <c r="R173" s="356">
        <v>45999</v>
      </c>
      <c r="S173" s="358"/>
      <c r="T173" s="358"/>
      <c r="U173" s="356"/>
      <c r="V173" s="360">
        <v>41356717904</v>
      </c>
      <c r="W173" s="360">
        <v>2.2999999999999998</v>
      </c>
      <c r="X173" s="360">
        <v>50000000</v>
      </c>
      <c r="Y173" s="356"/>
      <c r="Z173" s="360"/>
      <c r="AA173" s="360"/>
      <c r="AB173" s="360"/>
    </row>
    <row r="174" spans="1:28" s="213" customFormat="1" hidden="1" x14ac:dyDescent="0.25">
      <c r="A174" s="356">
        <v>46008</v>
      </c>
      <c r="B174" s="351" t="s">
        <v>352</v>
      </c>
      <c r="C174" s="351" t="s">
        <v>276</v>
      </c>
      <c r="D174" s="357" t="s">
        <v>4529</v>
      </c>
      <c r="E174" s="358" t="s">
        <v>2095</v>
      </c>
      <c r="F174" s="359" t="s">
        <v>2024</v>
      </c>
      <c r="G174" s="356">
        <v>46000</v>
      </c>
      <c r="H174" s="356">
        <v>46006</v>
      </c>
      <c r="I174" s="358" t="s">
        <v>487</v>
      </c>
      <c r="J174" s="356">
        <v>44927</v>
      </c>
      <c r="K174" s="356">
        <v>45657</v>
      </c>
      <c r="L174" s="358" t="s">
        <v>278</v>
      </c>
      <c r="M174" s="358" t="s">
        <v>152</v>
      </c>
      <c r="N174" s="358" t="s">
        <v>118</v>
      </c>
      <c r="O174" s="358" t="s">
        <v>209</v>
      </c>
      <c r="P174" s="358" t="s">
        <v>28</v>
      </c>
      <c r="Q174" s="358">
        <v>1295</v>
      </c>
      <c r="R174" s="356">
        <v>45999</v>
      </c>
      <c r="S174" s="358"/>
      <c r="T174" s="358"/>
      <c r="U174" s="356"/>
      <c r="V174" s="360">
        <v>12183071385</v>
      </c>
      <c r="W174" s="360">
        <v>7.9</v>
      </c>
      <c r="X174" s="360">
        <v>27000000</v>
      </c>
      <c r="Y174" s="356"/>
      <c r="Z174" s="360"/>
      <c r="AA174" s="360"/>
      <c r="AB174" s="360"/>
    </row>
    <row r="175" spans="1:28" s="213" customFormat="1" hidden="1" x14ac:dyDescent="0.25">
      <c r="A175" s="356">
        <v>46071</v>
      </c>
      <c r="B175" s="351" t="s">
        <v>352</v>
      </c>
      <c r="C175" s="351" t="s">
        <v>276</v>
      </c>
      <c r="D175" s="357" t="s">
        <v>4530</v>
      </c>
      <c r="E175" s="358" t="s">
        <v>3671</v>
      </c>
      <c r="F175" s="359" t="s">
        <v>3672</v>
      </c>
      <c r="G175" s="356">
        <v>46066</v>
      </c>
      <c r="H175" s="356">
        <v>46070</v>
      </c>
      <c r="I175" s="358" t="s">
        <v>479</v>
      </c>
      <c r="J175" s="356">
        <v>45384</v>
      </c>
      <c r="K175" s="356">
        <v>46049</v>
      </c>
      <c r="L175" s="358" t="s">
        <v>1389</v>
      </c>
      <c r="M175" s="358" t="s">
        <v>149</v>
      </c>
      <c r="N175" s="358" t="s">
        <v>118</v>
      </c>
      <c r="O175" s="358" t="s">
        <v>3673</v>
      </c>
      <c r="P175" s="358" t="s">
        <v>132</v>
      </c>
      <c r="Q175" s="358"/>
      <c r="R175" s="356"/>
      <c r="S175" s="358"/>
      <c r="T175" s="358"/>
      <c r="U175" s="356"/>
      <c r="V175" s="360">
        <v>9787946</v>
      </c>
      <c r="W175" s="360">
        <v>0.1</v>
      </c>
      <c r="X175" s="360"/>
      <c r="Y175" s="356"/>
      <c r="Z175" s="360"/>
      <c r="AA175" s="360"/>
      <c r="AB175" s="360"/>
    </row>
    <row r="176" spans="1:28" s="213" customFormat="1" hidden="1" x14ac:dyDescent="0.25">
      <c r="A176" s="356">
        <v>46078</v>
      </c>
      <c r="B176" s="351" t="s">
        <v>352</v>
      </c>
      <c r="C176" s="351" t="s">
        <v>276</v>
      </c>
      <c r="D176" s="357" t="s">
        <v>4531</v>
      </c>
      <c r="E176" s="358" t="s">
        <v>3648</v>
      </c>
      <c r="F176" s="359" t="s">
        <v>3649</v>
      </c>
      <c r="G176" s="356">
        <v>46070</v>
      </c>
      <c r="H176" s="356">
        <v>46072</v>
      </c>
      <c r="I176" s="358" t="s">
        <v>479</v>
      </c>
      <c r="J176" s="356">
        <v>45439</v>
      </c>
      <c r="K176" s="356">
        <v>46056</v>
      </c>
      <c r="L176" s="358" t="s">
        <v>3262</v>
      </c>
      <c r="M176" s="358" t="s">
        <v>149</v>
      </c>
      <c r="N176" s="358" t="s">
        <v>118</v>
      </c>
      <c r="O176" s="358" t="s">
        <v>1707</v>
      </c>
      <c r="P176" s="358" t="s">
        <v>132</v>
      </c>
      <c r="Q176" s="358"/>
      <c r="R176" s="356"/>
      <c r="S176" s="358"/>
      <c r="T176" s="358"/>
      <c r="U176" s="356"/>
      <c r="V176" s="360"/>
      <c r="W176" s="360">
        <v>0</v>
      </c>
      <c r="X176" s="360"/>
      <c r="Y176" s="356"/>
      <c r="Z176" s="360"/>
      <c r="AA176" s="360"/>
      <c r="AB176" s="360"/>
    </row>
    <row r="177" spans="1:28" s="213" customFormat="1" hidden="1" x14ac:dyDescent="0.25">
      <c r="A177" s="356">
        <v>46085</v>
      </c>
      <c r="B177" s="351" t="s">
        <v>352</v>
      </c>
      <c r="C177" s="351" t="s">
        <v>276</v>
      </c>
      <c r="D177" s="357">
        <v>220940034319</v>
      </c>
      <c r="E177" s="358" t="s">
        <v>3315</v>
      </c>
      <c r="F177" s="359" t="s">
        <v>3681</v>
      </c>
      <c r="G177" s="356">
        <v>46080</v>
      </c>
      <c r="H177" s="356">
        <v>46083</v>
      </c>
      <c r="I177" s="358" t="s">
        <v>487</v>
      </c>
      <c r="J177" s="356">
        <v>45292</v>
      </c>
      <c r="K177" s="356">
        <v>45626</v>
      </c>
      <c r="L177" s="358" t="s">
        <v>3262</v>
      </c>
      <c r="M177" s="358" t="s">
        <v>149</v>
      </c>
      <c r="N177" s="358" t="s">
        <v>118</v>
      </c>
      <c r="O177" s="358" t="s">
        <v>3682</v>
      </c>
      <c r="P177" s="358" t="s">
        <v>433</v>
      </c>
      <c r="Q177" s="358"/>
      <c r="R177" s="356"/>
      <c r="S177" s="358"/>
      <c r="T177" s="358"/>
      <c r="U177" s="356"/>
      <c r="V177" s="360"/>
      <c r="W177" s="360"/>
      <c r="X177" s="360"/>
      <c r="Y177" s="356"/>
      <c r="Z177" s="360"/>
      <c r="AA177" s="360"/>
      <c r="AB177" s="360"/>
    </row>
    <row r="178" spans="1:28" s="213" customFormat="1" hidden="1" x14ac:dyDescent="0.25">
      <c r="A178" s="356">
        <v>46085</v>
      </c>
      <c r="B178" s="351" t="s">
        <v>352</v>
      </c>
      <c r="C178" s="351" t="s">
        <v>276</v>
      </c>
      <c r="D178" s="357">
        <v>220940034319</v>
      </c>
      <c r="E178" s="358" t="s">
        <v>3315</v>
      </c>
      <c r="F178" s="359" t="s">
        <v>3782</v>
      </c>
      <c r="G178" s="356">
        <v>46080</v>
      </c>
      <c r="H178" s="356">
        <v>46083</v>
      </c>
      <c r="I178" s="358" t="s">
        <v>487</v>
      </c>
      <c r="J178" s="356">
        <v>44958</v>
      </c>
      <c r="K178" s="356">
        <v>45291</v>
      </c>
      <c r="L178" s="358" t="s">
        <v>3262</v>
      </c>
      <c r="M178" s="358" t="s">
        <v>149</v>
      </c>
      <c r="N178" s="358" t="s">
        <v>118</v>
      </c>
      <c r="O178" s="358" t="s">
        <v>3682</v>
      </c>
      <c r="P178" s="358" t="s">
        <v>433</v>
      </c>
      <c r="Q178" s="358"/>
      <c r="R178" s="356"/>
      <c r="S178" s="358"/>
      <c r="T178" s="358"/>
      <c r="U178" s="356"/>
      <c r="V178" s="360"/>
      <c r="W178" s="360"/>
      <c r="X178" s="360"/>
      <c r="Y178" s="356"/>
      <c r="Z178" s="360"/>
      <c r="AA178" s="360"/>
      <c r="AB178" s="360"/>
    </row>
    <row r="179" spans="1:28" s="213" customFormat="1" hidden="1" x14ac:dyDescent="0.25">
      <c r="A179" s="356">
        <v>46099</v>
      </c>
      <c r="B179" s="351" t="s">
        <v>352</v>
      </c>
      <c r="C179" s="351" t="s">
        <v>276</v>
      </c>
      <c r="D179" s="357" t="s">
        <v>4532</v>
      </c>
      <c r="E179" s="358" t="s">
        <v>4533</v>
      </c>
      <c r="F179" s="359" t="s">
        <v>4534</v>
      </c>
      <c r="G179" s="356">
        <v>46094</v>
      </c>
      <c r="H179" s="356">
        <v>46098</v>
      </c>
      <c r="I179" s="358" t="s">
        <v>479</v>
      </c>
      <c r="J179" s="356">
        <v>44927</v>
      </c>
      <c r="K179" s="356">
        <v>46085</v>
      </c>
      <c r="L179" s="358" t="s">
        <v>3263</v>
      </c>
      <c r="M179" s="358" t="s">
        <v>149</v>
      </c>
      <c r="N179" s="358" t="s">
        <v>118</v>
      </c>
      <c r="O179" s="358" t="s">
        <v>45</v>
      </c>
      <c r="P179" s="358" t="s">
        <v>132</v>
      </c>
      <c r="Q179" s="358"/>
      <c r="R179" s="356"/>
      <c r="S179" s="358"/>
      <c r="T179" s="358"/>
      <c r="U179" s="356"/>
      <c r="V179" s="360"/>
      <c r="W179" s="360"/>
      <c r="X179" s="360"/>
      <c r="Y179" s="356"/>
      <c r="Z179" s="360"/>
      <c r="AA179" s="360"/>
      <c r="AB179" s="360"/>
    </row>
    <row r="180" spans="1:28" s="213" customFormat="1" hidden="1" x14ac:dyDescent="0.25">
      <c r="A180" s="356">
        <v>46043</v>
      </c>
      <c r="B180" s="351" t="s">
        <v>282</v>
      </c>
      <c r="C180" s="351" t="s">
        <v>283</v>
      </c>
      <c r="D180" s="357" t="s">
        <v>4535</v>
      </c>
      <c r="E180" s="358" t="s">
        <v>1039</v>
      </c>
      <c r="F180" s="359" t="s">
        <v>1038</v>
      </c>
      <c r="G180" s="356">
        <v>45881</v>
      </c>
      <c r="H180" s="356">
        <v>45912</v>
      </c>
      <c r="I180" s="358" t="s">
        <v>487</v>
      </c>
      <c r="J180" s="356">
        <v>44562</v>
      </c>
      <c r="K180" s="356">
        <v>45657</v>
      </c>
      <c r="L180" s="358" t="s">
        <v>1040</v>
      </c>
      <c r="M180" s="358" t="s">
        <v>152</v>
      </c>
      <c r="N180" s="358"/>
      <c r="O180" s="358" t="s">
        <v>1286</v>
      </c>
      <c r="P180" s="358" t="s">
        <v>28</v>
      </c>
      <c r="Q180" s="358">
        <v>675</v>
      </c>
      <c r="R180" s="356">
        <v>45867</v>
      </c>
      <c r="S180" s="358"/>
      <c r="T180" s="358"/>
      <c r="U180" s="356"/>
      <c r="V180" s="360">
        <v>2300000000</v>
      </c>
      <c r="W180" s="360">
        <v>3</v>
      </c>
      <c r="X180" s="360">
        <v>5000000</v>
      </c>
      <c r="Y180" s="356"/>
      <c r="Z180" s="360"/>
      <c r="AA180" s="360"/>
      <c r="AB180" s="360"/>
    </row>
    <row r="181" spans="1:28" s="213" customFormat="1" hidden="1" x14ac:dyDescent="0.25">
      <c r="A181" s="356">
        <v>46043</v>
      </c>
      <c r="B181" s="351" t="s">
        <v>282</v>
      </c>
      <c r="C181" s="351" t="s">
        <v>283</v>
      </c>
      <c r="D181" s="357" t="s">
        <v>4536</v>
      </c>
      <c r="E181" s="358" t="s">
        <v>981</v>
      </c>
      <c r="F181" s="359" t="s">
        <v>1598</v>
      </c>
      <c r="G181" s="356">
        <v>45971</v>
      </c>
      <c r="H181" s="356">
        <v>45981</v>
      </c>
      <c r="I181" s="358" t="s">
        <v>487</v>
      </c>
      <c r="J181" s="356">
        <v>44927</v>
      </c>
      <c r="K181" s="356">
        <v>45657</v>
      </c>
      <c r="L181" s="358" t="s">
        <v>1487</v>
      </c>
      <c r="M181" s="358" t="s">
        <v>152</v>
      </c>
      <c r="N181" s="358"/>
      <c r="O181" s="358" t="s">
        <v>61</v>
      </c>
      <c r="P181" s="358" t="s">
        <v>28</v>
      </c>
      <c r="Q181" s="358"/>
      <c r="R181" s="356"/>
      <c r="S181" s="358"/>
      <c r="T181" s="358"/>
      <c r="U181" s="356"/>
      <c r="V181" s="360">
        <v>631058275</v>
      </c>
      <c r="W181" s="360">
        <v>1</v>
      </c>
      <c r="X181" s="360">
        <v>10000000</v>
      </c>
      <c r="Y181" s="356"/>
      <c r="Z181" s="360"/>
      <c r="AA181" s="360"/>
      <c r="AB181" s="360"/>
    </row>
    <row r="182" spans="1:28" s="213" customFormat="1" hidden="1" x14ac:dyDescent="0.25">
      <c r="A182" s="356">
        <v>46043</v>
      </c>
      <c r="B182" s="351" t="s">
        <v>282</v>
      </c>
      <c r="C182" s="351" t="s">
        <v>283</v>
      </c>
      <c r="D182" s="357" t="s">
        <v>4537</v>
      </c>
      <c r="E182" s="358" t="s">
        <v>3967</v>
      </c>
      <c r="F182" s="359" t="s">
        <v>3965</v>
      </c>
      <c r="G182" s="356">
        <v>45987</v>
      </c>
      <c r="H182" s="356">
        <v>46064</v>
      </c>
      <c r="I182" s="358" t="s">
        <v>487</v>
      </c>
      <c r="J182" s="356">
        <v>44562</v>
      </c>
      <c r="K182" s="356">
        <v>45657</v>
      </c>
      <c r="L182" s="358" t="s">
        <v>1894</v>
      </c>
      <c r="M182" s="358" t="s">
        <v>152</v>
      </c>
      <c r="N182" s="358"/>
      <c r="O182" s="358" t="s">
        <v>1153</v>
      </c>
      <c r="P182" s="358" t="s">
        <v>28</v>
      </c>
      <c r="Q182" s="358"/>
      <c r="R182" s="356"/>
      <c r="S182" s="358"/>
      <c r="T182" s="358"/>
      <c r="U182" s="356"/>
      <c r="V182" s="360"/>
      <c r="W182" s="360"/>
      <c r="X182" s="360"/>
      <c r="Y182" s="356"/>
      <c r="Z182" s="360"/>
      <c r="AA182" s="360"/>
      <c r="AB182" s="360"/>
    </row>
    <row r="183" spans="1:28" s="213" customFormat="1" hidden="1" x14ac:dyDescent="0.25">
      <c r="A183" s="356">
        <v>46043</v>
      </c>
      <c r="B183" s="351" t="s">
        <v>282</v>
      </c>
      <c r="C183" s="351" t="s">
        <v>283</v>
      </c>
      <c r="D183" s="357" t="s">
        <v>4538</v>
      </c>
      <c r="E183" s="358" t="s">
        <v>1888</v>
      </c>
      <c r="F183" s="359" t="s">
        <v>1889</v>
      </c>
      <c r="G183" s="356">
        <v>46000</v>
      </c>
      <c r="H183" s="356">
        <v>46006</v>
      </c>
      <c r="I183" s="358" t="s">
        <v>487</v>
      </c>
      <c r="J183" s="356">
        <v>44562</v>
      </c>
      <c r="K183" s="356">
        <v>45657</v>
      </c>
      <c r="L183" s="358" t="s">
        <v>1005</v>
      </c>
      <c r="M183" s="358" t="s">
        <v>152</v>
      </c>
      <c r="N183" s="358"/>
      <c r="O183" s="358" t="s">
        <v>54</v>
      </c>
      <c r="P183" s="358" t="s">
        <v>28</v>
      </c>
      <c r="Q183" s="358">
        <v>1309</v>
      </c>
      <c r="R183" s="356">
        <v>45999</v>
      </c>
      <c r="S183" s="358"/>
      <c r="T183" s="358"/>
      <c r="U183" s="356"/>
      <c r="V183" s="360">
        <v>9751508394</v>
      </c>
      <c r="W183" s="360">
        <v>3</v>
      </c>
      <c r="X183" s="360">
        <v>5000000</v>
      </c>
      <c r="Y183" s="356"/>
      <c r="Z183" s="360"/>
      <c r="AA183" s="360"/>
      <c r="AB183" s="360"/>
    </row>
    <row r="184" spans="1:28" s="213" customFormat="1" hidden="1" x14ac:dyDescent="0.25">
      <c r="A184" s="356">
        <v>46043</v>
      </c>
      <c r="B184" s="351" t="s">
        <v>282</v>
      </c>
      <c r="C184" s="351" t="s">
        <v>283</v>
      </c>
      <c r="D184" s="357" t="s">
        <v>4539</v>
      </c>
      <c r="E184" s="358" t="s">
        <v>1890</v>
      </c>
      <c r="F184" s="359" t="s">
        <v>1891</v>
      </c>
      <c r="G184" s="356">
        <v>46000</v>
      </c>
      <c r="H184" s="356">
        <v>46006</v>
      </c>
      <c r="I184" s="358" t="s">
        <v>487</v>
      </c>
      <c r="J184" s="356">
        <v>44562</v>
      </c>
      <c r="K184" s="356">
        <v>45657</v>
      </c>
      <c r="L184" s="358" t="s">
        <v>1548</v>
      </c>
      <c r="M184" s="358" t="s">
        <v>149</v>
      </c>
      <c r="N184" s="358"/>
      <c r="O184" s="358" t="s">
        <v>215</v>
      </c>
      <c r="P184" s="358" t="s">
        <v>28</v>
      </c>
      <c r="Q184" s="358">
        <v>1285</v>
      </c>
      <c r="R184" s="356">
        <v>45995</v>
      </c>
      <c r="S184" s="358"/>
      <c r="T184" s="358"/>
      <c r="U184" s="356"/>
      <c r="V184" s="360">
        <v>3057876169</v>
      </c>
      <c r="W184" s="360">
        <v>11</v>
      </c>
      <c r="X184" s="360">
        <v>5000000</v>
      </c>
      <c r="Y184" s="356"/>
      <c r="Z184" s="360"/>
      <c r="AA184" s="360"/>
      <c r="AB184" s="360"/>
    </row>
    <row r="185" spans="1:28" s="213" customFormat="1" hidden="1" x14ac:dyDescent="0.25">
      <c r="A185" s="356">
        <v>46043</v>
      </c>
      <c r="B185" s="351" t="s">
        <v>282</v>
      </c>
      <c r="C185" s="351" t="s">
        <v>283</v>
      </c>
      <c r="D185" s="357" t="s">
        <v>4540</v>
      </c>
      <c r="E185" s="358" t="s">
        <v>1892</v>
      </c>
      <c r="F185" s="359" t="s">
        <v>1893</v>
      </c>
      <c r="G185" s="356">
        <v>46000</v>
      </c>
      <c r="H185" s="356">
        <v>46006</v>
      </c>
      <c r="I185" s="358" t="s">
        <v>487</v>
      </c>
      <c r="J185" s="356">
        <v>44927</v>
      </c>
      <c r="K185" s="356">
        <v>45838</v>
      </c>
      <c r="L185" s="358" t="s">
        <v>1894</v>
      </c>
      <c r="M185" s="358" t="s">
        <v>152</v>
      </c>
      <c r="N185" s="358"/>
      <c r="O185" s="358" t="s">
        <v>1884</v>
      </c>
      <c r="P185" s="358" t="s">
        <v>131</v>
      </c>
      <c r="Q185" s="358"/>
      <c r="R185" s="356"/>
      <c r="S185" s="358"/>
      <c r="T185" s="358"/>
      <c r="U185" s="356"/>
      <c r="V185" s="360">
        <v>24478718545</v>
      </c>
      <c r="W185" s="360">
        <v>6.8</v>
      </c>
      <c r="X185" s="360">
        <v>10000000</v>
      </c>
      <c r="Y185" s="356"/>
      <c r="Z185" s="360"/>
      <c r="AA185" s="360"/>
      <c r="AB185" s="360"/>
    </row>
    <row r="186" spans="1:28" s="213" customFormat="1" hidden="1" x14ac:dyDescent="0.25">
      <c r="A186" s="356">
        <v>46043</v>
      </c>
      <c r="B186" s="351" t="s">
        <v>282</v>
      </c>
      <c r="C186" s="351" t="s">
        <v>283</v>
      </c>
      <c r="D186" s="357" t="s">
        <v>4541</v>
      </c>
      <c r="E186" s="358" t="s">
        <v>1042</v>
      </c>
      <c r="F186" s="359" t="s">
        <v>2115</v>
      </c>
      <c r="G186" s="356">
        <v>46013</v>
      </c>
      <c r="H186" s="356">
        <v>46022</v>
      </c>
      <c r="I186" s="358" t="s">
        <v>487</v>
      </c>
      <c r="J186" s="356">
        <v>44927</v>
      </c>
      <c r="K186" s="356">
        <v>45657</v>
      </c>
      <c r="L186" s="358" t="s">
        <v>1043</v>
      </c>
      <c r="M186" s="358" t="s">
        <v>152</v>
      </c>
      <c r="N186" s="358"/>
      <c r="O186" s="358" t="s">
        <v>71</v>
      </c>
      <c r="P186" s="358" t="s">
        <v>28</v>
      </c>
      <c r="Q186" s="358">
        <v>829</v>
      </c>
      <c r="R186" s="356">
        <v>45894</v>
      </c>
      <c r="S186" s="358"/>
      <c r="T186" s="358"/>
      <c r="U186" s="356"/>
      <c r="V186" s="360">
        <v>21724739718</v>
      </c>
      <c r="W186" s="360">
        <v>2</v>
      </c>
      <c r="X186" s="360">
        <v>5000000</v>
      </c>
      <c r="Y186" s="356"/>
      <c r="Z186" s="360"/>
      <c r="AA186" s="360"/>
      <c r="AB186" s="360"/>
    </row>
    <row r="187" spans="1:28" s="213" customFormat="1" hidden="1" x14ac:dyDescent="0.25">
      <c r="A187" s="356">
        <v>46043</v>
      </c>
      <c r="B187" s="351" t="s">
        <v>282</v>
      </c>
      <c r="C187" s="351" t="s">
        <v>283</v>
      </c>
      <c r="D187" s="357" t="s">
        <v>4542</v>
      </c>
      <c r="E187" s="358" t="s">
        <v>2732</v>
      </c>
      <c r="F187" s="359" t="s">
        <v>2733</v>
      </c>
      <c r="G187" s="356">
        <v>46013</v>
      </c>
      <c r="H187" s="356">
        <v>46028</v>
      </c>
      <c r="I187" s="358" t="s">
        <v>487</v>
      </c>
      <c r="J187" s="356">
        <v>44562</v>
      </c>
      <c r="K187" s="356">
        <v>45657</v>
      </c>
      <c r="L187" s="358" t="s">
        <v>1005</v>
      </c>
      <c r="M187" s="358" t="s">
        <v>152</v>
      </c>
      <c r="N187" s="358"/>
      <c r="O187" s="358" t="s">
        <v>40</v>
      </c>
      <c r="P187" s="358" t="s">
        <v>28</v>
      </c>
      <c r="Q187" s="358">
        <v>1361</v>
      </c>
      <c r="R187" s="356">
        <v>46008</v>
      </c>
      <c r="S187" s="358"/>
      <c r="T187" s="358"/>
      <c r="U187" s="356"/>
      <c r="V187" s="360">
        <v>8872478868</v>
      </c>
      <c r="W187" s="360"/>
      <c r="X187" s="360">
        <v>5000000</v>
      </c>
      <c r="Y187" s="356"/>
      <c r="Z187" s="360"/>
      <c r="AA187" s="360"/>
      <c r="AB187" s="360"/>
    </row>
    <row r="188" spans="1:28" s="213" customFormat="1" hidden="1" x14ac:dyDescent="0.25">
      <c r="A188" s="356">
        <v>46043</v>
      </c>
      <c r="B188" s="351" t="s">
        <v>282</v>
      </c>
      <c r="C188" s="351" t="s">
        <v>283</v>
      </c>
      <c r="D188" s="357" t="s">
        <v>4543</v>
      </c>
      <c r="E188" s="358" t="s">
        <v>2740</v>
      </c>
      <c r="F188" s="359" t="s">
        <v>2741</v>
      </c>
      <c r="G188" s="356">
        <v>46035</v>
      </c>
      <c r="H188" s="356">
        <v>46037</v>
      </c>
      <c r="I188" s="358" t="s">
        <v>487</v>
      </c>
      <c r="J188" s="356">
        <v>44562</v>
      </c>
      <c r="K188" s="356">
        <v>45657</v>
      </c>
      <c r="L188" s="358" t="s">
        <v>1005</v>
      </c>
      <c r="M188" s="358" t="s">
        <v>152</v>
      </c>
      <c r="N188" s="358"/>
      <c r="O188" s="358" t="s">
        <v>2742</v>
      </c>
      <c r="P188" s="358" t="s">
        <v>28</v>
      </c>
      <c r="Q188" s="358">
        <v>1435</v>
      </c>
      <c r="R188" s="356">
        <v>46021</v>
      </c>
      <c r="S188" s="358"/>
      <c r="T188" s="358"/>
      <c r="U188" s="356"/>
      <c r="V188" s="360">
        <v>4939336045.5</v>
      </c>
      <c r="W188" s="360"/>
      <c r="X188" s="360">
        <v>5000000</v>
      </c>
      <c r="Y188" s="356"/>
      <c r="Z188" s="360"/>
      <c r="AA188" s="360"/>
      <c r="AB188" s="360"/>
    </row>
    <row r="189" spans="1:28" s="213" customFormat="1" hidden="1" x14ac:dyDescent="0.25">
      <c r="A189" s="356">
        <v>46043</v>
      </c>
      <c r="B189" s="351" t="s">
        <v>282</v>
      </c>
      <c r="C189" s="351" t="s">
        <v>283</v>
      </c>
      <c r="D189" s="357" t="s">
        <v>4544</v>
      </c>
      <c r="E189" s="358" t="s">
        <v>2743</v>
      </c>
      <c r="F189" s="359" t="s">
        <v>2744</v>
      </c>
      <c r="G189" s="356">
        <v>46035</v>
      </c>
      <c r="H189" s="356">
        <v>46037</v>
      </c>
      <c r="I189" s="358" t="s">
        <v>487</v>
      </c>
      <c r="J189" s="356">
        <v>44562</v>
      </c>
      <c r="K189" s="356">
        <v>45657</v>
      </c>
      <c r="L189" s="358" t="s">
        <v>1043</v>
      </c>
      <c r="M189" s="358" t="s">
        <v>152</v>
      </c>
      <c r="N189" s="358"/>
      <c r="O189" s="358" t="s">
        <v>2745</v>
      </c>
      <c r="P189" s="358" t="s">
        <v>28</v>
      </c>
      <c r="Q189" s="358">
        <v>1413</v>
      </c>
      <c r="R189" s="356">
        <v>46017</v>
      </c>
      <c r="S189" s="358"/>
      <c r="T189" s="358"/>
      <c r="U189" s="356"/>
      <c r="V189" s="360">
        <v>4939336045.5</v>
      </c>
      <c r="W189" s="360">
        <v>2.738448082790605</v>
      </c>
      <c r="X189" s="360">
        <v>5000000</v>
      </c>
      <c r="Y189" s="356"/>
      <c r="Z189" s="360"/>
      <c r="AA189" s="360"/>
      <c r="AB189" s="360"/>
    </row>
    <row r="190" spans="1:28" s="213" customFormat="1" hidden="1" x14ac:dyDescent="0.25">
      <c r="A190" s="356">
        <v>46071</v>
      </c>
      <c r="B190" s="351" t="s">
        <v>282</v>
      </c>
      <c r="C190" s="351" t="s">
        <v>283</v>
      </c>
      <c r="D190" s="357" t="s">
        <v>4545</v>
      </c>
      <c r="E190" s="358" t="s">
        <v>4546</v>
      </c>
      <c r="F190" s="359" t="s">
        <v>2975</v>
      </c>
      <c r="G190" s="356">
        <v>46048</v>
      </c>
      <c r="H190" s="356">
        <v>46050</v>
      </c>
      <c r="I190" s="358" t="s">
        <v>479</v>
      </c>
      <c r="J190" s="356">
        <v>44927</v>
      </c>
      <c r="K190" s="356">
        <v>46022</v>
      </c>
      <c r="L190" s="358" t="s">
        <v>1717</v>
      </c>
      <c r="M190" s="358" t="s">
        <v>152</v>
      </c>
      <c r="N190" s="358"/>
      <c r="O190" s="358" t="s">
        <v>66</v>
      </c>
      <c r="P190" s="358" t="s">
        <v>42</v>
      </c>
      <c r="Q190" s="358"/>
      <c r="R190" s="356"/>
      <c r="S190" s="358"/>
      <c r="T190" s="358"/>
      <c r="U190" s="356"/>
      <c r="V190" s="360">
        <v>1193708408.5</v>
      </c>
      <c r="W190" s="360"/>
      <c r="X190" s="360"/>
      <c r="Y190" s="356"/>
      <c r="Z190" s="360"/>
      <c r="AA190" s="360"/>
      <c r="AB190" s="360"/>
    </row>
    <row r="191" spans="1:28" s="213" customFormat="1" hidden="1" x14ac:dyDescent="0.25">
      <c r="A191" s="356">
        <v>46092</v>
      </c>
      <c r="B191" s="351" t="s">
        <v>282</v>
      </c>
      <c r="C191" s="351" t="s">
        <v>283</v>
      </c>
      <c r="D191" s="357" t="s">
        <v>4547</v>
      </c>
      <c r="E191" s="358" t="s">
        <v>979</v>
      </c>
      <c r="F191" s="359" t="s">
        <v>4548</v>
      </c>
      <c r="G191" s="356">
        <v>46084</v>
      </c>
      <c r="H191" s="356">
        <v>46086</v>
      </c>
      <c r="I191" s="358" t="s">
        <v>487</v>
      </c>
      <c r="J191" s="356">
        <v>45658</v>
      </c>
      <c r="K191" s="356">
        <v>46022</v>
      </c>
      <c r="L191" s="358" t="s">
        <v>1548</v>
      </c>
      <c r="M191" s="358" t="s">
        <v>152</v>
      </c>
      <c r="N191" s="358"/>
      <c r="O191" s="358" t="s">
        <v>428</v>
      </c>
      <c r="P191" s="358" t="s">
        <v>131</v>
      </c>
      <c r="Q191" s="358"/>
      <c r="R191" s="356"/>
      <c r="S191" s="358"/>
      <c r="T191" s="358"/>
      <c r="U191" s="356"/>
      <c r="V191" s="360">
        <v>3200017002</v>
      </c>
      <c r="W191" s="360"/>
      <c r="X191" s="360"/>
      <c r="Y191" s="356"/>
      <c r="Z191" s="360"/>
      <c r="AA191" s="360"/>
      <c r="AB191" s="360"/>
    </row>
    <row r="192" spans="1:28" s="213" customFormat="1" hidden="1" x14ac:dyDescent="0.25">
      <c r="A192" s="356">
        <v>46107</v>
      </c>
      <c r="B192" s="351" t="s">
        <v>282</v>
      </c>
      <c r="C192" s="351" t="s">
        <v>283</v>
      </c>
      <c r="D192" s="357" t="s">
        <v>4549</v>
      </c>
      <c r="E192" s="358" t="s">
        <v>4550</v>
      </c>
      <c r="F192" s="359" t="s">
        <v>4551</v>
      </c>
      <c r="G192" s="356">
        <v>46093</v>
      </c>
      <c r="H192" s="356">
        <v>46098</v>
      </c>
      <c r="I192" s="358" t="s">
        <v>487</v>
      </c>
      <c r="J192" s="356">
        <v>44927</v>
      </c>
      <c r="K192" s="356">
        <v>46022</v>
      </c>
      <c r="L192" s="358" t="s">
        <v>1043</v>
      </c>
      <c r="M192" s="358" t="s">
        <v>149</v>
      </c>
      <c r="N192" s="358"/>
      <c r="O192" s="358" t="s">
        <v>4552</v>
      </c>
      <c r="P192" s="358" t="s">
        <v>131</v>
      </c>
      <c r="Q192" s="358"/>
      <c r="R192" s="356"/>
      <c r="S192" s="358"/>
      <c r="T192" s="358"/>
      <c r="U192" s="356"/>
      <c r="V192" s="360"/>
      <c r="W192" s="360"/>
      <c r="X192" s="360"/>
      <c r="Y192" s="356"/>
      <c r="Z192" s="360"/>
      <c r="AA192" s="360"/>
      <c r="AB192" s="360"/>
    </row>
    <row r="193" spans="1:28" s="213" customFormat="1" hidden="1" x14ac:dyDescent="0.25">
      <c r="A193" s="356">
        <v>46107</v>
      </c>
      <c r="B193" s="351" t="s">
        <v>282</v>
      </c>
      <c r="C193" s="351" t="s">
        <v>283</v>
      </c>
      <c r="D193" s="357" t="s">
        <v>4553</v>
      </c>
      <c r="E193" s="358" t="s">
        <v>4554</v>
      </c>
      <c r="F193" s="359" t="s">
        <v>4555</v>
      </c>
      <c r="G193" s="356">
        <v>46093</v>
      </c>
      <c r="H193" s="356">
        <v>46098</v>
      </c>
      <c r="I193" s="358" t="s">
        <v>487</v>
      </c>
      <c r="J193" s="356">
        <v>44927</v>
      </c>
      <c r="K193" s="356">
        <v>46022</v>
      </c>
      <c r="L193" s="358" t="s">
        <v>1043</v>
      </c>
      <c r="M193" s="358" t="s">
        <v>149</v>
      </c>
      <c r="N193" s="358"/>
      <c r="O193" s="358" t="s">
        <v>4552</v>
      </c>
      <c r="P193" s="358" t="s">
        <v>131</v>
      </c>
      <c r="Q193" s="358"/>
      <c r="R193" s="356"/>
      <c r="S193" s="358"/>
      <c r="T193" s="358"/>
      <c r="U193" s="356"/>
      <c r="V193" s="360"/>
      <c r="W193" s="360"/>
      <c r="X193" s="360"/>
      <c r="Y193" s="356"/>
      <c r="Z193" s="360"/>
      <c r="AA193" s="360"/>
      <c r="AB193" s="360"/>
    </row>
    <row r="194" spans="1:28" s="213" customFormat="1" hidden="1" x14ac:dyDescent="0.25">
      <c r="A194" s="356">
        <v>46027</v>
      </c>
      <c r="B194" s="351" t="s">
        <v>337</v>
      </c>
      <c r="C194" s="351" t="s">
        <v>353</v>
      </c>
      <c r="D194" s="357">
        <v>60640005082</v>
      </c>
      <c r="E194" s="358" t="s">
        <v>2269</v>
      </c>
      <c r="F194" s="359" t="s">
        <v>2270</v>
      </c>
      <c r="G194" s="356">
        <v>46017</v>
      </c>
      <c r="H194" s="356">
        <v>46021</v>
      </c>
      <c r="I194" s="358" t="s">
        <v>24</v>
      </c>
      <c r="J194" s="356">
        <v>44562</v>
      </c>
      <c r="K194" s="356">
        <v>45657</v>
      </c>
      <c r="L194" s="358" t="s">
        <v>2271</v>
      </c>
      <c r="M194" s="358" t="s">
        <v>149</v>
      </c>
      <c r="N194" s="358"/>
      <c r="O194" s="358"/>
      <c r="P194" s="358" t="s">
        <v>162</v>
      </c>
      <c r="Q194" s="358" t="s">
        <v>36</v>
      </c>
      <c r="R194" s="356"/>
      <c r="S194" s="358"/>
      <c r="T194" s="358"/>
      <c r="U194" s="356"/>
      <c r="V194" s="360"/>
      <c r="W194" s="360">
        <v>3100335111</v>
      </c>
      <c r="X194" s="360">
        <v>0.4</v>
      </c>
      <c r="Y194" s="356"/>
      <c r="Z194" s="360"/>
      <c r="AA194" s="360"/>
      <c r="AB194" s="360"/>
    </row>
    <row r="195" spans="1:28" s="213" customFormat="1" hidden="1" x14ac:dyDescent="0.25">
      <c r="A195" s="356">
        <v>46027</v>
      </c>
      <c r="B195" s="351" t="s">
        <v>337</v>
      </c>
      <c r="C195" s="351" t="s">
        <v>353</v>
      </c>
      <c r="D195" s="357">
        <v>141140009621</v>
      </c>
      <c r="E195" s="358" t="s">
        <v>878</v>
      </c>
      <c r="F195" s="359">
        <v>164</v>
      </c>
      <c r="G195" s="356">
        <v>45812</v>
      </c>
      <c r="H195" s="356">
        <v>45826</v>
      </c>
      <c r="I195" s="358" t="s">
        <v>24</v>
      </c>
      <c r="J195" s="356">
        <v>44562</v>
      </c>
      <c r="K195" s="356">
        <v>45291</v>
      </c>
      <c r="L195" s="358" t="s">
        <v>1289</v>
      </c>
      <c r="M195" s="358" t="s">
        <v>149</v>
      </c>
      <c r="N195" s="358"/>
      <c r="O195" s="358"/>
      <c r="P195" s="358" t="s">
        <v>162</v>
      </c>
      <c r="Q195" s="358" t="s">
        <v>28</v>
      </c>
      <c r="R195" s="356">
        <v>372</v>
      </c>
      <c r="S195" s="358">
        <v>45806</v>
      </c>
      <c r="T195" s="358"/>
      <c r="U195" s="356"/>
      <c r="V195" s="360"/>
      <c r="W195" s="360">
        <v>24934821</v>
      </c>
      <c r="X195" s="360">
        <v>7.5</v>
      </c>
      <c r="Y195" s="356"/>
      <c r="Z195" s="360"/>
      <c r="AA195" s="360"/>
      <c r="AB195" s="360"/>
    </row>
    <row r="196" spans="1:28" s="213" customFormat="1" hidden="1" x14ac:dyDescent="0.25">
      <c r="A196" s="356">
        <v>45966</v>
      </c>
      <c r="B196" s="351" t="s">
        <v>217</v>
      </c>
      <c r="C196" s="351" t="s">
        <v>360</v>
      </c>
      <c r="D196" s="357">
        <v>40640007035</v>
      </c>
      <c r="E196" s="358" t="s">
        <v>1241</v>
      </c>
      <c r="F196" s="359" t="s">
        <v>1242</v>
      </c>
      <c r="G196" s="356">
        <v>45940</v>
      </c>
      <c r="H196" s="356">
        <v>45947</v>
      </c>
      <c r="I196" s="358" t="s">
        <v>24</v>
      </c>
      <c r="J196" s="356">
        <v>44562</v>
      </c>
      <c r="K196" s="356">
        <v>45657</v>
      </c>
      <c r="L196" s="358" t="s">
        <v>228</v>
      </c>
      <c r="M196" s="358" t="s">
        <v>47</v>
      </c>
      <c r="N196" s="358"/>
      <c r="O196" s="358" t="s">
        <v>309</v>
      </c>
      <c r="P196" s="358" t="s">
        <v>11</v>
      </c>
      <c r="Q196" s="358">
        <v>997</v>
      </c>
      <c r="R196" s="356">
        <v>45938</v>
      </c>
      <c r="S196" s="358"/>
      <c r="T196" s="358"/>
      <c r="U196" s="356"/>
      <c r="V196" s="360">
        <v>4103148700</v>
      </c>
      <c r="W196" s="360">
        <v>2.2000000000000002</v>
      </c>
      <c r="X196" s="360">
        <v>0</v>
      </c>
      <c r="Y196" s="356"/>
      <c r="Z196" s="360"/>
      <c r="AA196" s="360"/>
      <c r="AB196" s="360"/>
    </row>
    <row r="197" spans="1:28" s="213" customFormat="1" hidden="1" x14ac:dyDescent="0.25">
      <c r="A197" s="356">
        <v>46027</v>
      </c>
      <c r="B197" s="351" t="s">
        <v>337</v>
      </c>
      <c r="C197" s="351" t="s">
        <v>353</v>
      </c>
      <c r="D197" s="357">
        <v>940611300651</v>
      </c>
      <c r="E197" s="358" t="s">
        <v>1314</v>
      </c>
      <c r="F197" s="359" t="s">
        <v>1315</v>
      </c>
      <c r="G197" s="356">
        <v>45939</v>
      </c>
      <c r="H197" s="356">
        <v>45953</v>
      </c>
      <c r="I197" s="358" t="s">
        <v>21</v>
      </c>
      <c r="J197" s="356">
        <v>44743</v>
      </c>
      <c r="K197" s="356">
        <v>45917</v>
      </c>
      <c r="L197" s="358" t="s">
        <v>391</v>
      </c>
      <c r="M197" s="358" t="s">
        <v>149</v>
      </c>
      <c r="N197" s="358"/>
      <c r="O197" s="358"/>
      <c r="P197" s="358" t="s">
        <v>1140</v>
      </c>
      <c r="Q197" s="358" t="s">
        <v>1221</v>
      </c>
      <c r="R197" s="356"/>
      <c r="S197" s="358"/>
      <c r="T197" s="358"/>
      <c r="U197" s="356"/>
      <c r="V197" s="360"/>
      <c r="W197" s="360">
        <v>33432000</v>
      </c>
      <c r="X197" s="360">
        <v>3</v>
      </c>
      <c r="Y197" s="356"/>
      <c r="Z197" s="360"/>
      <c r="AA197" s="360"/>
      <c r="AB197" s="360"/>
    </row>
    <row r="198" spans="1:28" s="213" customFormat="1" hidden="1" x14ac:dyDescent="0.25">
      <c r="A198" s="356">
        <v>46027</v>
      </c>
      <c r="B198" s="351" t="s">
        <v>337</v>
      </c>
      <c r="C198" s="351" t="s">
        <v>353</v>
      </c>
      <c r="D198" s="357">
        <v>130340006907</v>
      </c>
      <c r="E198" s="358" t="s">
        <v>1985</v>
      </c>
      <c r="F198" s="359" t="s">
        <v>1984</v>
      </c>
      <c r="G198" s="356">
        <v>46001</v>
      </c>
      <c r="H198" s="356">
        <v>46009</v>
      </c>
      <c r="I198" s="358" t="s">
        <v>24</v>
      </c>
      <c r="J198" s="356">
        <v>44562</v>
      </c>
      <c r="K198" s="356">
        <v>45657</v>
      </c>
      <c r="L198" s="358" t="s">
        <v>338</v>
      </c>
      <c r="M198" s="358" t="s">
        <v>152</v>
      </c>
      <c r="N198" s="358"/>
      <c r="O198" s="358"/>
      <c r="P198" s="358" t="s">
        <v>1140</v>
      </c>
      <c r="Q198" s="358" t="s">
        <v>28</v>
      </c>
      <c r="R198" s="356"/>
      <c r="S198" s="358"/>
      <c r="T198" s="358"/>
      <c r="U198" s="356"/>
      <c r="V198" s="360"/>
      <c r="W198" s="360"/>
      <c r="X198" s="360"/>
      <c r="Y198" s="356"/>
      <c r="Z198" s="360"/>
      <c r="AA198" s="360"/>
      <c r="AB198" s="360"/>
    </row>
    <row r="199" spans="1:28" s="213" customFormat="1" hidden="1" x14ac:dyDescent="0.25">
      <c r="A199" s="356">
        <v>46027</v>
      </c>
      <c r="B199" s="351" t="s">
        <v>337</v>
      </c>
      <c r="C199" s="351" t="s">
        <v>353</v>
      </c>
      <c r="D199" s="357">
        <v>940612400613</v>
      </c>
      <c r="E199" s="358" t="s">
        <v>2023</v>
      </c>
      <c r="F199" s="359" t="s">
        <v>2022</v>
      </c>
      <c r="G199" s="356">
        <v>45968</v>
      </c>
      <c r="H199" s="356">
        <v>45999</v>
      </c>
      <c r="I199" s="358" t="s">
        <v>21</v>
      </c>
      <c r="J199" s="356">
        <v>45132</v>
      </c>
      <c r="K199" s="356">
        <v>45946</v>
      </c>
      <c r="L199" s="358" t="s">
        <v>1307</v>
      </c>
      <c r="M199" s="358" t="s">
        <v>149</v>
      </c>
      <c r="N199" s="358"/>
      <c r="O199" s="358"/>
      <c r="P199" s="358" t="s">
        <v>1140</v>
      </c>
      <c r="Q199" s="358" t="s">
        <v>1221</v>
      </c>
      <c r="R199" s="356"/>
      <c r="S199" s="358"/>
      <c r="T199" s="358"/>
      <c r="U199" s="356"/>
      <c r="V199" s="360"/>
      <c r="W199" s="360">
        <v>82728000</v>
      </c>
      <c r="X199" s="360">
        <v>3</v>
      </c>
      <c r="Y199" s="356"/>
      <c r="Z199" s="360"/>
      <c r="AA199" s="360"/>
      <c r="AB199" s="360"/>
    </row>
    <row r="200" spans="1:28" s="213" customFormat="1" hidden="1" x14ac:dyDescent="0.25">
      <c r="A200" s="356">
        <v>46027</v>
      </c>
      <c r="B200" s="351" t="s">
        <v>337</v>
      </c>
      <c r="C200" s="351" t="s">
        <v>353</v>
      </c>
      <c r="D200" s="357">
        <v>200140009256</v>
      </c>
      <c r="E200" s="358" t="s">
        <v>2214</v>
      </c>
      <c r="F200" s="359" t="s">
        <v>2215</v>
      </c>
      <c r="G200" s="356">
        <v>46010</v>
      </c>
      <c r="H200" s="356">
        <v>46013</v>
      </c>
      <c r="I200" s="358" t="s">
        <v>24</v>
      </c>
      <c r="J200" s="356">
        <v>44562</v>
      </c>
      <c r="K200" s="356">
        <v>45657</v>
      </c>
      <c r="L200" s="358" t="s">
        <v>1305</v>
      </c>
      <c r="M200" s="358" t="s">
        <v>149</v>
      </c>
      <c r="N200" s="358"/>
      <c r="O200" s="358"/>
      <c r="P200" s="358" t="s">
        <v>2216</v>
      </c>
      <c r="Q200" s="358" t="s">
        <v>28</v>
      </c>
      <c r="R200" s="356"/>
      <c r="S200" s="358"/>
      <c r="T200" s="358"/>
      <c r="U200" s="356"/>
      <c r="V200" s="360"/>
      <c r="W200" s="360">
        <v>8315531212</v>
      </c>
      <c r="X200" s="360">
        <v>1.9</v>
      </c>
      <c r="Y200" s="356"/>
      <c r="Z200" s="360"/>
      <c r="AA200" s="360"/>
      <c r="AB200" s="360"/>
    </row>
    <row r="201" spans="1:28" s="213" customFormat="1" hidden="1" x14ac:dyDescent="0.25">
      <c r="A201" s="356">
        <v>46027</v>
      </c>
      <c r="B201" s="351" t="s">
        <v>337</v>
      </c>
      <c r="C201" s="351" t="s">
        <v>353</v>
      </c>
      <c r="D201" s="357">
        <v>220440017310</v>
      </c>
      <c r="E201" s="358" t="s">
        <v>2198</v>
      </c>
      <c r="F201" s="359" t="s">
        <v>2199</v>
      </c>
      <c r="G201" s="356">
        <v>46013</v>
      </c>
      <c r="H201" s="356">
        <v>46021</v>
      </c>
      <c r="I201" s="358" t="s">
        <v>21</v>
      </c>
      <c r="J201" s="356">
        <v>44743</v>
      </c>
      <c r="K201" s="356">
        <v>45992</v>
      </c>
      <c r="L201" s="358" t="s">
        <v>2200</v>
      </c>
      <c r="M201" s="358" t="s">
        <v>149</v>
      </c>
      <c r="N201" s="358"/>
      <c r="O201" s="358"/>
      <c r="P201" s="358" t="s">
        <v>1140</v>
      </c>
      <c r="Q201" s="358" t="s">
        <v>1221</v>
      </c>
      <c r="R201" s="356"/>
      <c r="S201" s="358"/>
      <c r="T201" s="358"/>
      <c r="U201" s="356"/>
      <c r="V201" s="360"/>
      <c r="W201" s="360"/>
      <c r="X201" s="360"/>
      <c r="Y201" s="356"/>
      <c r="Z201" s="360"/>
      <c r="AA201" s="360"/>
      <c r="AB201" s="360"/>
    </row>
    <row r="202" spans="1:28" s="213" customFormat="1" hidden="1" x14ac:dyDescent="0.25">
      <c r="A202" s="356">
        <v>45966</v>
      </c>
      <c r="B202" s="351" t="s">
        <v>217</v>
      </c>
      <c r="C202" s="351" t="s">
        <v>360</v>
      </c>
      <c r="D202" s="357">
        <v>170340014251</v>
      </c>
      <c r="E202" s="358" t="s">
        <v>1248</v>
      </c>
      <c r="F202" s="359" t="s">
        <v>1249</v>
      </c>
      <c r="G202" s="356">
        <v>45930</v>
      </c>
      <c r="H202" s="356">
        <v>45951</v>
      </c>
      <c r="I202" s="358" t="s">
        <v>24</v>
      </c>
      <c r="J202" s="356">
        <v>44562</v>
      </c>
      <c r="K202" s="356">
        <v>45657</v>
      </c>
      <c r="L202" s="358" t="s">
        <v>224</v>
      </c>
      <c r="M202" s="358" t="s">
        <v>23</v>
      </c>
      <c r="N202" s="358"/>
      <c r="O202" s="358" t="s">
        <v>1250</v>
      </c>
      <c r="P202" s="358" t="s">
        <v>11</v>
      </c>
      <c r="Q202" s="358">
        <v>929</v>
      </c>
      <c r="R202" s="356">
        <v>45922</v>
      </c>
      <c r="S202" s="358"/>
      <c r="T202" s="358"/>
      <c r="U202" s="356"/>
      <c r="V202" s="360">
        <v>2248632476</v>
      </c>
      <c r="W202" s="360">
        <v>0.02</v>
      </c>
      <c r="X202" s="360">
        <v>0</v>
      </c>
      <c r="Y202" s="356"/>
      <c r="Z202" s="360"/>
      <c r="AA202" s="360"/>
      <c r="AB202" s="360"/>
    </row>
    <row r="203" spans="1:28" s="213" customFormat="1" hidden="1" x14ac:dyDescent="0.25">
      <c r="A203" s="356">
        <v>46027</v>
      </c>
      <c r="B203" s="351" t="s">
        <v>337</v>
      </c>
      <c r="C203" s="351" t="s">
        <v>353</v>
      </c>
      <c r="D203" s="357">
        <v>160740020010</v>
      </c>
      <c r="E203" s="358" t="s">
        <v>2232</v>
      </c>
      <c r="F203" s="359" t="s">
        <v>2233</v>
      </c>
      <c r="G203" s="356">
        <v>46022</v>
      </c>
      <c r="H203" s="356">
        <v>46022</v>
      </c>
      <c r="I203" s="358" t="s">
        <v>24</v>
      </c>
      <c r="J203" s="356">
        <v>44927</v>
      </c>
      <c r="K203" s="356">
        <v>45657</v>
      </c>
      <c r="L203" s="358" t="s">
        <v>1305</v>
      </c>
      <c r="M203" s="358" t="s">
        <v>149</v>
      </c>
      <c r="N203" s="358"/>
      <c r="O203" s="358"/>
      <c r="P203" s="358" t="s">
        <v>1140</v>
      </c>
      <c r="Q203" s="358" t="s">
        <v>28</v>
      </c>
      <c r="R203" s="356"/>
      <c r="S203" s="358"/>
      <c r="T203" s="358"/>
      <c r="U203" s="356"/>
      <c r="V203" s="360"/>
      <c r="W203" s="360">
        <v>2958381322</v>
      </c>
      <c r="X203" s="360">
        <v>6.7</v>
      </c>
      <c r="Y203" s="356"/>
      <c r="Z203" s="360"/>
      <c r="AA203" s="360"/>
      <c r="AB203" s="360"/>
    </row>
    <row r="204" spans="1:28" s="213" customFormat="1" hidden="1" x14ac:dyDescent="0.25">
      <c r="A204" s="356">
        <v>46027</v>
      </c>
      <c r="B204" s="351" t="s">
        <v>337</v>
      </c>
      <c r="C204" s="351" t="s">
        <v>353</v>
      </c>
      <c r="D204" s="357">
        <v>150940004311</v>
      </c>
      <c r="E204" s="358" t="s">
        <v>2236</v>
      </c>
      <c r="F204" s="359" t="s">
        <v>2237</v>
      </c>
      <c r="G204" s="356">
        <v>46022</v>
      </c>
      <c r="H204" s="356">
        <v>46022</v>
      </c>
      <c r="I204" s="358" t="s">
        <v>24</v>
      </c>
      <c r="J204" s="356">
        <v>44927</v>
      </c>
      <c r="K204" s="356">
        <v>45657</v>
      </c>
      <c r="L204" s="358" t="s">
        <v>1289</v>
      </c>
      <c r="M204" s="358" t="s">
        <v>152</v>
      </c>
      <c r="N204" s="358"/>
      <c r="O204" s="358"/>
      <c r="P204" s="358" t="s">
        <v>30</v>
      </c>
      <c r="Q204" s="358" t="s">
        <v>36</v>
      </c>
      <c r="R204" s="356"/>
      <c r="S204" s="358"/>
      <c r="T204" s="358"/>
      <c r="U204" s="356"/>
      <c r="V204" s="360"/>
      <c r="W204" s="360">
        <v>13331875101</v>
      </c>
      <c r="X204" s="360">
        <v>0.6</v>
      </c>
      <c r="Y204" s="356"/>
      <c r="Z204" s="360"/>
      <c r="AA204" s="360"/>
      <c r="AB204" s="360"/>
    </row>
    <row r="205" spans="1:28" s="213" customFormat="1" hidden="1" x14ac:dyDescent="0.25">
      <c r="A205" s="356">
        <v>46059</v>
      </c>
      <c r="B205" s="351" t="s">
        <v>337</v>
      </c>
      <c r="C205" s="351" t="s">
        <v>353</v>
      </c>
      <c r="D205" s="357">
        <v>801108301451</v>
      </c>
      <c r="E205" s="358" t="s">
        <v>2761</v>
      </c>
      <c r="F205" s="359" t="s">
        <v>2762</v>
      </c>
      <c r="G205" s="356">
        <v>46056</v>
      </c>
      <c r="H205" s="356">
        <v>46058</v>
      </c>
      <c r="I205" s="358" t="s">
        <v>21</v>
      </c>
      <c r="J205" s="356">
        <v>45313</v>
      </c>
      <c r="K205" s="356">
        <v>46022</v>
      </c>
      <c r="L205" s="358" t="s">
        <v>2763</v>
      </c>
      <c r="M205" s="358" t="s">
        <v>149</v>
      </c>
      <c r="N205" s="358"/>
      <c r="O205" s="358"/>
      <c r="P205" s="358" t="s">
        <v>1140</v>
      </c>
      <c r="Q205" s="358" t="s">
        <v>42</v>
      </c>
      <c r="R205" s="356"/>
      <c r="S205" s="358"/>
      <c r="T205" s="358"/>
      <c r="U205" s="356"/>
      <c r="V205" s="360"/>
      <c r="W205" s="360">
        <v>262522000</v>
      </c>
      <c r="X205" s="360"/>
      <c r="Y205" s="356"/>
      <c r="Z205" s="360"/>
      <c r="AA205" s="360"/>
      <c r="AB205" s="360"/>
    </row>
    <row r="206" spans="1:28" s="213" customFormat="1" hidden="1" x14ac:dyDescent="0.25">
      <c r="A206" s="356">
        <v>46059</v>
      </c>
      <c r="B206" s="351" t="s">
        <v>337</v>
      </c>
      <c r="C206" s="351" t="s">
        <v>353</v>
      </c>
      <c r="D206" s="357">
        <v>180740024592</v>
      </c>
      <c r="E206" s="358" t="s">
        <v>2764</v>
      </c>
      <c r="F206" s="359" t="s">
        <v>2765</v>
      </c>
      <c r="G206" s="356">
        <v>46056</v>
      </c>
      <c r="H206" s="356">
        <v>46059</v>
      </c>
      <c r="I206" s="358" t="s">
        <v>21</v>
      </c>
      <c r="J206" s="356">
        <v>44927</v>
      </c>
      <c r="K206" s="356">
        <v>46022</v>
      </c>
      <c r="L206" s="358" t="s">
        <v>2763</v>
      </c>
      <c r="M206" s="358" t="s">
        <v>149</v>
      </c>
      <c r="N206" s="358"/>
      <c r="O206" s="358"/>
      <c r="P206" s="358" t="s">
        <v>1140</v>
      </c>
      <c r="Q206" s="358" t="s">
        <v>42</v>
      </c>
      <c r="R206" s="356"/>
      <c r="S206" s="358"/>
      <c r="T206" s="358"/>
      <c r="U206" s="356"/>
      <c r="V206" s="360"/>
      <c r="W206" s="360">
        <v>250000</v>
      </c>
      <c r="X206" s="360"/>
      <c r="Y206" s="356"/>
      <c r="Z206" s="360"/>
      <c r="AA206" s="360"/>
      <c r="AB206" s="360"/>
    </row>
    <row r="207" spans="1:28" s="213" customFormat="1" hidden="1" x14ac:dyDescent="0.25">
      <c r="A207" s="356">
        <v>46013</v>
      </c>
      <c r="B207" s="351" t="s">
        <v>365</v>
      </c>
      <c r="C207" s="351" t="s">
        <v>20</v>
      </c>
      <c r="D207" s="357">
        <v>220240037843</v>
      </c>
      <c r="E207" s="358" t="s">
        <v>2201</v>
      </c>
      <c r="F207" s="359" t="s">
        <v>2001</v>
      </c>
      <c r="G207" s="356">
        <v>45973</v>
      </c>
      <c r="H207" s="356">
        <v>46008</v>
      </c>
      <c r="I207" s="358" t="s">
        <v>24</v>
      </c>
      <c r="J207" s="356">
        <v>44614</v>
      </c>
      <c r="K207" s="356">
        <v>45657</v>
      </c>
      <c r="L207" s="358" t="s">
        <v>1748</v>
      </c>
      <c r="M207" s="358" t="s">
        <v>293</v>
      </c>
      <c r="N207" s="358"/>
      <c r="O207" s="358" t="s">
        <v>77</v>
      </c>
      <c r="P207" s="358" t="s">
        <v>28</v>
      </c>
      <c r="Q207" s="358">
        <v>1109</v>
      </c>
      <c r="R207" s="356">
        <v>45971</v>
      </c>
      <c r="S207" s="358"/>
      <c r="T207" s="358"/>
      <c r="U207" s="356"/>
      <c r="V207" s="360">
        <v>14858090147</v>
      </c>
      <c r="W207" s="360">
        <v>1.3</v>
      </c>
      <c r="X207" s="360"/>
      <c r="Y207" s="356"/>
      <c r="Z207" s="360"/>
      <c r="AA207" s="360"/>
      <c r="AB207" s="360"/>
    </row>
    <row r="208" spans="1:28" s="213" customFormat="1" hidden="1" x14ac:dyDescent="0.25">
      <c r="A208" s="356">
        <v>46087</v>
      </c>
      <c r="B208" s="351" t="s">
        <v>337</v>
      </c>
      <c r="C208" s="351" t="s">
        <v>353</v>
      </c>
      <c r="D208" s="357">
        <v>90540005371</v>
      </c>
      <c r="E208" s="358" t="s">
        <v>3695</v>
      </c>
      <c r="F208" s="359" t="s">
        <v>3696</v>
      </c>
      <c r="G208" s="356">
        <v>46073</v>
      </c>
      <c r="H208" s="356">
        <v>46077</v>
      </c>
      <c r="I208" s="358" t="s">
        <v>21</v>
      </c>
      <c r="J208" s="356">
        <v>45292</v>
      </c>
      <c r="K208" s="356">
        <v>45930</v>
      </c>
      <c r="L208" s="358" t="s">
        <v>2200</v>
      </c>
      <c r="M208" s="358" t="s">
        <v>152</v>
      </c>
      <c r="N208" s="358"/>
      <c r="O208" s="358"/>
      <c r="P208" s="358" t="s">
        <v>1140</v>
      </c>
      <c r="Q208" s="358" t="s">
        <v>3697</v>
      </c>
      <c r="R208" s="356"/>
      <c r="S208" s="358"/>
      <c r="T208" s="358"/>
      <c r="U208" s="356"/>
      <c r="V208" s="360"/>
      <c r="W208" s="360">
        <v>7732912515</v>
      </c>
      <c r="X208" s="360">
        <v>5.3</v>
      </c>
      <c r="Y208" s="356"/>
      <c r="Z208" s="360"/>
      <c r="AA208" s="360"/>
      <c r="AB208" s="360"/>
    </row>
    <row r="209" spans="1:28" s="213" customFormat="1" hidden="1" x14ac:dyDescent="0.25">
      <c r="A209" s="356">
        <v>46057</v>
      </c>
      <c r="B209" s="351" t="s">
        <v>365</v>
      </c>
      <c r="C209" s="351" t="s">
        <v>20</v>
      </c>
      <c r="D209" s="357">
        <v>50740019916</v>
      </c>
      <c r="E209" s="358" t="s">
        <v>3825</v>
      </c>
      <c r="F209" s="359" t="s">
        <v>3826</v>
      </c>
      <c r="G209" s="356">
        <v>46010</v>
      </c>
      <c r="H209" s="356">
        <v>46056</v>
      </c>
      <c r="I209" s="358" t="s">
        <v>24</v>
      </c>
      <c r="J209" s="356">
        <v>44927</v>
      </c>
      <c r="K209" s="356">
        <v>45291</v>
      </c>
      <c r="L209" s="358" t="s">
        <v>29</v>
      </c>
      <c r="M209" s="358" t="s">
        <v>293</v>
      </c>
      <c r="N209" s="358"/>
      <c r="O209" s="358" t="s">
        <v>3827</v>
      </c>
      <c r="P209" s="358" t="s">
        <v>28</v>
      </c>
      <c r="Q209" s="358">
        <v>1359</v>
      </c>
      <c r="R209" s="356">
        <v>46008</v>
      </c>
      <c r="S209" s="358"/>
      <c r="T209" s="358"/>
      <c r="U209" s="356"/>
      <c r="V209" s="360">
        <v>2280319180</v>
      </c>
      <c r="W209" s="360">
        <v>4.5</v>
      </c>
      <c r="X209" s="360"/>
      <c r="Y209" s="356"/>
      <c r="Z209" s="360"/>
      <c r="AA209" s="360"/>
      <c r="AB209" s="360"/>
    </row>
    <row r="210" spans="1:28" s="213" customFormat="1" hidden="1" x14ac:dyDescent="0.25">
      <c r="A210" s="356">
        <v>46112</v>
      </c>
      <c r="B210" s="351" t="s">
        <v>337</v>
      </c>
      <c r="C210" s="351" t="s">
        <v>353</v>
      </c>
      <c r="D210" s="357">
        <v>640422403622</v>
      </c>
      <c r="E210" s="358" t="s">
        <v>4556</v>
      </c>
      <c r="F210" s="359" t="s">
        <v>4557</v>
      </c>
      <c r="G210" s="356">
        <v>46108</v>
      </c>
      <c r="H210" s="356">
        <v>46112</v>
      </c>
      <c r="I210" s="358" t="s">
        <v>21</v>
      </c>
      <c r="J210" s="356">
        <v>44927</v>
      </c>
      <c r="K210" s="356">
        <v>46094</v>
      </c>
      <c r="L210" s="358" t="s">
        <v>1289</v>
      </c>
      <c r="M210" s="358" t="s">
        <v>149</v>
      </c>
      <c r="N210" s="358"/>
      <c r="O210" s="358"/>
      <c r="P210" s="358" t="s">
        <v>1140</v>
      </c>
      <c r="Q210" s="358" t="s">
        <v>1221</v>
      </c>
      <c r="R210" s="356"/>
      <c r="S210" s="358"/>
      <c r="T210" s="358"/>
      <c r="U210" s="356"/>
      <c r="V210" s="360"/>
      <c r="W210" s="360"/>
      <c r="X210" s="360"/>
      <c r="Y210" s="356"/>
      <c r="Z210" s="360"/>
      <c r="AA210" s="360"/>
      <c r="AB210" s="360"/>
    </row>
    <row r="211" spans="1:28" s="213" customFormat="1" hidden="1" x14ac:dyDescent="0.25">
      <c r="A211" s="356">
        <v>46112</v>
      </c>
      <c r="B211" s="351" t="s">
        <v>337</v>
      </c>
      <c r="C211" s="351" t="s">
        <v>353</v>
      </c>
      <c r="D211" s="357">
        <v>830330400915</v>
      </c>
      <c r="E211" s="358" t="s">
        <v>4558</v>
      </c>
      <c r="F211" s="359" t="s">
        <v>4559</v>
      </c>
      <c r="G211" s="356">
        <v>46107</v>
      </c>
      <c r="H211" s="356">
        <v>46112</v>
      </c>
      <c r="I211" s="358" t="s">
        <v>21</v>
      </c>
      <c r="J211" s="356">
        <v>45497</v>
      </c>
      <c r="K211" s="356">
        <v>46065</v>
      </c>
      <c r="L211" s="358" t="s">
        <v>4560</v>
      </c>
      <c r="M211" s="358" t="s">
        <v>149</v>
      </c>
      <c r="N211" s="358"/>
      <c r="O211" s="358"/>
      <c r="P211" s="358" t="s">
        <v>4561</v>
      </c>
      <c r="Q211" s="358" t="s">
        <v>1221</v>
      </c>
      <c r="R211" s="356"/>
      <c r="S211" s="358"/>
      <c r="T211" s="358"/>
      <c r="U211" s="356"/>
      <c r="V211" s="360"/>
      <c r="W211" s="360"/>
      <c r="X211" s="360"/>
      <c r="Y211" s="356"/>
      <c r="Z211" s="360"/>
      <c r="AA211" s="360"/>
      <c r="AB211" s="360"/>
    </row>
    <row r="212" spans="1:28" s="213" customFormat="1" hidden="1" x14ac:dyDescent="0.25">
      <c r="A212" s="356">
        <v>46112</v>
      </c>
      <c r="B212" s="351" t="s">
        <v>337</v>
      </c>
      <c r="C212" s="351" t="s">
        <v>353</v>
      </c>
      <c r="D212" s="357">
        <v>190740001278</v>
      </c>
      <c r="E212" s="358" t="s">
        <v>4562</v>
      </c>
      <c r="F212" s="359" t="s">
        <v>4563</v>
      </c>
      <c r="G212" s="356">
        <v>46094</v>
      </c>
      <c r="H212" s="356">
        <v>46099</v>
      </c>
      <c r="I212" s="358" t="s">
        <v>21</v>
      </c>
      <c r="J212" s="356">
        <v>44927</v>
      </c>
      <c r="K212" s="356">
        <v>46022</v>
      </c>
      <c r="L212" s="358" t="s">
        <v>338</v>
      </c>
      <c r="M212" s="358" t="s">
        <v>149</v>
      </c>
      <c r="N212" s="358"/>
      <c r="O212" s="358"/>
      <c r="P212" s="358" t="s">
        <v>1140</v>
      </c>
      <c r="Q212" s="358" t="s">
        <v>42</v>
      </c>
      <c r="R212" s="356"/>
      <c r="S212" s="358"/>
      <c r="T212" s="358"/>
      <c r="U212" s="356"/>
      <c r="V212" s="360"/>
      <c r="W212" s="360">
        <v>196720108</v>
      </c>
      <c r="X212" s="360">
        <v>1</v>
      </c>
      <c r="Y212" s="356"/>
      <c r="Z212" s="360"/>
      <c r="AA212" s="360"/>
      <c r="AB212" s="360"/>
    </row>
    <row r="213" spans="1:28" s="213" customFormat="1" hidden="1" x14ac:dyDescent="0.25">
      <c r="A213" s="356">
        <v>46112</v>
      </c>
      <c r="B213" s="351" t="s">
        <v>337</v>
      </c>
      <c r="C213" s="351" t="s">
        <v>353</v>
      </c>
      <c r="D213" s="357">
        <v>20715500737</v>
      </c>
      <c r="E213" s="358" t="s">
        <v>4564</v>
      </c>
      <c r="F213" s="359" t="s">
        <v>4565</v>
      </c>
      <c r="G213" s="356">
        <v>46086</v>
      </c>
      <c r="H213" s="356">
        <v>46091</v>
      </c>
      <c r="I213" s="358" t="s">
        <v>21</v>
      </c>
      <c r="J213" s="356">
        <v>44927</v>
      </c>
      <c r="K213" s="356">
        <v>46067</v>
      </c>
      <c r="L213" s="358" t="s">
        <v>1307</v>
      </c>
      <c r="M213" s="358" t="s">
        <v>149</v>
      </c>
      <c r="N213" s="358"/>
      <c r="O213" s="358"/>
      <c r="P213" s="358" t="s">
        <v>1140</v>
      </c>
      <c r="Q213" s="358" t="s">
        <v>1221</v>
      </c>
      <c r="R213" s="356"/>
      <c r="S213" s="358"/>
      <c r="T213" s="358"/>
      <c r="U213" s="356"/>
      <c r="V213" s="360"/>
      <c r="W213" s="360">
        <v>29455115</v>
      </c>
      <c r="X213" s="360">
        <v>3</v>
      </c>
      <c r="Y213" s="356"/>
      <c r="Z213" s="360"/>
      <c r="AA213" s="360"/>
      <c r="AB213" s="360"/>
    </row>
    <row r="214" spans="1:28" s="213" customFormat="1" hidden="1" x14ac:dyDescent="0.25">
      <c r="A214" s="356">
        <v>46112</v>
      </c>
      <c r="B214" s="351" t="s">
        <v>337</v>
      </c>
      <c r="C214" s="351" t="s">
        <v>353</v>
      </c>
      <c r="D214" s="357">
        <v>120540001288</v>
      </c>
      <c r="E214" s="358" t="s">
        <v>4566</v>
      </c>
      <c r="F214" s="359" t="s">
        <v>4567</v>
      </c>
      <c r="G214" s="356">
        <v>46086</v>
      </c>
      <c r="H214" s="356">
        <v>46091</v>
      </c>
      <c r="I214" s="358" t="s">
        <v>21</v>
      </c>
      <c r="J214" s="356">
        <v>44927</v>
      </c>
      <c r="K214" s="356">
        <v>46014</v>
      </c>
      <c r="L214" s="358" t="s">
        <v>338</v>
      </c>
      <c r="M214" s="358" t="s">
        <v>149</v>
      </c>
      <c r="N214" s="358"/>
      <c r="O214" s="358"/>
      <c r="P214" s="358" t="s">
        <v>1140</v>
      </c>
      <c r="Q214" s="358" t="s">
        <v>1221</v>
      </c>
      <c r="R214" s="356"/>
      <c r="S214" s="358"/>
      <c r="T214" s="358"/>
      <c r="U214" s="356"/>
      <c r="V214" s="360"/>
      <c r="W214" s="360">
        <v>50638500</v>
      </c>
      <c r="X214" s="360">
        <v>3</v>
      </c>
      <c r="Y214" s="356"/>
      <c r="Z214" s="360"/>
      <c r="AA214" s="360"/>
      <c r="AB214" s="360"/>
    </row>
    <row r="215" spans="1:28" s="213" customFormat="1" hidden="1" x14ac:dyDescent="0.25">
      <c r="A215" s="356">
        <v>46112</v>
      </c>
      <c r="B215" s="351" t="s">
        <v>337</v>
      </c>
      <c r="C215" s="351" t="s">
        <v>353</v>
      </c>
      <c r="D215" s="357">
        <v>111240008295</v>
      </c>
      <c r="E215" s="358" t="s">
        <v>3954</v>
      </c>
      <c r="F215" s="359" t="s">
        <v>3952</v>
      </c>
      <c r="G215" s="356">
        <v>46022</v>
      </c>
      <c r="H215" s="356">
        <v>46070</v>
      </c>
      <c r="I215" s="358" t="s">
        <v>24</v>
      </c>
      <c r="J215" s="356">
        <v>44562</v>
      </c>
      <c r="K215" s="356">
        <v>45657</v>
      </c>
      <c r="L215" s="358" t="s">
        <v>4568</v>
      </c>
      <c r="M215" s="358" t="s">
        <v>150</v>
      </c>
      <c r="N215" s="358"/>
      <c r="O215" s="358"/>
      <c r="P215" s="358" t="s">
        <v>4569</v>
      </c>
      <c r="Q215" s="358" t="s">
        <v>28</v>
      </c>
      <c r="R215" s="356">
        <v>1433</v>
      </c>
      <c r="S215" s="358">
        <v>46021</v>
      </c>
      <c r="T215" s="358"/>
      <c r="U215" s="356"/>
      <c r="V215" s="360"/>
      <c r="W215" s="360">
        <v>33448110211</v>
      </c>
      <c r="X215" s="360">
        <v>10.7</v>
      </c>
      <c r="Y215" s="356"/>
      <c r="Z215" s="360"/>
      <c r="AA215" s="360"/>
      <c r="AB215" s="360"/>
    </row>
    <row r="216" spans="1:28" s="213" customFormat="1" hidden="1" x14ac:dyDescent="0.25">
      <c r="A216" s="356">
        <v>45973</v>
      </c>
      <c r="B216" s="351" t="s">
        <v>361</v>
      </c>
      <c r="C216" s="351" t="s">
        <v>362</v>
      </c>
      <c r="D216" s="357">
        <v>210840900425</v>
      </c>
      <c r="E216" s="358" t="s">
        <v>1482</v>
      </c>
      <c r="F216" s="359" t="s">
        <v>1481</v>
      </c>
      <c r="G216" s="356">
        <v>45930</v>
      </c>
      <c r="H216" s="356">
        <v>45967</v>
      </c>
      <c r="I216" s="358" t="s">
        <v>24</v>
      </c>
      <c r="J216" s="356">
        <v>45292</v>
      </c>
      <c r="K216" s="356">
        <v>45657</v>
      </c>
      <c r="L216" s="358" t="s">
        <v>686</v>
      </c>
      <c r="M216" s="358" t="s">
        <v>152</v>
      </c>
      <c r="N216" s="358"/>
      <c r="O216" s="358" t="s">
        <v>1333</v>
      </c>
      <c r="P216" s="358" t="s">
        <v>28</v>
      </c>
      <c r="Q216" s="358">
        <v>977</v>
      </c>
      <c r="R216" s="356">
        <v>45930</v>
      </c>
      <c r="S216" s="358"/>
      <c r="T216" s="358"/>
      <c r="U216" s="356"/>
      <c r="V216" s="360">
        <v>3753212164</v>
      </c>
      <c r="W216" s="360"/>
      <c r="X216" s="360">
        <v>167341958</v>
      </c>
      <c r="Y216" s="356"/>
      <c r="Z216" s="360"/>
      <c r="AA216" s="360"/>
      <c r="AB216" s="360"/>
    </row>
    <row r="217" spans="1:28" s="213" customFormat="1" hidden="1" x14ac:dyDescent="0.25">
      <c r="A217" s="356">
        <v>45966</v>
      </c>
      <c r="B217" s="351" t="s">
        <v>361</v>
      </c>
      <c r="C217" s="351" t="s">
        <v>362</v>
      </c>
      <c r="D217" s="357">
        <v>140841003086</v>
      </c>
      <c r="E217" s="358" t="s">
        <v>1359</v>
      </c>
      <c r="F217" s="359" t="s">
        <v>1360</v>
      </c>
      <c r="G217" s="356">
        <v>45936</v>
      </c>
      <c r="H217" s="356">
        <v>45944</v>
      </c>
      <c r="I217" s="358" t="s">
        <v>21</v>
      </c>
      <c r="J217" s="356">
        <v>44562</v>
      </c>
      <c r="K217" s="356" t="s">
        <v>1361</v>
      </c>
      <c r="L217" s="358" t="s">
        <v>491</v>
      </c>
      <c r="M217" s="358" t="s">
        <v>149</v>
      </c>
      <c r="N217" s="358"/>
      <c r="O217" s="358" t="s">
        <v>1158</v>
      </c>
      <c r="P217" s="358" t="s">
        <v>132</v>
      </c>
      <c r="Q217" s="358"/>
      <c r="R217" s="356"/>
      <c r="S217" s="358"/>
      <c r="T217" s="358"/>
      <c r="U217" s="356"/>
      <c r="V217" s="360">
        <v>886259452</v>
      </c>
      <c r="W217" s="360">
        <v>25</v>
      </c>
      <c r="X217" s="360">
        <v>0</v>
      </c>
      <c r="Y217" s="356"/>
      <c r="Z217" s="360"/>
      <c r="AA217" s="360"/>
      <c r="AB217" s="360"/>
    </row>
    <row r="218" spans="1:28" s="213" customFormat="1" hidden="1" x14ac:dyDescent="0.25">
      <c r="A218" s="356">
        <v>45973</v>
      </c>
      <c r="B218" s="351" t="s">
        <v>361</v>
      </c>
      <c r="C218" s="351" t="s">
        <v>362</v>
      </c>
      <c r="D218" s="357">
        <v>230140022764</v>
      </c>
      <c r="E218" s="358" t="s">
        <v>957</v>
      </c>
      <c r="F218" s="359" t="s">
        <v>1514</v>
      </c>
      <c r="G218" s="356">
        <v>45954</v>
      </c>
      <c r="H218" s="356">
        <v>45972</v>
      </c>
      <c r="I218" s="358" t="s">
        <v>24</v>
      </c>
      <c r="J218" s="356">
        <v>44944</v>
      </c>
      <c r="K218" s="356" t="s">
        <v>39</v>
      </c>
      <c r="L218" s="358" t="s">
        <v>481</v>
      </c>
      <c r="M218" s="358" t="s">
        <v>2370</v>
      </c>
      <c r="N218" s="358"/>
      <c r="O218" s="358" t="s">
        <v>1377</v>
      </c>
      <c r="P218" s="358" t="s">
        <v>96</v>
      </c>
      <c r="Q218" s="358"/>
      <c r="R218" s="356"/>
      <c r="S218" s="358" t="s">
        <v>364</v>
      </c>
      <c r="T218" s="358" t="s">
        <v>1765</v>
      </c>
      <c r="U218" s="356">
        <v>45925</v>
      </c>
      <c r="V218" s="360">
        <v>29742978</v>
      </c>
      <c r="W218" s="360"/>
      <c r="X218" s="360"/>
      <c r="Y218" s="356">
        <v>46084</v>
      </c>
      <c r="Z218" s="360">
        <v>40771428.399999999</v>
      </c>
      <c r="AA218" s="360">
        <v>40771428.399999999</v>
      </c>
      <c r="AB218" s="360"/>
    </row>
    <row r="219" spans="1:28" s="213" customFormat="1" hidden="1" x14ac:dyDescent="0.25">
      <c r="A219" s="356">
        <v>45973</v>
      </c>
      <c r="B219" s="351" t="s">
        <v>361</v>
      </c>
      <c r="C219" s="351" t="s">
        <v>362</v>
      </c>
      <c r="D219" s="357">
        <v>180440016362</v>
      </c>
      <c r="E219" s="358" t="s">
        <v>1697</v>
      </c>
      <c r="F219" s="359" t="s">
        <v>1501</v>
      </c>
      <c r="G219" s="356">
        <v>45960</v>
      </c>
      <c r="H219" s="356">
        <v>45971</v>
      </c>
      <c r="I219" s="358" t="s">
        <v>21</v>
      </c>
      <c r="J219" s="356">
        <v>43831</v>
      </c>
      <c r="K219" s="356">
        <v>45958</v>
      </c>
      <c r="L219" s="358" t="s">
        <v>1698</v>
      </c>
      <c r="M219" s="358" t="s">
        <v>149</v>
      </c>
      <c r="N219" s="358"/>
      <c r="O219" s="358" t="s">
        <v>1699</v>
      </c>
      <c r="P219" s="358" t="s">
        <v>132</v>
      </c>
      <c r="Q219" s="358"/>
      <c r="R219" s="356"/>
      <c r="S219" s="358"/>
      <c r="T219" s="358"/>
      <c r="U219" s="356"/>
      <c r="V219" s="360">
        <v>2908278158</v>
      </c>
      <c r="W219" s="360"/>
      <c r="X219" s="360">
        <v>0</v>
      </c>
      <c r="Y219" s="356"/>
      <c r="Z219" s="360"/>
      <c r="AA219" s="360"/>
      <c r="AB219" s="360"/>
    </row>
    <row r="220" spans="1:28" s="213" customFormat="1" hidden="1" x14ac:dyDescent="0.25">
      <c r="A220" s="356">
        <v>45987</v>
      </c>
      <c r="B220" s="351" t="s">
        <v>361</v>
      </c>
      <c r="C220" s="351" t="s">
        <v>362</v>
      </c>
      <c r="D220" s="357">
        <v>210740900124</v>
      </c>
      <c r="E220" s="358" t="s">
        <v>1593</v>
      </c>
      <c r="F220" s="359" t="s">
        <v>1592</v>
      </c>
      <c r="G220" s="356">
        <v>45960</v>
      </c>
      <c r="H220" s="356">
        <v>45981</v>
      </c>
      <c r="I220" s="358" t="s">
        <v>24</v>
      </c>
      <c r="J220" s="356">
        <v>45292</v>
      </c>
      <c r="K220" s="356" t="s">
        <v>39</v>
      </c>
      <c r="L220" s="358" t="s">
        <v>492</v>
      </c>
      <c r="M220" s="358" t="s">
        <v>152</v>
      </c>
      <c r="N220" s="358"/>
      <c r="O220" s="358" t="s">
        <v>1702</v>
      </c>
      <c r="P220" s="358" t="s">
        <v>28</v>
      </c>
      <c r="Q220" s="358">
        <v>1046</v>
      </c>
      <c r="R220" s="356">
        <v>45953</v>
      </c>
      <c r="S220" s="358"/>
      <c r="T220" s="358"/>
      <c r="U220" s="356"/>
      <c r="V220" s="360">
        <v>21732066358</v>
      </c>
      <c r="W220" s="360"/>
      <c r="X220" s="360">
        <v>235961459</v>
      </c>
      <c r="Y220" s="356"/>
      <c r="Z220" s="360"/>
      <c r="AA220" s="360"/>
      <c r="AB220" s="360"/>
    </row>
    <row r="221" spans="1:28" s="213" customFormat="1" hidden="1" x14ac:dyDescent="0.25">
      <c r="A221" s="356">
        <v>46099</v>
      </c>
      <c r="B221" s="351" t="s">
        <v>290</v>
      </c>
      <c r="C221" s="351" t="s">
        <v>291</v>
      </c>
      <c r="D221" s="357">
        <v>820819300638</v>
      </c>
      <c r="E221" s="358" t="s">
        <v>4570</v>
      </c>
      <c r="F221" s="359" t="s">
        <v>4571</v>
      </c>
      <c r="G221" s="356">
        <v>46049</v>
      </c>
      <c r="H221" s="356">
        <v>46093</v>
      </c>
      <c r="I221" s="358" t="s">
        <v>21</v>
      </c>
      <c r="J221" s="356">
        <v>44927</v>
      </c>
      <c r="K221" s="356">
        <v>46034</v>
      </c>
      <c r="L221" s="358" t="s">
        <v>294</v>
      </c>
      <c r="M221" s="358" t="s">
        <v>264</v>
      </c>
      <c r="N221" s="358"/>
      <c r="O221" s="358" t="s">
        <v>4572</v>
      </c>
      <c r="P221" s="358" t="s">
        <v>132</v>
      </c>
      <c r="Q221" s="358"/>
      <c r="R221" s="356"/>
      <c r="S221" s="358"/>
      <c r="T221" s="358"/>
      <c r="U221" s="356"/>
      <c r="V221" s="360">
        <v>94758125</v>
      </c>
      <c r="W221" s="360"/>
      <c r="X221" s="360"/>
      <c r="Y221" s="356"/>
      <c r="Z221" s="360"/>
      <c r="AA221" s="360"/>
      <c r="AB221" s="360"/>
    </row>
    <row r="222" spans="1:28" s="213" customFormat="1" hidden="1" x14ac:dyDescent="0.25">
      <c r="A222" s="356">
        <v>46014</v>
      </c>
      <c r="B222" s="351" t="s">
        <v>361</v>
      </c>
      <c r="C222" s="351" t="s">
        <v>362</v>
      </c>
      <c r="D222" s="357">
        <v>191240012763</v>
      </c>
      <c r="E222" s="358" t="s">
        <v>959</v>
      </c>
      <c r="F222" s="359" t="s">
        <v>1996</v>
      </c>
      <c r="G222" s="356">
        <v>45966</v>
      </c>
      <c r="H222" s="356">
        <v>46008</v>
      </c>
      <c r="I222" s="358" t="s">
        <v>24</v>
      </c>
      <c r="J222" s="356">
        <v>44562</v>
      </c>
      <c r="K222" s="356" t="s">
        <v>39</v>
      </c>
      <c r="L222" s="358" t="s">
        <v>686</v>
      </c>
      <c r="M222" s="358" t="s">
        <v>152</v>
      </c>
      <c r="N222" s="358"/>
      <c r="O222" s="358" t="s">
        <v>190</v>
      </c>
      <c r="P222" s="358" t="s">
        <v>28</v>
      </c>
      <c r="Q222" s="358">
        <v>1070</v>
      </c>
      <c r="R222" s="356">
        <v>45959</v>
      </c>
      <c r="S222" s="358"/>
      <c r="T222" s="358"/>
      <c r="U222" s="356"/>
      <c r="V222" s="360">
        <v>1751058160</v>
      </c>
      <c r="W222" s="360"/>
      <c r="X222" s="360"/>
      <c r="Y222" s="356"/>
      <c r="Z222" s="360"/>
      <c r="AA222" s="360"/>
      <c r="AB222" s="360"/>
    </row>
    <row r="223" spans="1:28" s="213" customFormat="1" hidden="1" x14ac:dyDescent="0.25">
      <c r="A223" s="356">
        <v>45973</v>
      </c>
      <c r="B223" s="351" t="s">
        <v>361</v>
      </c>
      <c r="C223" s="351" t="s">
        <v>362</v>
      </c>
      <c r="D223" s="357">
        <v>60840000336</v>
      </c>
      <c r="E223" s="358" t="s">
        <v>1510</v>
      </c>
      <c r="F223" s="359" t="s">
        <v>1509</v>
      </c>
      <c r="G223" s="356">
        <v>45967</v>
      </c>
      <c r="H223" s="356">
        <v>45972</v>
      </c>
      <c r="I223" s="358" t="s">
        <v>24</v>
      </c>
      <c r="J223" s="356">
        <v>43831</v>
      </c>
      <c r="K223" s="356" t="s">
        <v>39</v>
      </c>
      <c r="L223" s="358" t="s">
        <v>1511</v>
      </c>
      <c r="M223" s="358" t="s">
        <v>152</v>
      </c>
      <c r="N223" s="358"/>
      <c r="O223" s="358" t="s">
        <v>1371</v>
      </c>
      <c r="P223" s="358" t="s">
        <v>28</v>
      </c>
      <c r="Q223" s="358">
        <v>1099</v>
      </c>
      <c r="R223" s="356">
        <v>45966</v>
      </c>
      <c r="S223" s="358"/>
      <c r="T223" s="358"/>
      <c r="U223" s="356"/>
      <c r="V223" s="360">
        <v>112111942928</v>
      </c>
      <c r="W223" s="360"/>
      <c r="X223" s="360">
        <v>4419900000</v>
      </c>
      <c r="Y223" s="356"/>
      <c r="Z223" s="360"/>
      <c r="AA223" s="360"/>
      <c r="AB223" s="360"/>
    </row>
    <row r="224" spans="1:28" s="213" customFormat="1" hidden="1" x14ac:dyDescent="0.25">
      <c r="A224" s="356">
        <v>46001</v>
      </c>
      <c r="B224" s="351" t="s">
        <v>217</v>
      </c>
      <c r="C224" s="351" t="s">
        <v>360</v>
      </c>
      <c r="D224" s="357">
        <v>41140013768</v>
      </c>
      <c r="E224" s="358" t="s">
        <v>972</v>
      </c>
      <c r="F224" s="359" t="s">
        <v>1830</v>
      </c>
      <c r="G224" s="356">
        <v>45940</v>
      </c>
      <c r="H224" s="356">
        <v>46000</v>
      </c>
      <c r="I224" s="358" t="s">
        <v>24</v>
      </c>
      <c r="J224" s="356">
        <v>44743</v>
      </c>
      <c r="K224" s="356">
        <v>44763</v>
      </c>
      <c r="L224" s="358" t="s">
        <v>227</v>
      </c>
      <c r="M224" s="358" t="s">
        <v>47</v>
      </c>
      <c r="N224" s="358"/>
      <c r="O224" s="358" t="s">
        <v>240</v>
      </c>
      <c r="P224" s="358" t="s">
        <v>11</v>
      </c>
      <c r="Q224" s="358">
        <v>1000</v>
      </c>
      <c r="R224" s="356">
        <v>45938</v>
      </c>
      <c r="S224" s="358"/>
      <c r="T224" s="358"/>
      <c r="U224" s="356"/>
      <c r="V224" s="360">
        <v>6386713944</v>
      </c>
      <c r="W224" s="360">
        <v>0.16</v>
      </c>
      <c r="X224" s="360"/>
      <c r="Y224" s="356"/>
      <c r="Z224" s="360"/>
      <c r="AA224" s="360"/>
      <c r="AB224" s="360"/>
    </row>
    <row r="225" spans="1:28" s="213" customFormat="1" hidden="1" x14ac:dyDescent="0.25">
      <c r="A225" s="356">
        <v>46008</v>
      </c>
      <c r="B225" s="351" t="s">
        <v>361</v>
      </c>
      <c r="C225" s="351" t="s">
        <v>362</v>
      </c>
      <c r="D225" s="357">
        <v>150540014225</v>
      </c>
      <c r="E225" s="358" t="s">
        <v>1747</v>
      </c>
      <c r="F225" s="359" t="s">
        <v>1794</v>
      </c>
      <c r="G225" s="356">
        <v>45986</v>
      </c>
      <c r="H225" s="356">
        <v>46003</v>
      </c>
      <c r="I225" s="358" t="s">
        <v>24</v>
      </c>
      <c r="J225" s="356">
        <v>44562</v>
      </c>
      <c r="K225" s="356" t="s">
        <v>39</v>
      </c>
      <c r="L225" s="358" t="s">
        <v>492</v>
      </c>
      <c r="M225" s="358" t="s">
        <v>152</v>
      </c>
      <c r="N225" s="358"/>
      <c r="O225" s="358" t="s">
        <v>1795</v>
      </c>
      <c r="P225" s="358" t="s">
        <v>28</v>
      </c>
      <c r="Q225" s="358">
        <v>1219</v>
      </c>
      <c r="R225" s="356">
        <v>45985</v>
      </c>
      <c r="S225" s="358"/>
      <c r="T225" s="358"/>
      <c r="U225" s="356"/>
      <c r="V225" s="360">
        <v>4785943357</v>
      </c>
      <c r="W225" s="360"/>
      <c r="X225" s="360"/>
      <c r="Y225" s="356"/>
      <c r="Z225" s="360"/>
      <c r="AA225" s="360"/>
      <c r="AB225" s="360"/>
    </row>
    <row r="226" spans="1:28" s="213" customFormat="1" hidden="1" x14ac:dyDescent="0.25">
      <c r="A226" s="356">
        <v>46027</v>
      </c>
      <c r="B226" s="351" t="s">
        <v>361</v>
      </c>
      <c r="C226" s="351" t="s">
        <v>362</v>
      </c>
      <c r="D226" s="357">
        <v>970809350114</v>
      </c>
      <c r="E226" s="358" t="s">
        <v>2118</v>
      </c>
      <c r="F226" s="359" t="s">
        <v>2119</v>
      </c>
      <c r="G226" s="356">
        <v>45992</v>
      </c>
      <c r="H226" s="356">
        <v>46014</v>
      </c>
      <c r="I226" s="358" t="s">
        <v>21</v>
      </c>
      <c r="J226" s="356">
        <v>45281</v>
      </c>
      <c r="K226" s="356" t="s">
        <v>2120</v>
      </c>
      <c r="L226" s="358" t="s">
        <v>2121</v>
      </c>
      <c r="M226" s="358" t="s">
        <v>152</v>
      </c>
      <c r="N226" s="358"/>
      <c r="O226" s="358" t="s">
        <v>2122</v>
      </c>
      <c r="P226" s="358" t="s">
        <v>132</v>
      </c>
      <c r="Q226" s="358"/>
      <c r="R226" s="356"/>
      <c r="S226" s="358"/>
      <c r="T226" s="358"/>
      <c r="U226" s="356"/>
      <c r="V226" s="360">
        <v>1141473063</v>
      </c>
      <c r="W226" s="360"/>
      <c r="X226" s="360"/>
      <c r="Y226" s="356"/>
      <c r="Z226" s="360"/>
      <c r="AA226" s="360"/>
      <c r="AB226" s="360"/>
    </row>
    <row r="227" spans="1:28" s="213" customFormat="1" hidden="1" x14ac:dyDescent="0.25">
      <c r="A227" s="356">
        <v>46057</v>
      </c>
      <c r="B227" s="351" t="s">
        <v>361</v>
      </c>
      <c r="C227" s="351" t="s">
        <v>362</v>
      </c>
      <c r="D227" s="357">
        <v>30240018351</v>
      </c>
      <c r="E227" s="358" t="s">
        <v>2638</v>
      </c>
      <c r="F227" s="359" t="s">
        <v>2639</v>
      </c>
      <c r="G227" s="356">
        <v>45992</v>
      </c>
      <c r="H227" s="356">
        <v>46052</v>
      </c>
      <c r="I227" s="358" t="s">
        <v>21</v>
      </c>
      <c r="J227" s="356">
        <v>44562</v>
      </c>
      <c r="K227" s="356" t="s">
        <v>1782</v>
      </c>
      <c r="L227" s="358" t="s">
        <v>495</v>
      </c>
      <c r="M227" s="358" t="s">
        <v>2370</v>
      </c>
      <c r="N227" s="358"/>
      <c r="O227" s="358" t="s">
        <v>66</v>
      </c>
      <c r="P227" s="358" t="s">
        <v>132</v>
      </c>
      <c r="Q227" s="358"/>
      <c r="R227" s="356"/>
      <c r="S227" s="358"/>
      <c r="T227" s="358"/>
      <c r="U227" s="356"/>
      <c r="V227" s="360">
        <v>0</v>
      </c>
      <c r="W227" s="360"/>
      <c r="X227" s="360"/>
      <c r="Y227" s="356"/>
      <c r="Z227" s="360"/>
      <c r="AA227" s="360"/>
      <c r="AB227" s="360"/>
    </row>
    <row r="228" spans="1:28" s="213" customFormat="1" hidden="1" x14ac:dyDescent="0.25">
      <c r="A228" s="356">
        <v>46014</v>
      </c>
      <c r="B228" s="351" t="s">
        <v>361</v>
      </c>
      <c r="C228" s="351" t="s">
        <v>362</v>
      </c>
      <c r="D228" s="357">
        <v>230840900131</v>
      </c>
      <c r="E228" s="358" t="s">
        <v>2169</v>
      </c>
      <c r="F228" s="359" t="s">
        <v>2170</v>
      </c>
      <c r="G228" s="356">
        <v>45993</v>
      </c>
      <c r="H228" s="356">
        <v>46013</v>
      </c>
      <c r="I228" s="358" t="s">
        <v>24</v>
      </c>
      <c r="J228" s="356">
        <v>45145</v>
      </c>
      <c r="K228" s="356" t="s">
        <v>39</v>
      </c>
      <c r="L228" s="358" t="s">
        <v>491</v>
      </c>
      <c r="M228" s="358" t="s">
        <v>150</v>
      </c>
      <c r="N228" s="358"/>
      <c r="O228" s="358" t="s">
        <v>2171</v>
      </c>
      <c r="P228" s="358" t="s">
        <v>28</v>
      </c>
      <c r="Q228" s="358">
        <v>1256</v>
      </c>
      <c r="R228" s="356">
        <v>45992</v>
      </c>
      <c r="S228" s="358"/>
      <c r="T228" s="358"/>
      <c r="U228" s="356"/>
      <c r="V228" s="360">
        <v>70138045767</v>
      </c>
      <c r="W228" s="360"/>
      <c r="X228" s="360"/>
      <c r="Y228" s="356"/>
      <c r="Z228" s="360"/>
      <c r="AA228" s="360"/>
      <c r="AB228" s="360"/>
    </row>
    <row r="229" spans="1:28" s="213" customFormat="1" hidden="1" x14ac:dyDescent="0.25">
      <c r="A229" s="356">
        <v>46008</v>
      </c>
      <c r="B229" s="351" t="s">
        <v>361</v>
      </c>
      <c r="C229" s="351" t="s">
        <v>362</v>
      </c>
      <c r="D229" s="357">
        <v>220640900529</v>
      </c>
      <c r="E229" s="358" t="s">
        <v>1799</v>
      </c>
      <c r="F229" s="359" t="s">
        <v>1800</v>
      </c>
      <c r="G229" s="356">
        <v>45994</v>
      </c>
      <c r="H229" s="356">
        <v>46003</v>
      </c>
      <c r="I229" s="358" t="s">
        <v>24</v>
      </c>
      <c r="J229" s="356">
        <v>44741</v>
      </c>
      <c r="K229" s="356" t="s">
        <v>39</v>
      </c>
      <c r="L229" s="358" t="s">
        <v>1769</v>
      </c>
      <c r="M229" s="358" t="s">
        <v>150</v>
      </c>
      <c r="N229" s="358"/>
      <c r="O229" s="358" t="s">
        <v>1801</v>
      </c>
      <c r="P229" s="358" t="s">
        <v>28</v>
      </c>
      <c r="Q229" s="358">
        <v>1254</v>
      </c>
      <c r="R229" s="356">
        <v>45992</v>
      </c>
      <c r="S229" s="358"/>
      <c r="T229" s="358"/>
      <c r="U229" s="356"/>
      <c r="V229" s="360">
        <v>596644448128</v>
      </c>
      <c r="W229" s="360"/>
      <c r="X229" s="360"/>
      <c r="Y229" s="356">
        <v>46101</v>
      </c>
      <c r="Z229" s="360">
        <v>145547990828</v>
      </c>
      <c r="AA229" s="360">
        <v>145547990828</v>
      </c>
      <c r="AB229" s="360"/>
    </row>
    <row r="230" spans="1:28" s="213" customFormat="1" hidden="1" x14ac:dyDescent="0.25">
      <c r="A230" s="356">
        <v>46014</v>
      </c>
      <c r="B230" s="351" t="s">
        <v>361</v>
      </c>
      <c r="C230" s="351" t="s">
        <v>362</v>
      </c>
      <c r="D230" s="357">
        <v>240640901065</v>
      </c>
      <c r="E230" s="358" t="s">
        <v>2165</v>
      </c>
      <c r="F230" s="359" t="s">
        <v>2166</v>
      </c>
      <c r="G230" s="356">
        <v>45999</v>
      </c>
      <c r="H230" s="356">
        <v>46010</v>
      </c>
      <c r="I230" s="358" t="s">
        <v>24</v>
      </c>
      <c r="J230" s="356">
        <v>45463</v>
      </c>
      <c r="K230" s="356" t="s">
        <v>39</v>
      </c>
      <c r="L230" s="358" t="s">
        <v>485</v>
      </c>
      <c r="M230" s="358" t="s">
        <v>150</v>
      </c>
      <c r="N230" s="358"/>
      <c r="O230" s="358" t="s">
        <v>2167</v>
      </c>
      <c r="P230" s="358" t="s">
        <v>28</v>
      </c>
      <c r="Q230" s="358">
        <v>1283</v>
      </c>
      <c r="R230" s="356">
        <v>45995</v>
      </c>
      <c r="S230" s="358"/>
      <c r="T230" s="358"/>
      <c r="U230" s="356"/>
      <c r="V230" s="360">
        <v>171041645523</v>
      </c>
      <c r="W230" s="360"/>
      <c r="X230" s="360"/>
      <c r="Y230" s="356"/>
      <c r="Z230" s="360"/>
      <c r="AA230" s="360"/>
      <c r="AB230" s="360"/>
    </row>
    <row r="231" spans="1:28" s="213" customFormat="1" hidden="1" x14ac:dyDescent="0.25">
      <c r="A231" s="356">
        <v>46008</v>
      </c>
      <c r="B231" s="351" t="s">
        <v>217</v>
      </c>
      <c r="C231" s="351" t="s">
        <v>360</v>
      </c>
      <c r="D231" s="357">
        <v>220840026433</v>
      </c>
      <c r="E231" s="358" t="s">
        <v>1834</v>
      </c>
      <c r="F231" s="359" t="s">
        <v>1835</v>
      </c>
      <c r="G231" s="356">
        <v>45986</v>
      </c>
      <c r="H231" s="356">
        <v>46003</v>
      </c>
      <c r="I231" s="358" t="s">
        <v>24</v>
      </c>
      <c r="J231" s="356">
        <v>44562</v>
      </c>
      <c r="K231" s="356">
        <v>45657</v>
      </c>
      <c r="L231" s="358" t="s">
        <v>238</v>
      </c>
      <c r="M231" s="358" t="s">
        <v>23</v>
      </c>
      <c r="N231" s="358"/>
      <c r="O231" s="358" t="s">
        <v>288</v>
      </c>
      <c r="P231" s="358" t="s">
        <v>285</v>
      </c>
      <c r="Q231" s="358"/>
      <c r="R231" s="356"/>
      <c r="S231" s="358"/>
      <c r="T231" s="358"/>
      <c r="U231" s="356"/>
      <c r="V231" s="360"/>
      <c r="W231" s="360"/>
      <c r="X231" s="360"/>
      <c r="Y231" s="356"/>
      <c r="Z231" s="360"/>
      <c r="AA231" s="360"/>
      <c r="AB231" s="360"/>
    </row>
    <row r="232" spans="1:28" s="213" customFormat="1" hidden="1" x14ac:dyDescent="0.25">
      <c r="A232" s="356">
        <v>46014</v>
      </c>
      <c r="B232" s="351" t="s">
        <v>217</v>
      </c>
      <c r="C232" s="351" t="s">
        <v>360</v>
      </c>
      <c r="D232" s="357">
        <v>191140025791</v>
      </c>
      <c r="E232" s="358" t="s">
        <v>2217</v>
      </c>
      <c r="F232" s="359" t="s">
        <v>2218</v>
      </c>
      <c r="G232" s="356">
        <v>45986</v>
      </c>
      <c r="H232" s="356">
        <v>46009</v>
      </c>
      <c r="I232" s="358" t="s">
        <v>24</v>
      </c>
      <c r="J232" s="356">
        <v>44562</v>
      </c>
      <c r="K232" s="356">
        <v>45657</v>
      </c>
      <c r="L232" s="358" t="s">
        <v>238</v>
      </c>
      <c r="M232" s="358" t="s">
        <v>47</v>
      </c>
      <c r="N232" s="358"/>
      <c r="O232" s="358" t="s">
        <v>288</v>
      </c>
      <c r="P232" s="358" t="s">
        <v>285</v>
      </c>
      <c r="Q232" s="358"/>
      <c r="R232" s="356"/>
      <c r="S232" s="358"/>
      <c r="T232" s="358"/>
      <c r="U232" s="356"/>
      <c r="V232" s="360"/>
      <c r="W232" s="360"/>
      <c r="X232" s="360"/>
      <c r="Y232" s="356"/>
      <c r="Z232" s="360"/>
      <c r="AA232" s="360"/>
      <c r="AB232" s="360"/>
    </row>
    <row r="233" spans="1:28" s="213" customFormat="1" hidden="1" x14ac:dyDescent="0.25">
      <c r="A233" s="356">
        <v>46022</v>
      </c>
      <c r="B233" s="351" t="s">
        <v>217</v>
      </c>
      <c r="C233" s="351" t="s">
        <v>360</v>
      </c>
      <c r="D233" s="357">
        <v>220840040349</v>
      </c>
      <c r="E233" s="358" t="s">
        <v>2186</v>
      </c>
      <c r="F233" s="359" t="s">
        <v>2187</v>
      </c>
      <c r="G233" s="356">
        <v>45903</v>
      </c>
      <c r="H233" s="356">
        <v>46017</v>
      </c>
      <c r="I233" s="358" t="s">
        <v>24</v>
      </c>
      <c r="J233" s="356">
        <v>44795</v>
      </c>
      <c r="K233" s="356">
        <v>45657</v>
      </c>
      <c r="L233" s="358" t="s">
        <v>228</v>
      </c>
      <c r="M233" s="358" t="s">
        <v>23</v>
      </c>
      <c r="N233" s="358"/>
      <c r="O233" s="358" t="s">
        <v>288</v>
      </c>
      <c r="P233" s="358" t="s">
        <v>11</v>
      </c>
      <c r="Q233" s="358">
        <v>937</v>
      </c>
      <c r="R233" s="356">
        <v>45923</v>
      </c>
      <c r="S233" s="358"/>
      <c r="T233" s="358"/>
      <c r="U233" s="356"/>
      <c r="V233" s="360">
        <v>3322516</v>
      </c>
      <c r="W233" s="360">
        <v>6.5</v>
      </c>
      <c r="X233" s="360"/>
      <c r="Y233" s="356"/>
      <c r="Z233" s="360"/>
      <c r="AA233" s="360"/>
      <c r="AB233" s="360"/>
    </row>
    <row r="234" spans="1:28" s="213" customFormat="1" hidden="1" x14ac:dyDescent="0.25">
      <c r="A234" s="356">
        <v>46036</v>
      </c>
      <c r="B234" s="351" t="s">
        <v>361</v>
      </c>
      <c r="C234" s="351" t="s">
        <v>362</v>
      </c>
      <c r="D234" s="357">
        <v>70840003372</v>
      </c>
      <c r="E234" s="358" t="s">
        <v>2646</v>
      </c>
      <c r="F234" s="359" t="s">
        <v>2647</v>
      </c>
      <c r="G234" s="356">
        <v>46006</v>
      </c>
      <c r="H234" s="356">
        <v>46030</v>
      </c>
      <c r="I234" s="358" t="s">
        <v>21</v>
      </c>
      <c r="J234" s="356">
        <v>44562</v>
      </c>
      <c r="K234" s="356" t="s">
        <v>2140</v>
      </c>
      <c r="L234" s="358" t="s">
        <v>1511</v>
      </c>
      <c r="M234" s="358" t="s">
        <v>152</v>
      </c>
      <c r="N234" s="358"/>
      <c r="O234" s="358" t="s">
        <v>66</v>
      </c>
      <c r="P234" s="358" t="s">
        <v>132</v>
      </c>
      <c r="Q234" s="358"/>
      <c r="R234" s="356"/>
      <c r="S234" s="358"/>
      <c r="T234" s="358"/>
      <c r="U234" s="356"/>
      <c r="V234" s="360">
        <v>33704958985</v>
      </c>
      <c r="W234" s="360"/>
      <c r="X234" s="360"/>
      <c r="Y234" s="356"/>
      <c r="Z234" s="360"/>
      <c r="AA234" s="360"/>
      <c r="AB234" s="360"/>
    </row>
    <row r="235" spans="1:28" s="213" customFormat="1" hidden="1" x14ac:dyDescent="0.25">
      <c r="A235" s="356">
        <v>46027</v>
      </c>
      <c r="B235" s="351" t="s">
        <v>361</v>
      </c>
      <c r="C235" s="351" t="s">
        <v>362</v>
      </c>
      <c r="D235" s="357">
        <v>250940020502</v>
      </c>
      <c r="E235" s="358" t="s">
        <v>2154</v>
      </c>
      <c r="F235" s="359" t="s">
        <v>2155</v>
      </c>
      <c r="G235" s="356">
        <v>46008</v>
      </c>
      <c r="H235" s="356">
        <v>46020</v>
      </c>
      <c r="I235" s="358" t="s">
        <v>21</v>
      </c>
      <c r="J235" s="356">
        <v>45917</v>
      </c>
      <c r="K235" s="356" t="s">
        <v>2156</v>
      </c>
      <c r="L235" s="358" t="s">
        <v>489</v>
      </c>
      <c r="M235" s="358" t="s">
        <v>2370</v>
      </c>
      <c r="N235" s="358"/>
      <c r="O235" s="358" t="s">
        <v>2157</v>
      </c>
      <c r="P235" s="358" t="s">
        <v>132</v>
      </c>
      <c r="Q235" s="358"/>
      <c r="R235" s="356"/>
      <c r="S235" s="358"/>
      <c r="T235" s="358"/>
      <c r="U235" s="356"/>
      <c r="V235" s="360">
        <v>0</v>
      </c>
      <c r="W235" s="360"/>
      <c r="X235" s="360"/>
      <c r="Y235" s="356"/>
      <c r="Z235" s="360"/>
      <c r="AA235" s="360"/>
      <c r="AB235" s="360"/>
    </row>
    <row r="236" spans="1:28" s="213" customFormat="1" hidden="1" x14ac:dyDescent="0.25">
      <c r="A236" s="356">
        <v>46036</v>
      </c>
      <c r="B236" s="351" t="s">
        <v>361</v>
      </c>
      <c r="C236" s="351" t="s">
        <v>362</v>
      </c>
      <c r="D236" s="357">
        <v>930228450918</v>
      </c>
      <c r="E236" s="358" t="s">
        <v>2653</v>
      </c>
      <c r="F236" s="359" t="s">
        <v>2654</v>
      </c>
      <c r="G236" s="356">
        <v>46008</v>
      </c>
      <c r="H236" s="356">
        <v>46034</v>
      </c>
      <c r="I236" s="358" t="s">
        <v>21</v>
      </c>
      <c r="J236" s="356">
        <v>44562</v>
      </c>
      <c r="K236" s="356" t="s">
        <v>2655</v>
      </c>
      <c r="L236" s="358" t="s">
        <v>483</v>
      </c>
      <c r="M236" s="358" t="s">
        <v>2370</v>
      </c>
      <c r="N236" s="358"/>
      <c r="O236" s="358" t="s">
        <v>1334</v>
      </c>
      <c r="P236" s="358" t="s">
        <v>132</v>
      </c>
      <c r="Q236" s="358"/>
      <c r="R236" s="356"/>
      <c r="S236" s="358"/>
      <c r="T236" s="358"/>
      <c r="U236" s="356"/>
      <c r="V236" s="360">
        <v>0</v>
      </c>
      <c r="W236" s="360"/>
      <c r="X236" s="360"/>
      <c r="Y236" s="356"/>
      <c r="Z236" s="360"/>
      <c r="AA236" s="360"/>
      <c r="AB236" s="360"/>
    </row>
    <row r="237" spans="1:28" s="213" customFormat="1" hidden="1" x14ac:dyDescent="0.25">
      <c r="A237" s="356">
        <v>46078</v>
      </c>
      <c r="B237" s="351" t="s">
        <v>361</v>
      </c>
      <c r="C237" s="351" t="s">
        <v>362</v>
      </c>
      <c r="D237" s="357">
        <v>210440035793</v>
      </c>
      <c r="E237" s="358" t="s">
        <v>3787</v>
      </c>
      <c r="F237" s="359" t="s">
        <v>3788</v>
      </c>
      <c r="G237" s="356">
        <v>46008</v>
      </c>
      <c r="H237" s="356">
        <v>46073</v>
      </c>
      <c r="I237" s="358" t="s">
        <v>21</v>
      </c>
      <c r="J237" s="356">
        <v>44562</v>
      </c>
      <c r="K237" s="356" t="s">
        <v>2140</v>
      </c>
      <c r="L237" s="358" t="s">
        <v>1791</v>
      </c>
      <c r="M237" s="358" t="s">
        <v>2370</v>
      </c>
      <c r="N237" s="358"/>
      <c r="O237" s="358"/>
      <c r="P237" s="358" t="s">
        <v>132</v>
      </c>
      <c r="Q237" s="358"/>
      <c r="R237" s="356"/>
      <c r="S237" s="358"/>
      <c r="T237" s="358"/>
      <c r="U237" s="356"/>
      <c r="V237" s="360">
        <v>2093501</v>
      </c>
      <c r="W237" s="360"/>
      <c r="X237" s="360"/>
      <c r="Y237" s="356"/>
      <c r="Z237" s="360"/>
      <c r="AA237" s="360"/>
      <c r="AB237" s="360"/>
    </row>
    <row r="238" spans="1:28" s="213" customFormat="1" hidden="1" x14ac:dyDescent="0.25">
      <c r="A238" s="356">
        <v>46050</v>
      </c>
      <c r="B238" s="351" t="s">
        <v>217</v>
      </c>
      <c r="C238" s="351" t="s">
        <v>360</v>
      </c>
      <c r="D238" s="357">
        <v>130940016460</v>
      </c>
      <c r="E238" s="358" t="s">
        <v>2608</v>
      </c>
      <c r="F238" s="359" t="s">
        <v>2609</v>
      </c>
      <c r="G238" s="356">
        <v>45926</v>
      </c>
      <c r="H238" s="356">
        <v>46043</v>
      </c>
      <c r="I238" s="358" t="s">
        <v>24</v>
      </c>
      <c r="J238" s="356">
        <v>44562</v>
      </c>
      <c r="K238" s="356">
        <v>45657</v>
      </c>
      <c r="L238" s="358" t="s">
        <v>229</v>
      </c>
      <c r="M238" s="358" t="s">
        <v>23</v>
      </c>
      <c r="N238" s="358"/>
      <c r="O238" s="358" t="s">
        <v>309</v>
      </c>
      <c r="P238" s="358" t="s">
        <v>11</v>
      </c>
      <c r="Q238" s="358">
        <v>943</v>
      </c>
      <c r="R238" s="356">
        <v>45923</v>
      </c>
      <c r="S238" s="358"/>
      <c r="T238" s="358"/>
      <c r="U238" s="356"/>
      <c r="V238" s="360">
        <v>2046303132</v>
      </c>
      <c r="W238" s="360">
        <v>10.6</v>
      </c>
      <c r="X238" s="360"/>
      <c r="Y238" s="356"/>
      <c r="Z238" s="360"/>
      <c r="AA238" s="360"/>
      <c r="AB238" s="360"/>
    </row>
    <row r="239" spans="1:28" s="213" customFormat="1" hidden="1" x14ac:dyDescent="0.25">
      <c r="A239" s="356">
        <v>46057</v>
      </c>
      <c r="B239" s="351" t="s">
        <v>361</v>
      </c>
      <c r="C239" s="351" t="s">
        <v>362</v>
      </c>
      <c r="D239" s="357">
        <v>781202301664</v>
      </c>
      <c r="E239" s="358" t="s">
        <v>2660</v>
      </c>
      <c r="F239" s="359" t="s">
        <v>2661</v>
      </c>
      <c r="G239" s="356">
        <v>46009</v>
      </c>
      <c r="H239" s="356">
        <v>46056</v>
      </c>
      <c r="I239" s="358" t="s">
        <v>21</v>
      </c>
      <c r="J239" s="356">
        <v>44562</v>
      </c>
      <c r="K239" s="356" t="s">
        <v>2652</v>
      </c>
      <c r="L239" s="358" t="s">
        <v>833</v>
      </c>
      <c r="M239" s="358" t="s">
        <v>2370</v>
      </c>
      <c r="N239" s="358"/>
      <c r="O239" s="358" t="s">
        <v>2662</v>
      </c>
      <c r="P239" s="358" t="s">
        <v>132</v>
      </c>
      <c r="Q239" s="358"/>
      <c r="R239" s="356"/>
      <c r="S239" s="358"/>
      <c r="T239" s="358"/>
      <c r="U239" s="356"/>
      <c r="V239" s="360">
        <v>0</v>
      </c>
      <c r="W239" s="360"/>
      <c r="X239" s="360"/>
      <c r="Y239" s="356"/>
      <c r="Z239" s="360"/>
      <c r="AA239" s="360"/>
      <c r="AB239" s="360"/>
    </row>
    <row r="240" spans="1:28" s="213" customFormat="1" hidden="1" x14ac:dyDescent="0.25">
      <c r="A240" s="356">
        <v>46027</v>
      </c>
      <c r="B240" s="351" t="s">
        <v>361</v>
      </c>
      <c r="C240" s="351" t="s">
        <v>362</v>
      </c>
      <c r="D240" s="357">
        <v>100840004498</v>
      </c>
      <c r="E240" s="358" t="s">
        <v>2255</v>
      </c>
      <c r="F240" s="359" t="s">
        <v>2256</v>
      </c>
      <c r="G240" s="356">
        <v>46010</v>
      </c>
      <c r="H240" s="356">
        <v>46017</v>
      </c>
      <c r="I240" s="358" t="s">
        <v>24</v>
      </c>
      <c r="J240" s="356">
        <v>44562</v>
      </c>
      <c r="K240" s="356" t="s">
        <v>39</v>
      </c>
      <c r="L240" s="358" t="s">
        <v>481</v>
      </c>
      <c r="M240" s="358" t="s">
        <v>152</v>
      </c>
      <c r="N240" s="358"/>
      <c r="O240" s="358" t="s">
        <v>2257</v>
      </c>
      <c r="P240" s="358" t="s">
        <v>28</v>
      </c>
      <c r="Q240" s="358">
        <v>1350</v>
      </c>
      <c r="R240" s="356">
        <v>46008</v>
      </c>
      <c r="S240" s="358"/>
      <c r="T240" s="358"/>
      <c r="U240" s="356"/>
      <c r="V240" s="360">
        <v>5886926007</v>
      </c>
      <c r="W240" s="360"/>
      <c r="X240" s="360"/>
      <c r="Y240" s="356"/>
      <c r="Z240" s="360"/>
      <c r="AA240" s="360"/>
      <c r="AB240" s="360"/>
    </row>
    <row r="241" spans="1:28" s="213" customFormat="1" hidden="1" x14ac:dyDescent="0.25">
      <c r="A241" s="356">
        <v>46078</v>
      </c>
      <c r="B241" s="351" t="s">
        <v>217</v>
      </c>
      <c r="C241" s="351" t="s">
        <v>360</v>
      </c>
      <c r="D241" s="357">
        <v>70540007473</v>
      </c>
      <c r="E241" s="358" t="s">
        <v>3816</v>
      </c>
      <c r="F241" s="359" t="s">
        <v>3817</v>
      </c>
      <c r="G241" s="356">
        <v>45996</v>
      </c>
      <c r="H241" s="356">
        <v>46071</v>
      </c>
      <c r="I241" s="358" t="s">
        <v>24</v>
      </c>
      <c r="J241" s="356">
        <v>44562</v>
      </c>
      <c r="K241" s="356">
        <v>45657</v>
      </c>
      <c r="L241" s="358" t="s">
        <v>229</v>
      </c>
      <c r="M241" s="358" t="s">
        <v>23</v>
      </c>
      <c r="N241" s="358"/>
      <c r="O241" s="358" t="s">
        <v>3818</v>
      </c>
      <c r="P241" s="358" t="s">
        <v>11</v>
      </c>
      <c r="Q241" s="358"/>
      <c r="R241" s="356"/>
      <c r="S241" s="358"/>
      <c r="T241" s="358"/>
      <c r="U241" s="356"/>
      <c r="V241" s="360">
        <v>885892147</v>
      </c>
      <c r="W241" s="360">
        <v>0.15</v>
      </c>
      <c r="X241" s="360"/>
      <c r="Y241" s="356"/>
      <c r="Z241" s="360"/>
      <c r="AA241" s="360"/>
      <c r="AB241" s="360"/>
    </row>
    <row r="242" spans="1:28" s="213" customFormat="1" hidden="1" x14ac:dyDescent="0.25">
      <c r="A242" s="356">
        <v>46099</v>
      </c>
      <c r="B242" s="351" t="s">
        <v>217</v>
      </c>
      <c r="C242" s="351" t="s">
        <v>360</v>
      </c>
      <c r="D242" s="357">
        <v>190740002038</v>
      </c>
      <c r="E242" s="358" t="s">
        <v>4573</v>
      </c>
      <c r="F242" s="359" t="s">
        <v>4574</v>
      </c>
      <c r="G242" s="356">
        <v>45973</v>
      </c>
      <c r="H242" s="356">
        <v>46092</v>
      </c>
      <c r="I242" s="358" t="s">
        <v>24</v>
      </c>
      <c r="J242" s="356">
        <v>44197</v>
      </c>
      <c r="K242" s="356">
        <v>45473</v>
      </c>
      <c r="L242" s="358" t="s">
        <v>223</v>
      </c>
      <c r="M242" s="358" t="s">
        <v>23</v>
      </c>
      <c r="N242" s="358"/>
      <c r="O242" s="358" t="s">
        <v>4575</v>
      </c>
      <c r="P242" s="358" t="s">
        <v>11</v>
      </c>
      <c r="Q242" s="358">
        <v>1149</v>
      </c>
      <c r="R242" s="356">
        <v>45972</v>
      </c>
      <c r="S242" s="358"/>
      <c r="T242" s="358"/>
      <c r="U242" s="356"/>
      <c r="V242" s="360">
        <v>153968167</v>
      </c>
      <c r="W242" s="360">
        <v>0.5</v>
      </c>
      <c r="X242" s="360"/>
      <c r="Y242" s="356"/>
      <c r="Z242" s="360"/>
      <c r="AA242" s="360"/>
      <c r="AB242" s="360"/>
    </row>
    <row r="243" spans="1:28" s="213" customFormat="1" hidden="1" x14ac:dyDescent="0.25">
      <c r="A243" s="356">
        <v>46108</v>
      </c>
      <c r="B243" s="351" t="s">
        <v>217</v>
      </c>
      <c r="C243" s="351" t="s">
        <v>360</v>
      </c>
      <c r="D243" s="357">
        <v>80440020449</v>
      </c>
      <c r="E243" s="358" t="s">
        <v>4576</v>
      </c>
      <c r="F243" s="359" t="s">
        <v>4577</v>
      </c>
      <c r="G243" s="356">
        <v>46000</v>
      </c>
      <c r="H243" s="356">
        <v>46099</v>
      </c>
      <c r="I243" s="358" t="s">
        <v>24</v>
      </c>
      <c r="J243" s="356">
        <v>44562</v>
      </c>
      <c r="K243" s="356">
        <v>45657</v>
      </c>
      <c r="L243" s="358" t="s">
        <v>223</v>
      </c>
      <c r="M243" s="358" t="s">
        <v>23</v>
      </c>
      <c r="N243" s="358"/>
      <c r="O243" s="358" t="s">
        <v>309</v>
      </c>
      <c r="P243" s="358" t="s">
        <v>11</v>
      </c>
      <c r="Q243" s="358"/>
      <c r="R243" s="356"/>
      <c r="S243" s="358"/>
      <c r="T243" s="358"/>
      <c r="U243" s="356"/>
      <c r="V243" s="360">
        <v>2113773851</v>
      </c>
      <c r="W243" s="360">
        <v>7.0000000000000007E-2</v>
      </c>
      <c r="X243" s="360"/>
      <c r="Y243" s="356"/>
      <c r="Z243" s="360"/>
      <c r="AA243" s="360"/>
      <c r="AB243" s="360"/>
    </row>
    <row r="244" spans="1:28" s="213" customFormat="1" hidden="1" x14ac:dyDescent="0.25">
      <c r="A244" s="356">
        <v>46112</v>
      </c>
      <c r="B244" s="351" t="s">
        <v>217</v>
      </c>
      <c r="C244" s="351" t="s">
        <v>360</v>
      </c>
      <c r="D244" s="357">
        <v>220540007169</v>
      </c>
      <c r="E244" s="358" t="s">
        <v>4578</v>
      </c>
      <c r="F244" s="359" t="s">
        <v>4579</v>
      </c>
      <c r="G244" s="356">
        <v>46094</v>
      </c>
      <c r="H244" s="356">
        <v>46111</v>
      </c>
      <c r="I244" s="358" t="s">
        <v>21</v>
      </c>
      <c r="J244" s="356">
        <v>44927</v>
      </c>
      <c r="K244" s="356">
        <v>44991</v>
      </c>
      <c r="L244" s="358" t="s">
        <v>1683</v>
      </c>
      <c r="M244" s="358" t="s">
        <v>23</v>
      </c>
      <c r="N244" s="358"/>
      <c r="O244" s="358" t="s">
        <v>244</v>
      </c>
      <c r="P244" s="358" t="s">
        <v>36</v>
      </c>
      <c r="Q244" s="358"/>
      <c r="R244" s="356"/>
      <c r="S244" s="358"/>
      <c r="T244" s="358"/>
      <c r="U244" s="356"/>
      <c r="V244" s="360">
        <v>93328453</v>
      </c>
      <c r="W244" s="360">
        <v>5</v>
      </c>
      <c r="X244" s="360"/>
      <c r="Y244" s="356"/>
      <c r="Z244" s="360"/>
      <c r="AA244" s="360"/>
      <c r="AB244" s="360"/>
    </row>
    <row r="245" spans="1:28" s="213" customFormat="1" hidden="1" x14ac:dyDescent="0.25">
      <c r="A245" s="356">
        <v>46085</v>
      </c>
      <c r="B245" s="351" t="s">
        <v>361</v>
      </c>
      <c r="C245" s="351" t="s">
        <v>362</v>
      </c>
      <c r="D245" s="357">
        <v>981213450908</v>
      </c>
      <c r="E245" s="358" t="s">
        <v>3701</v>
      </c>
      <c r="F245" s="359" t="s">
        <v>3702</v>
      </c>
      <c r="G245" s="356">
        <v>46016</v>
      </c>
      <c r="H245" s="356">
        <v>46080</v>
      </c>
      <c r="I245" s="358" t="s">
        <v>21</v>
      </c>
      <c r="J245" s="356">
        <v>44923</v>
      </c>
      <c r="K245" s="356" t="s">
        <v>3703</v>
      </c>
      <c r="L245" s="358" t="s">
        <v>495</v>
      </c>
      <c r="M245" s="358" t="s">
        <v>2370</v>
      </c>
      <c r="N245" s="358"/>
      <c r="O245" s="358" t="s">
        <v>1168</v>
      </c>
      <c r="P245" s="358" t="s">
        <v>132</v>
      </c>
      <c r="Q245" s="358"/>
      <c r="R245" s="356"/>
      <c r="S245" s="358"/>
      <c r="T245" s="358"/>
      <c r="U245" s="356"/>
      <c r="V245" s="360"/>
      <c r="W245" s="360"/>
      <c r="X245" s="360"/>
      <c r="Y245" s="356"/>
      <c r="Z245" s="360"/>
      <c r="AA245" s="360"/>
      <c r="AB245" s="360"/>
    </row>
    <row r="246" spans="1:28" s="213" customFormat="1" hidden="1" x14ac:dyDescent="0.25">
      <c r="A246" s="356">
        <v>46091</v>
      </c>
      <c r="B246" s="351" t="s">
        <v>361</v>
      </c>
      <c r="C246" s="351" t="s">
        <v>362</v>
      </c>
      <c r="D246" s="357">
        <v>830411301441</v>
      </c>
      <c r="E246" s="358" t="s">
        <v>4580</v>
      </c>
      <c r="F246" s="359" t="s">
        <v>4581</v>
      </c>
      <c r="G246" s="356">
        <v>46016</v>
      </c>
      <c r="H246" s="356">
        <v>46084</v>
      </c>
      <c r="I246" s="358" t="s">
        <v>21</v>
      </c>
      <c r="J246" s="356">
        <v>45061</v>
      </c>
      <c r="K246" s="356" t="s">
        <v>3770</v>
      </c>
      <c r="L246" s="358" t="s">
        <v>3260</v>
      </c>
      <c r="M246" s="358" t="s">
        <v>2370</v>
      </c>
      <c r="N246" s="358"/>
      <c r="O246" s="358" t="s">
        <v>4582</v>
      </c>
      <c r="P246" s="358" t="s">
        <v>132</v>
      </c>
      <c r="Q246" s="358"/>
      <c r="R246" s="356"/>
      <c r="S246" s="358"/>
      <c r="T246" s="358"/>
      <c r="U246" s="356"/>
      <c r="V246" s="360"/>
      <c r="W246" s="360"/>
      <c r="X246" s="360"/>
      <c r="Y246" s="356"/>
      <c r="Z246" s="360"/>
      <c r="AA246" s="360"/>
      <c r="AB246" s="360"/>
    </row>
    <row r="247" spans="1:28" s="213" customFormat="1" hidden="1" x14ac:dyDescent="0.25">
      <c r="A247" s="356">
        <v>46022</v>
      </c>
      <c r="B247" s="351" t="s">
        <v>304</v>
      </c>
      <c r="C247" s="351" t="s">
        <v>305</v>
      </c>
      <c r="D247" s="357">
        <v>1140003654</v>
      </c>
      <c r="E247" s="358" t="s">
        <v>2326</v>
      </c>
      <c r="F247" s="359" t="s">
        <v>2325</v>
      </c>
      <c r="G247" s="356">
        <v>45981</v>
      </c>
      <c r="H247" s="356">
        <v>46020</v>
      </c>
      <c r="I247" s="358" t="s">
        <v>21</v>
      </c>
      <c r="J247" s="356">
        <v>44562</v>
      </c>
      <c r="K247" s="356">
        <v>45930</v>
      </c>
      <c r="L247" s="358" t="s">
        <v>306</v>
      </c>
      <c r="M247" s="358" t="s">
        <v>152</v>
      </c>
      <c r="N247" s="358"/>
      <c r="O247" s="358" t="s">
        <v>2623</v>
      </c>
      <c r="P247" s="358" t="s">
        <v>165</v>
      </c>
      <c r="Q247" s="358"/>
      <c r="R247" s="356"/>
      <c r="S247" s="358" t="s">
        <v>1141</v>
      </c>
      <c r="T247" s="358" t="s">
        <v>2624</v>
      </c>
      <c r="U247" s="356">
        <v>45980</v>
      </c>
      <c r="V247" s="360">
        <v>3600865400</v>
      </c>
      <c r="W247" s="360">
        <v>5.0999999999999996</v>
      </c>
      <c r="X247" s="360"/>
      <c r="Y247" s="356"/>
      <c r="Z247" s="360"/>
      <c r="AA247" s="360"/>
      <c r="AB247" s="360"/>
    </row>
    <row r="248" spans="1:28" s="213" customFormat="1" hidden="1" x14ac:dyDescent="0.25">
      <c r="A248" s="356">
        <v>46078</v>
      </c>
      <c r="B248" s="351" t="s">
        <v>361</v>
      </c>
      <c r="C248" s="351" t="s">
        <v>362</v>
      </c>
      <c r="D248" s="357">
        <v>80142004982</v>
      </c>
      <c r="E248" s="358" t="s">
        <v>3812</v>
      </c>
      <c r="F248" s="359" t="s">
        <v>3813</v>
      </c>
      <c r="G248" s="356">
        <v>46041</v>
      </c>
      <c r="H248" s="356">
        <v>46076</v>
      </c>
      <c r="I248" s="358" t="s">
        <v>21</v>
      </c>
      <c r="J248" s="356">
        <v>44927</v>
      </c>
      <c r="K248" s="356" t="s">
        <v>3808</v>
      </c>
      <c r="L248" s="358" t="s">
        <v>488</v>
      </c>
      <c r="M248" s="358" t="s">
        <v>2370</v>
      </c>
      <c r="N248" s="358"/>
      <c r="O248" s="358" t="s">
        <v>4583</v>
      </c>
      <c r="P248" s="358" t="s">
        <v>132</v>
      </c>
      <c r="Q248" s="358"/>
      <c r="R248" s="356"/>
      <c r="S248" s="358"/>
      <c r="T248" s="358"/>
      <c r="U248" s="356"/>
      <c r="V248" s="360">
        <v>0</v>
      </c>
      <c r="W248" s="360"/>
      <c r="X248" s="360"/>
      <c r="Y248" s="356"/>
      <c r="Z248" s="360"/>
      <c r="AA248" s="360"/>
      <c r="AB248" s="360"/>
    </row>
    <row r="249" spans="1:28" s="213" customFormat="1" hidden="1" x14ac:dyDescent="0.25">
      <c r="A249" s="356">
        <v>46078</v>
      </c>
      <c r="B249" s="351" t="s">
        <v>361</v>
      </c>
      <c r="C249" s="351" t="s">
        <v>362</v>
      </c>
      <c r="D249" s="357">
        <v>191240018188</v>
      </c>
      <c r="E249" s="358" t="s">
        <v>3791</v>
      </c>
      <c r="F249" s="359" t="s">
        <v>3792</v>
      </c>
      <c r="G249" s="356">
        <v>46041</v>
      </c>
      <c r="H249" s="356">
        <v>46076</v>
      </c>
      <c r="I249" s="358" t="s">
        <v>21</v>
      </c>
      <c r="J249" s="356">
        <v>44927</v>
      </c>
      <c r="K249" s="356" t="s">
        <v>3703</v>
      </c>
      <c r="L249" s="358" t="s">
        <v>3259</v>
      </c>
      <c r="M249" s="358" t="s">
        <v>2370</v>
      </c>
      <c r="N249" s="358"/>
      <c r="O249" s="358" t="s">
        <v>4584</v>
      </c>
      <c r="P249" s="358" t="s">
        <v>132</v>
      </c>
      <c r="Q249" s="358"/>
      <c r="R249" s="356"/>
      <c r="S249" s="358"/>
      <c r="T249" s="358"/>
      <c r="U249" s="356"/>
      <c r="V249" s="360">
        <v>0</v>
      </c>
      <c r="W249" s="360"/>
      <c r="X249" s="360"/>
      <c r="Y249" s="356"/>
      <c r="Z249" s="360"/>
      <c r="AA249" s="360"/>
      <c r="AB249" s="360"/>
    </row>
    <row r="250" spans="1:28" s="213" customFormat="1" hidden="1" x14ac:dyDescent="0.25">
      <c r="A250" s="356">
        <v>46078</v>
      </c>
      <c r="B250" s="351" t="s">
        <v>361</v>
      </c>
      <c r="C250" s="351" t="s">
        <v>362</v>
      </c>
      <c r="D250" s="357">
        <v>830329401026</v>
      </c>
      <c r="E250" s="358" t="s">
        <v>3736</v>
      </c>
      <c r="F250" s="359" t="s">
        <v>3737</v>
      </c>
      <c r="G250" s="356">
        <v>46041</v>
      </c>
      <c r="H250" s="356">
        <v>46076</v>
      </c>
      <c r="I250" s="358" t="s">
        <v>21</v>
      </c>
      <c r="J250" s="356">
        <v>44927</v>
      </c>
      <c r="K250" s="356" t="s">
        <v>2362</v>
      </c>
      <c r="L250" s="358" t="s">
        <v>3259</v>
      </c>
      <c r="M250" s="358" t="s">
        <v>149</v>
      </c>
      <c r="N250" s="358"/>
      <c r="O250" s="358" t="s">
        <v>4584</v>
      </c>
      <c r="P250" s="358" t="s">
        <v>132</v>
      </c>
      <c r="Q250" s="358"/>
      <c r="R250" s="356"/>
      <c r="S250" s="358"/>
      <c r="T250" s="358"/>
      <c r="U250" s="356"/>
      <c r="V250" s="360"/>
      <c r="W250" s="360"/>
      <c r="X250" s="360"/>
      <c r="Y250" s="356"/>
      <c r="Z250" s="360"/>
      <c r="AA250" s="360"/>
      <c r="AB250" s="360"/>
    </row>
    <row r="251" spans="1:28" s="213" customFormat="1" hidden="1" x14ac:dyDescent="0.25">
      <c r="A251" s="356">
        <v>46085</v>
      </c>
      <c r="B251" s="351" t="s">
        <v>361</v>
      </c>
      <c r="C251" s="351" t="s">
        <v>362</v>
      </c>
      <c r="D251" s="357">
        <v>100650020427</v>
      </c>
      <c r="E251" s="358" t="s">
        <v>3806</v>
      </c>
      <c r="F251" s="359" t="s">
        <v>3807</v>
      </c>
      <c r="G251" s="356">
        <v>46042</v>
      </c>
      <c r="H251" s="356">
        <v>46083</v>
      </c>
      <c r="I251" s="358" t="s">
        <v>21</v>
      </c>
      <c r="J251" s="356">
        <v>44927</v>
      </c>
      <c r="K251" s="356" t="s">
        <v>3808</v>
      </c>
      <c r="L251" s="358" t="s">
        <v>1580</v>
      </c>
      <c r="M251" s="358" t="s">
        <v>2370</v>
      </c>
      <c r="N251" s="358"/>
      <c r="O251" s="358" t="s">
        <v>4585</v>
      </c>
      <c r="P251" s="358" t="s">
        <v>132</v>
      </c>
      <c r="Q251" s="358"/>
      <c r="R251" s="356"/>
      <c r="S251" s="358"/>
      <c r="T251" s="358"/>
      <c r="U251" s="356"/>
      <c r="V251" s="360">
        <v>0</v>
      </c>
      <c r="W251" s="360"/>
      <c r="X251" s="360"/>
      <c r="Y251" s="356"/>
      <c r="Z251" s="360"/>
      <c r="AA251" s="360"/>
      <c r="AB251" s="360"/>
    </row>
    <row r="252" spans="1:28" s="213" customFormat="1" hidden="1" x14ac:dyDescent="0.25">
      <c r="A252" s="356">
        <v>46091</v>
      </c>
      <c r="B252" s="351" t="s">
        <v>361</v>
      </c>
      <c r="C252" s="351" t="s">
        <v>362</v>
      </c>
      <c r="D252" s="357">
        <v>231040040701</v>
      </c>
      <c r="E252" s="358" t="s">
        <v>4586</v>
      </c>
      <c r="F252" s="359" t="s">
        <v>4587</v>
      </c>
      <c r="G252" s="356">
        <v>46042</v>
      </c>
      <c r="H252" s="356">
        <v>46087</v>
      </c>
      <c r="I252" s="358" t="s">
        <v>21</v>
      </c>
      <c r="J252" s="356">
        <v>45229</v>
      </c>
      <c r="K252" s="356" t="s">
        <v>3808</v>
      </c>
      <c r="L252" s="358" t="s">
        <v>686</v>
      </c>
      <c r="M252" s="358" t="s">
        <v>2370</v>
      </c>
      <c r="N252" s="358"/>
      <c r="O252" s="358" t="s">
        <v>61</v>
      </c>
      <c r="P252" s="358" t="s">
        <v>132</v>
      </c>
      <c r="Q252" s="358"/>
      <c r="R252" s="356"/>
      <c r="S252" s="358"/>
      <c r="T252" s="358"/>
      <c r="U252" s="356"/>
      <c r="V252" s="360">
        <v>0</v>
      </c>
      <c r="W252" s="360"/>
      <c r="X252" s="360"/>
      <c r="Y252" s="356"/>
      <c r="Z252" s="360"/>
      <c r="AA252" s="360"/>
      <c r="AB252" s="360"/>
    </row>
    <row r="253" spans="1:28" s="213" customFormat="1" hidden="1" x14ac:dyDescent="0.25">
      <c r="A253" s="356">
        <v>46085</v>
      </c>
      <c r="B253" s="351" t="s">
        <v>361</v>
      </c>
      <c r="C253" s="351" t="s">
        <v>362</v>
      </c>
      <c r="D253" s="357">
        <v>600212350193</v>
      </c>
      <c r="E253" s="358" t="s">
        <v>3756</v>
      </c>
      <c r="F253" s="359" t="s">
        <v>3757</v>
      </c>
      <c r="G253" s="356">
        <v>46050</v>
      </c>
      <c r="H253" s="356">
        <v>46084</v>
      </c>
      <c r="I253" s="358" t="s">
        <v>21</v>
      </c>
      <c r="J253" s="356">
        <v>44927</v>
      </c>
      <c r="K253" s="356" t="s">
        <v>3758</v>
      </c>
      <c r="L253" s="358" t="s">
        <v>3276</v>
      </c>
      <c r="M253" s="358" t="s">
        <v>2370</v>
      </c>
      <c r="N253" s="358"/>
      <c r="O253" s="358" t="s">
        <v>4588</v>
      </c>
      <c r="P253" s="358" t="s">
        <v>132</v>
      </c>
      <c r="Q253" s="358"/>
      <c r="R253" s="356"/>
      <c r="S253" s="358"/>
      <c r="T253" s="358"/>
      <c r="U253" s="356"/>
      <c r="V253" s="360"/>
      <c r="W253" s="360"/>
      <c r="X253" s="360"/>
      <c r="Y253" s="356"/>
      <c r="Z253" s="360"/>
      <c r="AA253" s="360"/>
      <c r="AB253" s="360"/>
    </row>
    <row r="254" spans="1:28" s="213" customFormat="1" hidden="1" x14ac:dyDescent="0.25">
      <c r="A254" s="356">
        <v>46078</v>
      </c>
      <c r="B254" s="351" t="s">
        <v>361</v>
      </c>
      <c r="C254" s="351" t="s">
        <v>362</v>
      </c>
      <c r="D254" s="357">
        <v>170140027523</v>
      </c>
      <c r="E254" s="358" t="s">
        <v>3795</v>
      </c>
      <c r="F254" s="359" t="s">
        <v>3796</v>
      </c>
      <c r="G254" s="356">
        <v>46069</v>
      </c>
      <c r="H254" s="356">
        <v>46072</v>
      </c>
      <c r="I254" s="358" t="s">
        <v>21</v>
      </c>
      <c r="J254" s="356">
        <v>44927</v>
      </c>
      <c r="K254" s="356" t="s">
        <v>39</v>
      </c>
      <c r="L254" s="358" t="s">
        <v>499</v>
      </c>
      <c r="M254" s="358" t="s">
        <v>150</v>
      </c>
      <c r="N254" s="358"/>
      <c r="O254" s="358" t="s">
        <v>4589</v>
      </c>
      <c r="P254" s="358" t="s">
        <v>131</v>
      </c>
      <c r="Q254" s="358"/>
      <c r="R254" s="356"/>
      <c r="S254" s="358"/>
      <c r="T254" s="358"/>
      <c r="U254" s="356"/>
      <c r="V254" s="360">
        <v>12863886577</v>
      </c>
      <c r="W254" s="360"/>
      <c r="X254" s="360"/>
      <c r="Y254" s="356"/>
      <c r="Z254" s="360"/>
      <c r="AA254" s="360"/>
      <c r="AB254" s="360"/>
    </row>
    <row r="255" spans="1:28" s="213" customFormat="1" hidden="1" x14ac:dyDescent="0.25">
      <c r="A255" s="356">
        <v>46078</v>
      </c>
      <c r="B255" s="351" t="s">
        <v>361</v>
      </c>
      <c r="C255" s="351" t="s">
        <v>362</v>
      </c>
      <c r="D255" s="357">
        <v>240940034947</v>
      </c>
      <c r="E255" s="358" t="s">
        <v>3768</v>
      </c>
      <c r="F255" s="359" t="s">
        <v>3769</v>
      </c>
      <c r="G255" s="356">
        <v>46069</v>
      </c>
      <c r="H255" s="356">
        <v>46072</v>
      </c>
      <c r="I255" s="358" t="s">
        <v>21</v>
      </c>
      <c r="J255" s="356">
        <v>45562</v>
      </c>
      <c r="K255" s="356" t="s">
        <v>3770</v>
      </c>
      <c r="L255" s="358" t="s">
        <v>499</v>
      </c>
      <c r="M255" s="358" t="s">
        <v>152</v>
      </c>
      <c r="N255" s="358"/>
      <c r="O255" s="358" t="s">
        <v>2363</v>
      </c>
      <c r="P255" s="358" t="s">
        <v>132</v>
      </c>
      <c r="Q255" s="358"/>
      <c r="R255" s="356"/>
      <c r="S255" s="358"/>
      <c r="T255" s="358"/>
      <c r="U255" s="356"/>
      <c r="V255" s="360">
        <v>1268861100</v>
      </c>
      <c r="W255" s="360"/>
      <c r="X255" s="360"/>
      <c r="Y255" s="356"/>
      <c r="Z255" s="360"/>
      <c r="AA255" s="360"/>
      <c r="AB255" s="360"/>
    </row>
    <row r="256" spans="1:28" s="213" customFormat="1" hidden="1" x14ac:dyDescent="0.25">
      <c r="A256" s="356">
        <v>46078</v>
      </c>
      <c r="B256" s="351" t="s">
        <v>361</v>
      </c>
      <c r="C256" s="351" t="s">
        <v>362</v>
      </c>
      <c r="D256" s="357">
        <v>40740006803</v>
      </c>
      <c r="E256" s="358" t="s">
        <v>3831</v>
      </c>
      <c r="F256" s="359" t="s">
        <v>3832</v>
      </c>
      <c r="G256" s="356">
        <v>46069</v>
      </c>
      <c r="H256" s="356">
        <v>46076</v>
      </c>
      <c r="I256" s="358" t="s">
        <v>21</v>
      </c>
      <c r="J256" s="356">
        <v>44927</v>
      </c>
      <c r="K256" s="356" t="s">
        <v>3833</v>
      </c>
      <c r="L256" s="358" t="s">
        <v>1008</v>
      </c>
      <c r="M256" s="358" t="s">
        <v>152</v>
      </c>
      <c r="N256" s="358"/>
      <c r="O256" s="358" t="s">
        <v>37</v>
      </c>
      <c r="P256" s="358" t="s">
        <v>132</v>
      </c>
      <c r="Q256" s="358"/>
      <c r="R256" s="356"/>
      <c r="S256" s="358"/>
      <c r="T256" s="358"/>
      <c r="U256" s="356"/>
      <c r="V256" s="360">
        <v>4262764990</v>
      </c>
      <c r="W256" s="360"/>
      <c r="X256" s="360"/>
      <c r="Y256" s="356"/>
      <c r="Z256" s="360"/>
      <c r="AA256" s="360"/>
      <c r="AB256" s="360"/>
    </row>
    <row r="257" spans="1:28" s="213" customFormat="1" hidden="1" x14ac:dyDescent="0.25">
      <c r="A257" s="356">
        <v>46078</v>
      </c>
      <c r="B257" s="351" t="s">
        <v>361</v>
      </c>
      <c r="C257" s="351" t="s">
        <v>362</v>
      </c>
      <c r="D257" s="357">
        <v>230140014812</v>
      </c>
      <c r="E257" s="358" t="s">
        <v>3776</v>
      </c>
      <c r="F257" s="359" t="s">
        <v>3777</v>
      </c>
      <c r="G257" s="356">
        <v>46072</v>
      </c>
      <c r="H257" s="356">
        <v>46077</v>
      </c>
      <c r="I257" s="358" t="s">
        <v>21</v>
      </c>
      <c r="J257" s="356">
        <v>44939</v>
      </c>
      <c r="K257" s="356" t="s">
        <v>3778</v>
      </c>
      <c r="L257" s="358" t="s">
        <v>499</v>
      </c>
      <c r="M257" s="358" t="s">
        <v>2370</v>
      </c>
      <c r="N257" s="358"/>
      <c r="O257" s="358" t="s">
        <v>4590</v>
      </c>
      <c r="P257" s="358" t="s">
        <v>132</v>
      </c>
      <c r="Q257" s="358"/>
      <c r="R257" s="356"/>
      <c r="S257" s="358"/>
      <c r="T257" s="358"/>
      <c r="U257" s="356"/>
      <c r="V257" s="360">
        <v>0</v>
      </c>
      <c r="W257" s="360"/>
      <c r="X257" s="360"/>
      <c r="Y257" s="356"/>
      <c r="Z257" s="360"/>
      <c r="AA257" s="360"/>
      <c r="AB257" s="360"/>
    </row>
    <row r="258" spans="1:28" s="213" customFormat="1" hidden="1" x14ac:dyDescent="0.25">
      <c r="A258" s="356">
        <v>46085</v>
      </c>
      <c r="B258" s="351" t="s">
        <v>361</v>
      </c>
      <c r="C258" s="351" t="s">
        <v>362</v>
      </c>
      <c r="D258" s="357">
        <v>900127451199</v>
      </c>
      <c r="E258" s="358" t="s">
        <v>3722</v>
      </c>
      <c r="F258" s="359" t="s">
        <v>3723</v>
      </c>
      <c r="G258" s="356">
        <v>46072</v>
      </c>
      <c r="H258" s="356">
        <v>46079</v>
      </c>
      <c r="I258" s="358" t="s">
        <v>21</v>
      </c>
      <c r="J258" s="356">
        <v>44927</v>
      </c>
      <c r="K258" s="356" t="s">
        <v>3724</v>
      </c>
      <c r="L258" s="358" t="s">
        <v>1368</v>
      </c>
      <c r="M258" s="358" t="s">
        <v>2370</v>
      </c>
      <c r="N258" s="358"/>
      <c r="O258" s="358" t="s">
        <v>4591</v>
      </c>
      <c r="P258" s="358" t="s">
        <v>132</v>
      </c>
      <c r="Q258" s="358"/>
      <c r="R258" s="356"/>
      <c r="S258" s="358"/>
      <c r="T258" s="358"/>
      <c r="U258" s="356"/>
      <c r="V258" s="360">
        <v>0</v>
      </c>
      <c r="W258" s="360"/>
      <c r="X258" s="360"/>
      <c r="Y258" s="356"/>
      <c r="Z258" s="360"/>
      <c r="AA258" s="360"/>
      <c r="AB258" s="360"/>
    </row>
    <row r="259" spans="1:28" s="213" customFormat="1" hidden="1" x14ac:dyDescent="0.25">
      <c r="A259" s="356">
        <v>46091</v>
      </c>
      <c r="B259" s="351" t="s">
        <v>361</v>
      </c>
      <c r="C259" s="351" t="s">
        <v>362</v>
      </c>
      <c r="D259" s="357">
        <v>190240004264</v>
      </c>
      <c r="E259" s="358" t="s">
        <v>4592</v>
      </c>
      <c r="F259" s="359" t="s">
        <v>4593</v>
      </c>
      <c r="G259" s="356">
        <v>46072</v>
      </c>
      <c r="H259" s="356">
        <v>46085</v>
      </c>
      <c r="I259" s="358" t="s">
        <v>21</v>
      </c>
      <c r="J259" s="356">
        <v>44927</v>
      </c>
      <c r="K259" s="356" t="s">
        <v>4594</v>
      </c>
      <c r="L259" s="358" t="s">
        <v>1775</v>
      </c>
      <c r="M259" s="358" t="s">
        <v>2370</v>
      </c>
      <c r="N259" s="358"/>
      <c r="O259" s="358" t="s">
        <v>1770</v>
      </c>
      <c r="P259" s="358" t="s">
        <v>132</v>
      </c>
      <c r="Q259" s="358"/>
      <c r="R259" s="356"/>
      <c r="S259" s="358"/>
      <c r="T259" s="358"/>
      <c r="U259" s="356"/>
      <c r="V259" s="360">
        <v>0</v>
      </c>
      <c r="W259" s="360"/>
      <c r="X259" s="360"/>
      <c r="Y259" s="356"/>
      <c r="Z259" s="360"/>
      <c r="AA259" s="360"/>
      <c r="AB259" s="360"/>
    </row>
    <row r="260" spans="1:28" s="213" customFormat="1" hidden="1" x14ac:dyDescent="0.25">
      <c r="A260" s="356">
        <v>46091</v>
      </c>
      <c r="B260" s="351" t="s">
        <v>361</v>
      </c>
      <c r="C260" s="351" t="s">
        <v>362</v>
      </c>
      <c r="D260" s="357">
        <v>70841000244</v>
      </c>
      <c r="E260" s="358" t="s">
        <v>4595</v>
      </c>
      <c r="F260" s="359" t="s">
        <v>4596</v>
      </c>
      <c r="G260" s="356">
        <v>46072</v>
      </c>
      <c r="H260" s="356">
        <v>46086</v>
      </c>
      <c r="I260" s="358" t="s">
        <v>21</v>
      </c>
      <c r="J260" s="356">
        <v>44927</v>
      </c>
      <c r="K260" s="356" t="s">
        <v>3770</v>
      </c>
      <c r="L260" s="358" t="s">
        <v>1775</v>
      </c>
      <c r="M260" s="358" t="s">
        <v>2370</v>
      </c>
      <c r="N260" s="358"/>
      <c r="O260" s="358" t="s">
        <v>4597</v>
      </c>
      <c r="P260" s="358" t="s">
        <v>132</v>
      </c>
      <c r="Q260" s="358"/>
      <c r="R260" s="356"/>
      <c r="S260" s="358"/>
      <c r="T260" s="358"/>
      <c r="U260" s="356"/>
      <c r="V260" s="360">
        <v>0</v>
      </c>
      <c r="W260" s="360"/>
      <c r="X260" s="360"/>
      <c r="Y260" s="356"/>
      <c r="Z260" s="360"/>
      <c r="AA260" s="360"/>
      <c r="AB260" s="360"/>
    </row>
    <row r="261" spans="1:28" s="213" customFormat="1" hidden="1" x14ac:dyDescent="0.25">
      <c r="A261" s="356">
        <v>46091</v>
      </c>
      <c r="B261" s="351" t="s">
        <v>361</v>
      </c>
      <c r="C261" s="351" t="s">
        <v>362</v>
      </c>
      <c r="D261" s="357">
        <v>220541035040</v>
      </c>
      <c r="E261" s="358" t="s">
        <v>4598</v>
      </c>
      <c r="F261" s="359" t="s">
        <v>4599</v>
      </c>
      <c r="G261" s="356">
        <v>46077</v>
      </c>
      <c r="H261" s="356">
        <v>46085</v>
      </c>
      <c r="I261" s="358" t="s">
        <v>21</v>
      </c>
      <c r="J261" s="356">
        <v>44927</v>
      </c>
      <c r="K261" s="356" t="s">
        <v>4600</v>
      </c>
      <c r="L261" s="358" t="s">
        <v>3259</v>
      </c>
      <c r="M261" s="358" t="s">
        <v>2370</v>
      </c>
      <c r="N261" s="358"/>
      <c r="O261" s="358" t="s">
        <v>1168</v>
      </c>
      <c r="P261" s="358" t="s">
        <v>132</v>
      </c>
      <c r="Q261" s="358"/>
      <c r="R261" s="356"/>
      <c r="S261" s="358"/>
      <c r="T261" s="358"/>
      <c r="U261" s="356"/>
      <c r="V261" s="360">
        <v>153969793</v>
      </c>
      <c r="W261" s="360"/>
      <c r="X261" s="360"/>
      <c r="Y261" s="356"/>
      <c r="Z261" s="360"/>
      <c r="AA261" s="360"/>
      <c r="AB261" s="360"/>
    </row>
    <row r="262" spans="1:28" s="213" customFormat="1" hidden="1" x14ac:dyDescent="0.25">
      <c r="A262" s="356">
        <v>46091</v>
      </c>
      <c r="B262" s="351" t="s">
        <v>361</v>
      </c>
      <c r="C262" s="351" t="s">
        <v>362</v>
      </c>
      <c r="D262" s="357">
        <v>230840024459</v>
      </c>
      <c r="E262" s="358" t="s">
        <v>4601</v>
      </c>
      <c r="F262" s="359" t="s">
        <v>4602</v>
      </c>
      <c r="G262" s="356">
        <v>46077</v>
      </c>
      <c r="H262" s="356">
        <v>46085</v>
      </c>
      <c r="I262" s="358" t="s">
        <v>21</v>
      </c>
      <c r="J262" s="356">
        <v>45155</v>
      </c>
      <c r="K262" s="356" t="s">
        <v>4603</v>
      </c>
      <c r="L262" s="358" t="s">
        <v>493</v>
      </c>
      <c r="M262" s="358" t="s">
        <v>2370</v>
      </c>
      <c r="N262" s="358"/>
      <c r="O262" s="358" t="s">
        <v>1335</v>
      </c>
      <c r="P262" s="358" t="s">
        <v>132</v>
      </c>
      <c r="Q262" s="358"/>
      <c r="R262" s="356"/>
      <c r="S262" s="358"/>
      <c r="T262" s="358"/>
      <c r="U262" s="356"/>
      <c r="V262" s="360">
        <v>2996116</v>
      </c>
      <c r="W262" s="360"/>
      <c r="X262" s="360"/>
      <c r="Y262" s="356"/>
      <c r="Z262" s="360"/>
      <c r="AA262" s="360"/>
      <c r="AB262" s="360"/>
    </row>
    <row r="263" spans="1:28" s="213" customFormat="1" hidden="1" x14ac:dyDescent="0.25">
      <c r="A263" s="356">
        <v>46099</v>
      </c>
      <c r="B263" s="351" t="s">
        <v>361</v>
      </c>
      <c r="C263" s="351" t="s">
        <v>362</v>
      </c>
      <c r="D263" s="357">
        <v>930604450436</v>
      </c>
      <c r="E263" s="358" t="s">
        <v>4604</v>
      </c>
      <c r="F263" s="359" t="s">
        <v>4605</v>
      </c>
      <c r="G263" s="356">
        <v>46042</v>
      </c>
      <c r="H263" s="356">
        <v>46091</v>
      </c>
      <c r="I263" s="358" t="s">
        <v>21</v>
      </c>
      <c r="J263" s="356">
        <v>45322</v>
      </c>
      <c r="K263" s="356" t="s">
        <v>3724</v>
      </c>
      <c r="L263" s="358" t="s">
        <v>1769</v>
      </c>
      <c r="M263" s="358" t="s">
        <v>2370</v>
      </c>
      <c r="N263" s="358"/>
      <c r="O263" s="358" t="s">
        <v>2133</v>
      </c>
      <c r="P263" s="358" t="s">
        <v>132</v>
      </c>
      <c r="Q263" s="358"/>
      <c r="R263" s="356"/>
      <c r="S263" s="358"/>
      <c r="T263" s="358"/>
      <c r="U263" s="356"/>
      <c r="V263" s="360"/>
      <c r="W263" s="360"/>
      <c r="X263" s="360"/>
      <c r="Y263" s="356"/>
      <c r="Z263" s="360"/>
      <c r="AA263" s="360"/>
      <c r="AB263" s="360"/>
    </row>
    <row r="264" spans="1:28" s="213" customFormat="1" hidden="1" x14ac:dyDescent="0.25">
      <c r="A264" s="356">
        <v>46099</v>
      </c>
      <c r="B264" s="351" t="s">
        <v>361</v>
      </c>
      <c r="C264" s="351" t="s">
        <v>362</v>
      </c>
      <c r="D264" s="357">
        <v>970126451116</v>
      </c>
      <c r="E264" s="358" t="s">
        <v>4606</v>
      </c>
      <c r="F264" s="359" t="s">
        <v>4607</v>
      </c>
      <c r="G264" s="356">
        <v>46072</v>
      </c>
      <c r="H264" s="356">
        <v>46097</v>
      </c>
      <c r="I264" s="358" t="s">
        <v>21</v>
      </c>
      <c r="J264" s="356">
        <v>44927</v>
      </c>
      <c r="K264" s="356" t="s">
        <v>4600</v>
      </c>
      <c r="L264" s="358" t="s">
        <v>1558</v>
      </c>
      <c r="M264" s="358" t="s">
        <v>2370</v>
      </c>
      <c r="N264" s="358"/>
      <c r="O264" s="358" t="s">
        <v>1770</v>
      </c>
      <c r="P264" s="358" t="s">
        <v>132</v>
      </c>
      <c r="Q264" s="358"/>
      <c r="R264" s="356"/>
      <c r="S264" s="358"/>
      <c r="T264" s="358"/>
      <c r="U264" s="356"/>
      <c r="V264" s="360"/>
      <c r="W264" s="360"/>
      <c r="X264" s="360"/>
      <c r="Y264" s="356"/>
      <c r="Z264" s="360"/>
      <c r="AA264" s="360"/>
      <c r="AB264" s="360"/>
    </row>
    <row r="265" spans="1:28" s="213" customFormat="1" hidden="1" x14ac:dyDescent="0.25">
      <c r="A265" s="356">
        <v>46099</v>
      </c>
      <c r="B265" s="351" t="s">
        <v>361</v>
      </c>
      <c r="C265" s="351" t="s">
        <v>362</v>
      </c>
      <c r="D265" s="357">
        <v>190340002172</v>
      </c>
      <c r="E265" s="358" t="s">
        <v>4608</v>
      </c>
      <c r="F265" s="359" t="s">
        <v>4609</v>
      </c>
      <c r="G265" s="356">
        <v>46072</v>
      </c>
      <c r="H265" s="356">
        <v>46094</v>
      </c>
      <c r="I265" s="358" t="s">
        <v>21</v>
      </c>
      <c r="J265" s="356">
        <v>44927</v>
      </c>
      <c r="K265" s="356" t="s">
        <v>4603</v>
      </c>
      <c r="L265" s="358" t="s">
        <v>1392</v>
      </c>
      <c r="M265" s="358" t="s">
        <v>2370</v>
      </c>
      <c r="N265" s="358"/>
      <c r="O265" s="358" t="s">
        <v>4610</v>
      </c>
      <c r="P265" s="358" t="s">
        <v>132</v>
      </c>
      <c r="Q265" s="358"/>
      <c r="R265" s="356"/>
      <c r="S265" s="358"/>
      <c r="T265" s="358"/>
      <c r="U265" s="356"/>
      <c r="V265" s="360"/>
      <c r="W265" s="360"/>
      <c r="X265" s="360"/>
      <c r="Y265" s="356"/>
      <c r="Z265" s="360"/>
      <c r="AA265" s="360"/>
      <c r="AB265" s="360"/>
    </row>
    <row r="266" spans="1:28" s="213" customFormat="1" hidden="1" x14ac:dyDescent="0.25">
      <c r="A266" s="356">
        <v>46099</v>
      </c>
      <c r="B266" s="351" t="s">
        <v>361</v>
      </c>
      <c r="C266" s="351" t="s">
        <v>362</v>
      </c>
      <c r="D266" s="357">
        <v>820303350748</v>
      </c>
      <c r="E266" s="358" t="s">
        <v>4611</v>
      </c>
      <c r="F266" s="359" t="s">
        <v>4612</v>
      </c>
      <c r="G266" s="356">
        <v>46072</v>
      </c>
      <c r="H266" s="356">
        <v>46093</v>
      </c>
      <c r="I266" s="358" t="s">
        <v>21</v>
      </c>
      <c r="J266" s="356">
        <v>44927</v>
      </c>
      <c r="K266" s="356" t="s">
        <v>3778</v>
      </c>
      <c r="L266" s="358" t="s">
        <v>3276</v>
      </c>
      <c r="M266" s="358" t="s">
        <v>2370</v>
      </c>
      <c r="N266" s="358"/>
      <c r="O266" s="358" t="s">
        <v>4613</v>
      </c>
      <c r="P266" s="358" t="s">
        <v>132</v>
      </c>
      <c r="Q266" s="358"/>
      <c r="R266" s="356"/>
      <c r="S266" s="358"/>
      <c r="T266" s="358"/>
      <c r="U266" s="356"/>
      <c r="V266" s="360"/>
      <c r="W266" s="360"/>
      <c r="X266" s="360"/>
      <c r="Y266" s="356"/>
      <c r="Z266" s="360"/>
      <c r="AA266" s="360"/>
      <c r="AB266" s="360"/>
    </row>
    <row r="267" spans="1:28" s="213" customFormat="1" hidden="1" x14ac:dyDescent="0.25">
      <c r="A267" s="356">
        <v>46099</v>
      </c>
      <c r="B267" s="351" t="s">
        <v>361</v>
      </c>
      <c r="C267" s="351" t="s">
        <v>362</v>
      </c>
      <c r="D267" s="357">
        <v>120240009669</v>
      </c>
      <c r="E267" s="358" t="s">
        <v>4614</v>
      </c>
      <c r="F267" s="359" t="s">
        <v>4615</v>
      </c>
      <c r="G267" s="356">
        <v>46072</v>
      </c>
      <c r="H267" s="356">
        <v>46094</v>
      </c>
      <c r="I267" s="358" t="s">
        <v>21</v>
      </c>
      <c r="J267" s="356">
        <v>44927</v>
      </c>
      <c r="K267" s="356" t="s">
        <v>4603</v>
      </c>
      <c r="L267" s="358" t="s">
        <v>1791</v>
      </c>
      <c r="M267" s="358" t="s">
        <v>2370</v>
      </c>
      <c r="N267" s="358"/>
      <c r="O267" s="358" t="s">
        <v>66</v>
      </c>
      <c r="P267" s="358" t="s">
        <v>132</v>
      </c>
      <c r="Q267" s="358"/>
      <c r="R267" s="356"/>
      <c r="S267" s="358"/>
      <c r="T267" s="358"/>
      <c r="U267" s="356"/>
      <c r="V267" s="360"/>
      <c r="W267" s="360"/>
      <c r="X267" s="360"/>
      <c r="Y267" s="356"/>
      <c r="Z267" s="360"/>
      <c r="AA267" s="360"/>
      <c r="AB267" s="360"/>
    </row>
    <row r="268" spans="1:28" s="213" customFormat="1" hidden="1" x14ac:dyDescent="0.25">
      <c r="A268" s="356">
        <v>46099</v>
      </c>
      <c r="B268" s="351" t="s">
        <v>361</v>
      </c>
      <c r="C268" s="351" t="s">
        <v>362</v>
      </c>
      <c r="D268" s="357">
        <v>191040029255</v>
      </c>
      <c r="E268" s="358" t="s">
        <v>4616</v>
      </c>
      <c r="F268" s="359" t="s">
        <v>4617</v>
      </c>
      <c r="G268" s="356">
        <v>46072</v>
      </c>
      <c r="H268" s="356">
        <v>46094</v>
      </c>
      <c r="I268" s="358" t="s">
        <v>21</v>
      </c>
      <c r="J268" s="356">
        <v>44927</v>
      </c>
      <c r="K268" s="356" t="s">
        <v>4600</v>
      </c>
      <c r="L268" s="358" t="s">
        <v>1511</v>
      </c>
      <c r="M268" s="358" t="s">
        <v>2370</v>
      </c>
      <c r="N268" s="358"/>
      <c r="O268" s="358" t="s">
        <v>4147</v>
      </c>
      <c r="P268" s="358" t="s">
        <v>132</v>
      </c>
      <c r="Q268" s="358"/>
      <c r="R268" s="356"/>
      <c r="S268" s="358"/>
      <c r="T268" s="358"/>
      <c r="U268" s="356"/>
      <c r="V268" s="360"/>
      <c r="W268" s="360"/>
      <c r="X268" s="360"/>
      <c r="Y268" s="356"/>
      <c r="Z268" s="360"/>
      <c r="AA268" s="360"/>
      <c r="AB268" s="360"/>
    </row>
    <row r="269" spans="1:28" s="213" customFormat="1" hidden="1" x14ac:dyDescent="0.25">
      <c r="A269" s="356">
        <v>46099</v>
      </c>
      <c r="B269" s="351" t="s">
        <v>361</v>
      </c>
      <c r="C269" s="351" t="s">
        <v>362</v>
      </c>
      <c r="D269" s="357">
        <v>210840029387</v>
      </c>
      <c r="E269" s="358" t="s">
        <v>4618</v>
      </c>
      <c r="F269" s="359" t="s">
        <v>4619</v>
      </c>
      <c r="G269" s="356">
        <v>46072</v>
      </c>
      <c r="H269" s="356">
        <v>46094</v>
      </c>
      <c r="I269" s="358" t="s">
        <v>21</v>
      </c>
      <c r="J269" s="356">
        <v>44927</v>
      </c>
      <c r="K269" s="356" t="s">
        <v>4620</v>
      </c>
      <c r="L269" s="358" t="s">
        <v>492</v>
      </c>
      <c r="M269" s="358" t="s">
        <v>2370</v>
      </c>
      <c r="N269" s="358"/>
      <c r="O269" s="358" t="s">
        <v>402</v>
      </c>
      <c r="P269" s="358" t="s">
        <v>132</v>
      </c>
      <c r="Q269" s="358"/>
      <c r="R269" s="356"/>
      <c r="S269" s="358"/>
      <c r="T269" s="358"/>
      <c r="U269" s="356"/>
      <c r="V269" s="360"/>
      <c r="W269" s="360"/>
      <c r="X269" s="360"/>
      <c r="Y269" s="356"/>
      <c r="Z269" s="360"/>
      <c r="AA269" s="360"/>
      <c r="AB269" s="360"/>
    </row>
    <row r="270" spans="1:28" s="213" customFormat="1" hidden="1" x14ac:dyDescent="0.25">
      <c r="A270" s="356">
        <v>46099</v>
      </c>
      <c r="B270" s="351" t="s">
        <v>361</v>
      </c>
      <c r="C270" s="351" t="s">
        <v>362</v>
      </c>
      <c r="D270" s="357">
        <v>910125351450</v>
      </c>
      <c r="E270" s="358" t="s">
        <v>4621</v>
      </c>
      <c r="F270" s="359" t="s">
        <v>4622</v>
      </c>
      <c r="G270" s="356">
        <v>46073</v>
      </c>
      <c r="H270" s="356">
        <v>46094</v>
      </c>
      <c r="I270" s="358" t="s">
        <v>21</v>
      </c>
      <c r="J270" s="356">
        <v>44927</v>
      </c>
      <c r="K270" s="356" t="s">
        <v>4623</v>
      </c>
      <c r="L270" s="358" t="s">
        <v>1511</v>
      </c>
      <c r="M270" s="358" t="s">
        <v>2370</v>
      </c>
      <c r="N270" s="358"/>
      <c r="O270" s="358" t="s">
        <v>4624</v>
      </c>
      <c r="P270" s="358" t="s">
        <v>132</v>
      </c>
      <c r="Q270" s="358"/>
      <c r="R270" s="356"/>
      <c r="S270" s="358"/>
      <c r="T270" s="358"/>
      <c r="U270" s="356"/>
      <c r="V270" s="360"/>
      <c r="W270" s="360"/>
      <c r="X270" s="360"/>
      <c r="Y270" s="356"/>
      <c r="Z270" s="360"/>
      <c r="AA270" s="360"/>
      <c r="AB270" s="360"/>
    </row>
    <row r="271" spans="1:28" s="213" customFormat="1" hidden="1" x14ac:dyDescent="0.25">
      <c r="A271" s="356">
        <v>46099</v>
      </c>
      <c r="B271" s="351" t="s">
        <v>361</v>
      </c>
      <c r="C271" s="351" t="s">
        <v>362</v>
      </c>
      <c r="D271" s="357">
        <v>200540002243</v>
      </c>
      <c r="E271" s="358" t="s">
        <v>4625</v>
      </c>
      <c r="F271" s="359" t="s">
        <v>4626</v>
      </c>
      <c r="G271" s="356">
        <v>46079</v>
      </c>
      <c r="H271" s="356">
        <v>46098</v>
      </c>
      <c r="I271" s="358" t="s">
        <v>21</v>
      </c>
      <c r="J271" s="356">
        <v>44927</v>
      </c>
      <c r="K271" s="356" t="s">
        <v>4627</v>
      </c>
      <c r="L271" s="358" t="s">
        <v>1775</v>
      </c>
      <c r="M271" s="358" t="s">
        <v>2370</v>
      </c>
      <c r="N271" s="358"/>
      <c r="O271" s="358" t="s">
        <v>4628</v>
      </c>
      <c r="P271" s="358" t="s">
        <v>132</v>
      </c>
      <c r="Q271" s="358"/>
      <c r="R271" s="356"/>
      <c r="S271" s="358"/>
      <c r="T271" s="358"/>
      <c r="U271" s="356"/>
      <c r="V271" s="360"/>
      <c r="W271" s="360"/>
      <c r="X271" s="360"/>
      <c r="Y271" s="356"/>
      <c r="Z271" s="360"/>
      <c r="AA271" s="360"/>
      <c r="AB271" s="360"/>
    </row>
    <row r="272" spans="1:28" s="213" customFormat="1" hidden="1" x14ac:dyDescent="0.25">
      <c r="A272" s="356">
        <v>46099</v>
      </c>
      <c r="B272" s="351" t="s">
        <v>361</v>
      </c>
      <c r="C272" s="351" t="s">
        <v>362</v>
      </c>
      <c r="D272" s="357">
        <v>650403300293</v>
      </c>
      <c r="E272" s="358" t="s">
        <v>4629</v>
      </c>
      <c r="F272" s="359" t="s">
        <v>4630</v>
      </c>
      <c r="G272" s="356">
        <v>46087</v>
      </c>
      <c r="H272" s="356">
        <v>46094</v>
      </c>
      <c r="I272" s="358" t="s">
        <v>21</v>
      </c>
      <c r="J272" s="356">
        <v>44927</v>
      </c>
      <c r="K272" s="356" t="s">
        <v>4631</v>
      </c>
      <c r="L272" s="358" t="s">
        <v>488</v>
      </c>
      <c r="M272" s="358" t="s">
        <v>2370</v>
      </c>
      <c r="N272" s="358"/>
      <c r="O272" s="358" t="s">
        <v>1168</v>
      </c>
      <c r="P272" s="358" t="s">
        <v>132</v>
      </c>
      <c r="Q272" s="358"/>
      <c r="R272" s="356"/>
      <c r="S272" s="358"/>
      <c r="T272" s="358"/>
      <c r="U272" s="356"/>
      <c r="V272" s="360"/>
      <c r="W272" s="360"/>
      <c r="X272" s="360"/>
      <c r="Y272" s="356"/>
      <c r="Z272" s="360"/>
      <c r="AA272" s="360"/>
      <c r="AB272" s="360"/>
    </row>
    <row r="273" spans="1:28" s="213" customFormat="1" hidden="1" x14ac:dyDescent="0.25">
      <c r="A273" s="356">
        <v>46107</v>
      </c>
      <c r="B273" s="351" t="s">
        <v>361</v>
      </c>
      <c r="C273" s="351" t="s">
        <v>362</v>
      </c>
      <c r="D273" s="357">
        <v>150140010832</v>
      </c>
      <c r="E273" s="358" t="s">
        <v>4632</v>
      </c>
      <c r="F273" s="359" t="s">
        <v>4633</v>
      </c>
      <c r="G273" s="356">
        <v>46069</v>
      </c>
      <c r="H273" s="356">
        <v>46072</v>
      </c>
      <c r="I273" s="358" t="s">
        <v>24</v>
      </c>
      <c r="J273" s="356">
        <v>44562</v>
      </c>
      <c r="K273" s="356" t="s">
        <v>2156</v>
      </c>
      <c r="L273" s="358" t="s">
        <v>486</v>
      </c>
      <c r="M273" s="358" t="s">
        <v>150</v>
      </c>
      <c r="N273" s="358"/>
      <c r="O273" s="358" t="s">
        <v>4634</v>
      </c>
      <c r="P273" s="358" t="s">
        <v>131</v>
      </c>
      <c r="Q273" s="358"/>
      <c r="R273" s="356"/>
      <c r="S273" s="358"/>
      <c r="T273" s="358"/>
      <c r="U273" s="356"/>
      <c r="V273" s="360"/>
      <c r="W273" s="360"/>
      <c r="X273" s="360"/>
      <c r="Y273" s="356"/>
      <c r="Z273" s="360"/>
      <c r="AA273" s="360"/>
      <c r="AB273" s="360"/>
    </row>
    <row r="274" spans="1:28" s="213" customFormat="1" hidden="1" x14ac:dyDescent="0.25">
      <c r="A274" s="356">
        <v>46107</v>
      </c>
      <c r="B274" s="351" t="s">
        <v>361</v>
      </c>
      <c r="C274" s="351" t="s">
        <v>362</v>
      </c>
      <c r="D274" s="357">
        <v>151140007092</v>
      </c>
      <c r="E274" s="358" t="s">
        <v>4635</v>
      </c>
      <c r="F274" s="359" t="s">
        <v>4636</v>
      </c>
      <c r="G274" s="356">
        <v>46086</v>
      </c>
      <c r="H274" s="356">
        <v>46100</v>
      </c>
      <c r="I274" s="358" t="s">
        <v>21</v>
      </c>
      <c r="J274" s="356">
        <v>44562</v>
      </c>
      <c r="K274" s="356" t="s">
        <v>4637</v>
      </c>
      <c r="L274" s="358" t="s">
        <v>831</v>
      </c>
      <c r="M274" s="358" t="s">
        <v>152</v>
      </c>
      <c r="N274" s="358"/>
      <c r="O274" s="358" t="s">
        <v>1374</v>
      </c>
      <c r="P274" s="358" t="s">
        <v>132</v>
      </c>
      <c r="Q274" s="358"/>
      <c r="R274" s="356"/>
      <c r="S274" s="358"/>
      <c r="T274" s="358"/>
      <c r="U274" s="356"/>
      <c r="V274" s="360"/>
      <c r="W274" s="360"/>
      <c r="X274" s="360"/>
      <c r="Y274" s="356"/>
      <c r="Z274" s="360"/>
      <c r="AA274" s="360"/>
      <c r="AB274" s="360"/>
    </row>
    <row r="275" spans="1:28" s="213" customFormat="1" hidden="1" x14ac:dyDescent="0.25">
      <c r="A275" s="356">
        <v>46107</v>
      </c>
      <c r="B275" s="351" t="s">
        <v>361</v>
      </c>
      <c r="C275" s="351" t="s">
        <v>362</v>
      </c>
      <c r="D275" s="357">
        <v>160740009525</v>
      </c>
      <c r="E275" s="358" t="s">
        <v>4638</v>
      </c>
      <c r="F275" s="359" t="s">
        <v>4639</v>
      </c>
      <c r="G275" s="356">
        <v>46087</v>
      </c>
      <c r="H275" s="356">
        <v>46100</v>
      </c>
      <c r="I275" s="358" t="s">
        <v>21</v>
      </c>
      <c r="J275" s="356">
        <v>44927</v>
      </c>
      <c r="K275" s="356" t="s">
        <v>4631</v>
      </c>
      <c r="L275" s="358" t="s">
        <v>485</v>
      </c>
      <c r="M275" s="358" t="s">
        <v>2370</v>
      </c>
      <c r="N275" s="358"/>
      <c r="O275" s="358" t="s">
        <v>4640</v>
      </c>
      <c r="P275" s="358" t="s">
        <v>132</v>
      </c>
      <c r="Q275" s="358"/>
      <c r="R275" s="356"/>
      <c r="S275" s="358"/>
      <c r="T275" s="358"/>
      <c r="U275" s="356"/>
      <c r="V275" s="360"/>
      <c r="W275" s="360"/>
      <c r="X275" s="360"/>
      <c r="Y275" s="356"/>
      <c r="Z275" s="360"/>
      <c r="AA275" s="360"/>
      <c r="AB275" s="360"/>
    </row>
    <row r="276" spans="1:28" s="213" customFormat="1" hidden="1" x14ac:dyDescent="0.25">
      <c r="A276" s="356">
        <v>46107</v>
      </c>
      <c r="B276" s="351" t="s">
        <v>361</v>
      </c>
      <c r="C276" s="351" t="s">
        <v>362</v>
      </c>
      <c r="D276" s="357">
        <v>171141013333</v>
      </c>
      <c r="E276" s="358" t="s">
        <v>4641</v>
      </c>
      <c r="F276" s="359" t="s">
        <v>4642</v>
      </c>
      <c r="G276" s="356">
        <v>46091</v>
      </c>
      <c r="H276" s="356">
        <v>46101</v>
      </c>
      <c r="I276" s="358" t="s">
        <v>21</v>
      </c>
      <c r="J276" s="356">
        <v>44927</v>
      </c>
      <c r="K276" s="356" t="s">
        <v>4643</v>
      </c>
      <c r="L276" s="358" t="s">
        <v>3260</v>
      </c>
      <c r="M276" s="358" t="s">
        <v>2370</v>
      </c>
      <c r="N276" s="358"/>
      <c r="O276" s="358" t="s">
        <v>4384</v>
      </c>
      <c r="P276" s="358" t="s">
        <v>132</v>
      </c>
      <c r="Q276" s="358"/>
      <c r="R276" s="356"/>
      <c r="S276" s="358"/>
      <c r="T276" s="358"/>
      <c r="U276" s="356"/>
      <c r="V276" s="360"/>
      <c r="W276" s="360"/>
      <c r="X276" s="360"/>
      <c r="Y276" s="356"/>
      <c r="Z276" s="360"/>
      <c r="AA276" s="360"/>
      <c r="AB276" s="360"/>
    </row>
    <row r="277" spans="1:28" s="213" customFormat="1" hidden="1" x14ac:dyDescent="0.25">
      <c r="A277" s="356">
        <v>46107</v>
      </c>
      <c r="B277" s="351" t="s">
        <v>361</v>
      </c>
      <c r="C277" s="351" t="s">
        <v>362</v>
      </c>
      <c r="D277" s="357">
        <v>610729400820</v>
      </c>
      <c r="E277" s="358" t="s">
        <v>4644</v>
      </c>
      <c r="F277" s="359" t="s">
        <v>4645</v>
      </c>
      <c r="G277" s="356">
        <v>46097</v>
      </c>
      <c r="H277" s="356">
        <v>46099</v>
      </c>
      <c r="I277" s="358" t="s">
        <v>21</v>
      </c>
      <c r="J277" s="356">
        <v>44927</v>
      </c>
      <c r="K277" s="356" t="s">
        <v>4646</v>
      </c>
      <c r="L277" s="358" t="s">
        <v>481</v>
      </c>
      <c r="M277" s="358" t="s">
        <v>2370</v>
      </c>
      <c r="N277" s="358"/>
      <c r="O277" s="358" t="s">
        <v>159</v>
      </c>
      <c r="P277" s="358" t="s">
        <v>132</v>
      </c>
      <c r="Q277" s="358"/>
      <c r="R277" s="356"/>
      <c r="S277" s="358"/>
      <c r="T277" s="358"/>
      <c r="U277" s="356"/>
      <c r="V277" s="360"/>
      <c r="W277" s="360"/>
      <c r="X277" s="360"/>
      <c r="Y277" s="356"/>
      <c r="Z277" s="360"/>
      <c r="AA277" s="360"/>
      <c r="AB277" s="360"/>
    </row>
    <row r="278" spans="1:28" s="213" customFormat="1" hidden="1" x14ac:dyDescent="0.25">
      <c r="A278" s="356">
        <v>46113</v>
      </c>
      <c r="B278" s="351" t="s">
        <v>361</v>
      </c>
      <c r="C278" s="351" t="s">
        <v>362</v>
      </c>
      <c r="D278" s="357">
        <v>231140009175</v>
      </c>
      <c r="E278" s="358" t="s">
        <v>4647</v>
      </c>
      <c r="F278" s="359" t="s">
        <v>4648</v>
      </c>
      <c r="G278" s="356">
        <v>46085</v>
      </c>
      <c r="H278" s="356">
        <v>46111</v>
      </c>
      <c r="I278" s="358" t="s">
        <v>21</v>
      </c>
      <c r="J278" s="356">
        <v>45239</v>
      </c>
      <c r="K278" s="356" t="s">
        <v>4649</v>
      </c>
      <c r="L278" s="358" t="s">
        <v>1392</v>
      </c>
      <c r="M278" s="358" t="s">
        <v>2370</v>
      </c>
      <c r="N278" s="358"/>
      <c r="O278" s="358" t="s">
        <v>61</v>
      </c>
      <c r="P278" s="358" t="s">
        <v>132</v>
      </c>
      <c r="Q278" s="358"/>
      <c r="R278" s="356"/>
      <c r="S278" s="358"/>
      <c r="T278" s="358"/>
      <c r="U278" s="356"/>
      <c r="V278" s="360"/>
      <c r="W278" s="360"/>
      <c r="X278" s="360"/>
      <c r="Y278" s="356"/>
      <c r="Z278" s="360"/>
      <c r="AA278" s="360"/>
      <c r="AB278" s="360"/>
    </row>
    <row r="279" spans="1:28" s="213" customFormat="1" hidden="1" x14ac:dyDescent="0.25">
      <c r="A279" s="356">
        <v>46113</v>
      </c>
      <c r="B279" s="351" t="s">
        <v>361</v>
      </c>
      <c r="C279" s="351" t="s">
        <v>362</v>
      </c>
      <c r="D279" s="357">
        <v>230240030719</v>
      </c>
      <c r="E279" s="358" t="s">
        <v>4650</v>
      </c>
      <c r="F279" s="359" t="s">
        <v>4651</v>
      </c>
      <c r="G279" s="356">
        <v>46086</v>
      </c>
      <c r="H279" s="356">
        <v>46111</v>
      </c>
      <c r="I279" s="358" t="s">
        <v>21</v>
      </c>
      <c r="J279" s="356">
        <v>44974</v>
      </c>
      <c r="K279" s="356" t="s">
        <v>4652</v>
      </c>
      <c r="L279" s="358" t="s">
        <v>1580</v>
      </c>
      <c r="M279" s="358" t="s">
        <v>2370</v>
      </c>
      <c r="N279" s="358"/>
      <c r="O279" s="358" t="s">
        <v>4653</v>
      </c>
      <c r="P279" s="358" t="s">
        <v>132</v>
      </c>
      <c r="Q279" s="358"/>
      <c r="R279" s="356"/>
      <c r="S279" s="358"/>
      <c r="T279" s="358"/>
      <c r="U279" s="356"/>
      <c r="V279" s="360"/>
      <c r="W279" s="360"/>
      <c r="X279" s="360"/>
      <c r="Y279" s="356"/>
      <c r="Z279" s="360"/>
      <c r="AA279" s="360"/>
      <c r="AB279" s="360"/>
    </row>
    <row r="280" spans="1:28" s="213" customFormat="1" hidden="1" x14ac:dyDescent="0.25">
      <c r="A280" s="356">
        <v>46113</v>
      </c>
      <c r="B280" s="351" t="s">
        <v>361</v>
      </c>
      <c r="C280" s="351" t="s">
        <v>362</v>
      </c>
      <c r="D280" s="357">
        <v>180240000953</v>
      </c>
      <c r="E280" s="358" t="s">
        <v>4654</v>
      </c>
      <c r="F280" s="359" t="s">
        <v>4655</v>
      </c>
      <c r="G280" s="356">
        <v>46087</v>
      </c>
      <c r="H280" s="356">
        <v>46107</v>
      </c>
      <c r="I280" s="358" t="s">
        <v>21</v>
      </c>
      <c r="J280" s="356">
        <v>44927</v>
      </c>
      <c r="K280" s="356" t="s">
        <v>4656</v>
      </c>
      <c r="L280" s="358" t="s">
        <v>880</v>
      </c>
      <c r="M280" s="358" t="s">
        <v>152</v>
      </c>
      <c r="N280" s="358"/>
      <c r="O280" s="358" t="s">
        <v>66</v>
      </c>
      <c r="P280" s="358" t="s">
        <v>132</v>
      </c>
      <c r="Q280" s="358"/>
      <c r="R280" s="356"/>
      <c r="S280" s="358"/>
      <c r="T280" s="358"/>
      <c r="U280" s="356"/>
      <c r="V280" s="360"/>
      <c r="W280" s="360"/>
      <c r="X280" s="360"/>
      <c r="Y280" s="356"/>
      <c r="Z280" s="360"/>
      <c r="AA280" s="360"/>
      <c r="AB280" s="360"/>
    </row>
    <row r="281" spans="1:28" s="213" customFormat="1" hidden="1" x14ac:dyDescent="0.25">
      <c r="A281" s="356">
        <v>46113</v>
      </c>
      <c r="B281" s="351" t="s">
        <v>361</v>
      </c>
      <c r="C281" s="351" t="s">
        <v>362</v>
      </c>
      <c r="D281" s="357">
        <v>250640026035</v>
      </c>
      <c r="E281" s="358" t="s">
        <v>4657</v>
      </c>
      <c r="F281" s="359" t="s">
        <v>4658</v>
      </c>
      <c r="G281" s="356">
        <v>46091</v>
      </c>
      <c r="H281" s="356">
        <v>46112</v>
      </c>
      <c r="I281" s="358" t="s">
        <v>21</v>
      </c>
      <c r="J281" s="356">
        <v>45832</v>
      </c>
      <c r="K281" s="356" t="s">
        <v>4659</v>
      </c>
      <c r="L281" s="358" t="s">
        <v>1775</v>
      </c>
      <c r="M281" s="358" t="s">
        <v>2370</v>
      </c>
      <c r="N281" s="358"/>
      <c r="O281" s="358" t="s">
        <v>4660</v>
      </c>
      <c r="P281" s="358" t="s">
        <v>132</v>
      </c>
      <c r="Q281" s="358"/>
      <c r="R281" s="356"/>
      <c r="S281" s="358"/>
      <c r="T281" s="358"/>
      <c r="U281" s="356"/>
      <c r="V281" s="360"/>
      <c r="W281" s="360"/>
      <c r="X281" s="360"/>
      <c r="Y281" s="356"/>
      <c r="Z281" s="360"/>
      <c r="AA281" s="360"/>
      <c r="AB281" s="360"/>
    </row>
    <row r="282" spans="1:28" s="213" customFormat="1" hidden="1" x14ac:dyDescent="0.25">
      <c r="A282" s="356">
        <v>46113</v>
      </c>
      <c r="B282" s="351" t="s">
        <v>361</v>
      </c>
      <c r="C282" s="351" t="s">
        <v>362</v>
      </c>
      <c r="D282" s="357">
        <v>950206401597</v>
      </c>
      <c r="E282" s="358" t="s">
        <v>4661</v>
      </c>
      <c r="F282" s="359" t="s">
        <v>4662</v>
      </c>
      <c r="G282" s="356">
        <v>46098</v>
      </c>
      <c r="H282" s="356">
        <v>46112</v>
      </c>
      <c r="I282" s="358" t="s">
        <v>21</v>
      </c>
      <c r="J282" s="356">
        <v>44932</v>
      </c>
      <c r="K282" s="356" t="s">
        <v>4663</v>
      </c>
      <c r="L282" s="358" t="s">
        <v>3259</v>
      </c>
      <c r="M282" s="358" t="s">
        <v>2370</v>
      </c>
      <c r="N282" s="358"/>
      <c r="O282" s="358" t="s">
        <v>1770</v>
      </c>
      <c r="P282" s="358" t="s">
        <v>132</v>
      </c>
      <c r="Q282" s="358"/>
      <c r="R282" s="356"/>
      <c r="S282" s="358"/>
      <c r="T282" s="358"/>
      <c r="U282" s="356"/>
      <c r="V282" s="360"/>
      <c r="W282" s="360"/>
      <c r="X282" s="360"/>
      <c r="Y282" s="356"/>
      <c r="Z282" s="360"/>
      <c r="AA282" s="360"/>
      <c r="AB282" s="360"/>
    </row>
    <row r="283" spans="1:28" s="213" customFormat="1" hidden="1" x14ac:dyDescent="0.25">
      <c r="A283" s="356">
        <v>46092</v>
      </c>
      <c r="B283" s="351" t="s">
        <v>354</v>
      </c>
      <c r="C283" s="351" t="s">
        <v>4021</v>
      </c>
      <c r="D283" s="357">
        <v>150740001687</v>
      </c>
      <c r="E283" s="358" t="s">
        <v>1353</v>
      </c>
      <c r="F283" s="359" t="s">
        <v>1354</v>
      </c>
      <c r="G283" s="356">
        <v>45939</v>
      </c>
      <c r="H283" s="356">
        <v>45961</v>
      </c>
      <c r="I283" s="358" t="s">
        <v>24</v>
      </c>
      <c r="J283" s="356">
        <v>44470</v>
      </c>
      <c r="K283" s="356">
        <v>45657</v>
      </c>
      <c r="L283" s="358" t="s">
        <v>422</v>
      </c>
      <c r="M283" s="358" t="s">
        <v>176</v>
      </c>
      <c r="N283" s="358"/>
      <c r="O283" s="358" t="s">
        <v>1156</v>
      </c>
      <c r="P283" s="358" t="s">
        <v>131</v>
      </c>
      <c r="Q283" s="358"/>
      <c r="R283" s="356"/>
      <c r="S283" s="358"/>
      <c r="T283" s="358"/>
      <c r="U283" s="356"/>
      <c r="V283" s="360"/>
      <c r="W283" s="360"/>
      <c r="X283" s="360"/>
      <c r="Y283" s="356"/>
      <c r="Z283" s="360"/>
      <c r="AA283" s="360"/>
      <c r="AB283" s="360"/>
    </row>
    <row r="284" spans="1:28" s="213" customFormat="1" hidden="1" x14ac:dyDescent="0.25">
      <c r="A284" s="356">
        <v>46092</v>
      </c>
      <c r="B284" s="351" t="s">
        <v>354</v>
      </c>
      <c r="C284" s="351" t="s">
        <v>4021</v>
      </c>
      <c r="D284" s="357">
        <v>670324402677</v>
      </c>
      <c r="E284" s="358" t="s">
        <v>3849</v>
      </c>
      <c r="F284" s="359" t="s">
        <v>3850</v>
      </c>
      <c r="G284" s="356">
        <v>46057</v>
      </c>
      <c r="H284" s="356">
        <v>46069</v>
      </c>
      <c r="I284" s="358" t="s">
        <v>21</v>
      </c>
      <c r="J284" s="356">
        <v>44927</v>
      </c>
      <c r="K284" s="356">
        <v>46042</v>
      </c>
      <c r="L284" s="358" t="s">
        <v>3851</v>
      </c>
      <c r="M284" s="358" t="s">
        <v>264</v>
      </c>
      <c r="N284" s="358"/>
      <c r="O284" s="358" t="s">
        <v>3852</v>
      </c>
      <c r="P284" s="358" t="s">
        <v>131</v>
      </c>
      <c r="Q284" s="358"/>
      <c r="R284" s="356"/>
      <c r="S284" s="358"/>
      <c r="T284" s="358"/>
      <c r="U284" s="356"/>
      <c r="V284" s="360"/>
      <c r="W284" s="360"/>
      <c r="X284" s="360"/>
      <c r="Y284" s="356"/>
      <c r="Z284" s="360"/>
      <c r="AA284" s="360"/>
      <c r="AB284" s="360"/>
    </row>
    <row r="285" spans="1:28" s="213" customFormat="1" hidden="1" x14ac:dyDescent="0.25">
      <c r="A285" s="356">
        <v>45980</v>
      </c>
      <c r="B285" s="351" t="s">
        <v>328</v>
      </c>
      <c r="C285" s="351" t="s">
        <v>329</v>
      </c>
      <c r="D285" s="357">
        <v>40140007265</v>
      </c>
      <c r="E285" s="358" t="s">
        <v>1589</v>
      </c>
      <c r="F285" s="359" t="s">
        <v>1588</v>
      </c>
      <c r="G285" s="356">
        <v>45947</v>
      </c>
      <c r="H285" s="356">
        <v>45980</v>
      </c>
      <c r="I285" s="358" t="s">
        <v>487</v>
      </c>
      <c r="J285" s="356">
        <v>44927</v>
      </c>
      <c r="K285" s="356">
        <v>45930</v>
      </c>
      <c r="L285" s="358" t="s">
        <v>524</v>
      </c>
      <c r="M285" s="358" t="s">
        <v>297</v>
      </c>
      <c r="N285" s="358" t="s">
        <v>118</v>
      </c>
      <c r="O285" s="358" t="s">
        <v>54</v>
      </c>
      <c r="P285" s="358" t="s">
        <v>42</v>
      </c>
      <c r="Q285" s="358"/>
      <c r="R285" s="356"/>
      <c r="S285" s="358"/>
      <c r="T285" s="358"/>
      <c r="U285" s="356"/>
      <c r="V285" s="360"/>
      <c r="W285" s="360"/>
      <c r="X285" s="360"/>
      <c r="Y285" s="356"/>
      <c r="Z285" s="360"/>
      <c r="AA285" s="360"/>
      <c r="AB285" s="360"/>
    </row>
    <row r="286" spans="1:28" s="213" customFormat="1" hidden="1" x14ac:dyDescent="0.25">
      <c r="A286" s="356">
        <v>2</v>
      </c>
      <c r="B286" s="351" t="s">
        <v>256</v>
      </c>
      <c r="C286" s="351" t="s">
        <v>1143</v>
      </c>
      <c r="D286" s="357" t="s">
        <v>4664</v>
      </c>
      <c r="E286" s="358" t="s">
        <v>3676</v>
      </c>
      <c r="F286" s="359" t="s">
        <v>3677</v>
      </c>
      <c r="G286" s="356">
        <v>46076</v>
      </c>
      <c r="H286" s="356">
        <v>46083</v>
      </c>
      <c r="I286" s="358" t="s">
        <v>1064</v>
      </c>
      <c r="J286" s="356" t="s">
        <v>3678</v>
      </c>
      <c r="K286" s="356">
        <v>46072</v>
      </c>
      <c r="L286" s="358" t="s">
        <v>3679</v>
      </c>
      <c r="M286" s="358" t="s">
        <v>152</v>
      </c>
      <c r="N286" s="358"/>
      <c r="O286" s="358" t="s">
        <v>3680</v>
      </c>
      <c r="P286" s="358" t="s">
        <v>1897</v>
      </c>
      <c r="Q286" s="358"/>
      <c r="R286" s="356"/>
      <c r="S286" s="358"/>
      <c r="T286" s="358"/>
      <c r="U286" s="356"/>
      <c r="V286" s="360"/>
      <c r="W286" s="360"/>
      <c r="X286" s="360"/>
      <c r="Y286" s="356"/>
      <c r="Z286" s="360"/>
      <c r="AA286" s="360"/>
      <c r="AB286" s="360"/>
    </row>
    <row r="287" spans="1:28" s="213" customFormat="1" hidden="1" x14ac:dyDescent="0.25">
      <c r="A287" s="356">
        <v>3</v>
      </c>
      <c r="B287" s="351" t="s">
        <v>256</v>
      </c>
      <c r="C287" s="351" t="s">
        <v>1143</v>
      </c>
      <c r="D287" s="357">
        <v>781218300960</v>
      </c>
      <c r="E287" s="358" t="s">
        <v>4665</v>
      </c>
      <c r="F287" s="359" t="s">
        <v>4666</v>
      </c>
      <c r="G287" s="356">
        <v>46083</v>
      </c>
      <c r="H287" s="356">
        <v>46085</v>
      </c>
      <c r="I287" s="358" t="s">
        <v>21</v>
      </c>
      <c r="J287" s="356">
        <v>44927</v>
      </c>
      <c r="K287" s="356">
        <v>46079</v>
      </c>
      <c r="L287" s="358" t="s">
        <v>1903</v>
      </c>
      <c r="M287" s="358" t="s">
        <v>149</v>
      </c>
      <c r="N287" s="358"/>
      <c r="O287" s="358" t="s">
        <v>3732</v>
      </c>
      <c r="P287" s="358" t="s">
        <v>1897</v>
      </c>
      <c r="Q287" s="358"/>
      <c r="R287" s="356"/>
      <c r="S287" s="358"/>
      <c r="T287" s="358"/>
      <c r="U287" s="356"/>
      <c r="V287" s="360"/>
      <c r="W287" s="360"/>
      <c r="X287" s="360"/>
      <c r="Y287" s="356"/>
      <c r="Z287" s="360"/>
      <c r="AA287" s="360"/>
      <c r="AB287" s="360"/>
    </row>
    <row r="288" spans="1:28" s="213" customFormat="1" hidden="1" x14ac:dyDescent="0.25">
      <c r="A288" s="356">
        <v>45989</v>
      </c>
      <c r="B288" s="351" t="s">
        <v>289</v>
      </c>
      <c r="C288" s="351" t="s">
        <v>1144</v>
      </c>
      <c r="D288" s="357">
        <v>201240007068</v>
      </c>
      <c r="E288" s="358" t="s">
        <v>1694</v>
      </c>
      <c r="F288" s="359" t="s">
        <v>1576</v>
      </c>
      <c r="G288" s="356">
        <v>45974</v>
      </c>
      <c r="H288" s="356">
        <v>45980</v>
      </c>
      <c r="I288" s="358" t="s">
        <v>24</v>
      </c>
      <c r="J288" s="356">
        <v>44562</v>
      </c>
      <c r="K288" s="356">
        <v>45657</v>
      </c>
      <c r="L288" s="358" t="s">
        <v>1092</v>
      </c>
      <c r="M288" s="358" t="s">
        <v>150</v>
      </c>
      <c r="N288" s="358" t="s">
        <v>86</v>
      </c>
      <c r="O288" s="358" t="s">
        <v>1695</v>
      </c>
      <c r="P288" s="358" t="s">
        <v>11</v>
      </c>
      <c r="Q288" s="358">
        <v>1167</v>
      </c>
      <c r="R288" s="356">
        <v>45974</v>
      </c>
      <c r="S288" s="358" t="s">
        <v>57</v>
      </c>
      <c r="T288" s="358" t="s">
        <v>57</v>
      </c>
      <c r="U288" s="356" t="s">
        <v>57</v>
      </c>
      <c r="V288" s="360">
        <v>60118898471</v>
      </c>
      <c r="W288" s="360"/>
      <c r="X288" s="360"/>
      <c r="Y288" s="356"/>
      <c r="Z288" s="360"/>
      <c r="AA288" s="360"/>
      <c r="AB288" s="360"/>
    </row>
    <row r="289" spans="1:28" s="213" customFormat="1" hidden="1" x14ac:dyDescent="0.25">
      <c r="A289" s="356">
        <v>45989</v>
      </c>
      <c r="B289" s="351" t="s">
        <v>289</v>
      </c>
      <c r="C289" s="351" t="s">
        <v>1144</v>
      </c>
      <c r="D289" s="357" t="s">
        <v>4667</v>
      </c>
      <c r="E289" s="358" t="s">
        <v>2870</v>
      </c>
      <c r="F289" s="359" t="s">
        <v>2868</v>
      </c>
      <c r="G289" s="356">
        <v>46022</v>
      </c>
      <c r="H289" s="356">
        <v>46027</v>
      </c>
      <c r="I289" s="358" t="s">
        <v>24</v>
      </c>
      <c r="J289" s="356">
        <v>44562</v>
      </c>
      <c r="K289" s="356">
        <v>45657</v>
      </c>
      <c r="L289" s="358" t="s">
        <v>1092</v>
      </c>
      <c r="M289" s="358" t="s">
        <v>152</v>
      </c>
      <c r="N289" s="358"/>
      <c r="O289" s="358" t="s">
        <v>3846</v>
      </c>
      <c r="P289" s="358" t="s">
        <v>11</v>
      </c>
      <c r="Q289" s="358">
        <v>1449</v>
      </c>
      <c r="R289" s="356">
        <v>46022</v>
      </c>
      <c r="S289" s="358"/>
      <c r="T289" s="358"/>
      <c r="U289" s="356"/>
      <c r="V289" s="360"/>
      <c r="W289" s="360"/>
      <c r="X289" s="360"/>
      <c r="Y289" s="356"/>
      <c r="Z289" s="360"/>
      <c r="AA289" s="360"/>
      <c r="AB289" s="360"/>
    </row>
    <row r="290" spans="1:28" s="213" customFormat="1" hidden="1" x14ac:dyDescent="0.25">
      <c r="A290" s="356">
        <v>45989</v>
      </c>
      <c r="B290" s="351" t="s">
        <v>289</v>
      </c>
      <c r="C290" s="351" t="s">
        <v>1144</v>
      </c>
      <c r="D290" s="357" t="s">
        <v>4668</v>
      </c>
      <c r="E290" s="358" t="s">
        <v>397</v>
      </c>
      <c r="F290" s="359" t="s">
        <v>2911</v>
      </c>
      <c r="G290" s="356">
        <v>46022</v>
      </c>
      <c r="H290" s="356">
        <v>46030</v>
      </c>
      <c r="I290" s="358" t="s">
        <v>24</v>
      </c>
      <c r="J290" s="356">
        <v>44743</v>
      </c>
      <c r="K290" s="356">
        <v>45657</v>
      </c>
      <c r="L290" s="358" t="s">
        <v>1092</v>
      </c>
      <c r="M290" s="358" t="s">
        <v>152</v>
      </c>
      <c r="N290" s="358"/>
      <c r="O290" s="358" t="s">
        <v>3847</v>
      </c>
      <c r="P290" s="358" t="s">
        <v>11</v>
      </c>
      <c r="Q290" s="358">
        <v>1439</v>
      </c>
      <c r="R290" s="356">
        <v>46021</v>
      </c>
      <c r="S290" s="358"/>
      <c r="T290" s="358"/>
      <c r="U290" s="356"/>
      <c r="V290" s="360"/>
      <c r="W290" s="360"/>
      <c r="X290" s="360"/>
      <c r="Y290" s="356"/>
      <c r="Z290" s="360"/>
      <c r="AA290" s="360"/>
      <c r="AB290" s="360"/>
    </row>
    <row r="291" spans="1:28" s="213" customFormat="1" hidden="1" x14ac:dyDescent="0.25">
      <c r="A291" s="356">
        <v>45989</v>
      </c>
      <c r="B291" s="351" t="s">
        <v>289</v>
      </c>
      <c r="C291" s="351" t="s">
        <v>1144</v>
      </c>
      <c r="D291" s="357" t="s">
        <v>4669</v>
      </c>
      <c r="E291" s="358" t="s">
        <v>2861</v>
      </c>
      <c r="F291" s="359" t="s">
        <v>2859</v>
      </c>
      <c r="G291" s="356">
        <v>46022</v>
      </c>
      <c r="H291" s="356">
        <v>46028</v>
      </c>
      <c r="I291" s="358" t="s">
        <v>24</v>
      </c>
      <c r="J291" s="356">
        <v>44562</v>
      </c>
      <c r="K291" s="356">
        <v>45657</v>
      </c>
      <c r="L291" s="358" t="s">
        <v>1092</v>
      </c>
      <c r="M291" s="358" t="s">
        <v>152</v>
      </c>
      <c r="N291" s="358"/>
      <c r="O291" s="358" t="s">
        <v>3848</v>
      </c>
      <c r="P291" s="358" t="s">
        <v>11</v>
      </c>
      <c r="Q291" s="358">
        <v>1404</v>
      </c>
      <c r="R291" s="356">
        <v>46017</v>
      </c>
      <c r="S291" s="358"/>
      <c r="T291" s="358"/>
      <c r="U291" s="356"/>
      <c r="V291" s="360"/>
      <c r="W291" s="360"/>
      <c r="X291" s="360"/>
      <c r="Y291" s="356"/>
      <c r="Z291" s="360"/>
      <c r="AA291" s="360"/>
      <c r="AB291" s="360"/>
    </row>
    <row r="292" spans="1:28" s="213" customFormat="1" hidden="1" x14ac:dyDescent="0.25">
      <c r="A292" s="356">
        <v>45989</v>
      </c>
      <c r="B292" s="351" t="s">
        <v>289</v>
      </c>
      <c r="C292" s="351" t="s">
        <v>1144</v>
      </c>
      <c r="D292" s="357" t="s">
        <v>4670</v>
      </c>
      <c r="E292" s="358" t="s">
        <v>939</v>
      </c>
      <c r="F292" s="359" t="s">
        <v>2843</v>
      </c>
      <c r="G292" s="356">
        <v>46022</v>
      </c>
      <c r="H292" s="356">
        <v>46030</v>
      </c>
      <c r="I292" s="358" t="s">
        <v>24</v>
      </c>
      <c r="J292" s="356">
        <v>44562</v>
      </c>
      <c r="K292" s="356">
        <v>45657</v>
      </c>
      <c r="L292" s="358" t="s">
        <v>1092</v>
      </c>
      <c r="M292" s="358" t="s">
        <v>152</v>
      </c>
      <c r="N292" s="358"/>
      <c r="O292" s="358" t="s">
        <v>3846</v>
      </c>
      <c r="P292" s="358" t="s">
        <v>11</v>
      </c>
      <c r="Q292" s="358">
        <v>1398</v>
      </c>
      <c r="R292" s="356">
        <v>46017</v>
      </c>
      <c r="S292" s="358"/>
      <c r="T292" s="358"/>
      <c r="U292" s="356"/>
      <c r="V292" s="360"/>
      <c r="W292" s="360"/>
      <c r="X292" s="360"/>
      <c r="Y292" s="356"/>
      <c r="Z292" s="360"/>
      <c r="AA292" s="360"/>
      <c r="AB292" s="360"/>
    </row>
    <row r="293" spans="1:28" s="213" customFormat="1" hidden="1" x14ac:dyDescent="0.25">
      <c r="A293" s="356">
        <v>46099</v>
      </c>
      <c r="B293" s="351" t="s">
        <v>328</v>
      </c>
      <c r="C293" s="351" t="s">
        <v>329</v>
      </c>
      <c r="D293" s="357">
        <v>200340018490</v>
      </c>
      <c r="E293" s="358" t="s">
        <v>3321</v>
      </c>
      <c r="F293" s="359" t="s">
        <v>4671</v>
      </c>
      <c r="G293" s="356">
        <v>46020</v>
      </c>
      <c r="H293" s="356">
        <v>46084</v>
      </c>
      <c r="I293" s="358" t="s">
        <v>1065</v>
      </c>
      <c r="J293" s="356">
        <v>44927</v>
      </c>
      <c r="K293" s="356">
        <v>45657</v>
      </c>
      <c r="L293" s="358" t="s">
        <v>4672</v>
      </c>
      <c r="M293" s="358"/>
      <c r="N293" s="358" t="s">
        <v>118</v>
      </c>
      <c r="O293" s="358" t="s">
        <v>85</v>
      </c>
      <c r="P293" s="358" t="s">
        <v>28</v>
      </c>
      <c r="Q293" s="358">
        <v>550</v>
      </c>
      <c r="R293" s="356">
        <v>45834</v>
      </c>
      <c r="S293" s="358"/>
      <c r="T293" s="358"/>
      <c r="U293" s="356"/>
      <c r="V293" s="360"/>
      <c r="W293" s="360"/>
      <c r="X293" s="360"/>
      <c r="Y293" s="356"/>
      <c r="Z293" s="360"/>
      <c r="AA293" s="360"/>
      <c r="AB293" s="360"/>
    </row>
    <row r="294" spans="1:28" s="213" customFormat="1" hidden="1" x14ac:dyDescent="0.25">
      <c r="A294" s="356">
        <v>46111</v>
      </c>
      <c r="B294" s="351" t="s">
        <v>363</v>
      </c>
      <c r="C294" s="351" t="s">
        <v>364</v>
      </c>
      <c r="D294" s="357">
        <v>260241006579</v>
      </c>
      <c r="E294" s="358" t="s">
        <v>4673</v>
      </c>
      <c r="F294" s="359" t="s">
        <v>4674</v>
      </c>
      <c r="G294" s="356">
        <v>46091</v>
      </c>
      <c r="H294" s="356">
        <v>46093</v>
      </c>
      <c r="I294" s="358" t="s">
        <v>4501</v>
      </c>
      <c r="J294" s="356">
        <v>46058</v>
      </c>
      <c r="K294" s="356">
        <v>46080</v>
      </c>
      <c r="L294" s="358" t="s">
        <v>1609</v>
      </c>
      <c r="M294" s="358"/>
      <c r="N294" s="358"/>
      <c r="O294" s="358"/>
      <c r="P294" s="358" t="s">
        <v>4502</v>
      </c>
      <c r="Q294" s="358"/>
      <c r="R294" s="356"/>
      <c r="S294" s="358"/>
      <c r="T294" s="358"/>
      <c r="U294" s="356"/>
      <c r="V294" s="360"/>
      <c r="W294" s="360"/>
      <c r="X294" s="360"/>
      <c r="Y294" s="356"/>
      <c r="Z294" s="360"/>
      <c r="AA294" s="360"/>
      <c r="AB294" s="360"/>
    </row>
    <row r="295" spans="1:28" s="213" customFormat="1" hidden="1" x14ac:dyDescent="0.25">
      <c r="A295" s="356">
        <v>46111</v>
      </c>
      <c r="B295" s="351" t="s">
        <v>363</v>
      </c>
      <c r="C295" s="351" t="s">
        <v>364</v>
      </c>
      <c r="D295" s="357">
        <v>980922400468</v>
      </c>
      <c r="E295" s="358" t="s">
        <v>4675</v>
      </c>
      <c r="F295" s="359" t="s">
        <v>4676</v>
      </c>
      <c r="G295" s="356">
        <v>46091</v>
      </c>
      <c r="H295" s="356">
        <v>46094</v>
      </c>
      <c r="I295" s="358" t="s">
        <v>4501</v>
      </c>
      <c r="J295" s="356">
        <v>44927</v>
      </c>
      <c r="K295" s="356">
        <v>46080</v>
      </c>
      <c r="L295" s="358" t="s">
        <v>1036</v>
      </c>
      <c r="M295" s="358"/>
      <c r="N295" s="358"/>
      <c r="O295" s="358"/>
      <c r="P295" s="358" t="s">
        <v>4502</v>
      </c>
      <c r="Q295" s="358"/>
      <c r="R295" s="356"/>
      <c r="S295" s="358"/>
      <c r="T295" s="358"/>
      <c r="U295" s="356"/>
      <c r="V295" s="360"/>
      <c r="W295" s="360"/>
      <c r="X295" s="360"/>
      <c r="Y295" s="356"/>
      <c r="Z295" s="360"/>
      <c r="AA295" s="360"/>
      <c r="AB295" s="360"/>
    </row>
    <row r="296" spans="1:28" s="213" customFormat="1" hidden="1" x14ac:dyDescent="0.25">
      <c r="A296" s="356">
        <v>46111</v>
      </c>
      <c r="B296" s="351" t="s">
        <v>363</v>
      </c>
      <c r="C296" s="351" t="s">
        <v>364</v>
      </c>
      <c r="D296" s="357">
        <v>70740005513</v>
      </c>
      <c r="E296" s="358" t="s">
        <v>4677</v>
      </c>
      <c r="F296" s="359" t="s">
        <v>4678</v>
      </c>
      <c r="G296" s="356">
        <v>46091</v>
      </c>
      <c r="H296" s="356">
        <v>46093</v>
      </c>
      <c r="I296" s="358" t="s">
        <v>4501</v>
      </c>
      <c r="J296" s="356">
        <v>44197</v>
      </c>
      <c r="K296" s="356">
        <v>46079</v>
      </c>
      <c r="L296" s="358" t="s">
        <v>664</v>
      </c>
      <c r="M296" s="358"/>
      <c r="N296" s="358"/>
      <c r="O296" s="358"/>
      <c r="P296" s="358" t="s">
        <v>4502</v>
      </c>
      <c r="Q296" s="358"/>
      <c r="R296" s="356"/>
      <c r="S296" s="358"/>
      <c r="T296" s="358"/>
      <c r="U296" s="356"/>
      <c r="V296" s="360"/>
      <c r="W296" s="360"/>
      <c r="X296" s="360"/>
      <c r="Y296" s="356"/>
      <c r="Z296" s="360"/>
      <c r="AA296" s="360"/>
      <c r="AB296" s="360"/>
    </row>
    <row r="297" spans="1:28" s="213" customFormat="1" hidden="1" x14ac:dyDescent="0.25">
      <c r="A297" s="356">
        <v>46111</v>
      </c>
      <c r="B297" s="351" t="s">
        <v>363</v>
      </c>
      <c r="C297" s="351" t="s">
        <v>364</v>
      </c>
      <c r="D297" s="357">
        <v>851019402666</v>
      </c>
      <c r="E297" s="358" t="s">
        <v>4679</v>
      </c>
      <c r="F297" s="359" t="s">
        <v>4680</v>
      </c>
      <c r="G297" s="356">
        <v>46083</v>
      </c>
      <c r="H297" s="356">
        <v>46085</v>
      </c>
      <c r="I297" s="358" t="s">
        <v>4501</v>
      </c>
      <c r="J297" s="356">
        <v>45608</v>
      </c>
      <c r="K297" s="356">
        <v>46076</v>
      </c>
      <c r="L297" s="358" t="s">
        <v>1036</v>
      </c>
      <c r="M297" s="358"/>
      <c r="N297" s="358"/>
      <c r="O297" s="358"/>
      <c r="P297" s="358" t="s">
        <v>4502</v>
      </c>
      <c r="Q297" s="358"/>
      <c r="R297" s="356"/>
      <c r="S297" s="358"/>
      <c r="T297" s="358"/>
      <c r="U297" s="356"/>
      <c r="V297" s="360"/>
      <c r="W297" s="360"/>
      <c r="X297" s="360"/>
      <c r="Y297" s="356"/>
      <c r="Z297" s="360"/>
      <c r="AA297" s="360"/>
      <c r="AB297" s="360"/>
    </row>
    <row r="298" spans="1:28" s="213" customFormat="1" hidden="1" x14ac:dyDescent="0.25">
      <c r="A298" s="356">
        <v>46111</v>
      </c>
      <c r="B298" s="351" t="s">
        <v>363</v>
      </c>
      <c r="C298" s="351" t="s">
        <v>364</v>
      </c>
      <c r="D298" s="357">
        <v>130840005868</v>
      </c>
      <c r="E298" s="358" t="s">
        <v>4681</v>
      </c>
      <c r="F298" s="359" t="s">
        <v>4682</v>
      </c>
      <c r="G298" s="356">
        <v>46083</v>
      </c>
      <c r="H298" s="356">
        <v>46085</v>
      </c>
      <c r="I298" s="358" t="s">
        <v>4501</v>
      </c>
      <c r="J298" s="356">
        <v>44927</v>
      </c>
      <c r="K298" s="356">
        <v>46072</v>
      </c>
      <c r="L298" s="358" t="s">
        <v>664</v>
      </c>
      <c r="M298" s="358"/>
      <c r="N298" s="358"/>
      <c r="O298" s="358"/>
      <c r="P298" s="358" t="s">
        <v>4502</v>
      </c>
      <c r="Q298" s="358"/>
      <c r="R298" s="356"/>
      <c r="S298" s="358"/>
      <c r="T298" s="358"/>
      <c r="U298" s="356"/>
      <c r="V298" s="360"/>
      <c r="W298" s="360"/>
      <c r="X298" s="360"/>
      <c r="Y298" s="356"/>
      <c r="Z298" s="360"/>
      <c r="AA298" s="360"/>
      <c r="AB298" s="360"/>
    </row>
    <row r="299" spans="1:28" s="213" customFormat="1" hidden="1" x14ac:dyDescent="0.25">
      <c r="A299" s="356">
        <v>46111</v>
      </c>
      <c r="B299" s="351" t="s">
        <v>363</v>
      </c>
      <c r="C299" s="351" t="s">
        <v>364</v>
      </c>
      <c r="D299" s="357">
        <v>240340007274</v>
      </c>
      <c r="E299" s="358" t="s">
        <v>3772</v>
      </c>
      <c r="F299" s="359" t="s">
        <v>3766</v>
      </c>
      <c r="G299" s="356">
        <v>46072</v>
      </c>
      <c r="H299" s="356">
        <v>46077</v>
      </c>
      <c r="I299" s="358" t="s">
        <v>4501</v>
      </c>
      <c r="J299" s="356">
        <v>45357</v>
      </c>
      <c r="K299" s="356">
        <v>46064</v>
      </c>
      <c r="L299" s="358" t="s">
        <v>1035</v>
      </c>
      <c r="M299" s="358"/>
      <c r="N299" s="358"/>
      <c r="O299" s="358"/>
      <c r="P299" s="358" t="s">
        <v>4502</v>
      </c>
      <c r="Q299" s="358"/>
      <c r="R299" s="356"/>
      <c r="S299" s="358"/>
      <c r="T299" s="358"/>
      <c r="U299" s="356"/>
      <c r="V299" s="360">
        <v>5473718774</v>
      </c>
      <c r="W299" s="360"/>
      <c r="X299" s="360"/>
      <c r="Y299" s="356"/>
      <c r="Z299" s="360"/>
      <c r="AA299" s="360"/>
      <c r="AB299" s="360"/>
    </row>
    <row r="300" spans="1:28" s="213" customFormat="1" hidden="1" x14ac:dyDescent="0.25">
      <c r="A300" s="356">
        <v>46111</v>
      </c>
      <c r="B300" s="351" t="s">
        <v>363</v>
      </c>
      <c r="C300" s="351" t="s">
        <v>364</v>
      </c>
      <c r="D300" s="357">
        <v>170940009653</v>
      </c>
      <c r="E300" s="358" t="s">
        <v>3793</v>
      </c>
      <c r="F300" s="359" t="s">
        <v>3884</v>
      </c>
      <c r="G300" s="356">
        <v>46070</v>
      </c>
      <c r="H300" s="356">
        <v>46072</v>
      </c>
      <c r="I300" s="358" t="s">
        <v>4501</v>
      </c>
      <c r="J300" s="356">
        <v>44927</v>
      </c>
      <c r="K300" s="356">
        <v>46062</v>
      </c>
      <c r="L300" s="358" t="s">
        <v>1036</v>
      </c>
      <c r="M300" s="358"/>
      <c r="N300" s="358"/>
      <c r="O300" s="358"/>
      <c r="P300" s="358" t="s">
        <v>4502</v>
      </c>
      <c r="Q300" s="358"/>
      <c r="R300" s="356"/>
      <c r="S300" s="358"/>
      <c r="T300" s="358"/>
      <c r="U300" s="356"/>
      <c r="V300" s="360">
        <v>48400</v>
      </c>
      <c r="W300" s="360">
        <v>7.5173514459994459</v>
      </c>
      <c r="X300" s="360"/>
      <c r="Y300" s="356"/>
      <c r="Z300" s="360"/>
      <c r="AA300" s="360"/>
      <c r="AB300" s="360"/>
    </row>
    <row r="301" spans="1:28" s="213" customFormat="1" hidden="1" x14ac:dyDescent="0.25">
      <c r="A301" s="356">
        <v>46111</v>
      </c>
      <c r="B301" s="351" t="s">
        <v>363</v>
      </c>
      <c r="C301" s="351" t="s">
        <v>364</v>
      </c>
      <c r="D301" s="357">
        <v>200640034691</v>
      </c>
      <c r="E301" s="358" t="s">
        <v>3928</v>
      </c>
      <c r="F301" s="359" t="s">
        <v>4683</v>
      </c>
      <c r="G301" s="356">
        <v>46048</v>
      </c>
      <c r="H301" s="356">
        <v>46064</v>
      </c>
      <c r="I301" s="358" t="s">
        <v>4501</v>
      </c>
      <c r="J301" s="356">
        <v>44927</v>
      </c>
      <c r="K301" s="356">
        <v>46043</v>
      </c>
      <c r="L301" s="358" t="s">
        <v>1609</v>
      </c>
      <c r="M301" s="358"/>
      <c r="N301" s="358"/>
      <c r="O301" s="358"/>
      <c r="P301" s="358" t="s">
        <v>4502</v>
      </c>
      <c r="Q301" s="358"/>
      <c r="R301" s="356"/>
      <c r="S301" s="358"/>
      <c r="T301" s="358"/>
      <c r="U301" s="356"/>
      <c r="V301" s="360">
        <v>450000</v>
      </c>
      <c r="W301" s="360"/>
      <c r="X301" s="360"/>
      <c r="Y301" s="356"/>
      <c r="Z301" s="360"/>
      <c r="AA301" s="360"/>
      <c r="AB301" s="360"/>
    </row>
    <row r="302" spans="1:28" s="213" customFormat="1" hidden="1" x14ac:dyDescent="0.25">
      <c r="A302" s="356">
        <v>46111</v>
      </c>
      <c r="B302" s="351" t="s">
        <v>363</v>
      </c>
      <c r="C302" s="351" t="s">
        <v>364</v>
      </c>
      <c r="D302" s="357">
        <v>20910601018</v>
      </c>
      <c r="E302" s="358" t="s">
        <v>3069</v>
      </c>
      <c r="F302" s="359" t="s">
        <v>3073</v>
      </c>
      <c r="G302" s="356">
        <v>46036</v>
      </c>
      <c r="H302" s="356">
        <v>46038</v>
      </c>
      <c r="I302" s="358" t="s">
        <v>4501</v>
      </c>
      <c r="J302" s="356">
        <v>44927</v>
      </c>
      <c r="K302" s="356">
        <v>46013</v>
      </c>
      <c r="L302" s="358" t="s">
        <v>1044</v>
      </c>
      <c r="M302" s="358"/>
      <c r="N302" s="358"/>
      <c r="O302" s="358"/>
      <c r="P302" s="358" t="s">
        <v>4502</v>
      </c>
      <c r="Q302" s="358"/>
      <c r="R302" s="356"/>
      <c r="S302" s="358"/>
      <c r="T302" s="358"/>
      <c r="U302" s="356"/>
      <c r="V302" s="360">
        <v>190852203</v>
      </c>
      <c r="W302" s="360">
        <v>8.3680311871059647</v>
      </c>
      <c r="X302" s="360"/>
      <c r="Y302" s="356"/>
      <c r="Z302" s="360"/>
      <c r="AA302" s="360"/>
      <c r="AB302" s="360"/>
    </row>
    <row r="303" spans="1:28" s="213" customFormat="1" hidden="1" x14ac:dyDescent="0.25">
      <c r="A303" s="356">
        <v>46111</v>
      </c>
      <c r="B303" s="351" t="s">
        <v>363</v>
      </c>
      <c r="C303" s="351" t="s">
        <v>364</v>
      </c>
      <c r="D303" s="357">
        <v>900819300167</v>
      </c>
      <c r="E303" s="358" t="s">
        <v>3075</v>
      </c>
      <c r="F303" s="359" t="s">
        <v>3183</v>
      </c>
      <c r="G303" s="356">
        <v>46036</v>
      </c>
      <c r="H303" s="356">
        <v>46038</v>
      </c>
      <c r="I303" s="358" t="s">
        <v>4501</v>
      </c>
      <c r="J303" s="356">
        <v>44927</v>
      </c>
      <c r="K303" s="356">
        <v>46030</v>
      </c>
      <c r="L303" s="358" t="s">
        <v>777</v>
      </c>
      <c r="M303" s="358"/>
      <c r="N303" s="358"/>
      <c r="O303" s="358"/>
      <c r="P303" s="358" t="s">
        <v>4502</v>
      </c>
      <c r="Q303" s="358"/>
      <c r="R303" s="356"/>
      <c r="S303" s="358"/>
      <c r="T303" s="358"/>
      <c r="U303" s="356"/>
      <c r="V303" s="360">
        <v>111528070</v>
      </c>
      <c r="W303" s="360">
        <v>14.188226410725276</v>
      </c>
      <c r="X303" s="360"/>
      <c r="Y303" s="356"/>
      <c r="Z303" s="360"/>
      <c r="AA303" s="360"/>
      <c r="AB303" s="360"/>
    </row>
    <row r="304" spans="1:28" s="213" customFormat="1" hidden="1" x14ac:dyDescent="0.25">
      <c r="A304" s="356">
        <v>46111</v>
      </c>
      <c r="B304" s="351" t="s">
        <v>363</v>
      </c>
      <c r="C304" s="351" t="s">
        <v>364</v>
      </c>
      <c r="D304" s="357">
        <v>710802300444</v>
      </c>
      <c r="E304" s="358" t="s">
        <v>3185</v>
      </c>
      <c r="F304" s="359" t="s">
        <v>4684</v>
      </c>
      <c r="G304" s="356">
        <v>46036</v>
      </c>
      <c r="H304" s="356">
        <v>46038</v>
      </c>
      <c r="I304" s="358" t="s">
        <v>4501</v>
      </c>
      <c r="J304" s="356">
        <v>44927</v>
      </c>
      <c r="K304" s="356">
        <v>46013</v>
      </c>
      <c r="L304" s="358" t="s">
        <v>770</v>
      </c>
      <c r="M304" s="358"/>
      <c r="N304" s="358"/>
      <c r="O304" s="358"/>
      <c r="P304" s="358" t="s">
        <v>4502</v>
      </c>
      <c r="Q304" s="358"/>
      <c r="R304" s="356"/>
      <c r="S304" s="358"/>
      <c r="T304" s="358"/>
      <c r="U304" s="356"/>
      <c r="V304" s="360">
        <v>99533899</v>
      </c>
      <c r="W304" s="360"/>
      <c r="X304" s="360"/>
      <c r="Y304" s="356"/>
      <c r="Z304" s="360"/>
      <c r="AA304" s="360"/>
      <c r="AB304" s="360"/>
    </row>
    <row r="305" spans="1:28" s="213" customFormat="1" hidden="1" x14ac:dyDescent="0.25">
      <c r="A305" s="356">
        <v>46111</v>
      </c>
      <c r="B305" s="351" t="s">
        <v>363</v>
      </c>
      <c r="C305" s="351" t="s">
        <v>364</v>
      </c>
      <c r="D305" s="357">
        <v>170840025750</v>
      </c>
      <c r="E305" s="358" t="s">
        <v>2680</v>
      </c>
      <c r="F305" s="359" t="s">
        <v>4685</v>
      </c>
      <c r="G305" s="356">
        <v>46020</v>
      </c>
      <c r="H305" s="356">
        <v>46027</v>
      </c>
      <c r="I305" s="358" t="s">
        <v>4501</v>
      </c>
      <c r="J305" s="356">
        <v>44562</v>
      </c>
      <c r="K305" s="356">
        <v>46008</v>
      </c>
      <c r="L305" s="358" t="s">
        <v>1044</v>
      </c>
      <c r="M305" s="358"/>
      <c r="N305" s="358"/>
      <c r="O305" s="358"/>
      <c r="P305" s="358" t="s">
        <v>4502</v>
      </c>
      <c r="Q305" s="358"/>
      <c r="R305" s="356"/>
      <c r="S305" s="358"/>
      <c r="T305" s="358"/>
      <c r="U305" s="356"/>
      <c r="V305" s="360">
        <v>699630122</v>
      </c>
      <c r="W305" s="360">
        <v>9.4221161537994202</v>
      </c>
      <c r="X305" s="360"/>
      <c r="Y305" s="356"/>
      <c r="Z305" s="360"/>
      <c r="AA305" s="360"/>
      <c r="AB305" s="360"/>
    </row>
    <row r="306" spans="1:28" s="213" customFormat="1" hidden="1" x14ac:dyDescent="0.25">
      <c r="A306" s="356">
        <v>46111</v>
      </c>
      <c r="B306" s="351" t="s">
        <v>363</v>
      </c>
      <c r="C306" s="351" t="s">
        <v>364</v>
      </c>
      <c r="D306" s="357">
        <v>200940013491</v>
      </c>
      <c r="E306" s="358" t="s">
        <v>2678</v>
      </c>
      <c r="F306" s="359" t="s">
        <v>4686</v>
      </c>
      <c r="G306" s="356">
        <v>46009</v>
      </c>
      <c r="H306" s="356">
        <v>46027</v>
      </c>
      <c r="I306" s="358" t="s">
        <v>4442</v>
      </c>
      <c r="J306" s="356">
        <v>44197</v>
      </c>
      <c r="K306" s="356">
        <v>45657</v>
      </c>
      <c r="L306" s="358" t="s">
        <v>770</v>
      </c>
      <c r="M306" s="358"/>
      <c r="N306" s="358"/>
      <c r="O306" s="358"/>
      <c r="P306" s="358" t="s">
        <v>28</v>
      </c>
      <c r="Q306" s="358"/>
      <c r="R306" s="356"/>
      <c r="S306" s="358"/>
      <c r="T306" s="358"/>
      <c r="U306" s="356"/>
      <c r="V306" s="360">
        <v>121478797656</v>
      </c>
      <c r="W306" s="360">
        <v>10.33286367629653</v>
      </c>
      <c r="X306" s="360"/>
      <c r="Y306" s="356"/>
      <c r="Z306" s="360"/>
      <c r="AA306" s="360"/>
      <c r="AB306" s="360"/>
    </row>
    <row r="307" spans="1:28" s="213" customFormat="1" hidden="1" x14ac:dyDescent="0.25">
      <c r="A307" s="356">
        <v>46111</v>
      </c>
      <c r="B307" s="351" t="s">
        <v>363</v>
      </c>
      <c r="C307" s="351" t="s">
        <v>364</v>
      </c>
      <c r="D307" s="357">
        <v>810815300377</v>
      </c>
      <c r="E307" s="358" t="s">
        <v>1909</v>
      </c>
      <c r="F307" s="359" t="s">
        <v>2181</v>
      </c>
      <c r="G307" s="356">
        <v>46001</v>
      </c>
      <c r="H307" s="356">
        <v>46003</v>
      </c>
      <c r="I307" s="358" t="s">
        <v>4501</v>
      </c>
      <c r="J307" s="356">
        <v>44562</v>
      </c>
      <c r="K307" s="356">
        <v>45976</v>
      </c>
      <c r="L307" s="358" t="s">
        <v>1035</v>
      </c>
      <c r="M307" s="358"/>
      <c r="N307" s="358"/>
      <c r="O307" s="358"/>
      <c r="P307" s="358" t="s">
        <v>4502</v>
      </c>
      <c r="Q307" s="358"/>
      <c r="R307" s="356"/>
      <c r="S307" s="358"/>
      <c r="T307" s="358"/>
      <c r="U307" s="356"/>
      <c r="V307" s="360">
        <v>1079764384</v>
      </c>
      <c r="W307" s="360">
        <v>8.3181137363330766</v>
      </c>
      <c r="X307" s="360">
        <v>1000000</v>
      </c>
      <c r="Y307" s="356"/>
      <c r="Z307" s="360"/>
      <c r="AA307" s="360"/>
      <c r="AB307" s="360"/>
    </row>
    <row r="308" spans="1:28" s="213" customFormat="1" hidden="1" x14ac:dyDescent="0.25">
      <c r="A308" s="356">
        <v>46112</v>
      </c>
      <c r="B308" s="351" t="s">
        <v>337</v>
      </c>
      <c r="C308" s="351" t="s">
        <v>353</v>
      </c>
      <c r="D308" s="357">
        <v>110340001803</v>
      </c>
      <c r="E308" s="358" t="s">
        <v>4687</v>
      </c>
      <c r="F308" s="359" t="s">
        <v>4688</v>
      </c>
      <c r="G308" s="356">
        <v>46108</v>
      </c>
      <c r="H308" s="356">
        <v>46112</v>
      </c>
      <c r="I308" s="358" t="s">
        <v>21</v>
      </c>
      <c r="J308" s="356">
        <v>44927</v>
      </c>
      <c r="K308" s="356">
        <v>46097</v>
      </c>
      <c r="L308" s="358" t="s">
        <v>4689</v>
      </c>
      <c r="M308" s="358" t="s">
        <v>149</v>
      </c>
      <c r="N308" s="358"/>
      <c r="O308" s="358"/>
      <c r="P308" s="358" t="s">
        <v>4690</v>
      </c>
      <c r="Q308" s="358" t="s">
        <v>1221</v>
      </c>
      <c r="R308" s="356"/>
      <c r="S308" s="358"/>
      <c r="T308" s="358"/>
      <c r="U308" s="356"/>
      <c r="V308" s="360"/>
      <c r="W308" s="360"/>
      <c r="X308" s="360"/>
      <c r="Y308" s="356"/>
      <c r="Z308" s="360"/>
      <c r="AA308" s="360"/>
      <c r="AB308" s="360"/>
    </row>
    <row r="309" spans="1:28" s="213" customFormat="1" hidden="1" x14ac:dyDescent="0.25">
      <c r="A309" s="356">
        <v>46111</v>
      </c>
      <c r="B309" s="351" t="s">
        <v>363</v>
      </c>
      <c r="C309" s="351" t="s">
        <v>364</v>
      </c>
      <c r="D309" s="357">
        <v>890740000048</v>
      </c>
      <c r="E309" s="358" t="s">
        <v>2676</v>
      </c>
      <c r="F309" s="359" t="s">
        <v>4691</v>
      </c>
      <c r="G309" s="356">
        <v>45985</v>
      </c>
      <c r="H309" s="356">
        <v>46022</v>
      </c>
      <c r="I309" s="358" t="s">
        <v>4442</v>
      </c>
      <c r="J309" s="356">
        <v>43831</v>
      </c>
      <c r="K309" s="356">
        <v>45657</v>
      </c>
      <c r="L309" s="358" t="s">
        <v>664</v>
      </c>
      <c r="M309" s="358"/>
      <c r="N309" s="358"/>
      <c r="O309" s="358"/>
      <c r="P309" s="358" t="s">
        <v>28</v>
      </c>
      <c r="Q309" s="358"/>
      <c r="R309" s="356"/>
      <c r="S309" s="358"/>
      <c r="T309" s="358"/>
      <c r="U309" s="356"/>
      <c r="V309" s="360">
        <v>4942297984</v>
      </c>
      <c r="W309" s="360">
        <v>12.546493668553897</v>
      </c>
      <c r="X309" s="360"/>
      <c r="Y309" s="356"/>
      <c r="Z309" s="360"/>
      <c r="AA309" s="360"/>
      <c r="AB309" s="360"/>
    </row>
    <row r="310" spans="1:28" s="213" customFormat="1" hidden="1" x14ac:dyDescent="0.25">
      <c r="A310" s="356">
        <v>46111</v>
      </c>
      <c r="B310" s="351" t="s">
        <v>363</v>
      </c>
      <c r="C310" s="351" t="s">
        <v>364</v>
      </c>
      <c r="D310" s="357">
        <v>180440013338</v>
      </c>
      <c r="E310" s="358" t="s">
        <v>1947</v>
      </c>
      <c r="F310" s="359" t="s">
        <v>2282</v>
      </c>
      <c r="G310" s="356">
        <v>45985</v>
      </c>
      <c r="H310" s="356">
        <v>45999</v>
      </c>
      <c r="I310" s="358" t="s">
        <v>4442</v>
      </c>
      <c r="J310" s="356">
        <v>44562</v>
      </c>
      <c r="K310" s="356">
        <v>45657</v>
      </c>
      <c r="L310" s="358" t="s">
        <v>770</v>
      </c>
      <c r="M310" s="358"/>
      <c r="N310" s="358"/>
      <c r="O310" s="358"/>
      <c r="P310" s="358" t="s">
        <v>28</v>
      </c>
      <c r="Q310" s="358"/>
      <c r="R310" s="356"/>
      <c r="S310" s="358"/>
      <c r="T310" s="358"/>
      <c r="U310" s="356"/>
      <c r="V310" s="360">
        <v>470306621</v>
      </c>
      <c r="W310" s="360">
        <v>18.724772167420866</v>
      </c>
      <c r="X310" s="360"/>
      <c r="Y310" s="356"/>
      <c r="Z310" s="360"/>
      <c r="AA310" s="360"/>
      <c r="AB310" s="360"/>
    </row>
    <row r="311" spans="1:28" s="213" customFormat="1" hidden="1" x14ac:dyDescent="0.25">
      <c r="A311" s="356">
        <v>46111</v>
      </c>
      <c r="B311" s="351" t="s">
        <v>363</v>
      </c>
      <c r="C311" s="351" t="s">
        <v>364</v>
      </c>
      <c r="D311" s="357">
        <v>51040001396</v>
      </c>
      <c r="E311" s="358" t="s">
        <v>2281</v>
      </c>
      <c r="F311" s="359" t="s">
        <v>4692</v>
      </c>
      <c r="G311" s="356">
        <v>45985</v>
      </c>
      <c r="H311" s="356">
        <v>46009</v>
      </c>
      <c r="I311" s="358" t="s">
        <v>4442</v>
      </c>
      <c r="J311" s="356">
        <v>44562</v>
      </c>
      <c r="K311" s="356">
        <v>45657</v>
      </c>
      <c r="L311" s="358" t="s">
        <v>777</v>
      </c>
      <c r="M311" s="358"/>
      <c r="N311" s="358"/>
      <c r="O311" s="358"/>
      <c r="P311" s="358" t="s">
        <v>28</v>
      </c>
      <c r="Q311" s="358"/>
      <c r="R311" s="356"/>
      <c r="S311" s="358"/>
      <c r="T311" s="358"/>
      <c r="U311" s="356"/>
      <c r="V311" s="360">
        <v>29434411636</v>
      </c>
      <c r="W311" s="360">
        <v>10.879888495290141</v>
      </c>
      <c r="X311" s="360"/>
      <c r="Y311" s="356"/>
      <c r="Z311" s="360"/>
      <c r="AA311" s="360"/>
      <c r="AB311" s="360"/>
    </row>
    <row r="312" spans="1:28" s="213" customFormat="1" hidden="1" x14ac:dyDescent="0.25">
      <c r="A312" s="356">
        <v>46111</v>
      </c>
      <c r="B312" s="351" t="s">
        <v>363</v>
      </c>
      <c r="C312" s="351" t="s">
        <v>364</v>
      </c>
      <c r="D312" s="357">
        <v>131240004721</v>
      </c>
      <c r="E312" s="358" t="s">
        <v>1959</v>
      </c>
      <c r="F312" s="359" t="s">
        <v>1962</v>
      </c>
      <c r="G312" s="356">
        <v>45971</v>
      </c>
      <c r="H312" s="356">
        <v>46001</v>
      </c>
      <c r="I312" s="358" t="s">
        <v>4442</v>
      </c>
      <c r="J312" s="356">
        <v>44835</v>
      </c>
      <c r="K312" s="356">
        <v>45657</v>
      </c>
      <c r="L312" s="358" t="s">
        <v>770</v>
      </c>
      <c r="M312" s="358"/>
      <c r="N312" s="358"/>
      <c r="O312" s="358"/>
      <c r="P312" s="358" t="s">
        <v>28</v>
      </c>
      <c r="Q312" s="358"/>
      <c r="R312" s="356"/>
      <c r="S312" s="358"/>
      <c r="T312" s="358"/>
      <c r="U312" s="356"/>
      <c r="V312" s="360">
        <v>3601228249</v>
      </c>
      <c r="W312" s="360">
        <v>8.6362698835885947</v>
      </c>
      <c r="X312" s="360"/>
      <c r="Y312" s="356"/>
      <c r="Z312" s="360"/>
      <c r="AA312" s="360"/>
      <c r="AB312" s="360"/>
    </row>
    <row r="313" spans="1:28" s="213" customFormat="1" hidden="1" x14ac:dyDescent="0.25">
      <c r="A313" s="356">
        <v>46111</v>
      </c>
      <c r="B313" s="351" t="s">
        <v>363</v>
      </c>
      <c r="C313" s="351" t="s">
        <v>364</v>
      </c>
      <c r="D313" s="357">
        <v>180140012253</v>
      </c>
      <c r="E313" s="358" t="s">
        <v>1961</v>
      </c>
      <c r="F313" s="359" t="s">
        <v>1646</v>
      </c>
      <c r="G313" s="356">
        <v>45971</v>
      </c>
      <c r="H313" s="356">
        <v>45989</v>
      </c>
      <c r="I313" s="358" t="s">
        <v>4442</v>
      </c>
      <c r="J313" s="356">
        <v>44562</v>
      </c>
      <c r="K313" s="356">
        <v>45657</v>
      </c>
      <c r="L313" s="358" t="s">
        <v>777</v>
      </c>
      <c r="M313" s="358"/>
      <c r="N313" s="358"/>
      <c r="O313" s="358"/>
      <c r="P313" s="358" t="s">
        <v>28</v>
      </c>
      <c r="Q313" s="358"/>
      <c r="R313" s="356"/>
      <c r="S313" s="358"/>
      <c r="T313" s="358"/>
      <c r="U313" s="356"/>
      <c r="V313" s="360">
        <v>3774945664</v>
      </c>
      <c r="W313" s="360">
        <v>6.5012457573985598</v>
      </c>
      <c r="X313" s="360"/>
      <c r="Y313" s="356"/>
      <c r="Z313" s="360"/>
      <c r="AA313" s="360"/>
      <c r="AB313" s="360"/>
    </row>
    <row r="314" spans="1:28" s="213" customFormat="1" hidden="1" x14ac:dyDescent="0.25">
      <c r="A314" s="356">
        <v>46111</v>
      </c>
      <c r="B314" s="351" t="s">
        <v>363</v>
      </c>
      <c r="C314" s="351" t="s">
        <v>364</v>
      </c>
      <c r="D314" s="357">
        <v>200840024621</v>
      </c>
      <c r="E314" s="358" t="s">
        <v>1647</v>
      </c>
      <c r="F314" s="359" t="s">
        <v>1553</v>
      </c>
      <c r="G314" s="356">
        <v>45971</v>
      </c>
      <c r="H314" s="356">
        <v>45987</v>
      </c>
      <c r="I314" s="358" t="s">
        <v>4442</v>
      </c>
      <c r="J314" s="356">
        <v>44927</v>
      </c>
      <c r="K314" s="356">
        <v>45291</v>
      </c>
      <c r="L314" s="358" t="s">
        <v>1044</v>
      </c>
      <c r="M314" s="358"/>
      <c r="N314" s="358"/>
      <c r="O314" s="358"/>
      <c r="P314" s="358" t="s">
        <v>28</v>
      </c>
      <c r="Q314" s="358"/>
      <c r="R314" s="356"/>
      <c r="S314" s="358"/>
      <c r="T314" s="358"/>
      <c r="U314" s="356"/>
      <c r="V314" s="360">
        <v>8667854307</v>
      </c>
      <c r="W314" s="360">
        <v>3.6377734041423473</v>
      </c>
      <c r="X314" s="360">
        <v>512795406</v>
      </c>
      <c r="Y314" s="356"/>
      <c r="Z314" s="360"/>
      <c r="AA314" s="360"/>
      <c r="AB314" s="360"/>
    </row>
    <row r="315" spans="1:28" s="213" customFormat="1" hidden="1" x14ac:dyDescent="0.25">
      <c r="A315" s="356">
        <v>46111</v>
      </c>
      <c r="B315" s="351" t="s">
        <v>363</v>
      </c>
      <c r="C315" s="351" t="s">
        <v>364</v>
      </c>
      <c r="D315" s="357">
        <v>170940023567</v>
      </c>
      <c r="E315" s="358" t="s">
        <v>2311</v>
      </c>
      <c r="F315" s="359" t="s">
        <v>4693</v>
      </c>
      <c r="G315" s="356">
        <v>45959</v>
      </c>
      <c r="H315" s="356">
        <v>46009</v>
      </c>
      <c r="I315" s="358" t="s">
        <v>4442</v>
      </c>
      <c r="J315" s="356">
        <v>44562</v>
      </c>
      <c r="K315" s="356">
        <v>45838</v>
      </c>
      <c r="L315" s="358" t="s">
        <v>1036</v>
      </c>
      <c r="M315" s="358"/>
      <c r="N315" s="358"/>
      <c r="O315" s="358"/>
      <c r="P315" s="358" t="s">
        <v>442</v>
      </c>
      <c r="Q315" s="358"/>
      <c r="R315" s="356"/>
      <c r="S315" s="358"/>
      <c r="T315" s="358"/>
      <c r="U315" s="356"/>
      <c r="V315" s="360">
        <v>453505609</v>
      </c>
      <c r="W315" s="360"/>
      <c r="X315" s="360"/>
      <c r="Y315" s="356"/>
      <c r="Z315" s="360"/>
      <c r="AA315" s="360"/>
      <c r="AB315" s="360"/>
    </row>
    <row r="316" spans="1:28" s="213" customFormat="1" hidden="1" x14ac:dyDescent="0.25">
      <c r="A316" s="356">
        <v>46008</v>
      </c>
      <c r="B316" s="351" t="s">
        <v>361</v>
      </c>
      <c r="C316" s="351" t="s">
        <v>362</v>
      </c>
      <c r="D316" s="357">
        <v>60240022157</v>
      </c>
      <c r="E316" s="358" t="s">
        <v>1787</v>
      </c>
      <c r="F316" s="359" t="s">
        <v>1788</v>
      </c>
      <c r="G316" s="356">
        <v>45986</v>
      </c>
      <c r="H316" s="356">
        <v>46002</v>
      </c>
      <c r="I316" s="358" t="s">
        <v>24</v>
      </c>
      <c r="J316" s="356">
        <v>44562</v>
      </c>
      <c r="K316" s="356" t="s">
        <v>39</v>
      </c>
      <c r="L316" s="358" t="s">
        <v>1786</v>
      </c>
      <c r="M316" s="358" t="s">
        <v>152</v>
      </c>
      <c r="N316" s="358"/>
      <c r="O316" s="358" t="s">
        <v>207</v>
      </c>
      <c r="P316" s="358" t="s">
        <v>28</v>
      </c>
      <c r="Q316" s="358">
        <v>1207</v>
      </c>
      <c r="R316" s="356">
        <v>45985</v>
      </c>
      <c r="S316" s="358"/>
      <c r="T316" s="358"/>
      <c r="U316" s="356"/>
      <c r="V316" s="360">
        <v>28825170735</v>
      </c>
      <c r="W316" s="360"/>
      <c r="X316" s="360"/>
      <c r="Y316" s="356"/>
      <c r="Z316" s="360"/>
      <c r="AA316" s="360"/>
      <c r="AB316" s="360"/>
    </row>
    <row r="317" spans="1:28" s="213" customFormat="1" hidden="1" x14ac:dyDescent="0.25">
      <c r="A317" s="356">
        <v>46111</v>
      </c>
      <c r="B317" s="351" t="s">
        <v>363</v>
      </c>
      <c r="C317" s="351" t="s">
        <v>364</v>
      </c>
      <c r="D317" s="357">
        <v>91040000434</v>
      </c>
      <c r="E317" s="358" t="s">
        <v>4694</v>
      </c>
      <c r="F317" s="359" t="s">
        <v>4695</v>
      </c>
      <c r="G317" s="356">
        <v>45874</v>
      </c>
      <c r="H317" s="356">
        <v>45887</v>
      </c>
      <c r="I317" s="358" t="s">
        <v>4442</v>
      </c>
      <c r="J317" s="356">
        <v>44562</v>
      </c>
      <c r="K317" s="356">
        <v>45657</v>
      </c>
      <c r="L317" s="358" t="s">
        <v>770</v>
      </c>
      <c r="M317" s="358"/>
      <c r="N317" s="358"/>
      <c r="O317" s="358"/>
      <c r="P317" s="358" t="s">
        <v>28</v>
      </c>
      <c r="Q317" s="358"/>
      <c r="R317" s="356"/>
      <c r="S317" s="358"/>
      <c r="T317" s="358"/>
      <c r="U317" s="356"/>
      <c r="V317" s="360">
        <v>6663956957</v>
      </c>
      <c r="W317" s="360">
        <v>14.868017970419775</v>
      </c>
      <c r="X317" s="360"/>
      <c r="Y317" s="356"/>
      <c r="Z317" s="360"/>
      <c r="AA317" s="360"/>
      <c r="AB317" s="360"/>
    </row>
    <row r="318" spans="1:28" s="213" customFormat="1" hidden="1" x14ac:dyDescent="0.25">
      <c r="A318" s="356">
        <v>46111</v>
      </c>
      <c r="B318" s="351" t="s">
        <v>363</v>
      </c>
      <c r="C318" s="351" t="s">
        <v>364</v>
      </c>
      <c r="D318" s="357">
        <v>220440049041</v>
      </c>
      <c r="E318" s="358" t="s">
        <v>4696</v>
      </c>
      <c r="F318" s="359" t="s">
        <v>4697</v>
      </c>
      <c r="G318" s="356">
        <v>46093</v>
      </c>
      <c r="H318" s="356">
        <v>46097</v>
      </c>
      <c r="I318" s="358" t="s">
        <v>4501</v>
      </c>
      <c r="J318" s="356">
        <v>44927</v>
      </c>
      <c r="K318" s="356">
        <v>46083</v>
      </c>
      <c r="L318" s="358" t="s">
        <v>846</v>
      </c>
      <c r="M318" s="358"/>
      <c r="N318" s="358"/>
      <c r="O318" s="358"/>
      <c r="P318" s="358" t="s">
        <v>4502</v>
      </c>
      <c r="Q318" s="358"/>
      <c r="R318" s="356"/>
      <c r="S318" s="358"/>
      <c r="T318" s="358"/>
      <c r="U318" s="356"/>
      <c r="V318" s="360"/>
      <c r="W318" s="360"/>
      <c r="X318" s="360"/>
      <c r="Y318" s="356"/>
      <c r="Z318" s="360"/>
      <c r="AA318" s="360"/>
      <c r="AB318" s="360"/>
    </row>
    <row r="319" spans="1:28" s="213" customFormat="1" hidden="1" x14ac:dyDescent="0.25">
      <c r="A319" s="356">
        <v>46111</v>
      </c>
      <c r="B319" s="351" t="s">
        <v>363</v>
      </c>
      <c r="C319" s="351" t="s">
        <v>364</v>
      </c>
      <c r="D319" s="357">
        <v>540527300959</v>
      </c>
      <c r="E319" s="358" t="s">
        <v>4698</v>
      </c>
      <c r="F319" s="359" t="s">
        <v>4699</v>
      </c>
      <c r="G319" s="356">
        <v>46091</v>
      </c>
      <c r="H319" s="356">
        <v>46091</v>
      </c>
      <c r="I319" s="358" t="s">
        <v>4501</v>
      </c>
      <c r="J319" s="356">
        <v>44927</v>
      </c>
      <c r="K319" s="356">
        <v>46077</v>
      </c>
      <c r="L319" s="358" t="s">
        <v>666</v>
      </c>
      <c r="M319" s="358"/>
      <c r="N319" s="358"/>
      <c r="O319" s="358"/>
      <c r="P319" s="358" t="s">
        <v>4502</v>
      </c>
      <c r="Q319" s="358"/>
      <c r="R319" s="356"/>
      <c r="S319" s="358"/>
      <c r="T319" s="358"/>
      <c r="U319" s="356"/>
      <c r="V319" s="360"/>
      <c r="W319" s="360"/>
      <c r="X319" s="360"/>
      <c r="Y319" s="356"/>
      <c r="Z319" s="360"/>
      <c r="AA319" s="360"/>
      <c r="AB319" s="360"/>
    </row>
    <row r="320" spans="1:28" s="213" customFormat="1" hidden="1" x14ac:dyDescent="0.25">
      <c r="A320" s="356">
        <v>46111</v>
      </c>
      <c r="B320" s="351" t="s">
        <v>363</v>
      </c>
      <c r="C320" s="351" t="s">
        <v>364</v>
      </c>
      <c r="D320" s="357">
        <v>990921401175</v>
      </c>
      <c r="E320" s="358" t="s">
        <v>4700</v>
      </c>
      <c r="F320" s="359" t="s">
        <v>4353</v>
      </c>
      <c r="G320" s="356">
        <v>46086</v>
      </c>
      <c r="H320" s="356">
        <v>46091</v>
      </c>
      <c r="I320" s="358" t="s">
        <v>4501</v>
      </c>
      <c r="J320" s="356">
        <v>45253</v>
      </c>
      <c r="K320" s="356">
        <v>46077</v>
      </c>
      <c r="L320" s="358" t="s">
        <v>672</v>
      </c>
      <c r="M320" s="358"/>
      <c r="N320" s="358"/>
      <c r="O320" s="358"/>
      <c r="P320" s="358" t="s">
        <v>4502</v>
      </c>
      <c r="Q320" s="358"/>
      <c r="R320" s="356"/>
      <c r="S320" s="358"/>
      <c r="T320" s="358"/>
      <c r="U320" s="356"/>
      <c r="V320" s="360"/>
      <c r="W320" s="360"/>
      <c r="X320" s="360"/>
      <c r="Y320" s="356"/>
      <c r="Z320" s="360"/>
      <c r="AA320" s="360"/>
      <c r="AB320" s="360"/>
    </row>
    <row r="321" spans="1:28" s="213" customFormat="1" hidden="1" x14ac:dyDescent="0.25">
      <c r="A321" s="356">
        <v>46111</v>
      </c>
      <c r="B321" s="351" t="s">
        <v>363</v>
      </c>
      <c r="C321" s="351" t="s">
        <v>364</v>
      </c>
      <c r="D321" s="357">
        <v>230240022906</v>
      </c>
      <c r="E321" s="358" t="s">
        <v>4701</v>
      </c>
      <c r="F321" s="359" t="s">
        <v>4702</v>
      </c>
      <c r="G321" s="356">
        <v>46083</v>
      </c>
      <c r="H321" s="356">
        <v>46085</v>
      </c>
      <c r="I321" s="358" t="s">
        <v>4501</v>
      </c>
      <c r="J321" s="356">
        <v>44971</v>
      </c>
      <c r="K321" s="356">
        <v>46073</v>
      </c>
      <c r="L321" s="358" t="s">
        <v>669</v>
      </c>
      <c r="M321" s="358"/>
      <c r="N321" s="358"/>
      <c r="O321" s="358"/>
      <c r="P321" s="358" t="s">
        <v>4502</v>
      </c>
      <c r="Q321" s="358"/>
      <c r="R321" s="356"/>
      <c r="S321" s="358"/>
      <c r="T321" s="358"/>
      <c r="U321" s="356"/>
      <c r="V321" s="360"/>
      <c r="W321" s="360"/>
      <c r="X321" s="360"/>
      <c r="Y321" s="356"/>
      <c r="Z321" s="360"/>
      <c r="AA321" s="360"/>
      <c r="AB321" s="360"/>
    </row>
    <row r="322" spans="1:28" s="213" customFormat="1" hidden="1" x14ac:dyDescent="0.25">
      <c r="A322" s="356">
        <v>46111</v>
      </c>
      <c r="B322" s="351" t="s">
        <v>363</v>
      </c>
      <c r="C322" s="351" t="s">
        <v>364</v>
      </c>
      <c r="D322" s="357">
        <v>240440007169</v>
      </c>
      <c r="E322" s="358" t="s">
        <v>3771</v>
      </c>
      <c r="F322" s="359" t="s">
        <v>3775</v>
      </c>
      <c r="G322" s="356">
        <v>46072</v>
      </c>
      <c r="H322" s="356">
        <v>46083</v>
      </c>
      <c r="I322" s="358" t="s">
        <v>4501</v>
      </c>
      <c r="J322" s="356">
        <v>45386</v>
      </c>
      <c r="K322" s="356">
        <v>46065</v>
      </c>
      <c r="L322" s="358" t="s">
        <v>768</v>
      </c>
      <c r="M322" s="358"/>
      <c r="N322" s="358"/>
      <c r="O322" s="358"/>
      <c r="P322" s="358" t="s">
        <v>4502</v>
      </c>
      <c r="Q322" s="358"/>
      <c r="R322" s="356"/>
      <c r="S322" s="358"/>
      <c r="T322" s="358"/>
      <c r="U322" s="356"/>
      <c r="V322" s="360"/>
      <c r="W322" s="360"/>
      <c r="X322" s="360"/>
      <c r="Y322" s="356"/>
      <c r="Z322" s="360"/>
      <c r="AA322" s="360"/>
      <c r="AB322" s="360"/>
    </row>
    <row r="323" spans="1:28" s="213" customFormat="1" hidden="1" x14ac:dyDescent="0.25">
      <c r="A323" s="356">
        <v>46111</v>
      </c>
      <c r="B323" s="351" t="s">
        <v>363</v>
      </c>
      <c r="C323" s="351" t="s">
        <v>364</v>
      </c>
      <c r="D323" s="357">
        <v>230640030555</v>
      </c>
      <c r="E323" s="358" t="s">
        <v>3774</v>
      </c>
      <c r="F323" s="359" t="s">
        <v>3773</v>
      </c>
      <c r="G323" s="356">
        <v>46072</v>
      </c>
      <c r="H323" s="356">
        <v>46083</v>
      </c>
      <c r="I323" s="358" t="s">
        <v>4501</v>
      </c>
      <c r="J323" s="356">
        <v>45099</v>
      </c>
      <c r="K323" s="356">
        <v>46065</v>
      </c>
      <c r="L323" s="358" t="s">
        <v>768</v>
      </c>
      <c r="M323" s="358"/>
      <c r="N323" s="358"/>
      <c r="O323" s="358"/>
      <c r="P323" s="358" t="s">
        <v>4502</v>
      </c>
      <c r="Q323" s="358"/>
      <c r="R323" s="356"/>
      <c r="S323" s="358"/>
      <c r="T323" s="358"/>
      <c r="U323" s="356"/>
      <c r="V323" s="360">
        <v>17784225</v>
      </c>
      <c r="W323" s="360">
        <v>7.6943202936991133</v>
      </c>
      <c r="X323" s="360"/>
      <c r="Y323" s="356"/>
      <c r="Z323" s="360"/>
      <c r="AA323" s="360"/>
      <c r="AB323" s="360"/>
    </row>
    <row r="324" spans="1:28" s="213" customFormat="1" hidden="1" x14ac:dyDescent="0.25">
      <c r="A324" s="356">
        <v>46111</v>
      </c>
      <c r="B324" s="351" t="s">
        <v>363</v>
      </c>
      <c r="C324" s="351" t="s">
        <v>364</v>
      </c>
      <c r="D324" s="357">
        <v>30740001741</v>
      </c>
      <c r="E324" s="358" t="s">
        <v>4703</v>
      </c>
      <c r="F324" s="359" t="s">
        <v>4704</v>
      </c>
      <c r="G324" s="356">
        <v>46050</v>
      </c>
      <c r="H324" s="356">
        <v>46083</v>
      </c>
      <c r="I324" s="358" t="s">
        <v>4501</v>
      </c>
      <c r="J324" s="356">
        <v>44927</v>
      </c>
      <c r="K324" s="356">
        <v>46041</v>
      </c>
      <c r="L324" s="358" t="s">
        <v>796</v>
      </c>
      <c r="M324" s="358"/>
      <c r="N324" s="358"/>
      <c r="O324" s="358"/>
      <c r="P324" s="358" t="s">
        <v>4502</v>
      </c>
      <c r="Q324" s="358"/>
      <c r="R324" s="356"/>
      <c r="S324" s="358"/>
      <c r="T324" s="358"/>
      <c r="U324" s="356"/>
      <c r="V324" s="360"/>
      <c r="W324" s="360"/>
      <c r="X324" s="360"/>
      <c r="Y324" s="356"/>
      <c r="Z324" s="360"/>
      <c r="AA324" s="360"/>
      <c r="AB324" s="360"/>
    </row>
    <row r="325" spans="1:28" s="213" customFormat="1" hidden="1" x14ac:dyDescent="0.25">
      <c r="A325" s="356">
        <v>46111</v>
      </c>
      <c r="B325" s="351" t="s">
        <v>363</v>
      </c>
      <c r="C325" s="351" t="s">
        <v>364</v>
      </c>
      <c r="D325" s="357">
        <v>980211401054</v>
      </c>
      <c r="E325" s="358" t="s">
        <v>4705</v>
      </c>
      <c r="F325" s="359" t="s">
        <v>3713</v>
      </c>
      <c r="G325" s="356">
        <v>46043</v>
      </c>
      <c r="H325" s="356">
        <v>46083</v>
      </c>
      <c r="I325" s="358" t="s">
        <v>4501</v>
      </c>
      <c r="J325" s="356">
        <v>45687</v>
      </c>
      <c r="K325" s="356">
        <v>46035</v>
      </c>
      <c r="L325" s="358" t="s">
        <v>846</v>
      </c>
      <c r="M325" s="358"/>
      <c r="N325" s="358"/>
      <c r="O325" s="358"/>
      <c r="P325" s="358" t="s">
        <v>4502</v>
      </c>
      <c r="Q325" s="358"/>
      <c r="R325" s="356"/>
      <c r="S325" s="358"/>
      <c r="T325" s="358"/>
      <c r="U325" s="356"/>
      <c r="V325" s="360"/>
      <c r="W325" s="360"/>
      <c r="X325" s="360"/>
      <c r="Y325" s="356"/>
      <c r="Z325" s="360"/>
      <c r="AA325" s="360"/>
      <c r="AB325" s="360"/>
    </row>
    <row r="326" spans="1:28" s="213" customFormat="1" hidden="1" x14ac:dyDescent="0.25">
      <c r="A326" s="356">
        <v>46111</v>
      </c>
      <c r="B326" s="351" t="s">
        <v>363</v>
      </c>
      <c r="C326" s="351" t="s">
        <v>364</v>
      </c>
      <c r="D326" s="357">
        <v>200240014008</v>
      </c>
      <c r="E326" s="358" t="s">
        <v>2684</v>
      </c>
      <c r="F326" s="359" t="s">
        <v>2687</v>
      </c>
      <c r="G326" s="356">
        <v>46027</v>
      </c>
      <c r="H326" s="356">
        <v>46031</v>
      </c>
      <c r="I326" s="358" t="s">
        <v>4442</v>
      </c>
      <c r="J326" s="356">
        <v>44927</v>
      </c>
      <c r="K326" s="356">
        <v>45657</v>
      </c>
      <c r="L326" s="358" t="s">
        <v>783</v>
      </c>
      <c r="M326" s="358"/>
      <c r="N326" s="358"/>
      <c r="O326" s="358"/>
      <c r="P326" s="358" t="s">
        <v>28</v>
      </c>
      <c r="Q326" s="358"/>
      <c r="R326" s="356"/>
      <c r="S326" s="358"/>
      <c r="T326" s="358"/>
      <c r="U326" s="356"/>
      <c r="V326" s="360">
        <v>19640223854</v>
      </c>
      <c r="W326" s="360">
        <v>5.444503442353037</v>
      </c>
      <c r="X326" s="360">
        <v>5000000</v>
      </c>
      <c r="Y326" s="356"/>
      <c r="Z326" s="360"/>
      <c r="AA326" s="360"/>
      <c r="AB326" s="360"/>
    </row>
    <row r="327" spans="1:28" s="213" customFormat="1" hidden="1" x14ac:dyDescent="0.25">
      <c r="A327" s="356">
        <v>46111</v>
      </c>
      <c r="B327" s="351" t="s">
        <v>363</v>
      </c>
      <c r="C327" s="351" t="s">
        <v>364</v>
      </c>
      <c r="D327" s="357">
        <v>50840001342</v>
      </c>
      <c r="E327" s="358" t="s">
        <v>2686</v>
      </c>
      <c r="F327" s="359" t="s">
        <v>2700</v>
      </c>
      <c r="G327" s="356">
        <v>46027</v>
      </c>
      <c r="H327" s="356">
        <v>46028</v>
      </c>
      <c r="I327" s="358" t="s">
        <v>4442</v>
      </c>
      <c r="J327" s="356">
        <v>44927</v>
      </c>
      <c r="K327" s="356">
        <v>45657</v>
      </c>
      <c r="L327" s="358" t="s">
        <v>672</v>
      </c>
      <c r="M327" s="358"/>
      <c r="N327" s="358"/>
      <c r="O327" s="358"/>
      <c r="P327" s="358" t="s">
        <v>28</v>
      </c>
      <c r="Q327" s="358"/>
      <c r="R327" s="356"/>
      <c r="S327" s="358"/>
      <c r="T327" s="358"/>
      <c r="U327" s="356"/>
      <c r="V327" s="360">
        <v>14897105928</v>
      </c>
      <c r="W327" s="360">
        <v>9.075032636554397</v>
      </c>
      <c r="X327" s="360">
        <v>72928629</v>
      </c>
      <c r="Y327" s="356"/>
      <c r="Z327" s="360"/>
      <c r="AA327" s="360"/>
      <c r="AB327" s="360"/>
    </row>
    <row r="328" spans="1:28" s="213" customFormat="1" hidden="1" x14ac:dyDescent="0.25">
      <c r="A328" s="356">
        <v>46111</v>
      </c>
      <c r="B328" s="351" t="s">
        <v>363</v>
      </c>
      <c r="C328" s="351" t="s">
        <v>364</v>
      </c>
      <c r="D328" s="357">
        <v>821230300552</v>
      </c>
      <c r="E328" s="358" t="s">
        <v>2134</v>
      </c>
      <c r="F328" s="359" t="s">
        <v>2191</v>
      </c>
      <c r="G328" s="356">
        <v>46016</v>
      </c>
      <c r="H328" s="356">
        <v>46022</v>
      </c>
      <c r="I328" s="358" t="s">
        <v>4501</v>
      </c>
      <c r="J328" s="356">
        <v>44562</v>
      </c>
      <c r="K328" s="356">
        <v>46008</v>
      </c>
      <c r="L328" s="358" t="s">
        <v>783</v>
      </c>
      <c r="M328" s="358"/>
      <c r="N328" s="358"/>
      <c r="O328" s="358"/>
      <c r="P328" s="358" t="s">
        <v>4502</v>
      </c>
      <c r="Q328" s="358"/>
      <c r="R328" s="356"/>
      <c r="S328" s="358"/>
      <c r="T328" s="358"/>
      <c r="U328" s="356"/>
      <c r="V328" s="360">
        <v>3038786348</v>
      </c>
      <c r="W328" s="360">
        <v>1.0866027992588252</v>
      </c>
      <c r="X328" s="360"/>
      <c r="Y328" s="356"/>
      <c r="Z328" s="360"/>
      <c r="AA328" s="360"/>
      <c r="AB328" s="360"/>
    </row>
    <row r="329" spans="1:28" s="213" customFormat="1" hidden="1" x14ac:dyDescent="0.25">
      <c r="A329" s="356">
        <v>46111</v>
      </c>
      <c r="B329" s="351" t="s">
        <v>363</v>
      </c>
      <c r="C329" s="351" t="s">
        <v>364</v>
      </c>
      <c r="D329" s="357">
        <v>220640008170</v>
      </c>
      <c r="E329" s="358" t="s">
        <v>2190</v>
      </c>
      <c r="F329" s="359" t="s">
        <v>4706</v>
      </c>
      <c r="G329" s="356">
        <v>46016</v>
      </c>
      <c r="H329" s="356">
        <v>46022</v>
      </c>
      <c r="I329" s="358" t="s">
        <v>4501</v>
      </c>
      <c r="J329" s="356">
        <v>44718</v>
      </c>
      <c r="K329" s="356">
        <v>46000</v>
      </c>
      <c r="L329" s="358" t="s">
        <v>783</v>
      </c>
      <c r="M329" s="358"/>
      <c r="N329" s="358"/>
      <c r="O329" s="358"/>
      <c r="P329" s="358" t="s">
        <v>4502</v>
      </c>
      <c r="Q329" s="358"/>
      <c r="R329" s="356"/>
      <c r="S329" s="358"/>
      <c r="T329" s="358"/>
      <c r="U329" s="356"/>
      <c r="V329" s="360">
        <v>130921680</v>
      </c>
      <c r="W329" s="360">
        <v>1.4551130937846517</v>
      </c>
      <c r="X329" s="360"/>
      <c r="Y329" s="356"/>
      <c r="Z329" s="360"/>
      <c r="AA329" s="360"/>
      <c r="AB329" s="360"/>
    </row>
    <row r="330" spans="1:28" s="213" customFormat="1" hidden="1" x14ac:dyDescent="0.25">
      <c r="A330" s="356">
        <v>46111</v>
      </c>
      <c r="B330" s="351" t="s">
        <v>363</v>
      </c>
      <c r="C330" s="351" t="s">
        <v>364</v>
      </c>
      <c r="D330" s="357">
        <v>220740003708</v>
      </c>
      <c r="E330" s="358" t="s">
        <v>2188</v>
      </c>
      <c r="F330" s="359" t="s">
        <v>4707</v>
      </c>
      <c r="G330" s="356">
        <v>46010</v>
      </c>
      <c r="H330" s="356">
        <v>46016</v>
      </c>
      <c r="I330" s="358" t="s">
        <v>4442</v>
      </c>
      <c r="J330" s="356">
        <v>44745</v>
      </c>
      <c r="K330" s="356">
        <v>45657</v>
      </c>
      <c r="L330" s="358" t="s">
        <v>672</v>
      </c>
      <c r="M330" s="358"/>
      <c r="N330" s="358"/>
      <c r="O330" s="358"/>
      <c r="P330" s="358" t="s">
        <v>28</v>
      </c>
      <c r="Q330" s="358"/>
      <c r="R330" s="356"/>
      <c r="S330" s="358"/>
      <c r="T330" s="358"/>
      <c r="U330" s="356"/>
      <c r="V330" s="360">
        <v>3055045518</v>
      </c>
      <c r="W330" s="360">
        <v>0.35665795752902307</v>
      </c>
      <c r="X330" s="360">
        <v>28600000</v>
      </c>
      <c r="Y330" s="356"/>
      <c r="Z330" s="360"/>
      <c r="AA330" s="360"/>
      <c r="AB330" s="360"/>
    </row>
    <row r="331" spans="1:28" s="213" customFormat="1" hidden="1" x14ac:dyDescent="0.25">
      <c r="A331" s="356">
        <v>46111</v>
      </c>
      <c r="B331" s="351" t="s">
        <v>363</v>
      </c>
      <c r="C331" s="351" t="s">
        <v>364</v>
      </c>
      <c r="D331" s="357">
        <v>191140006537</v>
      </c>
      <c r="E331" s="358" t="s">
        <v>2219</v>
      </c>
      <c r="F331" s="359" t="s">
        <v>2288</v>
      </c>
      <c r="G331" s="356">
        <v>46010</v>
      </c>
      <c r="H331" s="356">
        <v>46016</v>
      </c>
      <c r="I331" s="358" t="s">
        <v>4442</v>
      </c>
      <c r="J331" s="356">
        <v>44562</v>
      </c>
      <c r="K331" s="356">
        <v>45657</v>
      </c>
      <c r="L331" s="358" t="s">
        <v>789</v>
      </c>
      <c r="M331" s="358"/>
      <c r="N331" s="358"/>
      <c r="O331" s="358"/>
      <c r="P331" s="358" t="s">
        <v>28</v>
      </c>
      <c r="Q331" s="358"/>
      <c r="R331" s="356"/>
      <c r="S331" s="358"/>
      <c r="T331" s="358"/>
      <c r="U331" s="356"/>
      <c r="V331" s="360">
        <v>9742991927</v>
      </c>
      <c r="W331" s="360">
        <v>0.28796610601612244</v>
      </c>
      <c r="X331" s="360">
        <v>2000000</v>
      </c>
      <c r="Y331" s="356"/>
      <c r="Z331" s="360"/>
      <c r="AA331" s="360"/>
      <c r="AB331" s="360"/>
    </row>
    <row r="332" spans="1:28" s="213" customFormat="1" hidden="1" x14ac:dyDescent="0.25">
      <c r="A332" s="356">
        <v>46111</v>
      </c>
      <c r="B332" s="351" t="s">
        <v>363</v>
      </c>
      <c r="C332" s="351" t="s">
        <v>364</v>
      </c>
      <c r="D332" s="357">
        <v>10940000438</v>
      </c>
      <c r="E332" s="358" t="s">
        <v>2297</v>
      </c>
      <c r="F332" s="359" t="s">
        <v>4708</v>
      </c>
      <c r="G332" s="356">
        <v>46009</v>
      </c>
      <c r="H332" s="356">
        <v>46013</v>
      </c>
      <c r="I332" s="358" t="s">
        <v>4501</v>
      </c>
      <c r="J332" s="356">
        <v>44562</v>
      </c>
      <c r="K332" s="356">
        <v>45996</v>
      </c>
      <c r="L332" s="358" t="s">
        <v>672</v>
      </c>
      <c r="M332" s="358"/>
      <c r="N332" s="358"/>
      <c r="O332" s="358"/>
      <c r="P332" s="358" t="s">
        <v>4502</v>
      </c>
      <c r="Q332" s="358"/>
      <c r="R332" s="356"/>
      <c r="S332" s="358"/>
      <c r="T332" s="358"/>
      <c r="U332" s="356"/>
      <c r="V332" s="360">
        <v>686188350</v>
      </c>
      <c r="W332" s="360">
        <v>36.553161092049251</v>
      </c>
      <c r="X332" s="360"/>
      <c r="Y332" s="356"/>
      <c r="Z332" s="360"/>
      <c r="AA332" s="360"/>
      <c r="AB332" s="360"/>
    </row>
    <row r="333" spans="1:28" s="213" customFormat="1" hidden="1" x14ac:dyDescent="0.25">
      <c r="A333" s="356">
        <v>46111</v>
      </c>
      <c r="B333" s="351" t="s">
        <v>363</v>
      </c>
      <c r="C333" s="351" t="s">
        <v>364</v>
      </c>
      <c r="D333" s="357">
        <v>221240011039</v>
      </c>
      <c r="E333" s="358" t="s">
        <v>2182</v>
      </c>
      <c r="F333" s="359" t="s">
        <v>4709</v>
      </c>
      <c r="G333" s="356">
        <v>46006</v>
      </c>
      <c r="H333" s="356">
        <v>46020</v>
      </c>
      <c r="I333" s="358" t="s">
        <v>4501</v>
      </c>
      <c r="J333" s="356">
        <v>44902</v>
      </c>
      <c r="K333" s="356">
        <v>45993</v>
      </c>
      <c r="L333" s="358" t="s">
        <v>1031</v>
      </c>
      <c r="M333" s="358"/>
      <c r="N333" s="358"/>
      <c r="O333" s="358"/>
      <c r="P333" s="358" t="s">
        <v>4502</v>
      </c>
      <c r="Q333" s="358"/>
      <c r="R333" s="356"/>
      <c r="S333" s="358"/>
      <c r="T333" s="358"/>
      <c r="U333" s="356"/>
      <c r="V333" s="360">
        <v>245810329</v>
      </c>
      <c r="W333" s="360">
        <v>9.3245848091537731</v>
      </c>
      <c r="X333" s="360"/>
      <c r="Y333" s="356"/>
      <c r="Z333" s="360"/>
      <c r="AA333" s="360"/>
      <c r="AB333" s="360"/>
    </row>
    <row r="334" spans="1:28" s="213" customFormat="1" hidden="1" x14ac:dyDescent="0.25">
      <c r="A334" s="356">
        <v>46111</v>
      </c>
      <c r="B334" s="351" t="s">
        <v>363</v>
      </c>
      <c r="C334" s="351" t="s">
        <v>364</v>
      </c>
      <c r="D334" s="357">
        <v>810116300585</v>
      </c>
      <c r="E334" s="358" t="s">
        <v>2136</v>
      </c>
      <c r="F334" s="359" t="s">
        <v>2278</v>
      </c>
      <c r="G334" s="356">
        <v>46006</v>
      </c>
      <c r="H334" s="356">
        <v>46013</v>
      </c>
      <c r="I334" s="358" t="s">
        <v>4501</v>
      </c>
      <c r="J334" s="356">
        <v>44854</v>
      </c>
      <c r="K334" s="356">
        <v>45988</v>
      </c>
      <c r="L334" s="358" t="s">
        <v>796</v>
      </c>
      <c r="M334" s="358"/>
      <c r="N334" s="358"/>
      <c r="O334" s="358"/>
      <c r="P334" s="358" t="s">
        <v>4502</v>
      </c>
      <c r="Q334" s="358"/>
      <c r="R334" s="356"/>
      <c r="S334" s="358"/>
      <c r="T334" s="358"/>
      <c r="U334" s="356"/>
      <c r="V334" s="360">
        <v>326182786</v>
      </c>
      <c r="W334" s="360">
        <v>2.5441420848087257</v>
      </c>
      <c r="X334" s="360">
        <v>300000</v>
      </c>
      <c r="Y334" s="356"/>
      <c r="Z334" s="360"/>
      <c r="AA334" s="360"/>
      <c r="AB334" s="360"/>
    </row>
    <row r="335" spans="1:28" s="213" customFormat="1" hidden="1" x14ac:dyDescent="0.25">
      <c r="A335" s="356">
        <v>46111</v>
      </c>
      <c r="B335" s="351" t="s">
        <v>363</v>
      </c>
      <c r="C335" s="351" t="s">
        <v>364</v>
      </c>
      <c r="D335" s="357">
        <v>140940008789</v>
      </c>
      <c r="E335" s="358" t="s">
        <v>1907</v>
      </c>
      <c r="F335" s="359" t="s">
        <v>4710</v>
      </c>
      <c r="G335" s="356">
        <v>46002</v>
      </c>
      <c r="H335" s="356">
        <v>46008</v>
      </c>
      <c r="I335" s="358" t="s">
        <v>4442</v>
      </c>
      <c r="J335" s="356">
        <v>44562</v>
      </c>
      <c r="K335" s="356">
        <v>45657</v>
      </c>
      <c r="L335" s="358" t="s">
        <v>666</v>
      </c>
      <c r="M335" s="358"/>
      <c r="N335" s="358"/>
      <c r="O335" s="358"/>
      <c r="P335" s="358" t="s">
        <v>28</v>
      </c>
      <c r="Q335" s="358"/>
      <c r="R335" s="356"/>
      <c r="S335" s="358"/>
      <c r="T335" s="358"/>
      <c r="U335" s="356"/>
      <c r="V335" s="360">
        <v>26176469762</v>
      </c>
      <c r="W335" s="360">
        <v>21.984306270505055</v>
      </c>
      <c r="X335" s="360">
        <v>8500000</v>
      </c>
      <c r="Y335" s="356"/>
      <c r="Z335" s="360"/>
      <c r="AA335" s="360"/>
      <c r="AB335" s="360"/>
    </row>
    <row r="336" spans="1:28" s="213" customFormat="1" hidden="1" x14ac:dyDescent="0.25">
      <c r="A336" s="356">
        <v>46111</v>
      </c>
      <c r="B336" s="351" t="s">
        <v>363</v>
      </c>
      <c r="C336" s="351" t="s">
        <v>364</v>
      </c>
      <c r="D336" s="357">
        <v>230340038718</v>
      </c>
      <c r="E336" s="358" t="s">
        <v>2180</v>
      </c>
      <c r="F336" s="359" t="s">
        <v>4711</v>
      </c>
      <c r="G336" s="356">
        <v>46001</v>
      </c>
      <c r="H336" s="356">
        <v>46014</v>
      </c>
      <c r="I336" s="358" t="s">
        <v>4501</v>
      </c>
      <c r="J336" s="356">
        <v>45014</v>
      </c>
      <c r="K336" s="356">
        <v>45999</v>
      </c>
      <c r="L336" s="358" t="s">
        <v>846</v>
      </c>
      <c r="M336" s="358"/>
      <c r="N336" s="358"/>
      <c r="O336" s="358"/>
      <c r="P336" s="358" t="s">
        <v>4502</v>
      </c>
      <c r="Q336" s="358"/>
      <c r="R336" s="356"/>
      <c r="S336" s="358"/>
      <c r="T336" s="358"/>
      <c r="U336" s="356"/>
      <c r="V336" s="360">
        <v>137530</v>
      </c>
      <c r="W336" s="360"/>
      <c r="X336" s="360">
        <v>20000</v>
      </c>
      <c r="Y336" s="356"/>
      <c r="Z336" s="360"/>
      <c r="AA336" s="360"/>
      <c r="AB336" s="360"/>
    </row>
    <row r="337" spans="1:28" s="213" customFormat="1" hidden="1" x14ac:dyDescent="0.25">
      <c r="A337" s="356">
        <v>46111</v>
      </c>
      <c r="B337" s="351" t="s">
        <v>363</v>
      </c>
      <c r="C337" s="351" t="s">
        <v>364</v>
      </c>
      <c r="D337" s="357">
        <v>210840003175</v>
      </c>
      <c r="E337" s="358" t="s">
        <v>2205</v>
      </c>
      <c r="F337" s="359" t="s">
        <v>4712</v>
      </c>
      <c r="G337" s="356">
        <v>45995</v>
      </c>
      <c r="H337" s="356">
        <v>46016</v>
      </c>
      <c r="I337" s="358" t="s">
        <v>4442</v>
      </c>
      <c r="J337" s="356">
        <v>45474</v>
      </c>
      <c r="K337" s="356">
        <v>45565</v>
      </c>
      <c r="L337" s="358" t="s">
        <v>672</v>
      </c>
      <c r="M337" s="358"/>
      <c r="N337" s="358"/>
      <c r="O337" s="358"/>
      <c r="P337" s="358" t="s">
        <v>28</v>
      </c>
      <c r="Q337" s="358"/>
      <c r="R337" s="356"/>
      <c r="S337" s="358"/>
      <c r="T337" s="358"/>
      <c r="U337" s="356"/>
      <c r="V337" s="360">
        <v>3682167447</v>
      </c>
      <c r="W337" s="360">
        <v>8.89693465366285</v>
      </c>
      <c r="X337" s="360">
        <v>41111465</v>
      </c>
      <c r="Y337" s="356"/>
      <c r="Z337" s="360"/>
      <c r="AA337" s="360"/>
      <c r="AB337" s="360"/>
    </row>
    <row r="338" spans="1:28" s="213" customFormat="1" hidden="1" x14ac:dyDescent="0.25">
      <c r="A338" s="356">
        <v>46111</v>
      </c>
      <c r="B338" s="351" t="s">
        <v>363</v>
      </c>
      <c r="C338" s="351" t="s">
        <v>364</v>
      </c>
      <c r="D338" s="357">
        <v>100740006163</v>
      </c>
      <c r="E338" s="358" t="s">
        <v>1937</v>
      </c>
      <c r="F338" s="359" t="s">
        <v>4713</v>
      </c>
      <c r="G338" s="356">
        <v>45986</v>
      </c>
      <c r="H338" s="356">
        <v>46001</v>
      </c>
      <c r="I338" s="358" t="s">
        <v>4442</v>
      </c>
      <c r="J338" s="356">
        <v>44562</v>
      </c>
      <c r="K338" s="356">
        <v>45291</v>
      </c>
      <c r="L338" s="358" t="s">
        <v>672</v>
      </c>
      <c r="M338" s="358"/>
      <c r="N338" s="358"/>
      <c r="O338" s="358"/>
      <c r="P338" s="358" t="s">
        <v>28</v>
      </c>
      <c r="Q338" s="358"/>
      <c r="R338" s="356"/>
      <c r="S338" s="358"/>
      <c r="T338" s="358"/>
      <c r="U338" s="356"/>
      <c r="V338" s="360">
        <v>10343823657</v>
      </c>
      <c r="W338" s="360">
        <v>3.8816357745937942</v>
      </c>
      <c r="X338" s="360">
        <v>5000000</v>
      </c>
      <c r="Y338" s="356"/>
      <c r="Z338" s="360"/>
      <c r="AA338" s="360"/>
      <c r="AB338" s="360"/>
    </row>
    <row r="339" spans="1:28" s="213" customFormat="1" hidden="1" x14ac:dyDescent="0.25">
      <c r="A339" s="356">
        <v>46111</v>
      </c>
      <c r="B339" s="351" t="s">
        <v>363</v>
      </c>
      <c r="C339" s="351" t="s">
        <v>364</v>
      </c>
      <c r="D339" s="357">
        <v>740305401115</v>
      </c>
      <c r="E339" s="358" t="s">
        <v>1949</v>
      </c>
      <c r="F339" s="359" t="s">
        <v>1952</v>
      </c>
      <c r="G339" s="356">
        <v>45982</v>
      </c>
      <c r="H339" s="356">
        <v>45995</v>
      </c>
      <c r="I339" s="358" t="s">
        <v>4501</v>
      </c>
      <c r="J339" s="356">
        <v>44562</v>
      </c>
      <c r="K339" s="356">
        <v>45967</v>
      </c>
      <c r="L339" s="358" t="s">
        <v>846</v>
      </c>
      <c r="M339" s="358"/>
      <c r="N339" s="358"/>
      <c r="O339" s="358"/>
      <c r="P339" s="358" t="s">
        <v>4502</v>
      </c>
      <c r="Q339" s="358"/>
      <c r="R339" s="356"/>
      <c r="S339" s="358"/>
      <c r="T339" s="358"/>
      <c r="U339" s="356"/>
      <c r="V339" s="360">
        <v>78618094</v>
      </c>
      <c r="W339" s="360"/>
      <c r="X339" s="360"/>
      <c r="Y339" s="356"/>
      <c r="Z339" s="360"/>
      <c r="AA339" s="360"/>
      <c r="AB339" s="360"/>
    </row>
    <row r="340" spans="1:28" s="213" customFormat="1" hidden="1" x14ac:dyDescent="0.25">
      <c r="A340" s="356">
        <v>46111</v>
      </c>
      <c r="B340" s="351" t="s">
        <v>363</v>
      </c>
      <c r="C340" s="351" t="s">
        <v>364</v>
      </c>
      <c r="D340" s="357">
        <v>220240020046</v>
      </c>
      <c r="E340" s="358" t="s">
        <v>1951</v>
      </c>
      <c r="F340" s="359" t="s">
        <v>4714</v>
      </c>
      <c r="G340" s="356">
        <v>45982</v>
      </c>
      <c r="H340" s="356">
        <v>45995</v>
      </c>
      <c r="I340" s="358" t="s">
        <v>4442</v>
      </c>
      <c r="J340" s="356">
        <v>44606</v>
      </c>
      <c r="K340" s="356">
        <v>45291</v>
      </c>
      <c r="L340" s="358" t="s">
        <v>1022</v>
      </c>
      <c r="M340" s="358"/>
      <c r="N340" s="358"/>
      <c r="O340" s="358"/>
      <c r="P340" s="358" t="s">
        <v>28</v>
      </c>
      <c r="Q340" s="358"/>
      <c r="R340" s="356"/>
      <c r="S340" s="358"/>
      <c r="T340" s="358"/>
      <c r="U340" s="356"/>
      <c r="V340" s="360">
        <v>1422476605</v>
      </c>
      <c r="W340" s="360">
        <v>5.0018899824474925</v>
      </c>
      <c r="X340" s="360">
        <v>5000000</v>
      </c>
      <c r="Y340" s="356"/>
      <c r="Z340" s="360"/>
      <c r="AA340" s="360"/>
      <c r="AB340" s="360"/>
    </row>
    <row r="341" spans="1:28" s="213" customFormat="1" hidden="1" x14ac:dyDescent="0.25">
      <c r="A341" s="356">
        <v>46111</v>
      </c>
      <c r="B341" s="351" t="s">
        <v>363</v>
      </c>
      <c r="C341" s="351" t="s">
        <v>364</v>
      </c>
      <c r="D341" s="357">
        <v>150440021829</v>
      </c>
      <c r="E341" s="358" t="s">
        <v>1554</v>
      </c>
      <c r="F341" s="359" t="s">
        <v>1540</v>
      </c>
      <c r="G341" s="356">
        <v>45968</v>
      </c>
      <c r="H341" s="356">
        <v>45978</v>
      </c>
      <c r="I341" s="358" t="s">
        <v>4442</v>
      </c>
      <c r="J341" s="356">
        <v>44835</v>
      </c>
      <c r="K341" s="356">
        <v>45657</v>
      </c>
      <c r="L341" s="358" t="s">
        <v>666</v>
      </c>
      <c r="M341" s="358"/>
      <c r="N341" s="358"/>
      <c r="O341" s="358"/>
      <c r="P341" s="358" t="s">
        <v>28</v>
      </c>
      <c r="Q341" s="358"/>
      <c r="R341" s="356"/>
      <c r="S341" s="358"/>
      <c r="T341" s="358"/>
      <c r="U341" s="356"/>
      <c r="V341" s="360">
        <v>6851170968</v>
      </c>
      <c r="W341" s="360">
        <v>6.9592320397871301</v>
      </c>
      <c r="X341" s="360">
        <v>50000000</v>
      </c>
      <c r="Y341" s="356"/>
      <c r="Z341" s="360"/>
      <c r="AA341" s="360"/>
      <c r="AB341" s="360"/>
    </row>
    <row r="342" spans="1:28" s="213" customFormat="1" hidden="1" x14ac:dyDescent="0.25">
      <c r="A342" s="356">
        <v>46014</v>
      </c>
      <c r="B342" s="351" t="s">
        <v>361</v>
      </c>
      <c r="C342" s="351" t="s">
        <v>362</v>
      </c>
      <c r="D342" s="357">
        <v>40140004627</v>
      </c>
      <c r="E342" s="358" t="s">
        <v>1974</v>
      </c>
      <c r="F342" s="359" t="s">
        <v>1973</v>
      </c>
      <c r="G342" s="356">
        <v>46000</v>
      </c>
      <c r="H342" s="356">
        <v>46008</v>
      </c>
      <c r="I342" s="358" t="s">
        <v>24</v>
      </c>
      <c r="J342" s="356">
        <v>44562</v>
      </c>
      <c r="K342" s="356" t="s">
        <v>39</v>
      </c>
      <c r="L342" s="358" t="s">
        <v>831</v>
      </c>
      <c r="M342" s="358" t="s">
        <v>152</v>
      </c>
      <c r="N342" s="358"/>
      <c r="O342" s="358" t="s">
        <v>180</v>
      </c>
      <c r="P342" s="358" t="s">
        <v>28</v>
      </c>
      <c r="Q342" s="358">
        <v>1316</v>
      </c>
      <c r="R342" s="356">
        <v>45999</v>
      </c>
      <c r="S342" s="358"/>
      <c r="T342" s="358"/>
      <c r="U342" s="356"/>
      <c r="V342" s="360">
        <v>7575348557</v>
      </c>
      <c r="W342" s="360"/>
      <c r="X342" s="360"/>
      <c r="Y342" s="356"/>
      <c r="Z342" s="360"/>
      <c r="AA342" s="360"/>
      <c r="AB342" s="360"/>
    </row>
    <row r="343" spans="1:28" s="213" customFormat="1" hidden="1" x14ac:dyDescent="0.25">
      <c r="A343" s="356">
        <v>46027</v>
      </c>
      <c r="B343" s="351" t="s">
        <v>361</v>
      </c>
      <c r="C343" s="351" t="s">
        <v>362</v>
      </c>
      <c r="D343" s="357">
        <v>80640015905</v>
      </c>
      <c r="E343" s="358" t="s">
        <v>2262</v>
      </c>
      <c r="F343" s="359" t="s">
        <v>2263</v>
      </c>
      <c r="G343" s="356">
        <v>46001</v>
      </c>
      <c r="H343" s="356">
        <v>46020</v>
      </c>
      <c r="I343" s="358" t="s">
        <v>24</v>
      </c>
      <c r="J343" s="356">
        <v>44562</v>
      </c>
      <c r="K343" s="356" t="s">
        <v>39</v>
      </c>
      <c r="L343" s="358" t="s">
        <v>484</v>
      </c>
      <c r="M343" s="358" t="s">
        <v>2370</v>
      </c>
      <c r="N343" s="358"/>
      <c r="O343" s="358" t="s">
        <v>207</v>
      </c>
      <c r="P343" s="358" t="s">
        <v>28</v>
      </c>
      <c r="Q343" s="358">
        <v>1282</v>
      </c>
      <c r="R343" s="356">
        <v>45995</v>
      </c>
      <c r="S343" s="358"/>
      <c r="T343" s="358"/>
      <c r="U343" s="356"/>
      <c r="V343" s="360">
        <v>8697709309</v>
      </c>
      <c r="W343" s="360"/>
      <c r="X343" s="360"/>
      <c r="Y343" s="356"/>
      <c r="Z343" s="360"/>
      <c r="AA343" s="360"/>
      <c r="AB343" s="360"/>
    </row>
    <row r="344" spans="1:28" s="213" customFormat="1" hidden="1" x14ac:dyDescent="0.25">
      <c r="A344" s="356">
        <v>46111</v>
      </c>
      <c r="B344" s="351" t="s">
        <v>363</v>
      </c>
      <c r="C344" s="351" t="s">
        <v>364</v>
      </c>
      <c r="D344" s="357">
        <v>180840015775</v>
      </c>
      <c r="E344" s="358" t="s">
        <v>1992</v>
      </c>
      <c r="F344" s="359" t="s">
        <v>4715</v>
      </c>
      <c r="G344" s="356">
        <v>45960</v>
      </c>
      <c r="H344" s="356">
        <v>45989</v>
      </c>
      <c r="I344" s="358" t="s">
        <v>4501</v>
      </c>
      <c r="J344" s="356">
        <v>44562</v>
      </c>
      <c r="K344" s="356">
        <v>45909</v>
      </c>
      <c r="L344" s="358" t="s">
        <v>846</v>
      </c>
      <c r="M344" s="358"/>
      <c r="N344" s="358"/>
      <c r="O344" s="358"/>
      <c r="P344" s="358" t="s">
        <v>442</v>
      </c>
      <c r="Q344" s="358"/>
      <c r="R344" s="356"/>
      <c r="S344" s="358"/>
      <c r="T344" s="358"/>
      <c r="U344" s="356"/>
      <c r="V344" s="360">
        <v>133291435</v>
      </c>
      <c r="W344" s="360">
        <v>9.9336194167206848</v>
      </c>
      <c r="X344" s="360"/>
      <c r="Y344" s="356"/>
      <c r="Z344" s="360"/>
      <c r="AA344" s="360"/>
      <c r="AB344" s="360"/>
    </row>
    <row r="345" spans="1:28" s="213" customFormat="1" hidden="1" x14ac:dyDescent="0.25">
      <c r="A345" s="356">
        <v>46111</v>
      </c>
      <c r="B345" s="351" t="s">
        <v>363</v>
      </c>
      <c r="C345" s="351" t="s">
        <v>364</v>
      </c>
      <c r="D345" s="357">
        <v>660816301546</v>
      </c>
      <c r="E345" s="358" t="s">
        <v>1110</v>
      </c>
      <c r="F345" s="359" t="s">
        <v>4716</v>
      </c>
      <c r="G345" s="356">
        <v>45918</v>
      </c>
      <c r="H345" s="356">
        <v>45925</v>
      </c>
      <c r="I345" s="358" t="s">
        <v>4501</v>
      </c>
      <c r="J345" s="356">
        <v>44603</v>
      </c>
      <c r="K345" s="356">
        <v>45912</v>
      </c>
      <c r="L345" s="358" t="s">
        <v>846</v>
      </c>
      <c r="M345" s="358"/>
      <c r="N345" s="358"/>
      <c r="O345" s="358"/>
      <c r="P345" s="358" t="s">
        <v>4502</v>
      </c>
      <c r="Q345" s="358"/>
      <c r="R345" s="356"/>
      <c r="S345" s="358"/>
      <c r="T345" s="358"/>
      <c r="U345" s="356"/>
      <c r="V345" s="360">
        <v>7849867</v>
      </c>
      <c r="W345" s="360">
        <v>32.376031599133974</v>
      </c>
      <c r="X345" s="360">
        <v>178650</v>
      </c>
      <c r="Y345" s="356"/>
      <c r="Z345" s="360"/>
      <c r="AA345" s="360"/>
      <c r="AB345" s="360"/>
    </row>
    <row r="346" spans="1:28" s="213" customFormat="1" hidden="1" x14ac:dyDescent="0.25">
      <c r="A346" s="356">
        <v>46111</v>
      </c>
      <c r="B346" s="351" t="s">
        <v>363</v>
      </c>
      <c r="C346" s="351" t="s">
        <v>364</v>
      </c>
      <c r="D346" s="357">
        <v>50140003432</v>
      </c>
      <c r="E346" s="358" t="s">
        <v>1524</v>
      </c>
      <c r="F346" s="359" t="s">
        <v>4717</v>
      </c>
      <c r="G346" s="356">
        <v>45904</v>
      </c>
      <c r="H346" s="356">
        <v>45973</v>
      </c>
      <c r="I346" s="358" t="s">
        <v>4442</v>
      </c>
      <c r="J346" s="356">
        <v>44743</v>
      </c>
      <c r="K346" s="356">
        <v>45291</v>
      </c>
      <c r="L346" s="358" t="s">
        <v>669</v>
      </c>
      <c r="M346" s="358"/>
      <c r="N346" s="358"/>
      <c r="O346" s="358"/>
      <c r="P346" s="358" t="s">
        <v>28</v>
      </c>
      <c r="Q346" s="358"/>
      <c r="R346" s="356"/>
      <c r="S346" s="358"/>
      <c r="T346" s="358"/>
      <c r="U346" s="356"/>
      <c r="V346" s="360">
        <v>1739773560</v>
      </c>
      <c r="W346" s="360">
        <v>16.264734794310581</v>
      </c>
      <c r="X346" s="360">
        <v>30000000</v>
      </c>
      <c r="Y346" s="356"/>
      <c r="Z346" s="360"/>
      <c r="AA346" s="360"/>
      <c r="AB346" s="360"/>
    </row>
    <row r="347" spans="1:28" s="213" customFormat="1" hidden="1" x14ac:dyDescent="0.25">
      <c r="A347" s="356">
        <v>46111</v>
      </c>
      <c r="B347" s="351" t="s">
        <v>363</v>
      </c>
      <c r="C347" s="351" t="s">
        <v>364</v>
      </c>
      <c r="D347" s="357">
        <v>810510300255</v>
      </c>
      <c r="E347" s="358" t="s">
        <v>795</v>
      </c>
      <c r="F347" s="359" t="s">
        <v>844</v>
      </c>
      <c r="G347" s="356">
        <v>45877</v>
      </c>
      <c r="H347" s="356">
        <v>45895</v>
      </c>
      <c r="I347" s="358" t="s">
        <v>4501</v>
      </c>
      <c r="J347" s="356">
        <v>44562</v>
      </c>
      <c r="K347" s="356">
        <v>45869</v>
      </c>
      <c r="L347" s="358" t="s">
        <v>672</v>
      </c>
      <c r="M347" s="358"/>
      <c r="N347" s="358"/>
      <c r="O347" s="358"/>
      <c r="P347" s="358" t="s">
        <v>4502</v>
      </c>
      <c r="Q347" s="358"/>
      <c r="R347" s="356"/>
      <c r="S347" s="358"/>
      <c r="T347" s="358"/>
      <c r="U347" s="356"/>
      <c r="V347" s="360">
        <v>108083233</v>
      </c>
      <c r="W347" s="360">
        <v>2.8146034270989051</v>
      </c>
      <c r="X347" s="360"/>
      <c r="Y347" s="356"/>
      <c r="Z347" s="360"/>
      <c r="AA347" s="360"/>
      <c r="AB347" s="360"/>
    </row>
    <row r="348" spans="1:28" s="213" customFormat="1" hidden="1" x14ac:dyDescent="0.25">
      <c r="A348" s="356">
        <v>46111</v>
      </c>
      <c r="B348" s="351" t="s">
        <v>363</v>
      </c>
      <c r="C348" s="351" t="s">
        <v>364</v>
      </c>
      <c r="D348" s="357">
        <v>200740012268</v>
      </c>
      <c r="E348" s="358" t="s">
        <v>845</v>
      </c>
      <c r="F348" s="359" t="s">
        <v>4718</v>
      </c>
      <c r="G348" s="356">
        <v>45877</v>
      </c>
      <c r="H348" s="356">
        <v>45891</v>
      </c>
      <c r="I348" s="358" t="s">
        <v>4501</v>
      </c>
      <c r="J348" s="356">
        <v>44562</v>
      </c>
      <c r="K348" s="356">
        <v>45867</v>
      </c>
      <c r="L348" s="358" t="s">
        <v>846</v>
      </c>
      <c r="M348" s="358"/>
      <c r="N348" s="358"/>
      <c r="O348" s="358"/>
      <c r="P348" s="358" t="s">
        <v>4502</v>
      </c>
      <c r="Q348" s="358"/>
      <c r="R348" s="356"/>
      <c r="S348" s="358"/>
      <c r="T348" s="358"/>
      <c r="U348" s="356"/>
      <c r="V348" s="360">
        <v>29908091</v>
      </c>
      <c r="W348" s="360">
        <v>15.492813909136625</v>
      </c>
      <c r="X348" s="360">
        <v>1200000</v>
      </c>
      <c r="Y348" s="356"/>
      <c r="Z348" s="360"/>
      <c r="AA348" s="360"/>
      <c r="AB348" s="360"/>
    </row>
    <row r="349" spans="1:28" s="213" customFormat="1" hidden="1" x14ac:dyDescent="0.25">
      <c r="A349" s="356">
        <v>46111</v>
      </c>
      <c r="B349" s="351" t="s">
        <v>363</v>
      </c>
      <c r="C349" s="351" t="s">
        <v>364</v>
      </c>
      <c r="D349" s="357">
        <v>70940024236</v>
      </c>
      <c r="E349" s="358" t="s">
        <v>782</v>
      </c>
      <c r="F349" s="359" t="s">
        <v>4719</v>
      </c>
      <c r="G349" s="356">
        <v>45861</v>
      </c>
      <c r="H349" s="356">
        <v>45897</v>
      </c>
      <c r="I349" s="358" t="s">
        <v>4442</v>
      </c>
      <c r="J349" s="356">
        <v>44682</v>
      </c>
      <c r="K349" s="356">
        <v>45657</v>
      </c>
      <c r="L349" s="358" t="s">
        <v>765</v>
      </c>
      <c r="M349" s="358"/>
      <c r="N349" s="358"/>
      <c r="O349" s="358"/>
      <c r="P349" s="358" t="s">
        <v>42</v>
      </c>
      <c r="Q349" s="358"/>
      <c r="R349" s="356"/>
      <c r="S349" s="358"/>
      <c r="T349" s="358"/>
      <c r="U349" s="356"/>
      <c r="V349" s="360">
        <v>77721514</v>
      </c>
      <c r="W349" s="360">
        <v>21.949719891344809</v>
      </c>
      <c r="X349" s="360"/>
      <c r="Y349" s="356"/>
      <c r="Z349" s="360"/>
      <c r="AA349" s="360"/>
      <c r="AB349" s="360"/>
    </row>
    <row r="350" spans="1:28" s="213" customFormat="1" hidden="1" x14ac:dyDescent="0.25">
      <c r="A350" s="356">
        <v>46111</v>
      </c>
      <c r="B350" s="351" t="s">
        <v>363</v>
      </c>
      <c r="C350" s="351" t="s">
        <v>364</v>
      </c>
      <c r="D350" s="357">
        <v>231040001661</v>
      </c>
      <c r="E350" s="358" t="s">
        <v>671</v>
      </c>
      <c r="F350" s="359" t="s">
        <v>800</v>
      </c>
      <c r="G350" s="356">
        <v>45856</v>
      </c>
      <c r="H350" s="356">
        <v>45882</v>
      </c>
      <c r="I350" s="358" t="s">
        <v>4442</v>
      </c>
      <c r="J350" s="356">
        <v>45201</v>
      </c>
      <c r="K350" s="356">
        <v>45697</v>
      </c>
      <c r="L350" s="358" t="s">
        <v>672</v>
      </c>
      <c r="M350" s="358"/>
      <c r="N350" s="358"/>
      <c r="O350" s="358"/>
      <c r="P350" s="358" t="s">
        <v>258</v>
      </c>
      <c r="Q350" s="358"/>
      <c r="R350" s="356"/>
      <c r="S350" s="358"/>
      <c r="T350" s="358"/>
      <c r="U350" s="356"/>
      <c r="V350" s="360"/>
      <c r="W350" s="360"/>
      <c r="X350" s="360">
        <v>615161315</v>
      </c>
      <c r="Y350" s="356"/>
      <c r="Z350" s="360"/>
      <c r="AA350" s="360"/>
      <c r="AB350" s="360"/>
    </row>
    <row r="351" spans="1:28" s="213" customFormat="1" hidden="1" x14ac:dyDescent="0.25">
      <c r="A351" s="356">
        <v>46111</v>
      </c>
      <c r="B351" s="351" t="s">
        <v>363</v>
      </c>
      <c r="C351" s="351" t="s">
        <v>364</v>
      </c>
      <c r="D351" s="357">
        <v>171241013565</v>
      </c>
      <c r="E351" s="358" t="s">
        <v>1013</v>
      </c>
      <c r="F351" s="359" t="s">
        <v>1326</v>
      </c>
      <c r="G351" s="356">
        <v>45855</v>
      </c>
      <c r="H351" s="356">
        <v>45856</v>
      </c>
      <c r="I351" s="358" t="s">
        <v>4501</v>
      </c>
      <c r="J351" s="356">
        <v>44562</v>
      </c>
      <c r="K351" s="356">
        <v>45827</v>
      </c>
      <c r="L351" s="358" t="s">
        <v>669</v>
      </c>
      <c r="M351" s="358"/>
      <c r="N351" s="358"/>
      <c r="O351" s="358"/>
      <c r="P351" s="358" t="s">
        <v>4502</v>
      </c>
      <c r="Q351" s="358"/>
      <c r="R351" s="356"/>
      <c r="S351" s="358"/>
      <c r="T351" s="358"/>
      <c r="U351" s="356"/>
      <c r="V351" s="360">
        <v>162692537</v>
      </c>
      <c r="W351" s="360">
        <v>17.961623640838198</v>
      </c>
      <c r="X351" s="360">
        <v>500000</v>
      </c>
      <c r="Y351" s="356"/>
      <c r="Z351" s="360"/>
      <c r="AA351" s="360"/>
      <c r="AB351" s="360"/>
    </row>
    <row r="352" spans="1:28" s="213" customFormat="1" hidden="1" x14ac:dyDescent="0.25">
      <c r="A352" s="356">
        <v>46111</v>
      </c>
      <c r="B352" s="351" t="s">
        <v>363</v>
      </c>
      <c r="C352" s="351" t="s">
        <v>364</v>
      </c>
      <c r="D352" s="357">
        <v>911124400678</v>
      </c>
      <c r="E352" s="358" t="s">
        <v>4720</v>
      </c>
      <c r="F352" s="359" t="s">
        <v>4721</v>
      </c>
      <c r="G352" s="356">
        <v>46092</v>
      </c>
      <c r="H352" s="356">
        <v>46097</v>
      </c>
      <c r="I352" s="358" t="s">
        <v>4501</v>
      </c>
      <c r="J352" s="356">
        <v>45706</v>
      </c>
      <c r="K352" s="356">
        <v>46079</v>
      </c>
      <c r="L352" s="358" t="s">
        <v>788</v>
      </c>
      <c r="M352" s="358"/>
      <c r="N352" s="358"/>
      <c r="O352" s="358"/>
      <c r="P352" s="358" t="s">
        <v>4502</v>
      </c>
      <c r="Q352" s="358"/>
      <c r="R352" s="356"/>
      <c r="S352" s="358"/>
      <c r="T352" s="358"/>
      <c r="U352" s="356"/>
      <c r="V352" s="360"/>
      <c r="W352" s="360"/>
      <c r="X352" s="360"/>
      <c r="Y352" s="356"/>
      <c r="Z352" s="360"/>
      <c r="AA352" s="360"/>
      <c r="AB352" s="360"/>
    </row>
    <row r="353" spans="1:28" s="213" customFormat="1" hidden="1" x14ac:dyDescent="0.25">
      <c r="A353" s="356">
        <v>46111</v>
      </c>
      <c r="B353" s="351" t="s">
        <v>363</v>
      </c>
      <c r="C353" s="351" t="s">
        <v>364</v>
      </c>
      <c r="D353" s="357">
        <v>820912302352</v>
      </c>
      <c r="E353" s="358" t="s">
        <v>4722</v>
      </c>
      <c r="F353" s="359" t="s">
        <v>4723</v>
      </c>
      <c r="G353" s="356">
        <v>46092</v>
      </c>
      <c r="H353" s="356">
        <v>46094</v>
      </c>
      <c r="I353" s="358" t="s">
        <v>4501</v>
      </c>
      <c r="J353" s="356">
        <v>44927</v>
      </c>
      <c r="K353" s="356">
        <v>46091</v>
      </c>
      <c r="L353" s="358" t="s">
        <v>808</v>
      </c>
      <c r="M353" s="358"/>
      <c r="N353" s="358"/>
      <c r="O353" s="358"/>
      <c r="P353" s="358" t="s">
        <v>4502</v>
      </c>
      <c r="Q353" s="358"/>
      <c r="R353" s="356"/>
      <c r="S353" s="358"/>
      <c r="T353" s="358"/>
      <c r="U353" s="356"/>
      <c r="V353" s="360"/>
      <c r="W353" s="360"/>
      <c r="X353" s="360"/>
      <c r="Y353" s="356"/>
      <c r="Z353" s="360"/>
      <c r="AA353" s="360"/>
      <c r="AB353" s="360"/>
    </row>
    <row r="354" spans="1:28" s="213" customFormat="1" hidden="1" x14ac:dyDescent="0.25">
      <c r="A354" s="356">
        <v>46111</v>
      </c>
      <c r="B354" s="351" t="s">
        <v>363</v>
      </c>
      <c r="C354" s="351" t="s">
        <v>364</v>
      </c>
      <c r="D354" s="357">
        <v>181140019120</v>
      </c>
      <c r="E354" s="358" t="s">
        <v>4724</v>
      </c>
      <c r="F354" s="359" t="s">
        <v>4725</v>
      </c>
      <c r="G354" s="356">
        <v>46086</v>
      </c>
      <c r="H354" s="356">
        <v>46092</v>
      </c>
      <c r="I354" s="358" t="s">
        <v>4501</v>
      </c>
      <c r="J354" s="356">
        <v>44927</v>
      </c>
      <c r="K354" s="356">
        <v>46076</v>
      </c>
      <c r="L354" s="358" t="s">
        <v>3767</v>
      </c>
      <c r="M354" s="358"/>
      <c r="N354" s="358"/>
      <c r="O354" s="358"/>
      <c r="P354" s="358" t="s">
        <v>4502</v>
      </c>
      <c r="Q354" s="358"/>
      <c r="R354" s="356"/>
      <c r="S354" s="358"/>
      <c r="T354" s="358"/>
      <c r="U354" s="356"/>
      <c r="V354" s="360"/>
      <c r="W354" s="360"/>
      <c r="X354" s="360"/>
      <c r="Y354" s="356"/>
      <c r="Z354" s="360"/>
      <c r="AA354" s="360"/>
      <c r="AB354" s="360"/>
    </row>
    <row r="355" spans="1:28" s="213" customFormat="1" hidden="1" x14ac:dyDescent="0.25">
      <c r="A355" s="356">
        <v>46014</v>
      </c>
      <c r="B355" s="351" t="s">
        <v>361</v>
      </c>
      <c r="C355" s="351" t="s">
        <v>362</v>
      </c>
      <c r="D355" s="357">
        <v>170440037274</v>
      </c>
      <c r="E355" s="358" t="s">
        <v>2228</v>
      </c>
      <c r="F355" s="359" t="s">
        <v>2229</v>
      </c>
      <c r="G355" s="356">
        <v>46002</v>
      </c>
      <c r="H355" s="356">
        <v>46013</v>
      </c>
      <c r="I355" s="358" t="s">
        <v>24</v>
      </c>
      <c r="J355" s="356">
        <v>44927</v>
      </c>
      <c r="K355" s="356" t="s">
        <v>39</v>
      </c>
      <c r="L355" s="358" t="s">
        <v>490</v>
      </c>
      <c r="M355" s="358" t="s">
        <v>150</v>
      </c>
      <c r="N355" s="358"/>
      <c r="O355" s="358" t="s">
        <v>207</v>
      </c>
      <c r="P355" s="358" t="s">
        <v>28</v>
      </c>
      <c r="Q355" s="358">
        <v>1318</v>
      </c>
      <c r="R355" s="356">
        <v>45999</v>
      </c>
      <c r="S355" s="358"/>
      <c r="T355" s="358"/>
      <c r="U355" s="356"/>
      <c r="V355" s="360">
        <v>15129515334</v>
      </c>
      <c r="W355" s="360"/>
      <c r="X355" s="360"/>
      <c r="Y355" s="356"/>
      <c r="Z355" s="360"/>
      <c r="AA355" s="360"/>
      <c r="AB355" s="360"/>
    </row>
    <row r="356" spans="1:28" s="213" customFormat="1" hidden="1" x14ac:dyDescent="0.25">
      <c r="A356" s="356">
        <v>46111</v>
      </c>
      <c r="B356" s="351" t="s">
        <v>363</v>
      </c>
      <c r="C356" s="351" t="s">
        <v>364</v>
      </c>
      <c r="D356" s="357">
        <v>190240037538</v>
      </c>
      <c r="E356" s="358" t="s">
        <v>4726</v>
      </c>
      <c r="F356" s="359" t="s">
        <v>4727</v>
      </c>
      <c r="G356" s="356">
        <v>46084</v>
      </c>
      <c r="H356" s="356">
        <v>46086</v>
      </c>
      <c r="I356" s="358" t="s">
        <v>4501</v>
      </c>
      <c r="J356" s="356">
        <v>44927</v>
      </c>
      <c r="K356" s="356">
        <v>46073</v>
      </c>
      <c r="L356" s="358" t="s">
        <v>788</v>
      </c>
      <c r="M356" s="358"/>
      <c r="N356" s="358"/>
      <c r="O356" s="358"/>
      <c r="P356" s="358" t="s">
        <v>4502</v>
      </c>
      <c r="Q356" s="358"/>
      <c r="R356" s="356"/>
      <c r="S356" s="358"/>
      <c r="T356" s="358"/>
      <c r="U356" s="356"/>
      <c r="V356" s="360"/>
      <c r="W356" s="360"/>
      <c r="X356" s="360"/>
      <c r="Y356" s="356"/>
      <c r="Z356" s="360"/>
      <c r="AA356" s="360"/>
      <c r="AB356" s="360"/>
    </row>
    <row r="357" spans="1:28" s="213" customFormat="1" hidden="1" x14ac:dyDescent="0.25">
      <c r="A357" s="356">
        <v>46111</v>
      </c>
      <c r="B357" s="351" t="s">
        <v>363</v>
      </c>
      <c r="C357" s="351" t="s">
        <v>364</v>
      </c>
      <c r="D357" s="357">
        <v>811108401727</v>
      </c>
      <c r="E357" s="358" t="s">
        <v>4728</v>
      </c>
      <c r="F357" s="359" t="s">
        <v>4729</v>
      </c>
      <c r="G357" s="356">
        <v>46084</v>
      </c>
      <c r="H357" s="356">
        <v>46087</v>
      </c>
      <c r="I357" s="358" t="s">
        <v>4501</v>
      </c>
      <c r="J357" s="356">
        <v>44927</v>
      </c>
      <c r="K357" s="356">
        <v>46072</v>
      </c>
      <c r="L357" s="358" t="s">
        <v>3767</v>
      </c>
      <c r="M357" s="358"/>
      <c r="N357" s="358"/>
      <c r="O357" s="358"/>
      <c r="P357" s="358" t="s">
        <v>4502</v>
      </c>
      <c r="Q357" s="358"/>
      <c r="R357" s="356"/>
      <c r="S357" s="358"/>
      <c r="T357" s="358"/>
      <c r="U357" s="356"/>
      <c r="V357" s="360"/>
      <c r="W357" s="360"/>
      <c r="X357" s="360"/>
      <c r="Y357" s="356"/>
      <c r="Z357" s="360"/>
      <c r="AA357" s="360"/>
      <c r="AB357" s="360"/>
    </row>
    <row r="358" spans="1:28" s="213" customFormat="1" hidden="1" x14ac:dyDescent="0.25">
      <c r="A358" s="356">
        <v>46111</v>
      </c>
      <c r="B358" s="351" t="s">
        <v>363</v>
      </c>
      <c r="C358" s="351" t="s">
        <v>364</v>
      </c>
      <c r="D358" s="357">
        <v>250440010275</v>
      </c>
      <c r="E358" s="358" t="s">
        <v>3765</v>
      </c>
      <c r="F358" s="359" t="s">
        <v>3875</v>
      </c>
      <c r="G358" s="356">
        <v>46071</v>
      </c>
      <c r="H358" s="356">
        <v>46071</v>
      </c>
      <c r="I358" s="358" t="s">
        <v>4501</v>
      </c>
      <c r="J358" s="356">
        <v>45755</v>
      </c>
      <c r="K358" s="356">
        <v>46066</v>
      </c>
      <c r="L358" s="358" t="s">
        <v>3767</v>
      </c>
      <c r="M358" s="358"/>
      <c r="N358" s="358"/>
      <c r="O358" s="358"/>
      <c r="P358" s="358" t="s">
        <v>4502</v>
      </c>
      <c r="Q358" s="358"/>
      <c r="R358" s="356"/>
      <c r="S358" s="358"/>
      <c r="T358" s="358"/>
      <c r="U358" s="356"/>
      <c r="V358" s="360"/>
      <c r="W358" s="360"/>
      <c r="X358" s="360"/>
      <c r="Y358" s="356"/>
      <c r="Z358" s="360"/>
      <c r="AA358" s="360"/>
      <c r="AB358" s="360"/>
    </row>
    <row r="359" spans="1:28" s="213" customFormat="1" hidden="1" x14ac:dyDescent="0.25">
      <c r="A359" s="356">
        <v>46111</v>
      </c>
      <c r="B359" s="351" t="s">
        <v>363</v>
      </c>
      <c r="C359" s="351" t="s">
        <v>364</v>
      </c>
      <c r="D359" s="357">
        <v>250540014454</v>
      </c>
      <c r="E359" s="358" t="s">
        <v>3762</v>
      </c>
      <c r="F359" s="359" t="s">
        <v>4730</v>
      </c>
      <c r="G359" s="356">
        <v>46070</v>
      </c>
      <c r="H359" s="356">
        <v>46080</v>
      </c>
      <c r="I359" s="358" t="s">
        <v>4501</v>
      </c>
      <c r="J359" s="356">
        <v>45791</v>
      </c>
      <c r="K359" s="356">
        <v>46064</v>
      </c>
      <c r="L359" s="358" t="s">
        <v>681</v>
      </c>
      <c r="M359" s="358"/>
      <c r="N359" s="358"/>
      <c r="O359" s="358"/>
      <c r="P359" s="358" t="s">
        <v>4502</v>
      </c>
      <c r="Q359" s="358"/>
      <c r="R359" s="356"/>
      <c r="S359" s="358"/>
      <c r="T359" s="358"/>
      <c r="U359" s="356"/>
      <c r="V359" s="360"/>
      <c r="W359" s="360"/>
      <c r="X359" s="360"/>
      <c r="Y359" s="356"/>
      <c r="Z359" s="360"/>
      <c r="AA359" s="360"/>
      <c r="AB359" s="360"/>
    </row>
    <row r="360" spans="1:28" s="213" customFormat="1" hidden="1" x14ac:dyDescent="0.25">
      <c r="A360" s="356">
        <v>46111</v>
      </c>
      <c r="B360" s="351" t="s">
        <v>363</v>
      </c>
      <c r="C360" s="351" t="s">
        <v>364</v>
      </c>
      <c r="D360" s="357">
        <v>220240030412</v>
      </c>
      <c r="E360" s="358" t="s">
        <v>3784</v>
      </c>
      <c r="F360" s="359" t="s">
        <v>4731</v>
      </c>
      <c r="G360" s="356">
        <v>46062</v>
      </c>
      <c r="H360" s="356">
        <v>46065</v>
      </c>
      <c r="I360" s="358" t="s">
        <v>4501</v>
      </c>
      <c r="J360" s="356">
        <v>44927</v>
      </c>
      <c r="K360" s="356">
        <v>46055</v>
      </c>
      <c r="L360" s="358" t="s">
        <v>682</v>
      </c>
      <c r="M360" s="358"/>
      <c r="N360" s="358"/>
      <c r="O360" s="358"/>
      <c r="P360" s="358" t="s">
        <v>4502</v>
      </c>
      <c r="Q360" s="358"/>
      <c r="R360" s="356"/>
      <c r="S360" s="358"/>
      <c r="T360" s="358"/>
      <c r="U360" s="356"/>
      <c r="V360" s="360">
        <v>23920124</v>
      </c>
      <c r="W360" s="360">
        <v>9.2293459682734085</v>
      </c>
      <c r="X360" s="360"/>
      <c r="Y360" s="356"/>
      <c r="Z360" s="360"/>
      <c r="AA360" s="360"/>
      <c r="AB360" s="360"/>
    </row>
    <row r="361" spans="1:28" s="213" customFormat="1" hidden="1" x14ac:dyDescent="0.25">
      <c r="A361" s="356">
        <v>46111</v>
      </c>
      <c r="B361" s="351" t="s">
        <v>363</v>
      </c>
      <c r="C361" s="351" t="s">
        <v>364</v>
      </c>
      <c r="D361" s="357">
        <v>250440030234</v>
      </c>
      <c r="E361" s="358" t="s">
        <v>3763</v>
      </c>
      <c r="F361" s="359" t="s">
        <v>3920</v>
      </c>
      <c r="G361" s="356">
        <v>46055</v>
      </c>
      <c r="H361" s="356">
        <v>46065</v>
      </c>
      <c r="I361" s="358" t="s">
        <v>4501</v>
      </c>
      <c r="J361" s="356">
        <v>45770</v>
      </c>
      <c r="K361" s="356">
        <v>46042</v>
      </c>
      <c r="L361" s="358" t="s">
        <v>681</v>
      </c>
      <c r="M361" s="358"/>
      <c r="N361" s="358"/>
      <c r="O361" s="358"/>
      <c r="P361" s="358" t="s">
        <v>4502</v>
      </c>
      <c r="Q361" s="358"/>
      <c r="R361" s="356"/>
      <c r="S361" s="358"/>
      <c r="T361" s="358"/>
      <c r="U361" s="356"/>
      <c r="V361" s="360"/>
      <c r="W361" s="360"/>
      <c r="X361" s="360"/>
      <c r="Y361" s="356"/>
      <c r="Z361" s="360"/>
      <c r="AA361" s="360"/>
      <c r="AB361" s="360"/>
    </row>
    <row r="362" spans="1:28" s="213" customFormat="1" hidden="1" x14ac:dyDescent="0.25">
      <c r="A362" s="356">
        <v>46036</v>
      </c>
      <c r="B362" s="351" t="s">
        <v>361</v>
      </c>
      <c r="C362" s="351" t="s">
        <v>362</v>
      </c>
      <c r="D362" s="357">
        <v>951004351610</v>
      </c>
      <c r="E362" s="358" t="s">
        <v>2658</v>
      </c>
      <c r="F362" s="359" t="s">
        <v>2659</v>
      </c>
      <c r="G362" s="356">
        <v>46009</v>
      </c>
      <c r="H362" s="356">
        <v>46030</v>
      </c>
      <c r="I362" s="358" t="s">
        <v>21</v>
      </c>
      <c r="J362" s="356">
        <v>45475</v>
      </c>
      <c r="K362" s="356" t="s">
        <v>2369</v>
      </c>
      <c r="L362" s="358" t="s">
        <v>489</v>
      </c>
      <c r="M362" s="358" t="s">
        <v>2370</v>
      </c>
      <c r="N362" s="358"/>
      <c r="O362" s="358" t="s">
        <v>37</v>
      </c>
      <c r="P362" s="358" t="s">
        <v>132</v>
      </c>
      <c r="Q362" s="358"/>
      <c r="R362" s="356"/>
      <c r="S362" s="358"/>
      <c r="T362" s="358"/>
      <c r="U362" s="356"/>
      <c r="V362" s="360">
        <v>59728329</v>
      </c>
      <c r="W362" s="360"/>
      <c r="X362" s="360"/>
      <c r="Y362" s="356"/>
      <c r="Z362" s="360"/>
      <c r="AA362" s="360"/>
      <c r="AB362" s="360"/>
    </row>
    <row r="363" spans="1:28" s="213" customFormat="1" hidden="1" x14ac:dyDescent="0.25">
      <c r="A363" s="356">
        <v>46111</v>
      </c>
      <c r="B363" s="351" t="s">
        <v>363</v>
      </c>
      <c r="C363" s="351" t="s">
        <v>364</v>
      </c>
      <c r="D363" s="357">
        <v>221040043833</v>
      </c>
      <c r="E363" s="358" t="s">
        <v>3780</v>
      </c>
      <c r="F363" s="359" t="s">
        <v>3845</v>
      </c>
      <c r="G363" s="356">
        <v>46042</v>
      </c>
      <c r="H363" s="356">
        <v>46065</v>
      </c>
      <c r="I363" s="358" t="s">
        <v>4501</v>
      </c>
      <c r="J363" s="356">
        <v>44927</v>
      </c>
      <c r="K363" s="356">
        <v>46036</v>
      </c>
      <c r="L363" s="358" t="s">
        <v>808</v>
      </c>
      <c r="M363" s="358"/>
      <c r="N363" s="358"/>
      <c r="O363" s="358"/>
      <c r="P363" s="358" t="s">
        <v>4502</v>
      </c>
      <c r="Q363" s="358"/>
      <c r="R363" s="356"/>
      <c r="S363" s="358"/>
      <c r="T363" s="358"/>
      <c r="U363" s="356"/>
      <c r="V363" s="360">
        <v>58185135015</v>
      </c>
      <c r="W363" s="360">
        <v>8.4952121131787663</v>
      </c>
      <c r="X363" s="360"/>
      <c r="Y363" s="356"/>
      <c r="Z363" s="360"/>
      <c r="AA363" s="360"/>
      <c r="AB363" s="360"/>
    </row>
    <row r="364" spans="1:28" s="213" customFormat="1" hidden="1" x14ac:dyDescent="0.25">
      <c r="A364" s="356">
        <v>46111</v>
      </c>
      <c r="B364" s="351" t="s">
        <v>363</v>
      </c>
      <c r="C364" s="351" t="s">
        <v>364</v>
      </c>
      <c r="D364" s="357">
        <v>930726401471</v>
      </c>
      <c r="E364" s="358" t="s">
        <v>3941</v>
      </c>
      <c r="F364" s="359" t="s">
        <v>4732</v>
      </c>
      <c r="G364" s="356">
        <v>46042</v>
      </c>
      <c r="H364" s="356">
        <v>46064</v>
      </c>
      <c r="I364" s="358" t="s">
        <v>4501</v>
      </c>
      <c r="J364" s="356">
        <v>44927</v>
      </c>
      <c r="K364" s="356">
        <v>46028</v>
      </c>
      <c r="L364" s="358" t="s">
        <v>788</v>
      </c>
      <c r="M364" s="358"/>
      <c r="N364" s="358"/>
      <c r="O364" s="358"/>
      <c r="P364" s="358" t="s">
        <v>4502</v>
      </c>
      <c r="Q364" s="358"/>
      <c r="R364" s="356"/>
      <c r="S364" s="358"/>
      <c r="T364" s="358"/>
      <c r="U364" s="356"/>
      <c r="V364" s="360">
        <v>59440730</v>
      </c>
      <c r="W364" s="360"/>
      <c r="X364" s="360"/>
      <c r="Y364" s="356"/>
      <c r="Z364" s="360"/>
      <c r="AA364" s="360"/>
      <c r="AB364" s="360"/>
    </row>
    <row r="365" spans="1:28" s="213" customFormat="1" hidden="1" x14ac:dyDescent="0.25">
      <c r="A365" s="356">
        <v>46111</v>
      </c>
      <c r="B365" s="351" t="s">
        <v>363</v>
      </c>
      <c r="C365" s="351" t="s">
        <v>364</v>
      </c>
      <c r="D365" s="357">
        <v>160640014548</v>
      </c>
      <c r="E365" s="358" t="s">
        <v>3178</v>
      </c>
      <c r="F365" s="359" t="s">
        <v>3067</v>
      </c>
      <c r="G365" s="356">
        <v>46037</v>
      </c>
      <c r="H365" s="356">
        <v>46041</v>
      </c>
      <c r="I365" s="358" t="s">
        <v>4501</v>
      </c>
      <c r="J365" s="356">
        <v>44927</v>
      </c>
      <c r="K365" s="356">
        <v>46009</v>
      </c>
      <c r="L365" s="358" t="s">
        <v>749</v>
      </c>
      <c r="M365" s="358"/>
      <c r="N365" s="358"/>
      <c r="O365" s="358"/>
      <c r="P365" s="358" t="s">
        <v>4502</v>
      </c>
      <c r="Q365" s="358"/>
      <c r="R365" s="356"/>
      <c r="S365" s="358"/>
      <c r="T365" s="358"/>
      <c r="U365" s="356"/>
      <c r="V365" s="360">
        <v>2480357</v>
      </c>
      <c r="W365" s="360">
        <v>5.430791666666666</v>
      </c>
      <c r="X365" s="360"/>
      <c r="Y365" s="356"/>
      <c r="Z365" s="360"/>
      <c r="AA365" s="360"/>
      <c r="AB365" s="360"/>
    </row>
    <row r="366" spans="1:28" s="213" customFormat="1" hidden="1" x14ac:dyDescent="0.25">
      <c r="A366" s="356">
        <v>46036</v>
      </c>
      <c r="B366" s="351" t="s">
        <v>361</v>
      </c>
      <c r="C366" s="351" t="s">
        <v>362</v>
      </c>
      <c r="D366" s="357">
        <v>120841010625</v>
      </c>
      <c r="E366" s="358" t="s">
        <v>2663</v>
      </c>
      <c r="F366" s="359" t="s">
        <v>2664</v>
      </c>
      <c r="G366" s="356">
        <v>46013</v>
      </c>
      <c r="H366" s="356">
        <v>46030</v>
      </c>
      <c r="I366" s="358" t="s">
        <v>21</v>
      </c>
      <c r="J366" s="356">
        <v>44562</v>
      </c>
      <c r="K366" s="356" t="s">
        <v>2642</v>
      </c>
      <c r="L366" s="358" t="s">
        <v>485</v>
      </c>
      <c r="M366" s="358" t="s">
        <v>2370</v>
      </c>
      <c r="N366" s="358"/>
      <c r="O366" s="358" t="s">
        <v>1085</v>
      </c>
      <c r="P366" s="358" t="s">
        <v>132</v>
      </c>
      <c r="Q366" s="358"/>
      <c r="R366" s="356"/>
      <c r="S366" s="358"/>
      <c r="T366" s="358"/>
      <c r="U366" s="356"/>
      <c r="V366" s="360">
        <v>15888281</v>
      </c>
      <c r="W366" s="360"/>
      <c r="X366" s="360"/>
      <c r="Y366" s="356"/>
      <c r="Z366" s="360"/>
      <c r="AA366" s="360"/>
      <c r="AB366" s="360"/>
    </row>
    <row r="367" spans="1:28" s="213" customFormat="1" hidden="1" x14ac:dyDescent="0.25">
      <c r="A367" s="356">
        <v>46111</v>
      </c>
      <c r="B367" s="351" t="s">
        <v>363</v>
      </c>
      <c r="C367" s="351" t="s">
        <v>364</v>
      </c>
      <c r="D367" s="357">
        <v>960608400060</v>
      </c>
      <c r="E367" s="358" t="s">
        <v>2693</v>
      </c>
      <c r="F367" s="359" t="s">
        <v>2681</v>
      </c>
      <c r="G367" s="356">
        <v>46020</v>
      </c>
      <c r="H367" s="356">
        <v>46028</v>
      </c>
      <c r="I367" s="358" t="s">
        <v>4501</v>
      </c>
      <c r="J367" s="356">
        <v>44743</v>
      </c>
      <c r="K367" s="356">
        <v>46006</v>
      </c>
      <c r="L367" s="358" t="s">
        <v>682</v>
      </c>
      <c r="M367" s="358"/>
      <c r="N367" s="358"/>
      <c r="O367" s="358"/>
      <c r="P367" s="358" t="s">
        <v>4502</v>
      </c>
      <c r="Q367" s="358"/>
      <c r="R367" s="356"/>
      <c r="S367" s="358"/>
      <c r="T367" s="358"/>
      <c r="U367" s="356"/>
      <c r="V367" s="360">
        <v>84253692</v>
      </c>
      <c r="W367" s="360">
        <v>3.2976249179994261</v>
      </c>
      <c r="X367" s="360"/>
      <c r="Y367" s="356"/>
      <c r="Z367" s="360"/>
      <c r="AA367" s="360"/>
      <c r="AB367" s="360"/>
    </row>
    <row r="368" spans="1:28" s="213" customFormat="1" hidden="1" x14ac:dyDescent="0.25">
      <c r="A368" s="356">
        <v>46036</v>
      </c>
      <c r="B368" s="351" t="s">
        <v>361</v>
      </c>
      <c r="C368" s="351" t="s">
        <v>362</v>
      </c>
      <c r="D368" s="357">
        <v>180640015074</v>
      </c>
      <c r="E368" s="358" t="s">
        <v>2671</v>
      </c>
      <c r="F368" s="359" t="s">
        <v>2672</v>
      </c>
      <c r="G368" s="356">
        <v>46016</v>
      </c>
      <c r="H368" s="356">
        <v>46028</v>
      </c>
      <c r="I368" s="358" t="s">
        <v>24</v>
      </c>
      <c r="J368" s="356">
        <v>44562</v>
      </c>
      <c r="K368" s="356" t="s">
        <v>39</v>
      </c>
      <c r="L368" s="358" t="s">
        <v>1786</v>
      </c>
      <c r="M368" s="358" t="s">
        <v>152</v>
      </c>
      <c r="N368" s="358"/>
      <c r="O368" s="358" t="s">
        <v>188</v>
      </c>
      <c r="P368" s="358" t="s">
        <v>28</v>
      </c>
      <c r="Q368" s="358">
        <v>1380</v>
      </c>
      <c r="R368" s="356">
        <v>46014</v>
      </c>
      <c r="S368" s="358"/>
      <c r="T368" s="358"/>
      <c r="U368" s="356"/>
      <c r="V368" s="360">
        <v>6020527891</v>
      </c>
      <c r="W368" s="360"/>
      <c r="X368" s="360"/>
      <c r="Y368" s="356"/>
      <c r="Z368" s="360"/>
      <c r="AA368" s="360"/>
      <c r="AB368" s="360"/>
    </row>
    <row r="369" spans="1:28" s="213" customFormat="1" hidden="1" x14ac:dyDescent="0.25">
      <c r="A369" s="356">
        <v>46111</v>
      </c>
      <c r="B369" s="351" t="s">
        <v>363</v>
      </c>
      <c r="C369" s="351" t="s">
        <v>364</v>
      </c>
      <c r="D369" s="357">
        <v>230240022292</v>
      </c>
      <c r="E369" s="358" t="s">
        <v>2940</v>
      </c>
      <c r="F369" s="359" t="s">
        <v>2153</v>
      </c>
      <c r="G369" s="356">
        <v>46015</v>
      </c>
      <c r="H369" s="356">
        <v>46030</v>
      </c>
      <c r="I369" s="358" t="s">
        <v>4501</v>
      </c>
      <c r="J369" s="356">
        <v>44971</v>
      </c>
      <c r="K369" s="356">
        <v>46002</v>
      </c>
      <c r="L369" s="358" t="s">
        <v>3767</v>
      </c>
      <c r="M369" s="358"/>
      <c r="N369" s="358"/>
      <c r="O369" s="358"/>
      <c r="P369" s="358" t="s">
        <v>4502</v>
      </c>
      <c r="Q369" s="358"/>
      <c r="R369" s="356"/>
      <c r="S369" s="358"/>
      <c r="T369" s="358"/>
      <c r="U369" s="356"/>
      <c r="V369" s="360">
        <v>4067103458</v>
      </c>
      <c r="W369" s="360">
        <v>3.7420153544942942</v>
      </c>
      <c r="X369" s="360"/>
      <c r="Y369" s="356"/>
      <c r="Z369" s="360"/>
      <c r="AA369" s="360"/>
      <c r="AB369" s="360"/>
    </row>
    <row r="370" spans="1:28" s="213" customFormat="1" hidden="1" x14ac:dyDescent="0.25">
      <c r="A370" s="356">
        <v>46111</v>
      </c>
      <c r="B370" s="351" t="s">
        <v>363</v>
      </c>
      <c r="C370" s="351" t="s">
        <v>364</v>
      </c>
      <c r="D370" s="357">
        <v>40440000893</v>
      </c>
      <c r="E370" s="358" t="s">
        <v>952</v>
      </c>
      <c r="F370" s="359" t="s">
        <v>2117</v>
      </c>
      <c r="G370" s="356">
        <v>46010</v>
      </c>
      <c r="H370" s="356">
        <v>46015</v>
      </c>
      <c r="I370" s="358" t="s">
        <v>4442</v>
      </c>
      <c r="J370" s="356">
        <v>44927</v>
      </c>
      <c r="K370" s="356">
        <v>45657</v>
      </c>
      <c r="L370" s="358" t="s">
        <v>799</v>
      </c>
      <c r="M370" s="358"/>
      <c r="N370" s="358"/>
      <c r="O370" s="358"/>
      <c r="P370" s="358" t="s">
        <v>28</v>
      </c>
      <c r="Q370" s="358"/>
      <c r="R370" s="356"/>
      <c r="S370" s="358"/>
      <c r="T370" s="358"/>
      <c r="U370" s="356"/>
      <c r="V370" s="360">
        <v>12974155915</v>
      </c>
      <c r="W370" s="360">
        <v>10.942012622202236</v>
      </c>
      <c r="X370" s="360">
        <v>4048300</v>
      </c>
      <c r="Y370" s="356"/>
      <c r="Z370" s="360"/>
      <c r="AA370" s="360"/>
      <c r="AB370" s="360"/>
    </row>
    <row r="371" spans="1:28" s="213" customFormat="1" hidden="1" x14ac:dyDescent="0.25">
      <c r="A371" s="356">
        <v>46111</v>
      </c>
      <c r="B371" s="351" t="s">
        <v>363</v>
      </c>
      <c r="C371" s="351" t="s">
        <v>364</v>
      </c>
      <c r="D371" s="357">
        <v>191140006686</v>
      </c>
      <c r="E371" s="358" t="s">
        <v>2304</v>
      </c>
      <c r="F371" s="359" t="s">
        <v>2231</v>
      </c>
      <c r="G371" s="356">
        <v>46008</v>
      </c>
      <c r="H371" s="356">
        <v>46027</v>
      </c>
      <c r="I371" s="358" t="s">
        <v>4442</v>
      </c>
      <c r="J371" s="356">
        <v>44562</v>
      </c>
      <c r="K371" s="356">
        <v>45930</v>
      </c>
      <c r="L371" s="358" t="s">
        <v>681</v>
      </c>
      <c r="M371" s="358"/>
      <c r="N371" s="358"/>
      <c r="O371" s="358"/>
      <c r="P371" s="358" t="s">
        <v>96</v>
      </c>
      <c r="Q371" s="358"/>
      <c r="R371" s="356"/>
      <c r="S371" s="358"/>
      <c r="T371" s="358"/>
      <c r="U371" s="356"/>
      <c r="V371" s="360">
        <v>16306413695</v>
      </c>
      <c r="W371" s="360">
        <v>1.6330872534747862</v>
      </c>
      <c r="X371" s="360"/>
      <c r="Y371" s="356"/>
      <c r="Z371" s="360"/>
      <c r="AA371" s="360"/>
      <c r="AB371" s="360"/>
    </row>
    <row r="372" spans="1:28" s="213" customFormat="1" hidden="1" x14ac:dyDescent="0.25">
      <c r="A372" s="356">
        <v>46111</v>
      </c>
      <c r="B372" s="351" t="s">
        <v>363</v>
      </c>
      <c r="C372" s="351" t="s">
        <v>364</v>
      </c>
      <c r="D372" s="357">
        <v>201040035908</v>
      </c>
      <c r="E372" s="358" t="s">
        <v>2209</v>
      </c>
      <c r="F372" s="359" t="s">
        <v>2183</v>
      </c>
      <c r="G372" s="356">
        <v>46006</v>
      </c>
      <c r="H372" s="356">
        <v>46014</v>
      </c>
      <c r="I372" s="358" t="s">
        <v>4501</v>
      </c>
      <c r="J372" s="356">
        <v>44562</v>
      </c>
      <c r="K372" s="356">
        <v>45985</v>
      </c>
      <c r="L372" s="358" t="s">
        <v>3767</v>
      </c>
      <c r="M372" s="358"/>
      <c r="N372" s="358"/>
      <c r="O372" s="358"/>
      <c r="P372" s="358" t="s">
        <v>4502</v>
      </c>
      <c r="Q372" s="358"/>
      <c r="R372" s="356"/>
      <c r="S372" s="358"/>
      <c r="T372" s="358"/>
      <c r="U372" s="356"/>
      <c r="V372" s="360">
        <v>251329541</v>
      </c>
      <c r="W372" s="360">
        <v>20.8861864580267</v>
      </c>
      <c r="X372" s="360"/>
      <c r="Y372" s="356"/>
      <c r="Z372" s="360"/>
      <c r="AA372" s="360"/>
      <c r="AB372" s="360"/>
    </row>
    <row r="373" spans="1:28" s="213" customFormat="1" hidden="1" x14ac:dyDescent="0.25">
      <c r="A373" s="356">
        <v>46111</v>
      </c>
      <c r="B373" s="351" t="s">
        <v>363</v>
      </c>
      <c r="C373" s="351" t="s">
        <v>364</v>
      </c>
      <c r="D373" s="357">
        <v>51140000619</v>
      </c>
      <c r="E373" s="358" t="s">
        <v>2277</v>
      </c>
      <c r="F373" s="359" t="s">
        <v>4733</v>
      </c>
      <c r="G373" s="356">
        <v>46006</v>
      </c>
      <c r="H373" s="356">
        <v>46015</v>
      </c>
      <c r="I373" s="358" t="s">
        <v>4442</v>
      </c>
      <c r="J373" s="356">
        <v>44562</v>
      </c>
      <c r="K373" s="356">
        <v>45657</v>
      </c>
      <c r="L373" s="358" t="s">
        <v>808</v>
      </c>
      <c r="M373" s="358"/>
      <c r="N373" s="358"/>
      <c r="O373" s="358"/>
      <c r="P373" s="358" t="s">
        <v>28</v>
      </c>
      <c r="Q373" s="358"/>
      <c r="R373" s="356"/>
      <c r="S373" s="358"/>
      <c r="T373" s="358"/>
      <c r="U373" s="356"/>
      <c r="V373" s="360">
        <v>54578293152</v>
      </c>
      <c r="W373" s="360">
        <v>6.4625166114805728</v>
      </c>
      <c r="X373" s="360"/>
      <c r="Y373" s="356"/>
      <c r="Z373" s="360"/>
      <c r="AA373" s="360"/>
      <c r="AB373" s="360"/>
    </row>
    <row r="374" spans="1:28" s="213" customFormat="1" hidden="1" x14ac:dyDescent="0.25">
      <c r="A374" s="356">
        <v>46111</v>
      </c>
      <c r="B374" s="351" t="s">
        <v>363</v>
      </c>
      <c r="C374" s="351" t="s">
        <v>364</v>
      </c>
      <c r="D374" s="357">
        <v>540002083</v>
      </c>
      <c r="E374" s="358" t="s">
        <v>1911</v>
      </c>
      <c r="F374" s="359" t="s">
        <v>4734</v>
      </c>
      <c r="G374" s="356">
        <v>46001</v>
      </c>
      <c r="H374" s="356">
        <v>46008</v>
      </c>
      <c r="I374" s="358" t="s">
        <v>4442</v>
      </c>
      <c r="J374" s="356">
        <v>43831</v>
      </c>
      <c r="K374" s="356">
        <v>45657</v>
      </c>
      <c r="L374" s="358" t="s">
        <v>799</v>
      </c>
      <c r="M374" s="358"/>
      <c r="N374" s="358"/>
      <c r="O374" s="358"/>
      <c r="P374" s="358" t="s">
        <v>28</v>
      </c>
      <c r="Q374" s="358"/>
      <c r="R374" s="356"/>
      <c r="S374" s="358"/>
      <c r="T374" s="358"/>
      <c r="U374" s="356"/>
      <c r="V374" s="360">
        <v>54947439678</v>
      </c>
      <c r="W374" s="360">
        <v>16.074661069363312</v>
      </c>
      <c r="X374" s="360">
        <v>7652787</v>
      </c>
      <c r="Y374" s="356"/>
      <c r="Z374" s="360"/>
      <c r="AA374" s="360"/>
      <c r="AB374" s="360"/>
    </row>
    <row r="375" spans="1:28" s="213" customFormat="1" hidden="1" x14ac:dyDescent="0.25">
      <c r="A375" s="356">
        <v>46057</v>
      </c>
      <c r="B375" s="351" t="s">
        <v>361</v>
      </c>
      <c r="C375" s="351" t="s">
        <v>362</v>
      </c>
      <c r="D375" s="357">
        <v>210640021304</v>
      </c>
      <c r="E375" s="358" t="s">
        <v>2673</v>
      </c>
      <c r="F375" s="359" t="s">
        <v>2674</v>
      </c>
      <c r="G375" s="356">
        <v>46016</v>
      </c>
      <c r="H375" s="356">
        <v>46055</v>
      </c>
      <c r="I375" s="358" t="s">
        <v>24</v>
      </c>
      <c r="J375" s="356">
        <v>45292</v>
      </c>
      <c r="K375" s="356" t="s">
        <v>39</v>
      </c>
      <c r="L375" s="358" t="s">
        <v>488</v>
      </c>
      <c r="M375" s="358" t="s">
        <v>152</v>
      </c>
      <c r="N375" s="358"/>
      <c r="O375" s="358" t="s">
        <v>2675</v>
      </c>
      <c r="P375" s="358" t="s">
        <v>28</v>
      </c>
      <c r="Q375" s="358">
        <v>1389</v>
      </c>
      <c r="R375" s="356">
        <v>46016</v>
      </c>
      <c r="S375" s="358"/>
      <c r="T375" s="358"/>
      <c r="U375" s="356"/>
      <c r="V375" s="360">
        <v>0</v>
      </c>
      <c r="W375" s="360"/>
      <c r="X375" s="360"/>
      <c r="Y375" s="356"/>
      <c r="Z375" s="360"/>
      <c r="AA375" s="360"/>
      <c r="AB375" s="360"/>
    </row>
    <row r="376" spans="1:28" s="213" customFormat="1" hidden="1" x14ac:dyDescent="0.25">
      <c r="A376" s="356">
        <v>46078</v>
      </c>
      <c r="B376" s="351" t="s">
        <v>361</v>
      </c>
      <c r="C376" s="351" t="s">
        <v>362</v>
      </c>
      <c r="D376" s="357">
        <v>920716450077</v>
      </c>
      <c r="E376" s="358" t="s">
        <v>3714</v>
      </c>
      <c r="F376" s="359" t="s">
        <v>3715</v>
      </c>
      <c r="G376" s="356">
        <v>46037</v>
      </c>
      <c r="H376" s="356">
        <v>46076</v>
      </c>
      <c r="I376" s="358" t="s">
        <v>21</v>
      </c>
      <c r="J376" s="356">
        <v>45174</v>
      </c>
      <c r="K376" s="356" t="s">
        <v>3716</v>
      </c>
      <c r="L376" s="358" t="s">
        <v>831</v>
      </c>
      <c r="M376" s="358" t="s">
        <v>2370</v>
      </c>
      <c r="N376" s="358"/>
      <c r="O376" s="358" t="s">
        <v>1168</v>
      </c>
      <c r="P376" s="358" t="s">
        <v>132</v>
      </c>
      <c r="Q376" s="358"/>
      <c r="R376" s="356"/>
      <c r="S376" s="358"/>
      <c r="T376" s="358"/>
      <c r="U376" s="356"/>
      <c r="V376" s="360">
        <v>19120424</v>
      </c>
      <c r="W376" s="360"/>
      <c r="X376" s="360"/>
      <c r="Y376" s="356"/>
      <c r="Z376" s="360"/>
      <c r="AA376" s="360"/>
      <c r="AB376" s="360"/>
    </row>
    <row r="377" spans="1:28" s="213" customFormat="1" hidden="1" x14ac:dyDescent="0.25">
      <c r="A377" s="356">
        <v>46111</v>
      </c>
      <c r="B377" s="351" t="s">
        <v>363</v>
      </c>
      <c r="C377" s="351" t="s">
        <v>364</v>
      </c>
      <c r="D377" s="357">
        <v>141140019532</v>
      </c>
      <c r="E377" s="358" t="s">
        <v>1935</v>
      </c>
      <c r="F377" s="359" t="s">
        <v>1938</v>
      </c>
      <c r="G377" s="356">
        <v>45986</v>
      </c>
      <c r="H377" s="356">
        <v>46003</v>
      </c>
      <c r="I377" s="358" t="s">
        <v>4442</v>
      </c>
      <c r="J377" s="356">
        <v>44562</v>
      </c>
      <c r="K377" s="356">
        <v>45657</v>
      </c>
      <c r="L377" s="358" t="s">
        <v>799</v>
      </c>
      <c r="M377" s="358"/>
      <c r="N377" s="358"/>
      <c r="O377" s="358"/>
      <c r="P377" s="358" t="s">
        <v>28</v>
      </c>
      <c r="Q377" s="358"/>
      <c r="R377" s="356"/>
      <c r="S377" s="358"/>
      <c r="T377" s="358"/>
      <c r="U377" s="356"/>
      <c r="V377" s="360">
        <v>45852649672</v>
      </c>
      <c r="W377" s="360">
        <v>5.5589349188472186</v>
      </c>
      <c r="X377" s="360"/>
      <c r="Y377" s="356"/>
      <c r="Z377" s="360"/>
      <c r="AA377" s="360"/>
      <c r="AB377" s="360"/>
    </row>
    <row r="378" spans="1:28" s="213" customFormat="1" hidden="1" x14ac:dyDescent="0.25">
      <c r="A378" s="356">
        <v>1</v>
      </c>
      <c r="B378" s="351" t="s">
        <v>256</v>
      </c>
      <c r="C378" s="351" t="s">
        <v>1143</v>
      </c>
      <c r="D378" s="357">
        <v>30440009984</v>
      </c>
      <c r="E378" s="358" t="s">
        <v>902</v>
      </c>
      <c r="F378" s="359" t="s">
        <v>1530</v>
      </c>
      <c r="G378" s="356">
        <v>45918</v>
      </c>
      <c r="H378" s="356">
        <v>45974</v>
      </c>
      <c r="I378" s="358" t="s">
        <v>24</v>
      </c>
      <c r="J378" s="356" t="s">
        <v>1898</v>
      </c>
      <c r="K378" s="356">
        <v>45657</v>
      </c>
      <c r="L378" s="358" t="s">
        <v>1899</v>
      </c>
      <c r="M378" s="358" t="s">
        <v>150</v>
      </c>
      <c r="N378" s="358"/>
      <c r="O378" s="358" t="s">
        <v>1900</v>
      </c>
      <c r="P378" s="358" t="s">
        <v>11</v>
      </c>
      <c r="Q378" s="358">
        <v>913</v>
      </c>
      <c r="R378" s="356">
        <v>45917</v>
      </c>
      <c r="S378" s="358"/>
      <c r="T378" s="358"/>
      <c r="U378" s="356"/>
      <c r="V378" s="360"/>
      <c r="W378" s="360"/>
      <c r="X378" s="360"/>
      <c r="Y378" s="356"/>
      <c r="Z378" s="360"/>
      <c r="AA378" s="360"/>
      <c r="AB378" s="360"/>
    </row>
    <row r="379" spans="1:28" s="213" customFormat="1" hidden="1" x14ac:dyDescent="0.25">
      <c r="A379" s="356">
        <v>46111</v>
      </c>
      <c r="B379" s="351" t="s">
        <v>363</v>
      </c>
      <c r="C379" s="351" t="s">
        <v>364</v>
      </c>
      <c r="D379" s="357">
        <v>80740000306</v>
      </c>
      <c r="E379" s="358" t="s">
        <v>1617</v>
      </c>
      <c r="F379" s="359" t="s">
        <v>4735</v>
      </c>
      <c r="G379" s="356">
        <v>45973</v>
      </c>
      <c r="H379" s="356">
        <v>45982</v>
      </c>
      <c r="I379" s="358" t="s">
        <v>4442</v>
      </c>
      <c r="J379" s="356">
        <v>44835</v>
      </c>
      <c r="K379" s="356">
        <v>45291</v>
      </c>
      <c r="L379" s="358" t="s">
        <v>749</v>
      </c>
      <c r="M379" s="358"/>
      <c r="N379" s="358"/>
      <c r="O379" s="358"/>
      <c r="P379" s="358" t="s">
        <v>28</v>
      </c>
      <c r="Q379" s="358"/>
      <c r="R379" s="356"/>
      <c r="S379" s="358"/>
      <c r="T379" s="358"/>
      <c r="U379" s="356"/>
      <c r="V379" s="360">
        <v>1645500861</v>
      </c>
      <c r="W379" s="360">
        <v>16.259550533514897</v>
      </c>
      <c r="X379" s="360">
        <v>66850953.359999999</v>
      </c>
      <c r="Y379" s="356"/>
      <c r="Z379" s="360"/>
      <c r="AA379" s="360"/>
      <c r="AB379" s="360"/>
    </row>
    <row r="380" spans="1:28" s="213" customFormat="1" hidden="1" x14ac:dyDescent="0.25">
      <c r="A380" s="356">
        <v>46111</v>
      </c>
      <c r="B380" s="351" t="s">
        <v>363</v>
      </c>
      <c r="C380" s="351" t="s">
        <v>364</v>
      </c>
      <c r="D380" s="357">
        <v>110140012405</v>
      </c>
      <c r="E380" s="358" t="s">
        <v>2250</v>
      </c>
      <c r="F380" s="359" t="s">
        <v>2280</v>
      </c>
      <c r="G380" s="356">
        <v>45971</v>
      </c>
      <c r="H380" s="356">
        <v>45992</v>
      </c>
      <c r="I380" s="358" t="s">
        <v>4501</v>
      </c>
      <c r="J380" s="356">
        <v>44562</v>
      </c>
      <c r="K380" s="356">
        <v>45943</v>
      </c>
      <c r="L380" s="358" t="s">
        <v>681</v>
      </c>
      <c r="M380" s="358"/>
      <c r="N380" s="358"/>
      <c r="O380" s="358"/>
      <c r="P380" s="358" t="s">
        <v>4502</v>
      </c>
      <c r="Q380" s="358"/>
      <c r="R380" s="356"/>
      <c r="S380" s="358"/>
      <c r="T380" s="358"/>
      <c r="U380" s="356"/>
      <c r="V380" s="360">
        <v>96017522</v>
      </c>
      <c r="W380" s="360">
        <v>24.891324132696603</v>
      </c>
      <c r="X380" s="360">
        <v>1000000</v>
      </c>
      <c r="Y380" s="356"/>
      <c r="Z380" s="360"/>
      <c r="AA380" s="360"/>
      <c r="AB380" s="360"/>
    </row>
    <row r="381" spans="1:28" s="213" customFormat="1" hidden="1" x14ac:dyDescent="0.25">
      <c r="A381" s="356">
        <v>46111</v>
      </c>
      <c r="B381" s="351" t="s">
        <v>363</v>
      </c>
      <c r="C381" s="351" t="s">
        <v>364</v>
      </c>
      <c r="D381" s="357">
        <v>51041004396</v>
      </c>
      <c r="E381" s="358" t="s">
        <v>2279</v>
      </c>
      <c r="F381" s="359" t="s">
        <v>1960</v>
      </c>
      <c r="G381" s="356">
        <v>45971</v>
      </c>
      <c r="H381" s="356">
        <v>45992</v>
      </c>
      <c r="I381" s="358" t="s">
        <v>4501</v>
      </c>
      <c r="J381" s="356">
        <v>44562</v>
      </c>
      <c r="K381" s="356">
        <v>45945</v>
      </c>
      <c r="L381" s="358" t="s">
        <v>681</v>
      </c>
      <c r="M381" s="358"/>
      <c r="N381" s="358"/>
      <c r="O381" s="358"/>
      <c r="P381" s="358" t="s">
        <v>4502</v>
      </c>
      <c r="Q381" s="358"/>
      <c r="R381" s="356"/>
      <c r="S381" s="358"/>
      <c r="T381" s="358"/>
      <c r="U381" s="356"/>
      <c r="V381" s="360">
        <v>11877237839</v>
      </c>
      <c r="W381" s="360">
        <v>22.927298517089397</v>
      </c>
      <c r="X381" s="360">
        <v>1000000</v>
      </c>
      <c r="Y381" s="356"/>
      <c r="Z381" s="360"/>
      <c r="AA381" s="360"/>
      <c r="AB381" s="360"/>
    </row>
    <row r="382" spans="1:28" s="213" customFormat="1" hidden="1" x14ac:dyDescent="0.25">
      <c r="A382" s="356">
        <v>46111</v>
      </c>
      <c r="B382" s="351" t="s">
        <v>363</v>
      </c>
      <c r="C382" s="351" t="s">
        <v>364</v>
      </c>
      <c r="D382" s="357">
        <v>160740023937</v>
      </c>
      <c r="E382" s="358" t="s">
        <v>2691</v>
      </c>
      <c r="F382" s="359" t="s">
        <v>1467</v>
      </c>
      <c r="G382" s="356">
        <v>45943</v>
      </c>
      <c r="H382" s="356">
        <v>46028</v>
      </c>
      <c r="I382" s="358" t="s">
        <v>4442</v>
      </c>
      <c r="J382" s="356">
        <v>44927</v>
      </c>
      <c r="K382" s="356">
        <v>45657</v>
      </c>
      <c r="L382" s="358" t="s">
        <v>808</v>
      </c>
      <c r="M382" s="358"/>
      <c r="N382" s="358"/>
      <c r="O382" s="358"/>
      <c r="P382" s="358" t="s">
        <v>28</v>
      </c>
      <c r="Q382" s="358"/>
      <c r="R382" s="356"/>
      <c r="S382" s="358"/>
      <c r="T382" s="358"/>
      <c r="U382" s="356"/>
      <c r="V382" s="360"/>
      <c r="W382" s="360">
        <v>1.5974482344873446</v>
      </c>
      <c r="X382" s="360"/>
      <c r="Y382" s="356"/>
      <c r="Z382" s="360"/>
      <c r="AA382" s="360"/>
      <c r="AB382" s="360"/>
    </row>
    <row r="383" spans="1:28" s="213" customFormat="1" hidden="1" x14ac:dyDescent="0.25">
      <c r="A383" s="356">
        <v>46111</v>
      </c>
      <c r="B383" s="351" t="s">
        <v>363</v>
      </c>
      <c r="C383" s="351" t="s">
        <v>364</v>
      </c>
      <c r="D383" s="357">
        <v>21040004781</v>
      </c>
      <c r="E383" s="358" t="s">
        <v>1340</v>
      </c>
      <c r="F383" s="359" t="s">
        <v>4736</v>
      </c>
      <c r="G383" s="356">
        <v>45932</v>
      </c>
      <c r="H383" s="356">
        <v>45937</v>
      </c>
      <c r="I383" s="358" t="s">
        <v>4501</v>
      </c>
      <c r="J383" s="356">
        <v>44562</v>
      </c>
      <c r="K383" s="356">
        <v>45919</v>
      </c>
      <c r="L383" s="358" t="s">
        <v>682</v>
      </c>
      <c r="M383" s="358"/>
      <c r="N383" s="358"/>
      <c r="O383" s="358"/>
      <c r="P383" s="358" t="s">
        <v>4502</v>
      </c>
      <c r="Q383" s="358"/>
      <c r="R383" s="356"/>
      <c r="S383" s="358"/>
      <c r="T383" s="358"/>
      <c r="U383" s="356"/>
      <c r="V383" s="360"/>
      <c r="W383" s="360"/>
      <c r="X383" s="360"/>
      <c r="Y383" s="356"/>
      <c r="Z383" s="360"/>
      <c r="AA383" s="360"/>
      <c r="AB383" s="360"/>
    </row>
    <row r="384" spans="1:28" s="213" customFormat="1" hidden="1" x14ac:dyDescent="0.25">
      <c r="A384" s="356">
        <v>46111</v>
      </c>
      <c r="B384" s="351" t="s">
        <v>363</v>
      </c>
      <c r="C384" s="351" t="s">
        <v>364</v>
      </c>
      <c r="D384" s="357">
        <v>780602400941</v>
      </c>
      <c r="E384" s="358" t="s">
        <v>1056</v>
      </c>
      <c r="F384" s="359" t="s">
        <v>4737</v>
      </c>
      <c r="G384" s="356">
        <v>45896</v>
      </c>
      <c r="H384" s="356">
        <v>45909</v>
      </c>
      <c r="I384" s="358" t="s">
        <v>4501</v>
      </c>
      <c r="J384" s="356">
        <v>44562</v>
      </c>
      <c r="K384" s="356">
        <v>45894</v>
      </c>
      <c r="L384" s="358" t="s">
        <v>749</v>
      </c>
      <c r="M384" s="358"/>
      <c r="N384" s="358"/>
      <c r="O384" s="358"/>
      <c r="P384" s="358" t="s">
        <v>4502</v>
      </c>
      <c r="Q384" s="358"/>
      <c r="R384" s="356"/>
      <c r="S384" s="358"/>
      <c r="T384" s="358"/>
      <c r="U384" s="356"/>
      <c r="V384" s="360">
        <v>2903060156</v>
      </c>
      <c r="W384" s="360">
        <v>0.42287043426678389</v>
      </c>
      <c r="X384" s="360"/>
      <c r="Y384" s="356"/>
      <c r="Z384" s="360"/>
      <c r="AA384" s="360"/>
      <c r="AB384" s="360"/>
    </row>
    <row r="385" spans="1:28" s="213" customFormat="1" hidden="1" x14ac:dyDescent="0.25">
      <c r="A385" s="356">
        <v>46111</v>
      </c>
      <c r="B385" s="351" t="s">
        <v>363</v>
      </c>
      <c r="C385" s="351" t="s">
        <v>364</v>
      </c>
      <c r="D385" s="357">
        <v>240840013584</v>
      </c>
      <c r="E385" s="358" t="s">
        <v>4738</v>
      </c>
      <c r="F385" s="359" t="s">
        <v>4739</v>
      </c>
      <c r="G385" s="356">
        <v>46092</v>
      </c>
      <c r="H385" s="356">
        <v>46098</v>
      </c>
      <c r="I385" s="358" t="s">
        <v>4501</v>
      </c>
      <c r="J385" s="356">
        <v>45516</v>
      </c>
      <c r="K385" s="356">
        <v>46086</v>
      </c>
      <c r="L385" s="358" t="s">
        <v>680</v>
      </c>
      <c r="M385" s="358"/>
      <c r="N385" s="358"/>
      <c r="O385" s="358"/>
      <c r="P385" s="358" t="s">
        <v>4502</v>
      </c>
      <c r="Q385" s="358"/>
      <c r="R385" s="356"/>
      <c r="S385" s="358"/>
      <c r="T385" s="358"/>
      <c r="U385" s="356"/>
      <c r="V385" s="360"/>
      <c r="W385" s="360"/>
      <c r="X385" s="360"/>
      <c r="Y385" s="356"/>
      <c r="Z385" s="360"/>
      <c r="AA385" s="360"/>
      <c r="AB385" s="360"/>
    </row>
    <row r="386" spans="1:28" s="213" customFormat="1" hidden="1" x14ac:dyDescent="0.25">
      <c r="A386" s="356">
        <v>46111</v>
      </c>
      <c r="B386" s="351" t="s">
        <v>363</v>
      </c>
      <c r="C386" s="351" t="s">
        <v>364</v>
      </c>
      <c r="D386" s="357">
        <v>890725400232</v>
      </c>
      <c r="E386" s="358" t="s">
        <v>4740</v>
      </c>
      <c r="F386" s="359" t="s">
        <v>4741</v>
      </c>
      <c r="G386" s="356">
        <v>46085</v>
      </c>
      <c r="H386" s="356">
        <v>46097</v>
      </c>
      <c r="I386" s="358" t="s">
        <v>4501</v>
      </c>
      <c r="J386" s="356">
        <v>44927</v>
      </c>
      <c r="K386" s="356">
        <v>46080</v>
      </c>
      <c r="L386" s="358" t="s">
        <v>680</v>
      </c>
      <c r="M386" s="358"/>
      <c r="N386" s="358"/>
      <c r="O386" s="358"/>
      <c r="P386" s="358" t="s">
        <v>4502</v>
      </c>
      <c r="Q386" s="358"/>
      <c r="R386" s="356"/>
      <c r="S386" s="358"/>
      <c r="T386" s="358"/>
      <c r="U386" s="356"/>
      <c r="V386" s="360"/>
      <c r="W386" s="360"/>
      <c r="X386" s="360"/>
      <c r="Y386" s="356"/>
      <c r="Z386" s="360"/>
      <c r="AA386" s="360"/>
      <c r="AB386" s="360"/>
    </row>
    <row r="387" spans="1:28" s="213" customFormat="1" hidden="1" x14ac:dyDescent="0.25">
      <c r="A387" s="356">
        <v>46111</v>
      </c>
      <c r="B387" s="351" t="s">
        <v>363</v>
      </c>
      <c r="C387" s="351" t="s">
        <v>364</v>
      </c>
      <c r="D387" s="357">
        <v>220640030907</v>
      </c>
      <c r="E387" s="358" t="s">
        <v>4742</v>
      </c>
      <c r="F387" s="359" t="s">
        <v>4743</v>
      </c>
      <c r="G387" s="356">
        <v>46085</v>
      </c>
      <c r="H387" s="356">
        <v>46087</v>
      </c>
      <c r="I387" s="358" t="s">
        <v>4501</v>
      </c>
      <c r="J387" s="356">
        <v>44927</v>
      </c>
      <c r="K387" s="356">
        <v>46077</v>
      </c>
      <c r="L387" s="358" t="s">
        <v>787</v>
      </c>
      <c r="M387" s="358"/>
      <c r="N387" s="358"/>
      <c r="O387" s="358"/>
      <c r="P387" s="358" t="s">
        <v>4502</v>
      </c>
      <c r="Q387" s="358"/>
      <c r="R387" s="356"/>
      <c r="S387" s="358"/>
      <c r="T387" s="358"/>
      <c r="U387" s="356"/>
      <c r="V387" s="360"/>
      <c r="W387" s="360"/>
      <c r="X387" s="360"/>
      <c r="Y387" s="356"/>
      <c r="Z387" s="360"/>
      <c r="AA387" s="360"/>
      <c r="AB387" s="360"/>
    </row>
    <row r="388" spans="1:28" s="213" customFormat="1" hidden="1" x14ac:dyDescent="0.25">
      <c r="A388" s="356">
        <v>46111</v>
      </c>
      <c r="B388" s="351" t="s">
        <v>363</v>
      </c>
      <c r="C388" s="351" t="s">
        <v>364</v>
      </c>
      <c r="D388" s="357">
        <v>961004451074</v>
      </c>
      <c r="E388" s="358" t="s">
        <v>4744</v>
      </c>
      <c r="F388" s="359" t="s">
        <v>4745</v>
      </c>
      <c r="G388" s="356">
        <v>46085</v>
      </c>
      <c r="H388" s="356">
        <v>46087</v>
      </c>
      <c r="I388" s="358" t="s">
        <v>4501</v>
      </c>
      <c r="J388" s="356">
        <v>45065</v>
      </c>
      <c r="K388" s="356">
        <v>46078</v>
      </c>
      <c r="L388" s="358" t="s">
        <v>799</v>
      </c>
      <c r="M388" s="358"/>
      <c r="N388" s="358"/>
      <c r="O388" s="358"/>
      <c r="P388" s="358" t="s">
        <v>4502</v>
      </c>
      <c r="Q388" s="358"/>
      <c r="R388" s="356"/>
      <c r="S388" s="358"/>
      <c r="T388" s="358"/>
      <c r="U388" s="356"/>
      <c r="V388" s="360"/>
      <c r="W388" s="360"/>
      <c r="X388" s="360"/>
      <c r="Y388" s="356"/>
      <c r="Z388" s="360"/>
      <c r="AA388" s="360"/>
      <c r="AB388" s="360"/>
    </row>
    <row r="389" spans="1:28" s="213" customFormat="1" hidden="1" x14ac:dyDescent="0.25">
      <c r="A389" s="356">
        <v>46111</v>
      </c>
      <c r="B389" s="351" t="s">
        <v>363</v>
      </c>
      <c r="C389" s="351" t="s">
        <v>364</v>
      </c>
      <c r="D389" s="357">
        <v>100640018074</v>
      </c>
      <c r="E389" s="358" t="s">
        <v>4746</v>
      </c>
      <c r="F389" s="359" t="s">
        <v>4747</v>
      </c>
      <c r="G389" s="356">
        <v>46079</v>
      </c>
      <c r="H389" s="356">
        <v>46084</v>
      </c>
      <c r="I389" s="358" t="s">
        <v>4501</v>
      </c>
      <c r="J389" s="356">
        <v>44927</v>
      </c>
      <c r="K389" s="356">
        <v>46073</v>
      </c>
      <c r="L389" s="358" t="s">
        <v>680</v>
      </c>
      <c r="M389" s="358"/>
      <c r="N389" s="358"/>
      <c r="O389" s="358"/>
      <c r="P389" s="358" t="s">
        <v>4502</v>
      </c>
      <c r="Q389" s="358"/>
      <c r="R389" s="356"/>
      <c r="S389" s="358"/>
      <c r="T389" s="358"/>
      <c r="U389" s="356"/>
      <c r="V389" s="360">
        <v>36595078</v>
      </c>
      <c r="W389" s="360">
        <v>37.08427090601019</v>
      </c>
      <c r="X389" s="360"/>
      <c r="Y389" s="356"/>
      <c r="Z389" s="360"/>
      <c r="AA389" s="360"/>
      <c r="AB389" s="360"/>
    </row>
    <row r="390" spans="1:28" s="213" customFormat="1" hidden="1" x14ac:dyDescent="0.25">
      <c r="A390" s="356">
        <v>46111</v>
      </c>
      <c r="B390" s="351" t="s">
        <v>363</v>
      </c>
      <c r="C390" s="351" t="s">
        <v>364</v>
      </c>
      <c r="D390" s="357">
        <v>90440021835</v>
      </c>
      <c r="E390" s="358" t="s">
        <v>4748</v>
      </c>
      <c r="F390" s="359" t="s">
        <v>4749</v>
      </c>
      <c r="G390" s="356">
        <v>46079</v>
      </c>
      <c r="H390" s="356">
        <v>46084</v>
      </c>
      <c r="I390" s="358" t="s">
        <v>4501</v>
      </c>
      <c r="J390" s="356">
        <v>44927</v>
      </c>
      <c r="K390" s="356">
        <v>46072</v>
      </c>
      <c r="L390" s="358" t="s">
        <v>680</v>
      </c>
      <c r="M390" s="358"/>
      <c r="N390" s="358"/>
      <c r="O390" s="358"/>
      <c r="P390" s="358" t="s">
        <v>4502</v>
      </c>
      <c r="Q390" s="358"/>
      <c r="R390" s="356"/>
      <c r="S390" s="358"/>
      <c r="T390" s="358"/>
      <c r="U390" s="356"/>
      <c r="V390" s="360"/>
      <c r="W390" s="360"/>
      <c r="X390" s="360"/>
      <c r="Y390" s="356"/>
      <c r="Z390" s="360"/>
      <c r="AA390" s="360"/>
      <c r="AB390" s="360"/>
    </row>
    <row r="391" spans="1:28" s="213" customFormat="1" hidden="1" x14ac:dyDescent="0.25">
      <c r="A391" s="356">
        <v>46111</v>
      </c>
      <c r="B391" s="351" t="s">
        <v>363</v>
      </c>
      <c r="C391" s="351" t="s">
        <v>364</v>
      </c>
      <c r="D391" s="357">
        <v>180940014423</v>
      </c>
      <c r="E391" s="358" t="s">
        <v>4750</v>
      </c>
      <c r="F391" s="359" t="s">
        <v>4751</v>
      </c>
      <c r="G391" s="356">
        <v>46077</v>
      </c>
      <c r="H391" s="356">
        <v>46079</v>
      </c>
      <c r="I391" s="358" t="s">
        <v>4501</v>
      </c>
      <c r="J391" s="356">
        <v>44927</v>
      </c>
      <c r="K391" s="356">
        <v>46069</v>
      </c>
      <c r="L391" s="358" t="s">
        <v>780</v>
      </c>
      <c r="M391" s="358"/>
      <c r="N391" s="358"/>
      <c r="O391" s="358"/>
      <c r="P391" s="358" t="s">
        <v>4502</v>
      </c>
      <c r="Q391" s="358"/>
      <c r="R391" s="356"/>
      <c r="S391" s="358"/>
      <c r="T391" s="358"/>
      <c r="U391" s="356"/>
      <c r="V391" s="360">
        <v>11629788</v>
      </c>
      <c r="W391" s="360">
        <v>5.5067767122120896</v>
      </c>
      <c r="X391" s="360"/>
      <c r="Y391" s="356"/>
      <c r="Z391" s="360"/>
      <c r="AA391" s="360"/>
      <c r="AB391" s="360"/>
    </row>
    <row r="392" spans="1:28" s="213" customFormat="1" hidden="1" x14ac:dyDescent="0.25">
      <c r="A392" s="356">
        <v>46111</v>
      </c>
      <c r="B392" s="351" t="s">
        <v>363</v>
      </c>
      <c r="C392" s="351" t="s">
        <v>364</v>
      </c>
      <c r="D392" s="357">
        <v>871220302263</v>
      </c>
      <c r="E392" s="358" t="s">
        <v>3728</v>
      </c>
      <c r="F392" s="359" t="s">
        <v>4752</v>
      </c>
      <c r="G392" s="356">
        <v>46076</v>
      </c>
      <c r="H392" s="356">
        <v>46083</v>
      </c>
      <c r="I392" s="358" t="s">
        <v>4501</v>
      </c>
      <c r="J392" s="356">
        <v>45583</v>
      </c>
      <c r="K392" s="356">
        <v>46064</v>
      </c>
      <c r="L392" s="358" t="s">
        <v>752</v>
      </c>
      <c r="M392" s="358"/>
      <c r="N392" s="358"/>
      <c r="O392" s="358"/>
      <c r="P392" s="358" t="s">
        <v>4502</v>
      </c>
      <c r="Q392" s="358"/>
      <c r="R392" s="356"/>
      <c r="S392" s="358"/>
      <c r="T392" s="358"/>
      <c r="U392" s="356"/>
      <c r="V392" s="360"/>
      <c r="W392" s="360"/>
      <c r="X392" s="360"/>
      <c r="Y392" s="356"/>
      <c r="Z392" s="360"/>
      <c r="AA392" s="360"/>
      <c r="AB392" s="360"/>
    </row>
    <row r="393" spans="1:28" s="213" customFormat="1" hidden="1" x14ac:dyDescent="0.25">
      <c r="A393" s="356">
        <v>46111</v>
      </c>
      <c r="B393" s="351" t="s">
        <v>363</v>
      </c>
      <c r="C393" s="351" t="s">
        <v>364</v>
      </c>
      <c r="D393" s="357">
        <v>240941019136</v>
      </c>
      <c r="E393" s="358" t="s">
        <v>4753</v>
      </c>
      <c r="F393" s="359" t="s">
        <v>4754</v>
      </c>
      <c r="G393" s="356">
        <v>46063</v>
      </c>
      <c r="H393" s="356">
        <v>46064</v>
      </c>
      <c r="I393" s="358" t="s">
        <v>4501</v>
      </c>
      <c r="J393" s="356">
        <v>45551</v>
      </c>
      <c r="K393" s="356">
        <v>46055</v>
      </c>
      <c r="L393" s="358" t="s">
        <v>683</v>
      </c>
      <c r="M393" s="358"/>
      <c r="N393" s="358"/>
      <c r="O393" s="358"/>
      <c r="P393" s="358" t="s">
        <v>4502</v>
      </c>
      <c r="Q393" s="358"/>
      <c r="R393" s="356"/>
      <c r="S393" s="358"/>
      <c r="T393" s="358"/>
      <c r="U393" s="356"/>
      <c r="V393" s="360"/>
      <c r="W393" s="360"/>
      <c r="X393" s="360"/>
      <c r="Y393" s="356"/>
      <c r="Z393" s="360"/>
      <c r="AA393" s="360"/>
      <c r="AB393" s="360"/>
    </row>
    <row r="394" spans="1:28" s="213" customFormat="1" hidden="1" x14ac:dyDescent="0.25">
      <c r="A394" s="356">
        <v>46111</v>
      </c>
      <c r="B394" s="351" t="s">
        <v>363</v>
      </c>
      <c r="C394" s="351" t="s">
        <v>364</v>
      </c>
      <c r="D394" s="357">
        <v>80640016130</v>
      </c>
      <c r="E394" s="358" t="s">
        <v>3810</v>
      </c>
      <c r="F394" s="359" t="s">
        <v>3926</v>
      </c>
      <c r="G394" s="356">
        <v>46048</v>
      </c>
      <c r="H394" s="356">
        <v>46058</v>
      </c>
      <c r="I394" s="358" t="s">
        <v>4501</v>
      </c>
      <c r="J394" s="356">
        <v>44927</v>
      </c>
      <c r="K394" s="356">
        <v>46035</v>
      </c>
      <c r="L394" s="358" t="s">
        <v>787</v>
      </c>
      <c r="M394" s="358"/>
      <c r="N394" s="358"/>
      <c r="O394" s="358"/>
      <c r="P394" s="358" t="s">
        <v>4502</v>
      </c>
      <c r="Q394" s="358"/>
      <c r="R394" s="356"/>
      <c r="S394" s="358"/>
      <c r="T394" s="358"/>
      <c r="U394" s="356"/>
      <c r="V394" s="360">
        <v>238481213</v>
      </c>
      <c r="W394" s="360"/>
      <c r="X394" s="360"/>
      <c r="Y394" s="356"/>
      <c r="Z394" s="360"/>
      <c r="AA394" s="360"/>
      <c r="AB394" s="360"/>
    </row>
    <row r="395" spans="1:28" s="213" customFormat="1" hidden="1" x14ac:dyDescent="0.25">
      <c r="A395" s="356">
        <v>46111</v>
      </c>
      <c r="B395" s="351" t="s">
        <v>363</v>
      </c>
      <c r="C395" s="351" t="s">
        <v>364</v>
      </c>
      <c r="D395" s="357">
        <v>210140030810</v>
      </c>
      <c r="E395" s="358" t="s">
        <v>3789</v>
      </c>
      <c r="F395" s="359" t="s">
        <v>3815</v>
      </c>
      <c r="G395" s="356">
        <v>46048</v>
      </c>
      <c r="H395" s="356">
        <v>46064</v>
      </c>
      <c r="I395" s="358" t="s">
        <v>4501</v>
      </c>
      <c r="J395" s="356">
        <v>44927</v>
      </c>
      <c r="K395" s="356">
        <v>46020</v>
      </c>
      <c r="L395" s="358" t="s">
        <v>780</v>
      </c>
      <c r="M395" s="358"/>
      <c r="N395" s="358"/>
      <c r="O395" s="358"/>
      <c r="P395" s="358" t="s">
        <v>4502</v>
      </c>
      <c r="Q395" s="358"/>
      <c r="R395" s="356"/>
      <c r="S395" s="358"/>
      <c r="T395" s="358"/>
      <c r="U395" s="356"/>
      <c r="V395" s="360">
        <v>171515046</v>
      </c>
      <c r="W395" s="360"/>
      <c r="X395" s="360"/>
      <c r="Y395" s="356"/>
      <c r="Z395" s="360"/>
      <c r="AA395" s="360"/>
      <c r="AB395" s="360"/>
    </row>
    <row r="396" spans="1:28" s="213" customFormat="1" hidden="1" x14ac:dyDescent="0.25">
      <c r="A396" s="356">
        <v>46111</v>
      </c>
      <c r="B396" s="351" t="s">
        <v>363</v>
      </c>
      <c r="C396" s="351" t="s">
        <v>364</v>
      </c>
      <c r="D396" s="357">
        <v>921002302359</v>
      </c>
      <c r="E396" s="358" t="s">
        <v>3712</v>
      </c>
      <c r="F396" s="359" t="s">
        <v>3844</v>
      </c>
      <c r="G396" s="356">
        <v>46043</v>
      </c>
      <c r="H396" s="356">
        <v>46066</v>
      </c>
      <c r="I396" s="358" t="s">
        <v>4501</v>
      </c>
      <c r="J396" s="356">
        <v>44927</v>
      </c>
      <c r="K396" s="356">
        <v>46020</v>
      </c>
      <c r="L396" s="358" t="s">
        <v>789</v>
      </c>
      <c r="M396" s="358"/>
      <c r="N396" s="358"/>
      <c r="O396" s="358"/>
      <c r="P396" s="358" t="s">
        <v>4502</v>
      </c>
      <c r="Q396" s="358"/>
      <c r="R396" s="356"/>
      <c r="S396" s="358"/>
      <c r="T396" s="358"/>
      <c r="U396" s="356"/>
      <c r="V396" s="360">
        <v>81604526</v>
      </c>
      <c r="W396" s="360"/>
      <c r="X396" s="360"/>
      <c r="Y396" s="356"/>
      <c r="Z396" s="360"/>
      <c r="AA396" s="360"/>
      <c r="AB396" s="360"/>
    </row>
    <row r="397" spans="1:28" s="213" customFormat="1" hidden="1" x14ac:dyDescent="0.25">
      <c r="A397" s="356">
        <v>46111</v>
      </c>
      <c r="B397" s="351" t="s">
        <v>363</v>
      </c>
      <c r="C397" s="351" t="s">
        <v>364</v>
      </c>
      <c r="D397" s="357">
        <v>941003824</v>
      </c>
      <c r="E397" s="358" t="s">
        <v>3843</v>
      </c>
      <c r="F397" s="359" t="s">
        <v>3781</v>
      </c>
      <c r="G397" s="356">
        <v>46042</v>
      </c>
      <c r="H397" s="356">
        <v>46062</v>
      </c>
      <c r="I397" s="358" t="s">
        <v>4501</v>
      </c>
      <c r="J397" s="356">
        <v>44927</v>
      </c>
      <c r="K397" s="356">
        <v>46022</v>
      </c>
      <c r="L397" s="358" t="s">
        <v>752</v>
      </c>
      <c r="M397" s="358"/>
      <c r="N397" s="358"/>
      <c r="O397" s="358"/>
      <c r="P397" s="358" t="s">
        <v>4502</v>
      </c>
      <c r="Q397" s="358"/>
      <c r="R397" s="356"/>
      <c r="S397" s="358"/>
      <c r="T397" s="358"/>
      <c r="U397" s="356"/>
      <c r="V397" s="360">
        <v>384878</v>
      </c>
      <c r="W397" s="360"/>
      <c r="X397" s="360"/>
      <c r="Y397" s="356"/>
      <c r="Z397" s="360"/>
      <c r="AA397" s="360"/>
      <c r="AB397" s="360"/>
    </row>
    <row r="398" spans="1:28" s="213" customFormat="1" hidden="1" x14ac:dyDescent="0.25">
      <c r="A398" s="356">
        <v>46111</v>
      </c>
      <c r="B398" s="351" t="s">
        <v>363</v>
      </c>
      <c r="C398" s="351" t="s">
        <v>364</v>
      </c>
      <c r="D398" s="357">
        <v>130140018231</v>
      </c>
      <c r="E398" s="358" t="s">
        <v>3110</v>
      </c>
      <c r="F398" s="359" t="s">
        <v>4755</v>
      </c>
      <c r="G398" s="356">
        <v>46034</v>
      </c>
      <c r="H398" s="356">
        <v>46041</v>
      </c>
      <c r="I398" s="358" t="s">
        <v>4501</v>
      </c>
      <c r="J398" s="356">
        <v>44927</v>
      </c>
      <c r="K398" s="356">
        <v>46009</v>
      </c>
      <c r="L398" s="358" t="s">
        <v>752</v>
      </c>
      <c r="M398" s="358"/>
      <c r="N398" s="358"/>
      <c r="O398" s="358"/>
      <c r="P398" s="358" t="s">
        <v>4502</v>
      </c>
      <c r="Q398" s="358"/>
      <c r="R398" s="356"/>
      <c r="S398" s="358"/>
      <c r="T398" s="358"/>
      <c r="U398" s="356"/>
      <c r="V398" s="360">
        <v>27177908</v>
      </c>
      <c r="W398" s="360">
        <v>13.581606193446866</v>
      </c>
      <c r="X398" s="360"/>
      <c r="Y398" s="356"/>
      <c r="Z398" s="360"/>
      <c r="AA398" s="360"/>
      <c r="AB398" s="360"/>
    </row>
    <row r="399" spans="1:28" s="213" customFormat="1" hidden="1" x14ac:dyDescent="0.25">
      <c r="A399" s="356">
        <v>46111</v>
      </c>
      <c r="B399" s="351" t="s">
        <v>363</v>
      </c>
      <c r="C399" s="351" t="s">
        <v>364</v>
      </c>
      <c r="D399" s="357">
        <v>190840013898</v>
      </c>
      <c r="E399" s="358" t="s">
        <v>2702</v>
      </c>
      <c r="F399" s="359" t="s">
        <v>4756</v>
      </c>
      <c r="G399" s="356">
        <v>46021</v>
      </c>
      <c r="H399" s="356">
        <v>46030</v>
      </c>
      <c r="I399" s="358" t="s">
        <v>4442</v>
      </c>
      <c r="J399" s="356">
        <v>44927</v>
      </c>
      <c r="K399" s="356">
        <v>45657</v>
      </c>
      <c r="L399" s="358" t="s">
        <v>752</v>
      </c>
      <c r="M399" s="358"/>
      <c r="N399" s="358"/>
      <c r="O399" s="358"/>
      <c r="P399" s="358" t="s">
        <v>28</v>
      </c>
      <c r="Q399" s="358"/>
      <c r="R399" s="356"/>
      <c r="S399" s="358"/>
      <c r="T399" s="358"/>
      <c r="U399" s="356"/>
      <c r="V399" s="360">
        <v>15422479147</v>
      </c>
      <c r="W399" s="360">
        <v>1353.3997592907524</v>
      </c>
      <c r="X399" s="360">
        <v>27598150</v>
      </c>
      <c r="Y399" s="356"/>
      <c r="Z399" s="360"/>
      <c r="AA399" s="360"/>
      <c r="AB399" s="360"/>
    </row>
    <row r="400" spans="1:28" s="213" customFormat="1" hidden="1" x14ac:dyDescent="0.25">
      <c r="A400" s="356">
        <v>46111</v>
      </c>
      <c r="B400" s="351" t="s">
        <v>363</v>
      </c>
      <c r="C400" s="351" t="s">
        <v>364</v>
      </c>
      <c r="D400" s="357">
        <v>150740022312</v>
      </c>
      <c r="E400" s="358" t="s">
        <v>4757</v>
      </c>
      <c r="F400" s="359" t="s">
        <v>4758</v>
      </c>
      <c r="G400" s="356">
        <v>46093</v>
      </c>
      <c r="H400" s="356">
        <v>46097</v>
      </c>
      <c r="I400" s="358" t="s">
        <v>4501</v>
      </c>
      <c r="J400" s="356">
        <v>44927</v>
      </c>
      <c r="K400" s="356">
        <v>46087</v>
      </c>
      <c r="L400" s="358" t="s">
        <v>1609</v>
      </c>
      <c r="M400" s="358"/>
      <c r="N400" s="358"/>
      <c r="O400" s="358"/>
      <c r="P400" s="358" t="s">
        <v>4502</v>
      </c>
      <c r="Q400" s="358"/>
      <c r="R400" s="356"/>
      <c r="S400" s="358"/>
      <c r="T400" s="358"/>
      <c r="U400" s="356"/>
      <c r="V400" s="360"/>
      <c r="W400" s="360"/>
      <c r="X400" s="360"/>
      <c r="Y400" s="356"/>
      <c r="Z400" s="360"/>
      <c r="AA400" s="360"/>
      <c r="AB400" s="360"/>
    </row>
    <row r="401" spans="1:28" s="213" customFormat="1" hidden="1" x14ac:dyDescent="0.25">
      <c r="A401" s="356">
        <v>46111</v>
      </c>
      <c r="B401" s="351" t="s">
        <v>363</v>
      </c>
      <c r="C401" s="351" t="s">
        <v>364</v>
      </c>
      <c r="D401" s="357">
        <v>161240004707</v>
      </c>
      <c r="E401" s="358" t="s">
        <v>2230</v>
      </c>
      <c r="F401" s="359" t="s">
        <v>4759</v>
      </c>
      <c r="G401" s="356">
        <v>46008</v>
      </c>
      <c r="H401" s="356">
        <v>46008</v>
      </c>
      <c r="I401" s="358" t="s">
        <v>4501</v>
      </c>
      <c r="J401" s="356">
        <v>44562</v>
      </c>
      <c r="K401" s="356">
        <v>45989</v>
      </c>
      <c r="L401" s="358" t="s">
        <v>752</v>
      </c>
      <c r="M401" s="358"/>
      <c r="N401" s="358"/>
      <c r="O401" s="358"/>
      <c r="P401" s="358" t="s">
        <v>4502</v>
      </c>
      <c r="Q401" s="358"/>
      <c r="R401" s="356"/>
      <c r="S401" s="358"/>
      <c r="T401" s="358"/>
      <c r="U401" s="356"/>
      <c r="V401" s="360">
        <v>15900639</v>
      </c>
      <c r="W401" s="360">
        <v>149.73188013500024</v>
      </c>
      <c r="X401" s="360"/>
      <c r="Y401" s="356"/>
      <c r="Z401" s="360"/>
      <c r="AA401" s="360"/>
      <c r="AB401" s="360"/>
    </row>
    <row r="402" spans="1:28" s="213" customFormat="1" hidden="1" x14ac:dyDescent="0.25">
      <c r="A402" s="356">
        <v>46111</v>
      </c>
      <c r="B402" s="351" t="s">
        <v>363</v>
      </c>
      <c r="C402" s="351" t="s">
        <v>364</v>
      </c>
      <c r="D402" s="357">
        <v>90940000503</v>
      </c>
      <c r="E402" s="358" t="s">
        <v>1913</v>
      </c>
      <c r="F402" s="359" t="s">
        <v>4760</v>
      </c>
      <c r="G402" s="356">
        <v>46001</v>
      </c>
      <c r="H402" s="356">
        <v>46008</v>
      </c>
      <c r="I402" s="358" t="s">
        <v>4442</v>
      </c>
      <c r="J402" s="356">
        <v>44835</v>
      </c>
      <c r="K402" s="356">
        <v>45291</v>
      </c>
      <c r="L402" s="358" t="s">
        <v>780</v>
      </c>
      <c r="M402" s="358"/>
      <c r="N402" s="358"/>
      <c r="O402" s="358"/>
      <c r="P402" s="358" t="s">
        <v>28</v>
      </c>
      <c r="Q402" s="358"/>
      <c r="R402" s="356"/>
      <c r="S402" s="358"/>
      <c r="T402" s="358"/>
      <c r="U402" s="356"/>
      <c r="V402" s="360">
        <v>1016437890</v>
      </c>
      <c r="W402" s="360">
        <v>2.8237534160931537</v>
      </c>
      <c r="X402" s="360">
        <v>37371478</v>
      </c>
      <c r="Y402" s="356"/>
      <c r="Z402" s="360"/>
      <c r="AA402" s="360"/>
      <c r="AB402" s="360"/>
    </row>
    <row r="403" spans="1:28" s="213" customFormat="1" hidden="1" x14ac:dyDescent="0.25">
      <c r="A403" s="356">
        <v>46111</v>
      </c>
      <c r="B403" s="351" t="s">
        <v>363</v>
      </c>
      <c r="C403" s="351" t="s">
        <v>364</v>
      </c>
      <c r="D403" s="357">
        <v>60140006449</v>
      </c>
      <c r="E403" s="358" t="s">
        <v>1915</v>
      </c>
      <c r="F403" s="359" t="s">
        <v>4761</v>
      </c>
      <c r="G403" s="356">
        <v>46000</v>
      </c>
      <c r="H403" s="356">
        <v>46002</v>
      </c>
      <c r="I403" s="358" t="s">
        <v>4501</v>
      </c>
      <c r="J403" s="356">
        <v>44562</v>
      </c>
      <c r="K403" s="356">
        <v>45979</v>
      </c>
      <c r="L403" s="358" t="s">
        <v>780</v>
      </c>
      <c r="M403" s="358"/>
      <c r="N403" s="358"/>
      <c r="O403" s="358"/>
      <c r="P403" s="358" t="s">
        <v>4502</v>
      </c>
      <c r="Q403" s="358"/>
      <c r="R403" s="356"/>
      <c r="S403" s="358"/>
      <c r="T403" s="358"/>
      <c r="U403" s="356"/>
      <c r="V403" s="360">
        <v>298749922</v>
      </c>
      <c r="W403" s="360">
        <v>134.18872299133886</v>
      </c>
      <c r="X403" s="360"/>
      <c r="Y403" s="356"/>
      <c r="Z403" s="360"/>
      <c r="AA403" s="360"/>
      <c r="AB403" s="360"/>
    </row>
    <row r="404" spans="1:28" s="213" customFormat="1" hidden="1" x14ac:dyDescent="0.25">
      <c r="A404" s="356">
        <v>46111</v>
      </c>
      <c r="B404" s="351" t="s">
        <v>363</v>
      </c>
      <c r="C404" s="351" t="s">
        <v>364</v>
      </c>
      <c r="D404" s="357">
        <v>160940024134</v>
      </c>
      <c r="E404" s="358" t="s">
        <v>1931</v>
      </c>
      <c r="F404" s="359" t="s">
        <v>1934</v>
      </c>
      <c r="G404" s="356">
        <v>45987</v>
      </c>
      <c r="H404" s="356">
        <v>46009</v>
      </c>
      <c r="I404" s="358" t="s">
        <v>4442</v>
      </c>
      <c r="J404" s="356">
        <v>44927</v>
      </c>
      <c r="K404" s="356">
        <v>45657</v>
      </c>
      <c r="L404" s="358" t="s">
        <v>780</v>
      </c>
      <c r="M404" s="358"/>
      <c r="N404" s="358"/>
      <c r="O404" s="358"/>
      <c r="P404" s="358" t="s">
        <v>28</v>
      </c>
      <c r="Q404" s="358"/>
      <c r="R404" s="356"/>
      <c r="S404" s="358"/>
      <c r="T404" s="358"/>
      <c r="U404" s="356"/>
      <c r="V404" s="360">
        <v>17737652391</v>
      </c>
      <c r="W404" s="360">
        <v>2.5502885449889381</v>
      </c>
      <c r="X404" s="360">
        <v>14292534</v>
      </c>
      <c r="Y404" s="356"/>
      <c r="Z404" s="360"/>
      <c r="AA404" s="360"/>
      <c r="AB404" s="360"/>
    </row>
    <row r="405" spans="1:28" s="213" customFormat="1" hidden="1" x14ac:dyDescent="0.25">
      <c r="A405" s="356">
        <v>46111</v>
      </c>
      <c r="B405" s="351" t="s">
        <v>363</v>
      </c>
      <c r="C405" s="351" t="s">
        <v>364</v>
      </c>
      <c r="D405" s="357">
        <v>70540004697</v>
      </c>
      <c r="E405" s="358" t="s">
        <v>1634</v>
      </c>
      <c r="F405" s="359" t="s">
        <v>1605</v>
      </c>
      <c r="G405" s="356">
        <v>45973</v>
      </c>
      <c r="H405" s="356">
        <v>45985</v>
      </c>
      <c r="I405" s="358" t="s">
        <v>4442</v>
      </c>
      <c r="J405" s="356">
        <v>44835</v>
      </c>
      <c r="K405" s="356">
        <v>45657</v>
      </c>
      <c r="L405" s="358" t="s">
        <v>683</v>
      </c>
      <c r="M405" s="358"/>
      <c r="N405" s="358"/>
      <c r="O405" s="358"/>
      <c r="P405" s="358" t="s">
        <v>28</v>
      </c>
      <c r="Q405" s="358"/>
      <c r="R405" s="356"/>
      <c r="S405" s="358"/>
      <c r="T405" s="358"/>
      <c r="U405" s="356"/>
      <c r="V405" s="360">
        <v>6530407339</v>
      </c>
      <c r="W405" s="360">
        <v>35.456359212580409</v>
      </c>
      <c r="X405" s="360">
        <v>48228432</v>
      </c>
      <c r="Y405" s="356"/>
      <c r="Z405" s="360"/>
      <c r="AA405" s="360"/>
      <c r="AB405" s="360"/>
    </row>
    <row r="406" spans="1:28" s="213" customFormat="1" hidden="1" x14ac:dyDescent="0.25">
      <c r="A406" s="356">
        <v>46111</v>
      </c>
      <c r="B406" s="351" t="s">
        <v>363</v>
      </c>
      <c r="C406" s="351" t="s">
        <v>364</v>
      </c>
      <c r="D406" s="357">
        <v>220340039813</v>
      </c>
      <c r="E406" s="358" t="s">
        <v>1480</v>
      </c>
      <c r="F406" s="359" t="s">
        <v>4762</v>
      </c>
      <c r="G406" s="356">
        <v>45960</v>
      </c>
      <c r="H406" s="356">
        <v>45966</v>
      </c>
      <c r="I406" s="358" t="s">
        <v>4501</v>
      </c>
      <c r="J406" s="356">
        <v>44650</v>
      </c>
      <c r="K406" s="356">
        <v>45940</v>
      </c>
      <c r="L406" s="358" t="s">
        <v>787</v>
      </c>
      <c r="M406" s="358"/>
      <c r="N406" s="358"/>
      <c r="O406" s="358"/>
      <c r="P406" s="358" t="s">
        <v>4502</v>
      </c>
      <c r="Q406" s="358"/>
      <c r="R406" s="356"/>
      <c r="S406" s="358"/>
      <c r="T406" s="358"/>
      <c r="U406" s="356"/>
      <c r="V406" s="360">
        <v>301378770</v>
      </c>
      <c r="W406" s="360">
        <v>2.7430044723217679</v>
      </c>
      <c r="X406" s="360"/>
      <c r="Y406" s="356"/>
      <c r="Z406" s="360"/>
      <c r="AA406" s="360"/>
      <c r="AB406" s="360"/>
    </row>
    <row r="407" spans="1:28" s="213" customFormat="1" hidden="1" x14ac:dyDescent="0.25">
      <c r="A407" s="356">
        <v>46111</v>
      </c>
      <c r="B407" s="351" t="s">
        <v>363</v>
      </c>
      <c r="C407" s="351" t="s">
        <v>364</v>
      </c>
      <c r="D407" s="357">
        <v>170940008020</v>
      </c>
      <c r="E407" s="358" t="s">
        <v>1533</v>
      </c>
      <c r="F407" s="359" t="s">
        <v>2692</v>
      </c>
      <c r="G407" s="356">
        <v>45943</v>
      </c>
      <c r="H407" s="356">
        <v>45974</v>
      </c>
      <c r="I407" s="358" t="s">
        <v>4442</v>
      </c>
      <c r="J407" s="356">
        <v>44743</v>
      </c>
      <c r="K407" s="356">
        <v>45291</v>
      </c>
      <c r="L407" s="358" t="s">
        <v>683</v>
      </c>
      <c r="M407" s="358"/>
      <c r="N407" s="358"/>
      <c r="O407" s="358"/>
      <c r="P407" s="358" t="s">
        <v>28</v>
      </c>
      <c r="Q407" s="358"/>
      <c r="R407" s="356"/>
      <c r="S407" s="358"/>
      <c r="T407" s="358"/>
      <c r="U407" s="356"/>
      <c r="V407" s="360">
        <v>2068219668</v>
      </c>
      <c r="W407" s="360">
        <v>7.8112024774508821</v>
      </c>
      <c r="X407" s="360">
        <v>17484356.52</v>
      </c>
      <c r="Y407" s="356"/>
      <c r="Z407" s="360"/>
      <c r="AA407" s="360"/>
      <c r="AB407" s="360"/>
    </row>
    <row r="408" spans="1:28" s="213" customFormat="1" hidden="1" x14ac:dyDescent="0.25">
      <c r="A408" s="356">
        <v>46111</v>
      </c>
      <c r="B408" s="351" t="s">
        <v>363</v>
      </c>
      <c r="C408" s="351" t="s">
        <v>364</v>
      </c>
      <c r="D408" s="357">
        <v>100440004959</v>
      </c>
      <c r="E408" s="358" t="s">
        <v>1939</v>
      </c>
      <c r="F408" s="359" t="s">
        <v>4763</v>
      </c>
      <c r="G408" s="356">
        <v>45986</v>
      </c>
      <c r="H408" s="356">
        <v>45994</v>
      </c>
      <c r="I408" s="358" t="s">
        <v>4442</v>
      </c>
      <c r="J408" s="356">
        <v>44562</v>
      </c>
      <c r="K408" s="356">
        <v>45657</v>
      </c>
      <c r="L408" s="358" t="s">
        <v>769</v>
      </c>
      <c r="M408" s="358"/>
      <c r="N408" s="358"/>
      <c r="O408" s="358"/>
      <c r="P408" s="358" t="s">
        <v>28</v>
      </c>
      <c r="Q408" s="358"/>
      <c r="R408" s="356"/>
      <c r="S408" s="358"/>
      <c r="T408" s="358"/>
      <c r="U408" s="356"/>
      <c r="V408" s="360">
        <v>29309717949</v>
      </c>
      <c r="W408" s="360">
        <v>4.3877271309831407</v>
      </c>
      <c r="X408" s="360"/>
      <c r="Y408" s="356"/>
      <c r="Z408" s="360"/>
      <c r="AA408" s="360"/>
      <c r="AB408" s="360"/>
    </row>
    <row r="409" spans="1:28" s="213" customFormat="1" hidden="1" x14ac:dyDescent="0.25">
      <c r="A409" s="356">
        <v>46111</v>
      </c>
      <c r="B409" s="351" t="s">
        <v>363</v>
      </c>
      <c r="C409" s="351" t="s">
        <v>364</v>
      </c>
      <c r="D409" s="357">
        <v>871102451167</v>
      </c>
      <c r="E409" s="358" t="s">
        <v>4764</v>
      </c>
      <c r="F409" s="359" t="s">
        <v>4765</v>
      </c>
      <c r="G409" s="356">
        <v>46085</v>
      </c>
      <c r="H409" s="356">
        <v>46091</v>
      </c>
      <c r="I409" s="358" t="s">
        <v>4501</v>
      </c>
      <c r="J409" s="356">
        <v>45145</v>
      </c>
      <c r="K409" s="356">
        <v>46084</v>
      </c>
      <c r="L409" s="358" t="s">
        <v>808</v>
      </c>
      <c r="M409" s="358"/>
      <c r="N409" s="358"/>
      <c r="O409" s="358"/>
      <c r="P409" s="358" t="s">
        <v>4502</v>
      </c>
      <c r="Q409" s="358"/>
      <c r="R409" s="356"/>
      <c r="S409" s="358"/>
      <c r="T409" s="358"/>
      <c r="U409" s="356"/>
      <c r="V409" s="360"/>
      <c r="W409" s="360"/>
      <c r="X409" s="360"/>
      <c r="Y409" s="356"/>
      <c r="Z409" s="360"/>
      <c r="AA409" s="360"/>
      <c r="AB409" s="360"/>
    </row>
    <row r="410" spans="1:28" s="213" customFormat="1" hidden="1" x14ac:dyDescent="0.25">
      <c r="A410" s="356">
        <v>46111</v>
      </c>
      <c r="B410" s="351" t="s">
        <v>363</v>
      </c>
      <c r="C410" s="351" t="s">
        <v>364</v>
      </c>
      <c r="D410" s="357">
        <v>70640007605</v>
      </c>
      <c r="E410" s="358" t="s">
        <v>3814</v>
      </c>
      <c r="F410" s="359" t="s">
        <v>4766</v>
      </c>
      <c r="G410" s="356">
        <v>46045</v>
      </c>
      <c r="H410" s="356">
        <v>46059</v>
      </c>
      <c r="I410" s="358" t="s">
        <v>4501</v>
      </c>
      <c r="J410" s="356">
        <v>44927</v>
      </c>
      <c r="K410" s="356">
        <v>46015</v>
      </c>
      <c r="L410" s="358" t="s">
        <v>749</v>
      </c>
      <c r="M410" s="358"/>
      <c r="N410" s="358"/>
      <c r="O410" s="358"/>
      <c r="P410" s="358" t="s">
        <v>4502</v>
      </c>
      <c r="Q410" s="358"/>
      <c r="R410" s="356"/>
      <c r="S410" s="358"/>
      <c r="T410" s="358"/>
      <c r="U410" s="356"/>
      <c r="V410" s="360">
        <v>9688809847</v>
      </c>
      <c r="W410" s="360">
        <v>4.0054734201506523</v>
      </c>
      <c r="X410" s="360"/>
      <c r="Y410" s="356"/>
      <c r="Z410" s="360"/>
      <c r="AA410" s="360"/>
      <c r="AB410" s="360"/>
    </row>
    <row r="411" spans="1:28" s="213" customFormat="1" hidden="1" x14ac:dyDescent="0.25">
      <c r="A411" s="356">
        <v>46111</v>
      </c>
      <c r="B411" s="351" t="s">
        <v>363</v>
      </c>
      <c r="C411" s="351" t="s">
        <v>364</v>
      </c>
      <c r="D411" s="357">
        <v>70440019394</v>
      </c>
      <c r="E411" s="358" t="s">
        <v>2699</v>
      </c>
      <c r="F411" s="359" t="s">
        <v>2703</v>
      </c>
      <c r="G411" s="356">
        <v>46022</v>
      </c>
      <c r="H411" s="356">
        <v>46027</v>
      </c>
      <c r="I411" s="358" t="s">
        <v>4442</v>
      </c>
      <c r="J411" s="356">
        <v>44562</v>
      </c>
      <c r="K411" s="356">
        <v>45657</v>
      </c>
      <c r="L411" s="358" t="s">
        <v>788</v>
      </c>
      <c r="M411" s="358"/>
      <c r="N411" s="358"/>
      <c r="O411" s="358"/>
      <c r="P411" s="358" t="s">
        <v>28</v>
      </c>
      <c r="Q411" s="358"/>
      <c r="R411" s="356"/>
      <c r="S411" s="358"/>
      <c r="T411" s="358"/>
      <c r="U411" s="356"/>
      <c r="V411" s="360">
        <v>31808390543</v>
      </c>
      <c r="W411" s="360">
        <v>6.3430061870835752</v>
      </c>
      <c r="X411" s="360"/>
      <c r="Y411" s="356"/>
      <c r="Z411" s="360"/>
      <c r="AA411" s="360"/>
      <c r="AB411" s="360"/>
    </row>
    <row r="412" spans="1:28" s="213" customFormat="1" hidden="1" x14ac:dyDescent="0.25">
      <c r="A412" s="356">
        <v>46111</v>
      </c>
      <c r="B412" s="351" t="s">
        <v>363</v>
      </c>
      <c r="C412" s="351" t="s">
        <v>364</v>
      </c>
      <c r="D412" s="357">
        <v>210440039092</v>
      </c>
      <c r="E412" s="358" t="s">
        <v>1108</v>
      </c>
      <c r="F412" s="359" t="s">
        <v>790</v>
      </c>
      <c r="G412" s="356">
        <v>45859</v>
      </c>
      <c r="H412" s="356">
        <v>45929</v>
      </c>
      <c r="I412" s="358" t="s">
        <v>4442</v>
      </c>
      <c r="J412" s="356">
        <v>44682</v>
      </c>
      <c r="K412" s="356">
        <v>45657</v>
      </c>
      <c r="L412" s="358" t="s">
        <v>780</v>
      </c>
      <c r="M412" s="358"/>
      <c r="N412" s="358"/>
      <c r="O412" s="358"/>
      <c r="P412" s="358" t="s">
        <v>174</v>
      </c>
      <c r="Q412" s="358"/>
      <c r="R412" s="356"/>
      <c r="S412" s="358"/>
      <c r="T412" s="358"/>
      <c r="U412" s="356"/>
      <c r="V412" s="360">
        <v>55755038</v>
      </c>
      <c r="W412" s="360"/>
      <c r="X412" s="360">
        <v>1500000</v>
      </c>
      <c r="Y412" s="356"/>
      <c r="Z412" s="360"/>
      <c r="AA412" s="360"/>
      <c r="AB412" s="360"/>
    </row>
    <row r="413" spans="1:28" s="213" customFormat="1" hidden="1" x14ac:dyDescent="0.25">
      <c r="A413" s="356">
        <v>46111</v>
      </c>
      <c r="B413" s="351" t="s">
        <v>363</v>
      </c>
      <c r="C413" s="351" t="s">
        <v>364</v>
      </c>
      <c r="D413" s="357">
        <v>40840005363</v>
      </c>
      <c r="E413" s="358" t="s">
        <v>953</v>
      </c>
      <c r="F413" s="359" t="s">
        <v>1342</v>
      </c>
      <c r="G413" s="356">
        <v>45855</v>
      </c>
      <c r="H413" s="356">
        <v>45869</v>
      </c>
      <c r="I413" s="358" t="s">
        <v>4442</v>
      </c>
      <c r="J413" s="356">
        <v>43831</v>
      </c>
      <c r="K413" s="356">
        <v>45657</v>
      </c>
      <c r="L413" s="358" t="s">
        <v>789</v>
      </c>
      <c r="M413" s="358"/>
      <c r="N413" s="358"/>
      <c r="O413" s="358"/>
      <c r="P413" s="358" t="s">
        <v>28</v>
      </c>
      <c r="Q413" s="358"/>
      <c r="R413" s="356"/>
      <c r="S413" s="358"/>
      <c r="T413" s="358"/>
      <c r="U413" s="356"/>
      <c r="V413" s="360"/>
      <c r="W413" s="360">
        <v>10.057762269981144</v>
      </c>
      <c r="X413" s="360">
        <v>15000000</v>
      </c>
      <c r="Y413" s="356"/>
      <c r="Z413" s="360"/>
      <c r="AA413" s="360"/>
      <c r="AB413" s="360"/>
    </row>
    <row r="414" spans="1:28" s="213" customFormat="1" hidden="1" x14ac:dyDescent="0.25">
      <c r="A414" s="356">
        <v>46111</v>
      </c>
      <c r="B414" s="351" t="s">
        <v>363</v>
      </c>
      <c r="C414" s="351" t="s">
        <v>364</v>
      </c>
      <c r="D414" s="357">
        <v>230940036317</v>
      </c>
      <c r="E414" s="358" t="s">
        <v>4767</v>
      </c>
      <c r="F414" s="359"/>
      <c r="G414" s="356">
        <v>45853</v>
      </c>
      <c r="H414" s="356">
        <v>46080</v>
      </c>
      <c r="I414" s="358" t="s">
        <v>4442</v>
      </c>
      <c r="J414" s="356">
        <v>45195</v>
      </c>
      <c r="K414" s="356">
        <v>45697</v>
      </c>
      <c r="L414" s="358" t="s">
        <v>780</v>
      </c>
      <c r="M414" s="358"/>
      <c r="N414" s="358"/>
      <c r="O414" s="358"/>
      <c r="P414" s="358" t="s">
        <v>1379</v>
      </c>
      <c r="Q414" s="358"/>
      <c r="R414" s="356"/>
      <c r="S414" s="358"/>
      <c r="T414" s="358"/>
      <c r="U414" s="356"/>
      <c r="V414" s="360"/>
      <c r="W414" s="360"/>
      <c r="X414" s="360"/>
      <c r="Y414" s="356"/>
      <c r="Z414" s="360"/>
      <c r="AA414" s="360"/>
      <c r="AB414" s="360"/>
    </row>
    <row r="415" spans="1:28" s="213" customFormat="1" hidden="1" x14ac:dyDescent="0.25">
      <c r="A415" s="356">
        <v>46111</v>
      </c>
      <c r="B415" s="351" t="s">
        <v>363</v>
      </c>
      <c r="C415" s="351" t="s">
        <v>364</v>
      </c>
      <c r="D415" s="357">
        <v>230840020684</v>
      </c>
      <c r="E415" s="358" t="s">
        <v>4768</v>
      </c>
      <c r="F415" s="359" t="s">
        <v>4769</v>
      </c>
      <c r="G415" s="356">
        <v>46092</v>
      </c>
      <c r="H415" s="356">
        <v>46097</v>
      </c>
      <c r="I415" s="358" t="s">
        <v>4501</v>
      </c>
      <c r="J415" s="356">
        <v>45153</v>
      </c>
      <c r="K415" s="356">
        <v>46086</v>
      </c>
      <c r="L415" s="358" t="s">
        <v>805</v>
      </c>
      <c r="M415" s="358"/>
      <c r="N415" s="358"/>
      <c r="O415" s="358"/>
      <c r="P415" s="358" t="s">
        <v>4502</v>
      </c>
      <c r="Q415" s="358"/>
      <c r="R415" s="356"/>
      <c r="S415" s="358"/>
      <c r="T415" s="358"/>
      <c r="U415" s="356"/>
      <c r="V415" s="360"/>
      <c r="W415" s="360"/>
      <c r="X415" s="360"/>
      <c r="Y415" s="356"/>
      <c r="Z415" s="360"/>
      <c r="AA415" s="360"/>
      <c r="AB415" s="360"/>
    </row>
    <row r="416" spans="1:28" s="213" customFormat="1" hidden="1" x14ac:dyDescent="0.25">
      <c r="A416" s="356">
        <v>46111</v>
      </c>
      <c r="B416" s="351" t="s">
        <v>363</v>
      </c>
      <c r="C416" s="351" t="s">
        <v>364</v>
      </c>
      <c r="D416" s="357">
        <v>771223401861</v>
      </c>
      <c r="E416" s="358" t="s">
        <v>4770</v>
      </c>
      <c r="F416" s="359" t="s">
        <v>4771</v>
      </c>
      <c r="G416" s="356">
        <v>46092</v>
      </c>
      <c r="H416" s="356">
        <v>46097</v>
      </c>
      <c r="I416" s="358" t="s">
        <v>4501</v>
      </c>
      <c r="J416" s="356">
        <v>45925</v>
      </c>
      <c r="K416" s="356">
        <v>46084</v>
      </c>
      <c r="L416" s="358" t="s">
        <v>676</v>
      </c>
      <c r="M416" s="358"/>
      <c r="N416" s="358"/>
      <c r="O416" s="358"/>
      <c r="P416" s="358" t="s">
        <v>4502</v>
      </c>
      <c r="Q416" s="358"/>
      <c r="R416" s="356"/>
      <c r="S416" s="358"/>
      <c r="T416" s="358"/>
      <c r="U416" s="356"/>
      <c r="V416" s="360"/>
      <c r="W416" s="360"/>
      <c r="X416" s="360"/>
      <c r="Y416" s="356"/>
      <c r="Z416" s="360"/>
      <c r="AA416" s="360"/>
      <c r="AB416" s="360"/>
    </row>
    <row r="417" spans="1:28" s="213" customFormat="1" hidden="1" x14ac:dyDescent="0.25">
      <c r="A417" s="356">
        <v>46111</v>
      </c>
      <c r="B417" s="351" t="s">
        <v>363</v>
      </c>
      <c r="C417" s="351" t="s">
        <v>364</v>
      </c>
      <c r="D417" s="357">
        <v>850316400308</v>
      </c>
      <c r="E417" s="358" t="s">
        <v>4772</v>
      </c>
      <c r="F417" s="359" t="s">
        <v>4773</v>
      </c>
      <c r="G417" s="356">
        <v>46092</v>
      </c>
      <c r="H417" s="356">
        <v>46097</v>
      </c>
      <c r="I417" s="358" t="s">
        <v>4501</v>
      </c>
      <c r="J417" s="356">
        <v>44927</v>
      </c>
      <c r="K417" s="356">
        <v>46084</v>
      </c>
      <c r="L417" s="358" t="s">
        <v>676</v>
      </c>
      <c r="M417" s="358"/>
      <c r="N417" s="358"/>
      <c r="O417" s="358"/>
      <c r="P417" s="358" t="s">
        <v>4502</v>
      </c>
      <c r="Q417" s="358"/>
      <c r="R417" s="356"/>
      <c r="S417" s="358"/>
      <c r="T417" s="358"/>
      <c r="U417" s="356"/>
      <c r="V417" s="360"/>
      <c r="W417" s="360"/>
      <c r="X417" s="360"/>
      <c r="Y417" s="356"/>
      <c r="Z417" s="360"/>
      <c r="AA417" s="360"/>
      <c r="AB417" s="360"/>
    </row>
    <row r="418" spans="1:28" s="213" customFormat="1" hidden="1" x14ac:dyDescent="0.25">
      <c r="A418" s="356">
        <v>46111</v>
      </c>
      <c r="B418" s="351" t="s">
        <v>363</v>
      </c>
      <c r="C418" s="351" t="s">
        <v>364</v>
      </c>
      <c r="D418" s="357">
        <v>1140001787</v>
      </c>
      <c r="E418" s="358" t="s">
        <v>4774</v>
      </c>
      <c r="F418" s="359" t="s">
        <v>4775</v>
      </c>
      <c r="G418" s="356">
        <v>46091</v>
      </c>
      <c r="H418" s="356">
        <v>46098</v>
      </c>
      <c r="I418" s="358" t="s">
        <v>4442</v>
      </c>
      <c r="J418" s="356">
        <v>45292</v>
      </c>
      <c r="K418" s="356">
        <v>45657</v>
      </c>
      <c r="L418" s="358" t="s">
        <v>1347</v>
      </c>
      <c r="M418" s="358"/>
      <c r="N418" s="358"/>
      <c r="O418" s="358"/>
      <c r="P418" s="358" t="s">
        <v>33</v>
      </c>
      <c r="Q418" s="358"/>
      <c r="R418" s="356"/>
      <c r="S418" s="358"/>
      <c r="T418" s="358"/>
      <c r="U418" s="356"/>
      <c r="V418" s="360"/>
      <c r="W418" s="360"/>
      <c r="X418" s="360"/>
      <c r="Y418" s="356"/>
      <c r="Z418" s="360"/>
      <c r="AA418" s="360"/>
      <c r="AB418" s="360"/>
    </row>
    <row r="419" spans="1:28" s="213" customFormat="1" hidden="1" x14ac:dyDescent="0.25">
      <c r="A419" s="356">
        <v>46111</v>
      </c>
      <c r="B419" s="351" t="s">
        <v>363</v>
      </c>
      <c r="C419" s="351" t="s">
        <v>364</v>
      </c>
      <c r="D419" s="357">
        <v>230940041492</v>
      </c>
      <c r="E419" s="358" t="s">
        <v>4776</v>
      </c>
      <c r="F419" s="359" t="s">
        <v>4777</v>
      </c>
      <c r="G419" s="356">
        <v>46085</v>
      </c>
      <c r="H419" s="356">
        <v>46087</v>
      </c>
      <c r="I419" s="358" t="s">
        <v>4501</v>
      </c>
      <c r="J419" s="356">
        <v>45198</v>
      </c>
      <c r="K419" s="356">
        <v>46080</v>
      </c>
      <c r="L419" s="358" t="s">
        <v>774</v>
      </c>
      <c r="M419" s="358"/>
      <c r="N419" s="358"/>
      <c r="O419" s="358"/>
      <c r="P419" s="358" t="s">
        <v>4502</v>
      </c>
      <c r="Q419" s="358"/>
      <c r="R419" s="356"/>
      <c r="S419" s="358"/>
      <c r="T419" s="358"/>
      <c r="U419" s="356"/>
      <c r="V419" s="360"/>
      <c r="W419" s="360"/>
      <c r="X419" s="360"/>
      <c r="Y419" s="356"/>
      <c r="Z419" s="360"/>
      <c r="AA419" s="360"/>
      <c r="AB419" s="360"/>
    </row>
    <row r="420" spans="1:28" s="213" customFormat="1" hidden="1" x14ac:dyDescent="0.25">
      <c r="A420" s="356">
        <v>46111</v>
      </c>
      <c r="B420" s="351" t="s">
        <v>363</v>
      </c>
      <c r="C420" s="351" t="s">
        <v>364</v>
      </c>
      <c r="D420" s="357">
        <v>131140028071</v>
      </c>
      <c r="E420" s="358" t="s">
        <v>4778</v>
      </c>
      <c r="F420" s="359" t="s">
        <v>4779</v>
      </c>
      <c r="G420" s="356">
        <v>46084</v>
      </c>
      <c r="H420" s="356">
        <v>46086</v>
      </c>
      <c r="I420" s="358" t="s">
        <v>4501</v>
      </c>
      <c r="J420" s="356">
        <v>44927</v>
      </c>
      <c r="K420" s="356">
        <v>46080</v>
      </c>
      <c r="L420" s="358" t="s">
        <v>758</v>
      </c>
      <c r="M420" s="358"/>
      <c r="N420" s="358"/>
      <c r="O420" s="358"/>
      <c r="P420" s="358" t="s">
        <v>4502</v>
      </c>
      <c r="Q420" s="358"/>
      <c r="R420" s="356"/>
      <c r="S420" s="358"/>
      <c r="T420" s="358"/>
      <c r="U420" s="356"/>
      <c r="V420" s="360"/>
      <c r="W420" s="360"/>
      <c r="X420" s="360"/>
      <c r="Y420" s="356"/>
      <c r="Z420" s="360"/>
      <c r="AA420" s="360"/>
      <c r="AB420" s="360"/>
    </row>
    <row r="421" spans="1:28" s="213" customFormat="1" hidden="1" x14ac:dyDescent="0.25">
      <c r="A421" s="356">
        <v>46111</v>
      </c>
      <c r="B421" s="351" t="s">
        <v>363</v>
      </c>
      <c r="C421" s="351" t="s">
        <v>364</v>
      </c>
      <c r="D421" s="357">
        <v>210440023472</v>
      </c>
      <c r="E421" s="358" t="s">
        <v>3857</v>
      </c>
      <c r="F421" s="359" t="s">
        <v>4780</v>
      </c>
      <c r="G421" s="356">
        <v>46078</v>
      </c>
      <c r="H421" s="356">
        <v>46080</v>
      </c>
      <c r="I421" s="358" t="s">
        <v>4501</v>
      </c>
      <c r="J421" s="356">
        <v>44927</v>
      </c>
      <c r="K421" s="356">
        <v>46076</v>
      </c>
      <c r="L421" s="358" t="s">
        <v>805</v>
      </c>
      <c r="M421" s="358"/>
      <c r="N421" s="358"/>
      <c r="O421" s="358"/>
      <c r="P421" s="358" t="s">
        <v>4502</v>
      </c>
      <c r="Q421" s="358"/>
      <c r="R421" s="356"/>
      <c r="S421" s="358"/>
      <c r="T421" s="358"/>
      <c r="U421" s="356"/>
      <c r="V421" s="360">
        <v>174585364</v>
      </c>
      <c r="W421" s="360">
        <v>7.5030443871151125</v>
      </c>
      <c r="X421" s="360"/>
      <c r="Y421" s="356"/>
      <c r="Z421" s="360"/>
      <c r="AA421" s="360"/>
      <c r="AB421" s="360"/>
    </row>
    <row r="422" spans="1:28" s="213" customFormat="1" hidden="1" x14ac:dyDescent="0.25">
      <c r="A422" s="356">
        <v>46111</v>
      </c>
      <c r="B422" s="351" t="s">
        <v>363</v>
      </c>
      <c r="C422" s="351" t="s">
        <v>364</v>
      </c>
      <c r="D422" s="357">
        <v>901140000112</v>
      </c>
      <c r="E422" s="358" t="s">
        <v>4781</v>
      </c>
      <c r="F422" s="359" t="s">
        <v>3859</v>
      </c>
      <c r="G422" s="356">
        <v>46076</v>
      </c>
      <c r="H422" s="356">
        <v>46091</v>
      </c>
      <c r="I422" s="358" t="s">
        <v>4442</v>
      </c>
      <c r="J422" s="356">
        <v>44927</v>
      </c>
      <c r="K422" s="356">
        <v>45657</v>
      </c>
      <c r="L422" s="358" t="s">
        <v>676</v>
      </c>
      <c r="M422" s="358"/>
      <c r="N422" s="358"/>
      <c r="O422" s="358"/>
      <c r="P422" s="358" t="s">
        <v>171</v>
      </c>
      <c r="Q422" s="358"/>
      <c r="R422" s="356"/>
      <c r="S422" s="358"/>
      <c r="T422" s="358"/>
      <c r="U422" s="356"/>
      <c r="V422" s="360"/>
      <c r="W422" s="360"/>
      <c r="X422" s="360"/>
      <c r="Y422" s="356"/>
      <c r="Z422" s="360"/>
      <c r="AA422" s="360"/>
      <c r="AB422" s="360"/>
    </row>
    <row r="423" spans="1:28" s="213" customFormat="1" hidden="1" x14ac:dyDescent="0.25">
      <c r="A423" s="356">
        <v>46111</v>
      </c>
      <c r="B423" s="351" t="s">
        <v>363</v>
      </c>
      <c r="C423" s="351" t="s">
        <v>364</v>
      </c>
      <c r="D423" s="357">
        <v>160641012507</v>
      </c>
      <c r="E423" s="358" t="s">
        <v>4782</v>
      </c>
      <c r="F423" s="359" t="s">
        <v>3861</v>
      </c>
      <c r="G423" s="356">
        <v>46076</v>
      </c>
      <c r="H423" s="356">
        <v>46078</v>
      </c>
      <c r="I423" s="358" t="s">
        <v>4501</v>
      </c>
      <c r="J423" s="356">
        <v>44927</v>
      </c>
      <c r="K423" s="356">
        <v>46072</v>
      </c>
      <c r="L423" s="358" t="s">
        <v>805</v>
      </c>
      <c r="M423" s="358"/>
      <c r="N423" s="358"/>
      <c r="O423" s="358"/>
      <c r="P423" s="358" t="s">
        <v>4502</v>
      </c>
      <c r="Q423" s="358"/>
      <c r="R423" s="356"/>
      <c r="S423" s="358"/>
      <c r="T423" s="358"/>
      <c r="U423" s="356"/>
      <c r="V423" s="360"/>
      <c r="W423" s="360"/>
      <c r="X423" s="360"/>
      <c r="Y423" s="356"/>
      <c r="Z423" s="360"/>
      <c r="AA423" s="360"/>
      <c r="AB423" s="360"/>
    </row>
    <row r="424" spans="1:28" s="213" customFormat="1" hidden="1" x14ac:dyDescent="0.25">
      <c r="A424" s="356">
        <v>46111</v>
      </c>
      <c r="B424" s="351" t="s">
        <v>363</v>
      </c>
      <c r="C424" s="351" t="s">
        <v>364</v>
      </c>
      <c r="D424" s="357">
        <v>890531400909</v>
      </c>
      <c r="E424" s="358" t="s">
        <v>3863</v>
      </c>
      <c r="F424" s="359" t="s">
        <v>4783</v>
      </c>
      <c r="G424" s="356">
        <v>46076</v>
      </c>
      <c r="H424" s="356">
        <v>46078</v>
      </c>
      <c r="I424" s="358" t="s">
        <v>4501</v>
      </c>
      <c r="J424" s="356">
        <v>45296</v>
      </c>
      <c r="K424" s="356">
        <v>46066</v>
      </c>
      <c r="L424" s="358" t="s">
        <v>774</v>
      </c>
      <c r="M424" s="358"/>
      <c r="N424" s="358"/>
      <c r="O424" s="358"/>
      <c r="P424" s="358" t="s">
        <v>4502</v>
      </c>
      <c r="Q424" s="358"/>
      <c r="R424" s="356"/>
      <c r="S424" s="358"/>
      <c r="T424" s="358"/>
      <c r="U424" s="356"/>
      <c r="V424" s="360">
        <v>57426266</v>
      </c>
      <c r="W424" s="360">
        <v>3.2820201045498849</v>
      </c>
      <c r="X424" s="360"/>
      <c r="Y424" s="356"/>
      <c r="Z424" s="360"/>
      <c r="AA424" s="360"/>
      <c r="AB424" s="360"/>
    </row>
    <row r="425" spans="1:28" s="213" customFormat="1" hidden="1" x14ac:dyDescent="0.25">
      <c r="A425" s="356">
        <v>46111</v>
      </c>
      <c r="B425" s="351" t="s">
        <v>363</v>
      </c>
      <c r="C425" s="351" t="s">
        <v>364</v>
      </c>
      <c r="D425" s="357">
        <v>80940004108</v>
      </c>
      <c r="E425" s="358" t="s">
        <v>4784</v>
      </c>
      <c r="F425" s="359" t="s">
        <v>4785</v>
      </c>
      <c r="G425" s="356">
        <v>46073</v>
      </c>
      <c r="H425" s="356">
        <v>46087</v>
      </c>
      <c r="I425" s="358" t="s">
        <v>4442</v>
      </c>
      <c r="J425" s="356">
        <v>44197</v>
      </c>
      <c r="K425" s="356">
        <v>45291</v>
      </c>
      <c r="L425" s="358" t="s">
        <v>774</v>
      </c>
      <c r="M425" s="358"/>
      <c r="N425" s="358"/>
      <c r="O425" s="358"/>
      <c r="P425" s="358" t="s">
        <v>171</v>
      </c>
      <c r="Q425" s="358"/>
      <c r="R425" s="356"/>
      <c r="S425" s="358"/>
      <c r="T425" s="358"/>
      <c r="U425" s="356"/>
      <c r="V425" s="360"/>
      <c r="W425" s="360"/>
      <c r="X425" s="360"/>
      <c r="Y425" s="356"/>
      <c r="Z425" s="360"/>
      <c r="AA425" s="360"/>
      <c r="AB425" s="360"/>
    </row>
    <row r="426" spans="1:28" s="213" customFormat="1" hidden="1" x14ac:dyDescent="0.25">
      <c r="A426" s="356">
        <v>46111</v>
      </c>
      <c r="B426" s="351" t="s">
        <v>363</v>
      </c>
      <c r="C426" s="351" t="s">
        <v>364</v>
      </c>
      <c r="D426" s="357">
        <v>101241013047</v>
      </c>
      <c r="E426" s="358" t="s">
        <v>3877</v>
      </c>
      <c r="F426" s="359" t="s">
        <v>3794</v>
      </c>
      <c r="G426" s="356">
        <v>46071</v>
      </c>
      <c r="H426" s="356">
        <v>46073</v>
      </c>
      <c r="I426" s="358" t="s">
        <v>4501</v>
      </c>
      <c r="J426" s="356">
        <v>44927</v>
      </c>
      <c r="K426" s="356">
        <v>46064</v>
      </c>
      <c r="L426" s="358" t="s">
        <v>676</v>
      </c>
      <c r="M426" s="358"/>
      <c r="N426" s="358"/>
      <c r="O426" s="358"/>
      <c r="P426" s="358" t="s">
        <v>4502</v>
      </c>
      <c r="Q426" s="358"/>
      <c r="R426" s="356"/>
      <c r="S426" s="358"/>
      <c r="T426" s="358"/>
      <c r="U426" s="356"/>
      <c r="V426" s="360"/>
      <c r="W426" s="360"/>
      <c r="X426" s="360"/>
      <c r="Y426" s="356"/>
      <c r="Z426" s="360"/>
      <c r="AA426" s="360"/>
      <c r="AB426" s="360"/>
    </row>
    <row r="427" spans="1:28" s="213" customFormat="1" hidden="1" x14ac:dyDescent="0.25">
      <c r="A427" s="356">
        <v>46111</v>
      </c>
      <c r="B427" s="351" t="s">
        <v>363</v>
      </c>
      <c r="C427" s="351" t="s">
        <v>364</v>
      </c>
      <c r="D427" s="357">
        <v>40140000585</v>
      </c>
      <c r="E427" s="358" t="s">
        <v>3902</v>
      </c>
      <c r="F427" s="359" t="s">
        <v>3785</v>
      </c>
      <c r="G427" s="356">
        <v>46063</v>
      </c>
      <c r="H427" s="356">
        <v>46065</v>
      </c>
      <c r="I427" s="358" t="s">
        <v>4501</v>
      </c>
      <c r="J427" s="356">
        <v>44927</v>
      </c>
      <c r="K427" s="356">
        <v>46058</v>
      </c>
      <c r="L427" s="358" t="s">
        <v>1347</v>
      </c>
      <c r="M427" s="358"/>
      <c r="N427" s="358"/>
      <c r="O427" s="358"/>
      <c r="P427" s="358" t="s">
        <v>4502</v>
      </c>
      <c r="Q427" s="358"/>
      <c r="R427" s="356"/>
      <c r="S427" s="358"/>
      <c r="T427" s="358"/>
      <c r="U427" s="356"/>
      <c r="V427" s="360">
        <v>29595581</v>
      </c>
      <c r="W427" s="360"/>
      <c r="X427" s="360"/>
      <c r="Y427" s="356"/>
      <c r="Z427" s="360"/>
      <c r="AA427" s="360"/>
      <c r="AB427" s="360"/>
    </row>
    <row r="428" spans="1:28" s="213" customFormat="1" hidden="1" x14ac:dyDescent="0.25">
      <c r="A428" s="356">
        <v>46111</v>
      </c>
      <c r="B428" s="351" t="s">
        <v>363</v>
      </c>
      <c r="C428" s="351" t="s">
        <v>364</v>
      </c>
      <c r="D428" s="357">
        <v>690409301172</v>
      </c>
      <c r="E428" s="358" t="s">
        <v>3949</v>
      </c>
      <c r="F428" s="359" t="s">
        <v>4786</v>
      </c>
      <c r="G428" s="356">
        <v>46041</v>
      </c>
      <c r="H428" s="356">
        <v>46058</v>
      </c>
      <c r="I428" s="358" t="s">
        <v>4501</v>
      </c>
      <c r="J428" s="356">
        <v>44927</v>
      </c>
      <c r="K428" s="356">
        <v>46022</v>
      </c>
      <c r="L428" s="358" t="s">
        <v>760</v>
      </c>
      <c r="M428" s="358"/>
      <c r="N428" s="358"/>
      <c r="O428" s="358"/>
      <c r="P428" s="358" t="s">
        <v>4502</v>
      </c>
      <c r="Q428" s="358"/>
      <c r="R428" s="356"/>
      <c r="S428" s="358"/>
      <c r="T428" s="358"/>
      <c r="U428" s="356"/>
      <c r="V428" s="360">
        <v>68589519</v>
      </c>
      <c r="W428" s="360">
        <v>6.0072312214348669</v>
      </c>
      <c r="X428" s="360"/>
      <c r="Y428" s="356"/>
      <c r="Z428" s="360"/>
      <c r="AA428" s="360"/>
      <c r="AB428" s="360"/>
    </row>
    <row r="429" spans="1:28" s="213" customFormat="1" hidden="1" x14ac:dyDescent="0.25">
      <c r="A429" s="356">
        <v>46111</v>
      </c>
      <c r="B429" s="351" t="s">
        <v>363</v>
      </c>
      <c r="C429" s="351" t="s">
        <v>364</v>
      </c>
      <c r="D429" s="357">
        <v>50440009726</v>
      </c>
      <c r="E429" s="358" t="s">
        <v>2964</v>
      </c>
      <c r="F429" s="359" t="s">
        <v>2888</v>
      </c>
      <c r="G429" s="356">
        <v>46016</v>
      </c>
      <c r="H429" s="356">
        <v>46027</v>
      </c>
      <c r="I429" s="358" t="s">
        <v>4442</v>
      </c>
      <c r="J429" s="356">
        <v>44562</v>
      </c>
      <c r="K429" s="356">
        <v>45657</v>
      </c>
      <c r="L429" s="358" t="s">
        <v>681</v>
      </c>
      <c r="M429" s="358"/>
      <c r="N429" s="358"/>
      <c r="O429" s="358"/>
      <c r="P429" s="358" t="s">
        <v>28</v>
      </c>
      <c r="Q429" s="358"/>
      <c r="R429" s="356"/>
      <c r="S429" s="358"/>
      <c r="T429" s="358"/>
      <c r="U429" s="356"/>
      <c r="V429" s="360">
        <v>3024205534</v>
      </c>
      <c r="W429" s="360">
        <v>4.636179336957329</v>
      </c>
      <c r="X429" s="360"/>
      <c r="Y429" s="356"/>
      <c r="Z429" s="360"/>
      <c r="AA429" s="360"/>
      <c r="AB429" s="360"/>
    </row>
    <row r="430" spans="1:28" s="213" customFormat="1" hidden="1" x14ac:dyDescent="0.25">
      <c r="A430" s="356">
        <v>46111</v>
      </c>
      <c r="B430" s="351" t="s">
        <v>363</v>
      </c>
      <c r="C430" s="351" t="s">
        <v>364</v>
      </c>
      <c r="D430" s="357">
        <v>190940022288</v>
      </c>
      <c r="E430" s="358" t="s">
        <v>2890</v>
      </c>
      <c r="F430" s="359" t="s">
        <v>2709</v>
      </c>
      <c r="G430" s="356">
        <v>46015</v>
      </c>
      <c r="H430" s="356">
        <v>46036</v>
      </c>
      <c r="I430" s="358" t="s">
        <v>4442</v>
      </c>
      <c r="J430" s="356">
        <v>45292</v>
      </c>
      <c r="K430" s="356">
        <v>45657</v>
      </c>
      <c r="L430" s="358" t="s">
        <v>758</v>
      </c>
      <c r="M430" s="358"/>
      <c r="N430" s="358"/>
      <c r="O430" s="358"/>
      <c r="P430" s="358" t="s">
        <v>28</v>
      </c>
      <c r="Q430" s="358"/>
      <c r="R430" s="356"/>
      <c r="S430" s="358"/>
      <c r="T430" s="358"/>
      <c r="U430" s="356"/>
      <c r="V430" s="360">
        <v>8654420571</v>
      </c>
      <c r="W430" s="360"/>
      <c r="X430" s="360"/>
      <c r="Y430" s="356"/>
      <c r="Z430" s="360"/>
      <c r="AA430" s="360"/>
      <c r="AB430" s="360"/>
    </row>
    <row r="431" spans="1:28" s="213" customFormat="1" hidden="1" x14ac:dyDescent="0.25">
      <c r="A431" s="356">
        <v>46111</v>
      </c>
      <c r="B431" s="351" t="s">
        <v>363</v>
      </c>
      <c r="C431" s="351" t="s">
        <v>364</v>
      </c>
      <c r="D431" s="357">
        <v>70640005282</v>
      </c>
      <c r="E431" s="358" t="s">
        <v>2708</v>
      </c>
      <c r="F431" s="359" t="s">
        <v>2938</v>
      </c>
      <c r="G431" s="356">
        <v>46015</v>
      </c>
      <c r="H431" s="356">
        <v>46030</v>
      </c>
      <c r="I431" s="358" t="s">
        <v>4442</v>
      </c>
      <c r="J431" s="356">
        <v>44927</v>
      </c>
      <c r="K431" s="356">
        <v>45657</v>
      </c>
      <c r="L431" s="358" t="s">
        <v>758</v>
      </c>
      <c r="M431" s="358"/>
      <c r="N431" s="358"/>
      <c r="O431" s="358"/>
      <c r="P431" s="358" t="s">
        <v>28</v>
      </c>
      <c r="Q431" s="358"/>
      <c r="R431" s="356"/>
      <c r="S431" s="358"/>
      <c r="T431" s="358"/>
      <c r="U431" s="356"/>
      <c r="V431" s="360">
        <v>2202170695</v>
      </c>
      <c r="W431" s="360">
        <v>3.3283172957371447</v>
      </c>
      <c r="X431" s="360">
        <v>64479842</v>
      </c>
      <c r="Y431" s="356"/>
      <c r="Z431" s="360"/>
      <c r="AA431" s="360"/>
      <c r="AB431" s="360"/>
    </row>
    <row r="432" spans="1:28" s="213" customFormat="1" hidden="1" x14ac:dyDescent="0.25">
      <c r="A432" s="356">
        <v>46111</v>
      </c>
      <c r="B432" s="351" t="s">
        <v>363</v>
      </c>
      <c r="C432" s="351" t="s">
        <v>364</v>
      </c>
      <c r="D432" s="357">
        <v>590416402342</v>
      </c>
      <c r="E432" s="358" t="s">
        <v>2152</v>
      </c>
      <c r="F432" s="359" t="s">
        <v>4787</v>
      </c>
      <c r="G432" s="356">
        <v>46015</v>
      </c>
      <c r="H432" s="356">
        <v>46021</v>
      </c>
      <c r="I432" s="358" t="s">
        <v>4501</v>
      </c>
      <c r="J432" s="356">
        <v>44927</v>
      </c>
      <c r="K432" s="356">
        <v>46003</v>
      </c>
      <c r="L432" s="358" t="s">
        <v>1347</v>
      </c>
      <c r="M432" s="358"/>
      <c r="N432" s="358"/>
      <c r="O432" s="358"/>
      <c r="P432" s="358" t="s">
        <v>4502</v>
      </c>
      <c r="Q432" s="358"/>
      <c r="R432" s="356"/>
      <c r="S432" s="358"/>
      <c r="T432" s="358"/>
      <c r="U432" s="356"/>
      <c r="V432" s="360">
        <v>44272498</v>
      </c>
      <c r="W432" s="360"/>
      <c r="X432" s="360"/>
      <c r="Y432" s="356"/>
      <c r="Z432" s="360"/>
      <c r="AA432" s="360"/>
      <c r="AB432" s="360"/>
    </row>
    <row r="433" spans="1:28" s="213" customFormat="1" hidden="1" x14ac:dyDescent="0.25">
      <c r="A433" s="356">
        <v>46111</v>
      </c>
      <c r="B433" s="351" t="s">
        <v>363</v>
      </c>
      <c r="C433" s="351" t="s">
        <v>364</v>
      </c>
      <c r="D433" s="357">
        <v>181240014292</v>
      </c>
      <c r="E433" s="358" t="s">
        <v>2222</v>
      </c>
      <c r="F433" s="359" t="s">
        <v>4788</v>
      </c>
      <c r="G433" s="356">
        <v>46013</v>
      </c>
      <c r="H433" s="356">
        <v>46022</v>
      </c>
      <c r="I433" s="358" t="s">
        <v>4501</v>
      </c>
      <c r="J433" s="356">
        <v>44927</v>
      </c>
      <c r="K433" s="356">
        <v>46006</v>
      </c>
      <c r="L433" s="358" t="s">
        <v>774</v>
      </c>
      <c r="M433" s="358"/>
      <c r="N433" s="358"/>
      <c r="O433" s="358"/>
      <c r="P433" s="358" t="s">
        <v>4502</v>
      </c>
      <c r="Q433" s="358"/>
      <c r="R433" s="356"/>
      <c r="S433" s="358"/>
      <c r="T433" s="358"/>
      <c r="U433" s="356"/>
      <c r="V433" s="360">
        <v>33719649670</v>
      </c>
      <c r="W433" s="360">
        <v>0.18679255610135154</v>
      </c>
      <c r="X433" s="360"/>
      <c r="Y433" s="356"/>
      <c r="Z433" s="360"/>
      <c r="AA433" s="360"/>
      <c r="AB433" s="360"/>
    </row>
    <row r="434" spans="1:28" s="213" customFormat="1" hidden="1" x14ac:dyDescent="0.25">
      <c r="A434" s="356">
        <v>46111</v>
      </c>
      <c r="B434" s="351" t="s">
        <v>363</v>
      </c>
      <c r="C434" s="351" t="s">
        <v>364</v>
      </c>
      <c r="D434" s="357">
        <v>20340001250</v>
      </c>
      <c r="E434" s="358" t="s">
        <v>2291</v>
      </c>
      <c r="F434" s="359" t="s">
        <v>4789</v>
      </c>
      <c r="G434" s="356">
        <v>46003</v>
      </c>
      <c r="H434" s="356">
        <v>46013</v>
      </c>
      <c r="I434" s="358" t="s">
        <v>4442</v>
      </c>
      <c r="J434" s="356">
        <v>44927</v>
      </c>
      <c r="K434" s="356">
        <v>45657</v>
      </c>
      <c r="L434" s="358" t="s">
        <v>760</v>
      </c>
      <c r="M434" s="358"/>
      <c r="N434" s="358"/>
      <c r="O434" s="358"/>
      <c r="P434" s="358" t="s">
        <v>28</v>
      </c>
      <c r="Q434" s="358"/>
      <c r="R434" s="356"/>
      <c r="S434" s="358"/>
      <c r="T434" s="358"/>
      <c r="U434" s="356"/>
      <c r="V434" s="360">
        <v>9142980771</v>
      </c>
      <c r="W434" s="360">
        <v>9.9884733434234079</v>
      </c>
      <c r="X434" s="360"/>
      <c r="Y434" s="356"/>
      <c r="Z434" s="360"/>
      <c r="AA434" s="360"/>
      <c r="AB434" s="360"/>
    </row>
    <row r="435" spans="1:28" s="213" customFormat="1" hidden="1" x14ac:dyDescent="0.25">
      <c r="A435" s="356">
        <v>46111</v>
      </c>
      <c r="B435" s="351" t="s">
        <v>363</v>
      </c>
      <c r="C435" s="351" t="s">
        <v>364</v>
      </c>
      <c r="D435" s="357">
        <v>230340044188</v>
      </c>
      <c r="E435" s="358" t="s">
        <v>2710</v>
      </c>
      <c r="F435" s="359" t="s">
        <v>2273</v>
      </c>
      <c r="G435" s="356">
        <v>46003</v>
      </c>
      <c r="H435" s="356">
        <v>46027</v>
      </c>
      <c r="I435" s="358" t="s">
        <v>4442</v>
      </c>
      <c r="J435" s="356">
        <v>45016</v>
      </c>
      <c r="K435" s="356">
        <v>45657</v>
      </c>
      <c r="L435" s="358" t="s">
        <v>1347</v>
      </c>
      <c r="M435" s="358"/>
      <c r="N435" s="358"/>
      <c r="O435" s="358"/>
      <c r="P435" s="358" t="s">
        <v>28</v>
      </c>
      <c r="Q435" s="358"/>
      <c r="R435" s="356"/>
      <c r="S435" s="358"/>
      <c r="T435" s="358"/>
      <c r="U435" s="356"/>
      <c r="V435" s="360">
        <v>25364204556</v>
      </c>
      <c r="W435" s="360">
        <v>3.5680394614054887</v>
      </c>
      <c r="X435" s="360"/>
      <c r="Y435" s="356"/>
      <c r="Z435" s="360"/>
      <c r="AA435" s="360"/>
      <c r="AB435" s="360"/>
    </row>
    <row r="436" spans="1:28" s="213" customFormat="1" hidden="1" x14ac:dyDescent="0.25">
      <c r="A436" s="356">
        <v>46111</v>
      </c>
      <c r="B436" s="351" t="s">
        <v>363</v>
      </c>
      <c r="C436" s="351" t="s">
        <v>364</v>
      </c>
      <c r="D436" s="357">
        <v>60440011505</v>
      </c>
      <c r="E436" s="358" t="s">
        <v>2272</v>
      </c>
      <c r="F436" s="359" t="s">
        <v>4790</v>
      </c>
      <c r="G436" s="356">
        <v>46003</v>
      </c>
      <c r="H436" s="356">
        <v>46020</v>
      </c>
      <c r="I436" s="358" t="s">
        <v>4442</v>
      </c>
      <c r="J436" s="356">
        <v>44562</v>
      </c>
      <c r="K436" s="356">
        <v>45657</v>
      </c>
      <c r="L436" s="358" t="s">
        <v>758</v>
      </c>
      <c r="M436" s="358"/>
      <c r="N436" s="358"/>
      <c r="O436" s="358"/>
      <c r="P436" s="358" t="s">
        <v>28</v>
      </c>
      <c r="Q436" s="358"/>
      <c r="R436" s="356"/>
      <c r="S436" s="358"/>
      <c r="T436" s="358"/>
      <c r="U436" s="356"/>
      <c r="V436" s="360">
        <v>20593625120</v>
      </c>
      <c r="W436" s="360">
        <v>2.4962505506047723</v>
      </c>
      <c r="X436" s="360"/>
      <c r="Y436" s="356"/>
      <c r="Z436" s="360"/>
      <c r="AA436" s="360"/>
      <c r="AB436" s="360"/>
    </row>
    <row r="437" spans="1:28" s="213" customFormat="1" hidden="1" x14ac:dyDescent="0.25">
      <c r="A437" s="356">
        <v>46111</v>
      </c>
      <c r="B437" s="351" t="s">
        <v>363</v>
      </c>
      <c r="C437" s="351" t="s">
        <v>364</v>
      </c>
      <c r="D437" s="357">
        <v>760805303494</v>
      </c>
      <c r="E437" s="358" t="s">
        <v>1919</v>
      </c>
      <c r="F437" s="359" t="s">
        <v>1922</v>
      </c>
      <c r="G437" s="356">
        <v>45994</v>
      </c>
      <c r="H437" s="356">
        <v>46013</v>
      </c>
      <c r="I437" s="358" t="s">
        <v>4501</v>
      </c>
      <c r="J437" s="356">
        <v>44743</v>
      </c>
      <c r="K437" s="356">
        <v>45987</v>
      </c>
      <c r="L437" s="358" t="s">
        <v>805</v>
      </c>
      <c r="M437" s="358"/>
      <c r="N437" s="358"/>
      <c r="O437" s="358"/>
      <c r="P437" s="358" t="s">
        <v>4502</v>
      </c>
      <c r="Q437" s="358"/>
      <c r="R437" s="356"/>
      <c r="S437" s="358"/>
      <c r="T437" s="358"/>
      <c r="U437" s="356"/>
      <c r="V437" s="360">
        <v>153505196</v>
      </c>
      <c r="W437" s="360">
        <v>2.264626223406053</v>
      </c>
      <c r="X437" s="360"/>
      <c r="Y437" s="356"/>
      <c r="Z437" s="360"/>
      <c r="AA437" s="360"/>
      <c r="AB437" s="360"/>
    </row>
    <row r="438" spans="1:28" s="213" customFormat="1" hidden="1" x14ac:dyDescent="0.25">
      <c r="A438" s="356">
        <v>46111</v>
      </c>
      <c r="B438" s="351" t="s">
        <v>363</v>
      </c>
      <c r="C438" s="351" t="s">
        <v>364</v>
      </c>
      <c r="D438" s="357">
        <v>80940018772</v>
      </c>
      <c r="E438" s="358" t="s">
        <v>1933</v>
      </c>
      <c r="F438" s="359" t="s">
        <v>1936</v>
      </c>
      <c r="G438" s="356">
        <v>45986</v>
      </c>
      <c r="H438" s="356">
        <v>46009</v>
      </c>
      <c r="I438" s="358" t="s">
        <v>4442</v>
      </c>
      <c r="J438" s="356">
        <v>44562</v>
      </c>
      <c r="K438" s="356">
        <v>45657</v>
      </c>
      <c r="L438" s="358" t="s">
        <v>786</v>
      </c>
      <c r="M438" s="358"/>
      <c r="N438" s="358"/>
      <c r="O438" s="358"/>
      <c r="P438" s="358" t="s">
        <v>28</v>
      </c>
      <c r="Q438" s="358"/>
      <c r="R438" s="356"/>
      <c r="S438" s="358"/>
      <c r="T438" s="358"/>
      <c r="U438" s="356"/>
      <c r="V438" s="360">
        <v>4357880381</v>
      </c>
      <c r="W438" s="360">
        <v>5.4267699527341318</v>
      </c>
      <c r="X438" s="360"/>
      <c r="Y438" s="356"/>
      <c r="Z438" s="360"/>
      <c r="AA438" s="360"/>
      <c r="AB438" s="360"/>
    </row>
    <row r="439" spans="1:28" s="213" customFormat="1" hidden="1" x14ac:dyDescent="0.25">
      <c r="A439" s="356">
        <v>46111</v>
      </c>
      <c r="B439" s="351" t="s">
        <v>363</v>
      </c>
      <c r="C439" s="351" t="s">
        <v>364</v>
      </c>
      <c r="D439" s="357">
        <v>640826401197</v>
      </c>
      <c r="E439" s="358" t="s">
        <v>1923</v>
      </c>
      <c r="F439" s="359" t="s">
        <v>4791</v>
      </c>
      <c r="G439" s="356">
        <v>45994</v>
      </c>
      <c r="H439" s="356">
        <v>46010</v>
      </c>
      <c r="I439" s="358" t="s">
        <v>4501</v>
      </c>
      <c r="J439" s="356">
        <v>44743</v>
      </c>
      <c r="K439" s="356">
        <v>45999</v>
      </c>
      <c r="L439" s="358" t="s">
        <v>774</v>
      </c>
      <c r="M439" s="358"/>
      <c r="N439" s="358"/>
      <c r="O439" s="358"/>
      <c r="P439" s="358" t="s">
        <v>4502</v>
      </c>
      <c r="Q439" s="358"/>
      <c r="R439" s="356"/>
      <c r="S439" s="358"/>
      <c r="T439" s="358"/>
      <c r="U439" s="356"/>
      <c r="V439" s="360">
        <v>20519389</v>
      </c>
      <c r="W439" s="360">
        <v>2.9037657092843858</v>
      </c>
      <c r="X439" s="360"/>
      <c r="Y439" s="356"/>
      <c r="Z439" s="360"/>
      <c r="AA439" s="360"/>
      <c r="AB439" s="360"/>
    </row>
    <row r="440" spans="1:28" s="213" customFormat="1" hidden="1" x14ac:dyDescent="0.25">
      <c r="A440" s="356">
        <v>46111</v>
      </c>
      <c r="B440" s="351" t="s">
        <v>363</v>
      </c>
      <c r="C440" s="351" t="s">
        <v>364</v>
      </c>
      <c r="D440" s="357">
        <v>920240001214</v>
      </c>
      <c r="E440" s="358" t="s">
        <v>1955</v>
      </c>
      <c r="F440" s="359" t="s">
        <v>1616</v>
      </c>
      <c r="G440" s="356">
        <v>45980</v>
      </c>
      <c r="H440" s="356">
        <v>45999</v>
      </c>
      <c r="I440" s="358" t="s">
        <v>4442</v>
      </c>
      <c r="J440" s="356">
        <v>43831</v>
      </c>
      <c r="K440" s="356">
        <v>45657</v>
      </c>
      <c r="L440" s="358" t="s">
        <v>808</v>
      </c>
      <c r="M440" s="358"/>
      <c r="N440" s="358"/>
      <c r="O440" s="358"/>
      <c r="P440" s="358" t="s">
        <v>28</v>
      </c>
      <c r="Q440" s="358"/>
      <c r="R440" s="356"/>
      <c r="S440" s="358"/>
      <c r="T440" s="358"/>
      <c r="U440" s="356"/>
      <c r="V440" s="360">
        <v>136744052876</v>
      </c>
      <c r="W440" s="360">
        <v>15.736649851249766</v>
      </c>
      <c r="X440" s="360"/>
      <c r="Y440" s="356"/>
      <c r="Z440" s="360"/>
      <c r="AA440" s="360"/>
      <c r="AB440" s="360"/>
    </row>
    <row r="441" spans="1:28" s="213" customFormat="1" hidden="1" x14ac:dyDescent="0.25">
      <c r="A441" s="356">
        <v>46111</v>
      </c>
      <c r="B441" s="351" t="s">
        <v>363</v>
      </c>
      <c r="C441" s="351" t="s">
        <v>364</v>
      </c>
      <c r="D441" s="357">
        <v>51240000800</v>
      </c>
      <c r="E441" s="358" t="s">
        <v>2275</v>
      </c>
      <c r="F441" s="359" t="s">
        <v>4792</v>
      </c>
      <c r="G441" s="356">
        <v>45988</v>
      </c>
      <c r="H441" s="356">
        <v>46021</v>
      </c>
      <c r="I441" s="358" t="s">
        <v>4442</v>
      </c>
      <c r="J441" s="356">
        <v>44835</v>
      </c>
      <c r="K441" s="356">
        <v>45291</v>
      </c>
      <c r="L441" s="358" t="s">
        <v>758</v>
      </c>
      <c r="M441" s="358"/>
      <c r="N441" s="358"/>
      <c r="O441" s="358"/>
      <c r="P441" s="358" t="s">
        <v>28</v>
      </c>
      <c r="Q441" s="358"/>
      <c r="R441" s="356"/>
      <c r="S441" s="358"/>
      <c r="T441" s="358"/>
      <c r="U441" s="356"/>
      <c r="V441" s="360">
        <v>4248067759</v>
      </c>
      <c r="W441" s="360">
        <v>18.255907699027631</v>
      </c>
      <c r="X441" s="360"/>
      <c r="Y441" s="356"/>
      <c r="Z441" s="360"/>
      <c r="AA441" s="360"/>
      <c r="AB441" s="360"/>
    </row>
    <row r="442" spans="1:28" s="213" customFormat="1" hidden="1" x14ac:dyDescent="0.25">
      <c r="A442" s="356">
        <v>46111</v>
      </c>
      <c r="B442" s="351" t="s">
        <v>363</v>
      </c>
      <c r="C442" s="351" t="s">
        <v>364</v>
      </c>
      <c r="D442" s="357">
        <v>10140003930</v>
      </c>
      <c r="E442" s="358" t="s">
        <v>2706</v>
      </c>
      <c r="F442" s="359" t="s">
        <v>4793</v>
      </c>
      <c r="G442" s="356">
        <v>46016</v>
      </c>
      <c r="H442" s="356">
        <v>46028</v>
      </c>
      <c r="I442" s="358" t="s">
        <v>4442</v>
      </c>
      <c r="J442" s="356">
        <v>44197</v>
      </c>
      <c r="K442" s="356">
        <v>45657</v>
      </c>
      <c r="L442" s="358" t="s">
        <v>758</v>
      </c>
      <c r="M442" s="358"/>
      <c r="N442" s="358"/>
      <c r="O442" s="358"/>
      <c r="P442" s="358" t="s">
        <v>28</v>
      </c>
      <c r="Q442" s="358"/>
      <c r="R442" s="356"/>
      <c r="S442" s="358"/>
      <c r="T442" s="358"/>
      <c r="U442" s="356"/>
      <c r="V442" s="360">
        <v>6655616154</v>
      </c>
      <c r="W442" s="360">
        <v>7.3235968335185335</v>
      </c>
      <c r="X442" s="360"/>
      <c r="Y442" s="356"/>
      <c r="Z442" s="360"/>
      <c r="AA442" s="360"/>
      <c r="AB442" s="360"/>
    </row>
    <row r="443" spans="1:28" s="213" customFormat="1" hidden="1" x14ac:dyDescent="0.25">
      <c r="A443" s="356">
        <v>46111</v>
      </c>
      <c r="B443" s="351" t="s">
        <v>363</v>
      </c>
      <c r="C443" s="351" t="s">
        <v>364</v>
      </c>
      <c r="D443" s="357">
        <v>211040014917</v>
      </c>
      <c r="E443" s="358" t="s">
        <v>1943</v>
      </c>
      <c r="F443" s="359" t="s">
        <v>2677</v>
      </c>
      <c r="G443" s="356">
        <v>45986</v>
      </c>
      <c r="H443" s="356">
        <v>45993</v>
      </c>
      <c r="I443" s="358" t="s">
        <v>4501</v>
      </c>
      <c r="J443" s="356">
        <v>44562</v>
      </c>
      <c r="K443" s="356">
        <v>45982</v>
      </c>
      <c r="L443" s="358" t="s">
        <v>765</v>
      </c>
      <c r="M443" s="358"/>
      <c r="N443" s="358"/>
      <c r="O443" s="358"/>
      <c r="P443" s="358" t="s">
        <v>4502</v>
      </c>
      <c r="Q443" s="358"/>
      <c r="R443" s="356"/>
      <c r="S443" s="358"/>
      <c r="T443" s="358"/>
      <c r="U443" s="356"/>
      <c r="V443" s="360">
        <v>125933739</v>
      </c>
      <c r="W443" s="360">
        <v>2.1488487722036886</v>
      </c>
      <c r="X443" s="360">
        <v>100000</v>
      </c>
      <c r="Y443" s="356"/>
      <c r="Z443" s="360"/>
      <c r="AA443" s="360"/>
      <c r="AB443" s="360"/>
    </row>
    <row r="444" spans="1:28" s="213" customFormat="1" hidden="1" x14ac:dyDescent="0.25">
      <c r="A444" s="356">
        <v>46111</v>
      </c>
      <c r="B444" s="351" t="s">
        <v>363</v>
      </c>
      <c r="C444" s="351" t="s">
        <v>364</v>
      </c>
      <c r="D444" s="357">
        <v>231140029635</v>
      </c>
      <c r="E444" s="358" t="s">
        <v>1921</v>
      </c>
      <c r="F444" s="359" t="s">
        <v>1924</v>
      </c>
      <c r="G444" s="356">
        <v>45994</v>
      </c>
      <c r="H444" s="356">
        <v>46003</v>
      </c>
      <c r="I444" s="358" t="s">
        <v>4501</v>
      </c>
      <c r="J444" s="356">
        <v>45255</v>
      </c>
      <c r="K444" s="356">
        <v>45992</v>
      </c>
      <c r="L444" s="358" t="s">
        <v>765</v>
      </c>
      <c r="M444" s="358"/>
      <c r="N444" s="358"/>
      <c r="O444" s="358"/>
      <c r="P444" s="358" t="s">
        <v>4502</v>
      </c>
      <c r="Q444" s="358"/>
      <c r="R444" s="356"/>
      <c r="S444" s="358"/>
      <c r="T444" s="358"/>
      <c r="U444" s="356"/>
      <c r="V444" s="360"/>
      <c r="W444" s="360"/>
      <c r="X444" s="360"/>
      <c r="Y444" s="356"/>
      <c r="Z444" s="360"/>
      <c r="AA444" s="360"/>
      <c r="AB444" s="360"/>
    </row>
    <row r="445" spans="1:28" s="213" customFormat="1" hidden="1" x14ac:dyDescent="0.25">
      <c r="A445" s="356">
        <v>46111</v>
      </c>
      <c r="B445" s="351" t="s">
        <v>363</v>
      </c>
      <c r="C445" s="351" t="s">
        <v>364</v>
      </c>
      <c r="D445" s="357">
        <v>220340008784</v>
      </c>
      <c r="E445" s="358" t="s">
        <v>1470</v>
      </c>
      <c r="F445" s="359" t="s">
        <v>4794</v>
      </c>
      <c r="G445" s="356">
        <v>45953</v>
      </c>
      <c r="H445" s="356">
        <v>45964</v>
      </c>
      <c r="I445" s="358" t="s">
        <v>4501</v>
      </c>
      <c r="J445" s="356">
        <v>44629</v>
      </c>
      <c r="K445" s="356">
        <v>45946</v>
      </c>
      <c r="L445" s="358" t="s">
        <v>1347</v>
      </c>
      <c r="M445" s="358"/>
      <c r="N445" s="358"/>
      <c r="O445" s="358"/>
      <c r="P445" s="358" t="s">
        <v>4502</v>
      </c>
      <c r="Q445" s="358"/>
      <c r="R445" s="356"/>
      <c r="S445" s="358"/>
      <c r="T445" s="358"/>
      <c r="U445" s="356"/>
      <c r="V445" s="360">
        <v>53314605507</v>
      </c>
      <c r="W445" s="360">
        <v>6.1017619315573919</v>
      </c>
      <c r="X445" s="360">
        <v>6000100</v>
      </c>
      <c r="Y445" s="356"/>
      <c r="Z445" s="360"/>
      <c r="AA445" s="360"/>
      <c r="AB445" s="360"/>
    </row>
    <row r="446" spans="1:28" s="213" customFormat="1" hidden="1" x14ac:dyDescent="0.25">
      <c r="A446" s="356">
        <v>46111</v>
      </c>
      <c r="B446" s="351" t="s">
        <v>363</v>
      </c>
      <c r="C446" s="351" t="s">
        <v>364</v>
      </c>
      <c r="D446" s="357">
        <v>130740008462</v>
      </c>
      <c r="E446" s="358" t="s">
        <v>1468</v>
      </c>
      <c r="F446" s="359" t="s">
        <v>4795</v>
      </c>
      <c r="G446" s="356">
        <v>45943</v>
      </c>
      <c r="H446" s="356">
        <v>45961</v>
      </c>
      <c r="I446" s="358" t="s">
        <v>4501</v>
      </c>
      <c r="J446" s="356">
        <v>44562</v>
      </c>
      <c r="K446" s="356">
        <v>45938</v>
      </c>
      <c r="L446" s="358" t="s">
        <v>765</v>
      </c>
      <c r="M446" s="358"/>
      <c r="N446" s="358"/>
      <c r="O446" s="358"/>
      <c r="P446" s="358" t="s">
        <v>4502</v>
      </c>
      <c r="Q446" s="358"/>
      <c r="R446" s="356"/>
      <c r="S446" s="358"/>
      <c r="T446" s="358"/>
      <c r="U446" s="356"/>
      <c r="V446" s="360">
        <v>1025572678</v>
      </c>
      <c r="W446" s="360">
        <v>7.7945834209208966</v>
      </c>
      <c r="X446" s="360">
        <v>170000</v>
      </c>
      <c r="Y446" s="356"/>
      <c r="Z446" s="360"/>
      <c r="AA446" s="360"/>
      <c r="AB446" s="360"/>
    </row>
    <row r="447" spans="1:28" s="213" customFormat="1" hidden="1" x14ac:dyDescent="0.25">
      <c r="A447" s="356">
        <v>46111</v>
      </c>
      <c r="B447" s="351" t="s">
        <v>363</v>
      </c>
      <c r="C447" s="351" t="s">
        <v>364</v>
      </c>
      <c r="D447" s="357">
        <v>170240023594</v>
      </c>
      <c r="E447" s="358" t="s">
        <v>1328</v>
      </c>
      <c r="F447" s="359" t="s">
        <v>1349</v>
      </c>
      <c r="G447" s="356">
        <v>45905</v>
      </c>
      <c r="H447" s="356">
        <v>45938</v>
      </c>
      <c r="I447" s="358" t="s">
        <v>4442</v>
      </c>
      <c r="J447" s="356">
        <v>44743</v>
      </c>
      <c r="K447" s="356">
        <v>45291</v>
      </c>
      <c r="L447" s="358" t="s">
        <v>805</v>
      </c>
      <c r="M447" s="358"/>
      <c r="N447" s="358"/>
      <c r="O447" s="358"/>
      <c r="P447" s="358" t="s">
        <v>28</v>
      </c>
      <c r="Q447" s="358"/>
      <c r="R447" s="356"/>
      <c r="S447" s="358"/>
      <c r="T447" s="358"/>
      <c r="U447" s="356"/>
      <c r="V447" s="360">
        <v>466356171</v>
      </c>
      <c r="W447" s="360">
        <v>8.2767626721374068</v>
      </c>
      <c r="X447" s="360">
        <v>24553000</v>
      </c>
      <c r="Y447" s="356"/>
      <c r="Z447" s="360"/>
      <c r="AA447" s="360"/>
      <c r="AB447" s="360"/>
    </row>
    <row r="448" spans="1:28" s="213" customFormat="1" hidden="1" x14ac:dyDescent="0.25">
      <c r="A448" s="356">
        <v>46111</v>
      </c>
      <c r="B448" s="351" t="s">
        <v>363</v>
      </c>
      <c r="C448" s="351" t="s">
        <v>364</v>
      </c>
      <c r="D448" s="357">
        <v>100940013976</v>
      </c>
      <c r="E448" s="358" t="s">
        <v>1348</v>
      </c>
      <c r="F448" s="359" t="s">
        <v>2715</v>
      </c>
      <c r="G448" s="356">
        <v>45905</v>
      </c>
      <c r="H448" s="356">
        <v>45936</v>
      </c>
      <c r="I448" s="358" t="s">
        <v>4442</v>
      </c>
      <c r="J448" s="356">
        <v>44743</v>
      </c>
      <c r="K448" s="356">
        <v>45291</v>
      </c>
      <c r="L448" s="358" t="s">
        <v>1347</v>
      </c>
      <c r="M448" s="358"/>
      <c r="N448" s="358"/>
      <c r="O448" s="358"/>
      <c r="P448" s="358" t="s">
        <v>28</v>
      </c>
      <c r="Q448" s="358"/>
      <c r="R448" s="356"/>
      <c r="S448" s="358"/>
      <c r="T448" s="358"/>
      <c r="U448" s="356"/>
      <c r="V448" s="360">
        <v>1557089864</v>
      </c>
      <c r="W448" s="360">
        <v>19.727328498470648</v>
      </c>
      <c r="X448" s="360">
        <v>21762884</v>
      </c>
      <c r="Y448" s="356"/>
      <c r="Z448" s="360"/>
      <c r="AA448" s="360"/>
      <c r="AB448" s="360"/>
    </row>
    <row r="449" spans="1:28" s="213" customFormat="1" hidden="1" x14ac:dyDescent="0.25">
      <c r="A449" s="356">
        <v>46111</v>
      </c>
      <c r="B449" s="351" t="s">
        <v>363</v>
      </c>
      <c r="C449" s="351" t="s">
        <v>364</v>
      </c>
      <c r="D449" s="357">
        <v>31040002162</v>
      </c>
      <c r="E449" s="358" t="s">
        <v>2714</v>
      </c>
      <c r="F449" s="359" t="s">
        <v>4796</v>
      </c>
      <c r="G449" s="356">
        <v>45905</v>
      </c>
      <c r="H449" s="356">
        <v>45937</v>
      </c>
      <c r="I449" s="358" t="s">
        <v>4501</v>
      </c>
      <c r="J449" s="356">
        <v>43831</v>
      </c>
      <c r="K449" s="356">
        <v>45657</v>
      </c>
      <c r="L449" s="358" t="s">
        <v>676</v>
      </c>
      <c r="M449" s="358"/>
      <c r="N449" s="358"/>
      <c r="O449" s="358"/>
      <c r="P449" s="358" t="s">
        <v>28</v>
      </c>
      <c r="Q449" s="358"/>
      <c r="R449" s="356"/>
      <c r="S449" s="358"/>
      <c r="T449" s="358"/>
      <c r="U449" s="356"/>
      <c r="V449" s="360"/>
      <c r="W449" s="360">
        <v>26.594474117029719</v>
      </c>
      <c r="X449" s="360"/>
      <c r="Y449" s="356"/>
      <c r="Z449" s="360"/>
      <c r="AA449" s="360"/>
      <c r="AB449" s="360"/>
    </row>
    <row r="450" spans="1:28" s="213" customFormat="1" hidden="1" x14ac:dyDescent="0.25">
      <c r="A450" s="356">
        <v>46111</v>
      </c>
      <c r="B450" s="351" t="s">
        <v>363</v>
      </c>
      <c r="C450" s="351" t="s">
        <v>364</v>
      </c>
      <c r="D450" s="357">
        <v>621118302367</v>
      </c>
      <c r="E450" s="358" t="s">
        <v>1929</v>
      </c>
      <c r="F450" s="359" t="s">
        <v>4797</v>
      </c>
      <c r="G450" s="356">
        <v>45988</v>
      </c>
      <c r="H450" s="356">
        <v>46006</v>
      </c>
      <c r="I450" s="358" t="s">
        <v>4501</v>
      </c>
      <c r="J450" s="356">
        <v>44743</v>
      </c>
      <c r="K450" s="356">
        <v>45986</v>
      </c>
      <c r="L450" s="358" t="s">
        <v>805</v>
      </c>
      <c r="M450" s="358"/>
      <c r="N450" s="358"/>
      <c r="O450" s="358"/>
      <c r="P450" s="358" t="s">
        <v>4502</v>
      </c>
      <c r="Q450" s="358"/>
      <c r="R450" s="356"/>
      <c r="S450" s="358"/>
      <c r="T450" s="358"/>
      <c r="U450" s="356"/>
      <c r="V450" s="360">
        <v>228415822</v>
      </c>
      <c r="W450" s="360">
        <v>11.969400336487263</v>
      </c>
      <c r="X450" s="360"/>
      <c r="Y450" s="356"/>
      <c r="Z450" s="360"/>
      <c r="AA450" s="360"/>
      <c r="AB450" s="360"/>
    </row>
    <row r="451" spans="1:28" s="213" customFormat="1" hidden="1" x14ac:dyDescent="0.25">
      <c r="A451" s="356">
        <v>46111</v>
      </c>
      <c r="B451" s="351" t="s">
        <v>363</v>
      </c>
      <c r="C451" s="351" t="s">
        <v>364</v>
      </c>
      <c r="D451" s="357">
        <v>61240001830</v>
      </c>
      <c r="E451" s="358" t="s">
        <v>773</v>
      </c>
      <c r="F451" s="359" t="s">
        <v>4798</v>
      </c>
      <c r="G451" s="356">
        <v>45869</v>
      </c>
      <c r="H451" s="356">
        <v>45891</v>
      </c>
      <c r="I451" s="358" t="s">
        <v>4442</v>
      </c>
      <c r="J451" s="356">
        <v>44562</v>
      </c>
      <c r="K451" s="356">
        <v>45657</v>
      </c>
      <c r="L451" s="358" t="s">
        <v>774</v>
      </c>
      <c r="M451" s="358"/>
      <c r="N451" s="358"/>
      <c r="O451" s="358"/>
      <c r="P451" s="358" t="s">
        <v>28</v>
      </c>
      <c r="Q451" s="358"/>
      <c r="R451" s="356"/>
      <c r="S451" s="358"/>
      <c r="T451" s="358"/>
      <c r="U451" s="356"/>
      <c r="V451" s="360">
        <v>3473478636</v>
      </c>
      <c r="W451" s="360">
        <v>25.486202820105298</v>
      </c>
      <c r="X451" s="360"/>
      <c r="Y451" s="356"/>
      <c r="Z451" s="360"/>
      <c r="AA451" s="360"/>
      <c r="AB451" s="360"/>
    </row>
    <row r="452" spans="1:28" s="213" customFormat="1" hidden="1" x14ac:dyDescent="0.25">
      <c r="A452" s="356">
        <v>46111</v>
      </c>
      <c r="B452" s="351" t="s">
        <v>363</v>
      </c>
      <c r="C452" s="351" t="s">
        <v>364</v>
      </c>
      <c r="D452" s="357">
        <v>120140010450</v>
      </c>
      <c r="E452" s="358" t="s">
        <v>4799</v>
      </c>
      <c r="F452" s="359" t="s">
        <v>4800</v>
      </c>
      <c r="G452" s="356">
        <v>46043</v>
      </c>
      <c r="H452" s="356">
        <v>46057</v>
      </c>
      <c r="I452" s="358" t="s">
        <v>4501</v>
      </c>
      <c r="J452" s="356">
        <v>44927</v>
      </c>
      <c r="K452" s="356">
        <v>46017</v>
      </c>
      <c r="L452" s="358" t="s">
        <v>4801</v>
      </c>
      <c r="M452" s="358"/>
      <c r="N452" s="358"/>
      <c r="O452" s="358"/>
      <c r="P452" s="358" t="s">
        <v>4502</v>
      </c>
      <c r="Q452" s="358"/>
      <c r="R452" s="356"/>
      <c r="S452" s="358"/>
      <c r="T452" s="358"/>
      <c r="U452" s="356"/>
      <c r="V452" s="360">
        <v>3547194894114</v>
      </c>
      <c r="W452" s="360">
        <v>3.4856907235777861</v>
      </c>
      <c r="X452" s="360"/>
      <c r="Y452" s="356"/>
      <c r="Z452" s="360"/>
      <c r="AA452" s="360"/>
      <c r="AB452" s="360"/>
    </row>
    <row r="453" spans="1:28" s="213" customFormat="1" hidden="1" x14ac:dyDescent="0.25">
      <c r="A453" s="356">
        <v>46111</v>
      </c>
      <c r="B453" s="351" t="s">
        <v>363</v>
      </c>
      <c r="C453" s="351" t="s">
        <v>364</v>
      </c>
      <c r="D453" s="357">
        <v>950740001426</v>
      </c>
      <c r="E453" s="358" t="s">
        <v>2716</v>
      </c>
      <c r="F453" s="359" t="s">
        <v>4802</v>
      </c>
      <c r="G453" s="356">
        <v>46021</v>
      </c>
      <c r="H453" s="356">
        <v>46028</v>
      </c>
      <c r="I453" s="358" t="s">
        <v>4442</v>
      </c>
      <c r="J453" s="356">
        <v>44562</v>
      </c>
      <c r="K453" s="356">
        <v>45657</v>
      </c>
      <c r="L453" s="358" t="s">
        <v>2718</v>
      </c>
      <c r="M453" s="358"/>
      <c r="N453" s="358"/>
      <c r="O453" s="358"/>
      <c r="P453" s="358" t="s">
        <v>28</v>
      </c>
      <c r="Q453" s="358"/>
      <c r="R453" s="356"/>
      <c r="S453" s="358"/>
      <c r="T453" s="358"/>
      <c r="U453" s="356"/>
      <c r="V453" s="360">
        <v>35958201127</v>
      </c>
      <c r="W453" s="360">
        <v>7.5262099490167733</v>
      </c>
      <c r="X453" s="360"/>
      <c r="Y453" s="356"/>
      <c r="Z453" s="360"/>
      <c r="AA453" s="360"/>
      <c r="AB453" s="360"/>
    </row>
    <row r="454" spans="1:28" s="213" customFormat="1" hidden="1" x14ac:dyDescent="0.25">
      <c r="A454" s="356">
        <v>46111</v>
      </c>
      <c r="B454" s="351" t="s">
        <v>363</v>
      </c>
      <c r="C454" s="351" t="s">
        <v>364</v>
      </c>
      <c r="D454" s="357">
        <v>150840003984</v>
      </c>
      <c r="E454" s="358" t="s">
        <v>3797</v>
      </c>
      <c r="F454" s="359" t="s">
        <v>4803</v>
      </c>
      <c r="G454" s="356">
        <v>46002</v>
      </c>
      <c r="H454" s="356">
        <v>46013</v>
      </c>
      <c r="I454" s="358" t="s">
        <v>4442</v>
      </c>
      <c r="J454" s="356">
        <v>43831</v>
      </c>
      <c r="K454" s="356">
        <v>45657</v>
      </c>
      <c r="L454" s="358" t="s">
        <v>3295</v>
      </c>
      <c r="M454" s="358"/>
      <c r="N454" s="358"/>
      <c r="O454" s="358"/>
      <c r="P454" s="358" t="s">
        <v>28</v>
      </c>
      <c r="Q454" s="358"/>
      <c r="R454" s="356"/>
      <c r="S454" s="358"/>
      <c r="T454" s="358"/>
      <c r="U454" s="356"/>
      <c r="V454" s="360">
        <v>159643129556</v>
      </c>
      <c r="W454" s="360">
        <v>2.7687314569496611</v>
      </c>
      <c r="X454" s="360"/>
      <c r="Y454" s="356"/>
      <c r="Z454" s="360"/>
      <c r="AA454" s="360"/>
      <c r="AB454" s="360"/>
    </row>
    <row r="455" spans="1:28" s="213" customFormat="1" hidden="1" x14ac:dyDescent="0.25">
      <c r="A455" s="356">
        <v>46111</v>
      </c>
      <c r="B455" s="351" t="s">
        <v>363</v>
      </c>
      <c r="C455" s="351" t="s">
        <v>364</v>
      </c>
      <c r="D455" s="357">
        <v>230140015335</v>
      </c>
      <c r="E455" s="358" t="s">
        <v>924</v>
      </c>
      <c r="F455" s="359" t="s">
        <v>4804</v>
      </c>
      <c r="G455" s="356">
        <v>45881</v>
      </c>
      <c r="H455" s="356">
        <v>45895</v>
      </c>
      <c r="I455" s="358" t="s">
        <v>4442</v>
      </c>
      <c r="J455" s="356">
        <v>44939</v>
      </c>
      <c r="K455" s="356">
        <v>45657</v>
      </c>
      <c r="L455" s="358" t="s">
        <v>1350</v>
      </c>
      <c r="M455" s="358"/>
      <c r="N455" s="358"/>
      <c r="O455" s="358"/>
      <c r="P455" s="358" t="s">
        <v>28</v>
      </c>
      <c r="Q455" s="358"/>
      <c r="R455" s="356"/>
      <c r="S455" s="358"/>
      <c r="T455" s="358"/>
      <c r="U455" s="356"/>
      <c r="V455" s="360">
        <v>203985778597</v>
      </c>
      <c r="W455" s="360">
        <v>2.0101373617340954</v>
      </c>
      <c r="X455" s="360"/>
      <c r="Y455" s="356"/>
      <c r="Z455" s="360"/>
      <c r="AA455" s="360"/>
      <c r="AB455" s="360"/>
    </row>
    <row r="456" spans="1:28" s="213" customFormat="1" hidden="1" x14ac:dyDescent="0.25">
      <c r="A456" s="356">
        <v>46111</v>
      </c>
      <c r="B456" s="351" t="s">
        <v>363</v>
      </c>
      <c r="C456" s="351" t="s">
        <v>364</v>
      </c>
      <c r="D456" s="357">
        <v>930740000137</v>
      </c>
      <c r="E456" s="358" t="s">
        <v>955</v>
      </c>
      <c r="F456" s="359" t="s">
        <v>4805</v>
      </c>
      <c r="G456" s="356">
        <v>45877</v>
      </c>
      <c r="H456" s="356">
        <v>45884</v>
      </c>
      <c r="I456" s="358" t="s">
        <v>4442</v>
      </c>
      <c r="J456" s="356">
        <v>43831</v>
      </c>
      <c r="K456" s="356">
        <v>45657</v>
      </c>
      <c r="L456" s="358" t="s">
        <v>4806</v>
      </c>
      <c r="M456" s="358"/>
      <c r="N456" s="358"/>
      <c r="O456" s="358"/>
      <c r="P456" s="358" t="s">
        <v>28</v>
      </c>
      <c r="Q456" s="358"/>
      <c r="R456" s="356"/>
      <c r="S456" s="358"/>
      <c r="T456" s="358"/>
      <c r="U456" s="356"/>
      <c r="V456" s="360">
        <v>1798753490102</v>
      </c>
      <c r="W456" s="360">
        <v>1.4862394034856004</v>
      </c>
      <c r="X456" s="360"/>
      <c r="Y456" s="356"/>
      <c r="Z456" s="360"/>
      <c r="AA456" s="360"/>
      <c r="AB456" s="360"/>
    </row>
    <row r="457" spans="1:28" s="213" customFormat="1" hidden="1" x14ac:dyDescent="0.25">
      <c r="A457" s="356">
        <v>46111</v>
      </c>
      <c r="B457" s="351" t="s">
        <v>363</v>
      </c>
      <c r="C457" s="351" t="s">
        <v>364</v>
      </c>
      <c r="D457" s="357">
        <v>130540001011</v>
      </c>
      <c r="E457" s="358" t="s">
        <v>3980</v>
      </c>
      <c r="F457" s="359">
        <v>2303</v>
      </c>
      <c r="G457" s="356">
        <v>45636</v>
      </c>
      <c r="H457" s="356">
        <v>45657</v>
      </c>
      <c r="I457" s="358" t="s">
        <v>4807</v>
      </c>
      <c r="J457" s="356">
        <v>43831</v>
      </c>
      <c r="K457" s="356">
        <v>45291</v>
      </c>
      <c r="L457" s="358" t="s">
        <v>113</v>
      </c>
      <c r="M457" s="358"/>
      <c r="N457" s="358"/>
      <c r="O457" s="358"/>
      <c r="P457" s="358" t="s">
        <v>28</v>
      </c>
      <c r="Q457" s="358"/>
      <c r="R457" s="356"/>
      <c r="S457" s="358"/>
      <c r="T457" s="358"/>
      <c r="U457" s="356"/>
      <c r="V457" s="360"/>
      <c r="W457" s="360"/>
      <c r="X457" s="360"/>
      <c r="Y457" s="356"/>
      <c r="Z457" s="360"/>
      <c r="AA457" s="360"/>
      <c r="AB457" s="360"/>
    </row>
    <row r="458" spans="1:28" s="213" customFormat="1" hidden="1" x14ac:dyDescent="0.25">
      <c r="A458" s="356">
        <v>46111</v>
      </c>
      <c r="B458" s="351" t="s">
        <v>363</v>
      </c>
      <c r="C458" s="351" t="s">
        <v>364</v>
      </c>
      <c r="D458" s="357">
        <v>80340017099</v>
      </c>
      <c r="E458" s="358" t="s">
        <v>3981</v>
      </c>
      <c r="F458" s="359">
        <v>1955</v>
      </c>
      <c r="G458" s="356">
        <v>45621</v>
      </c>
      <c r="H458" s="356">
        <v>45644</v>
      </c>
      <c r="I458" s="358" t="s">
        <v>4807</v>
      </c>
      <c r="J458" s="356">
        <v>43466</v>
      </c>
      <c r="K458" s="356">
        <v>45291</v>
      </c>
      <c r="L458" s="358" t="s">
        <v>117</v>
      </c>
      <c r="M458" s="358"/>
      <c r="N458" s="358"/>
      <c r="O458" s="358"/>
      <c r="P458" s="358" t="s">
        <v>28</v>
      </c>
      <c r="Q458" s="358"/>
      <c r="R458" s="356"/>
      <c r="S458" s="358"/>
      <c r="T458" s="358"/>
      <c r="U458" s="356"/>
      <c r="V458" s="360"/>
      <c r="W458" s="360"/>
      <c r="X458" s="360"/>
      <c r="Y458" s="356"/>
      <c r="Z458" s="360"/>
      <c r="AA458" s="360"/>
      <c r="AB458" s="360"/>
    </row>
    <row r="459" spans="1:28" s="213" customFormat="1" hidden="1" x14ac:dyDescent="0.25">
      <c r="A459" s="356">
        <v>46111</v>
      </c>
      <c r="B459" s="351" t="s">
        <v>363</v>
      </c>
      <c r="C459" s="351" t="s">
        <v>364</v>
      </c>
      <c r="D459" s="357">
        <v>160240023740</v>
      </c>
      <c r="E459" s="358" t="s">
        <v>3974</v>
      </c>
      <c r="F459" s="359"/>
      <c r="G459" s="356">
        <v>45825</v>
      </c>
      <c r="H459" s="356">
        <v>45828</v>
      </c>
      <c r="I459" s="358" t="s">
        <v>4807</v>
      </c>
      <c r="J459" s="356">
        <v>44927</v>
      </c>
      <c r="K459" s="356">
        <v>45291</v>
      </c>
      <c r="L459" s="358" t="s">
        <v>103</v>
      </c>
      <c r="M459" s="358"/>
      <c r="N459" s="358"/>
      <c r="O459" s="358"/>
      <c r="P459" s="358" t="s">
        <v>28</v>
      </c>
      <c r="Q459" s="358"/>
      <c r="R459" s="356"/>
      <c r="S459" s="358"/>
      <c r="T459" s="358"/>
      <c r="U459" s="356"/>
      <c r="V459" s="360"/>
      <c r="W459" s="360"/>
      <c r="X459" s="360"/>
      <c r="Y459" s="356"/>
      <c r="Z459" s="360"/>
      <c r="AA459" s="360"/>
      <c r="AB459" s="360"/>
    </row>
    <row r="460" spans="1:28" s="213" customFormat="1" hidden="1" x14ac:dyDescent="0.25">
      <c r="A460" s="356">
        <v>46111</v>
      </c>
      <c r="B460" s="351" t="s">
        <v>363</v>
      </c>
      <c r="C460" s="351" t="s">
        <v>364</v>
      </c>
      <c r="D460" s="357">
        <v>150740006410</v>
      </c>
      <c r="E460" s="358" t="s">
        <v>110</v>
      </c>
      <c r="F460" s="359">
        <v>422</v>
      </c>
      <c r="G460" s="356">
        <v>45748</v>
      </c>
      <c r="H460" s="356">
        <v>45768</v>
      </c>
      <c r="I460" s="358" t="s">
        <v>4807</v>
      </c>
      <c r="J460" s="356">
        <v>44197</v>
      </c>
      <c r="K460" s="356">
        <v>45291</v>
      </c>
      <c r="L460" s="358" t="s">
        <v>90</v>
      </c>
      <c r="M460" s="358"/>
      <c r="N460" s="358"/>
      <c r="O460" s="358"/>
      <c r="P460" s="358" t="s">
        <v>28</v>
      </c>
      <c r="Q460" s="358"/>
      <c r="R460" s="356"/>
      <c r="S460" s="358"/>
      <c r="T460" s="358"/>
      <c r="U460" s="356"/>
      <c r="V460" s="360"/>
      <c r="W460" s="360"/>
      <c r="X460" s="360"/>
      <c r="Y460" s="356"/>
      <c r="Z460" s="360"/>
      <c r="AA460" s="360"/>
      <c r="AB460" s="360"/>
    </row>
    <row r="461" spans="1:28" s="213" customFormat="1" hidden="1" x14ac:dyDescent="0.25">
      <c r="A461" s="356">
        <v>46111</v>
      </c>
      <c r="B461" s="351" t="s">
        <v>363</v>
      </c>
      <c r="C461" s="351" t="s">
        <v>364</v>
      </c>
      <c r="D461" s="357">
        <v>240741034132</v>
      </c>
      <c r="E461" s="358" t="s">
        <v>4808</v>
      </c>
      <c r="F461" s="359" t="s">
        <v>4809</v>
      </c>
      <c r="G461" s="356">
        <v>46097</v>
      </c>
      <c r="H461" s="356">
        <v>46099</v>
      </c>
      <c r="I461" s="358" t="s">
        <v>4501</v>
      </c>
      <c r="J461" s="356">
        <v>45503</v>
      </c>
      <c r="K461" s="356">
        <v>46085</v>
      </c>
      <c r="L461" s="358" t="s">
        <v>799</v>
      </c>
      <c r="M461" s="358"/>
      <c r="N461" s="358"/>
      <c r="O461" s="358"/>
      <c r="P461" s="358" t="s">
        <v>4502</v>
      </c>
      <c r="Q461" s="358"/>
      <c r="R461" s="356"/>
      <c r="S461" s="358"/>
      <c r="T461" s="358"/>
      <c r="U461" s="356"/>
      <c r="V461" s="360"/>
      <c r="W461" s="360"/>
      <c r="X461" s="360"/>
      <c r="Y461" s="356"/>
      <c r="Z461" s="360"/>
      <c r="AA461" s="360"/>
      <c r="AB461" s="360"/>
    </row>
    <row r="462" spans="1:28" s="213" customFormat="1" hidden="1" x14ac:dyDescent="0.25">
      <c r="A462" s="356">
        <v>46111</v>
      </c>
      <c r="B462" s="351" t="s">
        <v>363</v>
      </c>
      <c r="C462" s="351" t="s">
        <v>364</v>
      </c>
      <c r="D462" s="357">
        <v>100642012948</v>
      </c>
      <c r="E462" s="358" t="s">
        <v>4810</v>
      </c>
      <c r="F462" s="359" t="s">
        <v>4811</v>
      </c>
      <c r="G462" s="356">
        <v>46097</v>
      </c>
      <c r="H462" s="356">
        <v>46099</v>
      </c>
      <c r="I462" s="358" t="s">
        <v>4501</v>
      </c>
      <c r="J462" s="356">
        <v>44927</v>
      </c>
      <c r="K462" s="356">
        <v>46092</v>
      </c>
      <c r="L462" s="358" t="s">
        <v>666</v>
      </c>
      <c r="M462" s="358"/>
      <c r="N462" s="358"/>
      <c r="O462" s="358"/>
      <c r="P462" s="358" t="s">
        <v>4502</v>
      </c>
      <c r="Q462" s="358"/>
      <c r="R462" s="356"/>
      <c r="S462" s="358"/>
      <c r="T462" s="358"/>
      <c r="U462" s="356"/>
      <c r="V462" s="360"/>
      <c r="W462" s="360"/>
      <c r="X462" s="360"/>
      <c r="Y462" s="356"/>
      <c r="Z462" s="360"/>
      <c r="AA462" s="360"/>
      <c r="AB462" s="360"/>
    </row>
    <row r="463" spans="1:28" s="213" customFormat="1" hidden="1" x14ac:dyDescent="0.25">
      <c r="A463" s="356">
        <v>46111</v>
      </c>
      <c r="B463" s="351" t="s">
        <v>363</v>
      </c>
      <c r="C463" s="351" t="s">
        <v>364</v>
      </c>
      <c r="D463" s="357">
        <v>200240006651</v>
      </c>
      <c r="E463" s="358" t="s">
        <v>4812</v>
      </c>
      <c r="F463" s="359" t="s">
        <v>4813</v>
      </c>
      <c r="G463" s="356">
        <v>46094</v>
      </c>
      <c r="H463" s="356">
        <v>46099</v>
      </c>
      <c r="I463" s="358" t="s">
        <v>4501</v>
      </c>
      <c r="J463" s="356">
        <v>44927</v>
      </c>
      <c r="K463" s="356">
        <v>46084</v>
      </c>
      <c r="L463" s="358" t="s">
        <v>787</v>
      </c>
      <c r="M463" s="358"/>
      <c r="N463" s="358"/>
      <c r="O463" s="358"/>
      <c r="P463" s="358" t="s">
        <v>4502</v>
      </c>
      <c r="Q463" s="358"/>
      <c r="R463" s="356"/>
      <c r="S463" s="358"/>
      <c r="T463" s="358"/>
      <c r="U463" s="356"/>
      <c r="V463" s="360"/>
      <c r="W463" s="360"/>
      <c r="X463" s="360"/>
      <c r="Y463" s="356"/>
      <c r="Z463" s="360"/>
      <c r="AA463" s="360"/>
      <c r="AB463" s="360"/>
    </row>
    <row r="464" spans="1:28" s="213" customFormat="1" hidden="1" x14ac:dyDescent="0.25">
      <c r="A464" s="356">
        <v>46111</v>
      </c>
      <c r="B464" s="351" t="s">
        <v>363</v>
      </c>
      <c r="C464" s="351" t="s">
        <v>364</v>
      </c>
      <c r="D464" s="357">
        <v>950604301782</v>
      </c>
      <c r="E464" s="358" t="s">
        <v>4814</v>
      </c>
      <c r="F464" s="359" t="s">
        <v>4815</v>
      </c>
      <c r="G464" s="356">
        <v>46094</v>
      </c>
      <c r="H464" s="356">
        <v>46099</v>
      </c>
      <c r="I464" s="358" t="s">
        <v>4501</v>
      </c>
      <c r="J464" s="356">
        <v>44927</v>
      </c>
      <c r="K464" s="356">
        <v>46085</v>
      </c>
      <c r="L464" s="358" t="s">
        <v>808</v>
      </c>
      <c r="M464" s="358"/>
      <c r="N464" s="358"/>
      <c r="O464" s="358"/>
      <c r="P464" s="358" t="s">
        <v>4502</v>
      </c>
      <c r="Q464" s="358"/>
      <c r="R464" s="356"/>
      <c r="S464" s="358"/>
      <c r="T464" s="358"/>
      <c r="U464" s="356"/>
      <c r="V464" s="360"/>
      <c r="W464" s="360"/>
      <c r="X464" s="360"/>
      <c r="Y464" s="356"/>
      <c r="Z464" s="360"/>
      <c r="AA464" s="360"/>
      <c r="AB464" s="360"/>
    </row>
    <row r="465" spans="1:28" s="213" customFormat="1" hidden="1" x14ac:dyDescent="0.25">
      <c r="A465" s="356">
        <v>46111</v>
      </c>
      <c r="B465" s="351" t="s">
        <v>363</v>
      </c>
      <c r="C465" s="351" t="s">
        <v>364</v>
      </c>
      <c r="D465" s="357">
        <v>680809400817</v>
      </c>
      <c r="E465" s="358" t="s">
        <v>4816</v>
      </c>
      <c r="F465" s="359" t="s">
        <v>4817</v>
      </c>
      <c r="G465" s="356">
        <v>46094</v>
      </c>
      <c r="H465" s="356">
        <v>46099</v>
      </c>
      <c r="I465" s="358" t="s">
        <v>4501</v>
      </c>
      <c r="J465" s="356">
        <v>44927</v>
      </c>
      <c r="K465" s="356">
        <v>46087</v>
      </c>
      <c r="L465" s="358" t="s">
        <v>788</v>
      </c>
      <c r="M465" s="358"/>
      <c r="N465" s="358"/>
      <c r="O465" s="358"/>
      <c r="P465" s="358" t="s">
        <v>4502</v>
      </c>
      <c r="Q465" s="358"/>
      <c r="R465" s="356"/>
      <c r="S465" s="358"/>
      <c r="T465" s="358"/>
      <c r="U465" s="356"/>
      <c r="V465" s="360"/>
      <c r="W465" s="360"/>
      <c r="X465" s="360"/>
      <c r="Y465" s="356"/>
      <c r="Z465" s="360"/>
      <c r="AA465" s="360"/>
      <c r="AB465" s="360"/>
    </row>
    <row r="466" spans="1:28" s="213" customFormat="1" hidden="1" x14ac:dyDescent="0.25">
      <c r="A466" s="356">
        <v>46111</v>
      </c>
      <c r="B466" s="351" t="s">
        <v>363</v>
      </c>
      <c r="C466" s="351" t="s">
        <v>364</v>
      </c>
      <c r="D466" s="357">
        <v>560423301310</v>
      </c>
      <c r="E466" s="358" t="s">
        <v>4818</v>
      </c>
      <c r="F466" s="359" t="s">
        <v>4819</v>
      </c>
      <c r="G466" s="356">
        <v>46094</v>
      </c>
      <c r="H466" s="356">
        <v>46101</v>
      </c>
      <c r="I466" s="358" t="s">
        <v>4501</v>
      </c>
      <c r="J466" s="356">
        <v>44927</v>
      </c>
      <c r="K466" s="356">
        <v>46085</v>
      </c>
      <c r="L466" s="358" t="s">
        <v>749</v>
      </c>
      <c r="M466" s="358"/>
      <c r="N466" s="358"/>
      <c r="O466" s="358"/>
      <c r="P466" s="358" t="s">
        <v>4502</v>
      </c>
      <c r="Q466" s="358"/>
      <c r="R466" s="356"/>
      <c r="S466" s="358"/>
      <c r="T466" s="358"/>
      <c r="U466" s="356"/>
      <c r="V466" s="360"/>
      <c r="W466" s="360"/>
      <c r="X466" s="360"/>
      <c r="Y466" s="356"/>
      <c r="Z466" s="360"/>
      <c r="AA466" s="360"/>
      <c r="AB466" s="360"/>
    </row>
    <row r="467" spans="1:28" s="213" customFormat="1" hidden="1" x14ac:dyDescent="0.25">
      <c r="A467" s="356">
        <v>46111</v>
      </c>
      <c r="B467" s="351" t="s">
        <v>363</v>
      </c>
      <c r="C467" s="351" t="s">
        <v>364</v>
      </c>
      <c r="D467" s="357">
        <v>950714400520</v>
      </c>
      <c r="E467" s="358" t="s">
        <v>4820</v>
      </c>
      <c r="F467" s="359" t="s">
        <v>4821</v>
      </c>
      <c r="G467" s="356">
        <v>46094</v>
      </c>
      <c r="H467" s="356">
        <v>46099</v>
      </c>
      <c r="I467" s="358" t="s">
        <v>4501</v>
      </c>
      <c r="J467" s="356">
        <v>44927</v>
      </c>
      <c r="K467" s="356">
        <v>46085</v>
      </c>
      <c r="L467" s="358" t="s">
        <v>681</v>
      </c>
      <c r="M467" s="358"/>
      <c r="N467" s="358"/>
      <c r="O467" s="358"/>
      <c r="P467" s="358" t="s">
        <v>4502</v>
      </c>
      <c r="Q467" s="358"/>
      <c r="R467" s="356"/>
      <c r="S467" s="358"/>
      <c r="T467" s="358"/>
      <c r="U467" s="356"/>
      <c r="V467" s="360"/>
      <c r="W467" s="360"/>
      <c r="X467" s="360"/>
      <c r="Y467" s="356"/>
      <c r="Z467" s="360"/>
      <c r="AA467" s="360"/>
      <c r="AB467" s="360"/>
    </row>
    <row r="468" spans="1:28" s="213" customFormat="1" hidden="1" x14ac:dyDescent="0.25">
      <c r="A468" s="356">
        <v>46111</v>
      </c>
      <c r="B468" s="351" t="s">
        <v>363</v>
      </c>
      <c r="C468" s="351" t="s">
        <v>364</v>
      </c>
      <c r="D468" s="357">
        <v>240240026495</v>
      </c>
      <c r="E468" s="358" t="s">
        <v>4822</v>
      </c>
      <c r="F468" s="359" t="s">
        <v>4823</v>
      </c>
      <c r="G468" s="356">
        <v>46094</v>
      </c>
      <c r="H468" s="356">
        <v>46098</v>
      </c>
      <c r="I468" s="358" t="s">
        <v>4501</v>
      </c>
      <c r="J468" s="356">
        <v>45343</v>
      </c>
      <c r="K468" s="356">
        <v>46085</v>
      </c>
      <c r="L468" s="358" t="s">
        <v>796</v>
      </c>
      <c r="M468" s="358"/>
      <c r="N468" s="358"/>
      <c r="O468" s="358"/>
      <c r="P468" s="358" t="s">
        <v>4502</v>
      </c>
      <c r="Q468" s="358"/>
      <c r="R468" s="356"/>
      <c r="S468" s="358"/>
      <c r="T468" s="358"/>
      <c r="U468" s="356"/>
      <c r="V468" s="360"/>
      <c r="W468" s="360"/>
      <c r="X468" s="360"/>
      <c r="Y468" s="356"/>
      <c r="Z468" s="360"/>
      <c r="AA468" s="360"/>
      <c r="AB468" s="360"/>
    </row>
    <row r="469" spans="1:28" s="213" customFormat="1" hidden="1" x14ac:dyDescent="0.25">
      <c r="A469" s="356">
        <v>46111</v>
      </c>
      <c r="B469" s="351" t="s">
        <v>363</v>
      </c>
      <c r="C469" s="351" t="s">
        <v>364</v>
      </c>
      <c r="D469" s="357">
        <v>690120400269</v>
      </c>
      <c r="E469" s="358" t="s">
        <v>4824</v>
      </c>
      <c r="F469" s="359" t="s">
        <v>4825</v>
      </c>
      <c r="G469" s="356">
        <v>46094</v>
      </c>
      <c r="H469" s="356">
        <v>46099</v>
      </c>
      <c r="I469" s="358" t="s">
        <v>4501</v>
      </c>
      <c r="J469" s="356">
        <v>44927</v>
      </c>
      <c r="K469" s="356">
        <v>46080</v>
      </c>
      <c r="L469" s="358" t="s">
        <v>669</v>
      </c>
      <c r="M469" s="358"/>
      <c r="N469" s="358"/>
      <c r="O469" s="358"/>
      <c r="P469" s="358" t="s">
        <v>4502</v>
      </c>
      <c r="Q469" s="358"/>
      <c r="R469" s="356"/>
      <c r="S469" s="358"/>
      <c r="T469" s="358"/>
      <c r="U469" s="356"/>
      <c r="V469" s="360"/>
      <c r="W469" s="360"/>
      <c r="X469" s="360"/>
      <c r="Y469" s="356"/>
      <c r="Z469" s="360"/>
      <c r="AA469" s="360"/>
      <c r="AB469" s="360"/>
    </row>
    <row r="470" spans="1:28" s="213" customFormat="1" hidden="1" x14ac:dyDescent="0.25">
      <c r="A470" s="356">
        <v>46111</v>
      </c>
      <c r="B470" s="351" t="s">
        <v>363</v>
      </c>
      <c r="C470" s="351" t="s">
        <v>364</v>
      </c>
      <c r="D470" s="357">
        <v>1005600821</v>
      </c>
      <c r="E470" s="358" t="s">
        <v>4826</v>
      </c>
      <c r="F470" s="359" t="s">
        <v>4827</v>
      </c>
      <c r="G470" s="356">
        <v>46094</v>
      </c>
      <c r="H470" s="356">
        <v>46098</v>
      </c>
      <c r="I470" s="358" t="s">
        <v>4501</v>
      </c>
      <c r="J470" s="356">
        <v>44927</v>
      </c>
      <c r="K470" s="356">
        <v>46086</v>
      </c>
      <c r="L470" s="358" t="s">
        <v>768</v>
      </c>
      <c r="M470" s="358"/>
      <c r="N470" s="358"/>
      <c r="O470" s="358"/>
      <c r="P470" s="358" t="s">
        <v>4502</v>
      </c>
      <c r="Q470" s="358"/>
      <c r="R470" s="356"/>
      <c r="S470" s="358"/>
      <c r="T470" s="358"/>
      <c r="U470" s="356"/>
      <c r="V470" s="360"/>
      <c r="W470" s="360"/>
      <c r="X470" s="360"/>
      <c r="Y470" s="356"/>
      <c r="Z470" s="360"/>
      <c r="AA470" s="360"/>
      <c r="AB470" s="360"/>
    </row>
    <row r="471" spans="1:28" s="213" customFormat="1" hidden="1" x14ac:dyDescent="0.25">
      <c r="A471" s="356">
        <v>46111</v>
      </c>
      <c r="B471" s="351" t="s">
        <v>363</v>
      </c>
      <c r="C471" s="351" t="s">
        <v>364</v>
      </c>
      <c r="D471" s="357">
        <v>250440033803</v>
      </c>
      <c r="E471" s="358" t="s">
        <v>4828</v>
      </c>
      <c r="F471" s="359" t="s">
        <v>4829</v>
      </c>
      <c r="G471" s="356">
        <v>46093</v>
      </c>
      <c r="H471" s="356">
        <v>46097</v>
      </c>
      <c r="I471" s="358" t="s">
        <v>4501</v>
      </c>
      <c r="J471" s="356">
        <v>45772</v>
      </c>
      <c r="K471" s="356">
        <v>46086</v>
      </c>
      <c r="L471" s="358" t="s">
        <v>788</v>
      </c>
      <c r="M471" s="358"/>
      <c r="N471" s="358"/>
      <c r="O471" s="358"/>
      <c r="P471" s="358" t="s">
        <v>4502</v>
      </c>
      <c r="Q471" s="358"/>
      <c r="R471" s="356"/>
      <c r="S471" s="358"/>
      <c r="T471" s="358"/>
      <c r="U471" s="356"/>
      <c r="V471" s="360"/>
      <c r="W471" s="360"/>
      <c r="X471" s="360"/>
      <c r="Y471" s="356"/>
      <c r="Z471" s="360"/>
      <c r="AA471" s="360"/>
      <c r="AB471" s="360"/>
    </row>
    <row r="472" spans="1:28" s="213" customFormat="1" hidden="1" x14ac:dyDescent="0.25">
      <c r="A472" s="356">
        <v>46111</v>
      </c>
      <c r="B472" s="351" t="s">
        <v>363</v>
      </c>
      <c r="C472" s="351" t="s">
        <v>364</v>
      </c>
      <c r="D472" s="357">
        <v>221140030578</v>
      </c>
      <c r="E472" s="358" t="s">
        <v>4830</v>
      </c>
      <c r="F472" s="359" t="s">
        <v>4831</v>
      </c>
      <c r="G472" s="356">
        <v>46093</v>
      </c>
      <c r="H472" s="356">
        <v>46097</v>
      </c>
      <c r="I472" s="358" t="s">
        <v>4501</v>
      </c>
      <c r="J472" s="356">
        <v>44927</v>
      </c>
      <c r="K472" s="356">
        <v>46084</v>
      </c>
      <c r="L472" s="358" t="s">
        <v>682</v>
      </c>
      <c r="M472" s="358"/>
      <c r="N472" s="358"/>
      <c r="O472" s="358"/>
      <c r="P472" s="358" t="s">
        <v>4502</v>
      </c>
      <c r="Q472" s="358"/>
      <c r="R472" s="356"/>
      <c r="S472" s="358"/>
      <c r="T472" s="358"/>
      <c r="U472" s="356"/>
      <c r="V472" s="360"/>
      <c r="W472" s="360"/>
      <c r="X472" s="360"/>
      <c r="Y472" s="356"/>
      <c r="Z472" s="360"/>
      <c r="AA472" s="360"/>
      <c r="AB472" s="360"/>
    </row>
    <row r="473" spans="1:28" s="213" customFormat="1" hidden="1" x14ac:dyDescent="0.25">
      <c r="A473" s="356">
        <v>46111</v>
      </c>
      <c r="B473" s="351" t="s">
        <v>363</v>
      </c>
      <c r="C473" s="351" t="s">
        <v>364</v>
      </c>
      <c r="D473" s="357">
        <v>840718401151</v>
      </c>
      <c r="E473" s="358" t="s">
        <v>4832</v>
      </c>
      <c r="F473" s="359" t="s">
        <v>4833</v>
      </c>
      <c r="G473" s="356">
        <v>46091</v>
      </c>
      <c r="H473" s="356">
        <v>46093</v>
      </c>
      <c r="I473" s="358" t="s">
        <v>4501</v>
      </c>
      <c r="J473" s="356">
        <v>44927</v>
      </c>
      <c r="K473" s="356">
        <v>46084</v>
      </c>
      <c r="L473" s="358" t="s">
        <v>769</v>
      </c>
      <c r="M473" s="358"/>
      <c r="N473" s="358"/>
      <c r="O473" s="358"/>
      <c r="P473" s="358" t="s">
        <v>4502</v>
      </c>
      <c r="Q473" s="358"/>
      <c r="R473" s="356"/>
      <c r="S473" s="358"/>
      <c r="T473" s="358"/>
      <c r="U473" s="356"/>
      <c r="V473" s="360"/>
      <c r="W473" s="360"/>
      <c r="X473" s="360"/>
      <c r="Y473" s="356"/>
      <c r="Z473" s="360"/>
      <c r="AA473" s="360"/>
      <c r="AB473" s="360"/>
    </row>
    <row r="474" spans="1:28" s="213" customFormat="1" x14ac:dyDescent="0.25">
      <c r="A474"/>
      <c r="B474"/>
      <c r="C474"/>
      <c r="D474" s="361"/>
      <c r="E474"/>
      <c r="F474"/>
      <c r="G474"/>
      <c r="H474"/>
      <c r="I474"/>
      <c r="J474"/>
      <c r="K474"/>
      <c r="L474"/>
      <c r="M474"/>
      <c r="N474"/>
      <c r="O474"/>
      <c r="P474"/>
      <c r="Q474"/>
      <c r="R474"/>
      <c r="S474"/>
      <c r="T474"/>
      <c r="U474"/>
      <c r="V474"/>
      <c r="W474"/>
      <c r="X474" s="1"/>
      <c r="Y474"/>
      <c r="Z474" s="1"/>
      <c r="AA474" s="1"/>
      <c r="AB474" s="1"/>
    </row>
    <row r="475" spans="1:28" s="213" customFormat="1" x14ac:dyDescent="0.25">
      <c r="A475"/>
      <c r="B475"/>
      <c r="C475"/>
      <c r="D475" s="361"/>
      <c r="E475"/>
      <c r="F475"/>
      <c r="G475"/>
      <c r="H475"/>
      <c r="I475"/>
      <c r="J475"/>
      <c r="K475"/>
      <c r="L475"/>
      <c r="M475"/>
      <c r="N475"/>
      <c r="O475"/>
      <c r="P475"/>
      <c r="Q475"/>
      <c r="R475"/>
      <c r="S475"/>
      <c r="T475"/>
      <c r="U475"/>
      <c r="V475"/>
      <c r="W475"/>
      <c r="X475" s="1"/>
      <c r="Y475"/>
      <c r="Z475" s="1"/>
      <c r="AA475" s="1"/>
      <c r="AB475" s="1"/>
    </row>
    <row r="476" spans="1:28" s="213" customFormat="1" x14ac:dyDescent="0.25">
      <c r="A476"/>
      <c r="B476"/>
      <c r="C476"/>
      <c r="D476" s="361"/>
      <c r="E476"/>
      <c r="F476"/>
      <c r="G476"/>
      <c r="H476"/>
      <c r="I476"/>
      <c r="J476"/>
      <c r="K476"/>
      <c r="L476"/>
      <c r="M476"/>
      <c r="N476"/>
      <c r="O476"/>
      <c r="P476"/>
      <c r="Q476"/>
      <c r="R476"/>
      <c r="S476"/>
      <c r="T476"/>
      <c r="U476"/>
      <c r="V476"/>
      <c r="W476"/>
      <c r="X476" s="1"/>
      <c r="Y476"/>
      <c r="Z476" s="1"/>
      <c r="AA476" s="1"/>
      <c r="AB476" s="1"/>
    </row>
    <row r="477" spans="1:28" s="213" customFormat="1" x14ac:dyDescent="0.25">
      <c r="A477"/>
      <c r="B477"/>
      <c r="C477"/>
      <c r="D477" s="361"/>
      <c r="E477"/>
      <c r="F477"/>
      <c r="G477"/>
      <c r="H477"/>
      <c r="I477"/>
      <c r="J477"/>
      <c r="K477"/>
      <c r="L477"/>
      <c r="M477"/>
      <c r="N477"/>
      <c r="O477"/>
      <c r="P477"/>
      <c r="Q477"/>
      <c r="R477"/>
      <c r="S477"/>
      <c r="T477"/>
      <c r="U477"/>
      <c r="V477"/>
      <c r="W477"/>
      <c r="X477" s="1"/>
      <c r="Y477"/>
      <c r="Z477" s="1"/>
      <c r="AA477" s="1"/>
      <c r="AB477" s="1"/>
    </row>
    <row r="478" spans="1:28" s="213" customFormat="1" x14ac:dyDescent="0.25">
      <c r="A478"/>
      <c r="B478"/>
      <c r="C478"/>
      <c r="D478" s="361"/>
      <c r="E478"/>
      <c r="F478"/>
      <c r="G478"/>
      <c r="H478"/>
      <c r="I478"/>
      <c r="J478"/>
      <c r="K478"/>
      <c r="L478"/>
      <c r="M478"/>
      <c r="N478"/>
      <c r="O478"/>
      <c r="P478"/>
      <c r="Q478"/>
      <c r="R478"/>
      <c r="S478"/>
      <c r="T478"/>
      <c r="U478"/>
      <c r="V478"/>
      <c r="W478"/>
      <c r="X478" s="1"/>
      <c r="Y478"/>
      <c r="Z478" s="1"/>
      <c r="AA478" s="1"/>
      <c r="AB478" s="1"/>
    </row>
    <row r="479" spans="1:28" s="213" customFormat="1" x14ac:dyDescent="0.25">
      <c r="A479"/>
      <c r="B479"/>
      <c r="C479"/>
      <c r="D479" s="361"/>
      <c r="E479"/>
      <c r="F479"/>
      <c r="G479"/>
      <c r="H479"/>
      <c r="I479"/>
      <c r="J479"/>
      <c r="K479"/>
      <c r="L479"/>
      <c r="M479"/>
      <c r="N479"/>
      <c r="O479"/>
      <c r="P479"/>
      <c r="Q479"/>
      <c r="R479"/>
      <c r="S479"/>
      <c r="T479"/>
      <c r="U479"/>
      <c r="V479"/>
      <c r="W479"/>
      <c r="X479" s="1"/>
      <c r="Y479"/>
      <c r="Z479" s="1"/>
      <c r="AA479" s="1"/>
      <c r="AB479" s="1"/>
    </row>
    <row r="480" spans="1:28" s="213" customFormat="1" x14ac:dyDescent="0.25">
      <c r="A480"/>
      <c r="B480"/>
      <c r="C480"/>
      <c r="D480" s="361"/>
      <c r="E480"/>
      <c r="F480"/>
      <c r="G480"/>
      <c r="H480"/>
      <c r="I480"/>
      <c r="J480"/>
      <c r="K480"/>
      <c r="L480"/>
      <c r="M480"/>
      <c r="N480"/>
      <c r="O480"/>
      <c r="P480"/>
      <c r="Q480"/>
      <c r="R480"/>
      <c r="S480"/>
      <c r="T480"/>
      <c r="U480"/>
      <c r="V480"/>
      <c r="W480"/>
      <c r="X480" s="1"/>
      <c r="Y480"/>
      <c r="Z480" s="1"/>
      <c r="AA480" s="1"/>
      <c r="AB480" s="1"/>
    </row>
    <row r="481" spans="1:28" s="213" customFormat="1" x14ac:dyDescent="0.25">
      <c r="A481"/>
      <c r="B481"/>
      <c r="C481"/>
      <c r="D481" s="361"/>
      <c r="E481"/>
      <c r="F481"/>
      <c r="G481"/>
      <c r="H481"/>
      <c r="I481"/>
      <c r="J481"/>
      <c r="K481"/>
      <c r="L481"/>
      <c r="M481"/>
      <c r="N481"/>
      <c r="O481"/>
      <c r="P481"/>
      <c r="Q481"/>
      <c r="R481"/>
      <c r="S481"/>
      <c r="T481"/>
      <c r="U481"/>
      <c r="V481"/>
      <c r="W481"/>
      <c r="X481" s="1"/>
      <c r="Y481"/>
      <c r="Z481" s="1"/>
      <c r="AA481" s="1"/>
      <c r="AB481" s="1"/>
    </row>
    <row r="482" spans="1:28" s="213" customFormat="1" x14ac:dyDescent="0.25">
      <c r="A482"/>
      <c r="B482"/>
      <c r="C482"/>
      <c r="D482" s="361"/>
      <c r="E482"/>
      <c r="F482"/>
      <c r="G482"/>
      <c r="H482"/>
      <c r="I482"/>
      <c r="J482"/>
      <c r="K482"/>
      <c r="L482"/>
      <c r="M482"/>
      <c r="N482"/>
      <c r="O482"/>
      <c r="P482"/>
      <c r="Q482"/>
      <c r="R482"/>
      <c r="S482"/>
      <c r="T482"/>
      <c r="U482"/>
      <c r="V482"/>
      <c r="W482"/>
      <c r="X482" s="1"/>
      <c r="Y482"/>
      <c r="Z482" s="1"/>
      <c r="AA482" s="1"/>
      <c r="AB482" s="1"/>
    </row>
    <row r="483" spans="1:28" s="213" customFormat="1" x14ac:dyDescent="0.25">
      <c r="A483"/>
      <c r="B483"/>
      <c r="C483"/>
      <c r="D483" s="361"/>
      <c r="E483"/>
      <c r="F483"/>
      <c r="G483"/>
      <c r="H483"/>
      <c r="I483"/>
      <c r="J483"/>
      <c r="K483"/>
      <c r="L483"/>
      <c r="M483"/>
      <c r="N483"/>
      <c r="O483"/>
      <c r="P483"/>
      <c r="Q483"/>
      <c r="R483"/>
      <c r="S483"/>
      <c r="T483"/>
      <c r="U483"/>
      <c r="V483"/>
      <c r="W483"/>
      <c r="X483" s="1"/>
      <c r="Y483"/>
      <c r="Z483" s="1"/>
      <c r="AA483" s="1"/>
      <c r="AB483" s="1"/>
    </row>
    <row r="484" spans="1:28" s="213" customFormat="1" x14ac:dyDescent="0.25">
      <c r="A484"/>
      <c r="B484"/>
      <c r="C484"/>
      <c r="D484" s="361"/>
      <c r="E484"/>
      <c r="F484"/>
      <c r="G484"/>
      <c r="H484"/>
      <c r="I484"/>
      <c r="J484"/>
      <c r="K484"/>
      <c r="L484"/>
      <c r="M484"/>
      <c r="N484"/>
      <c r="O484"/>
      <c r="P484"/>
      <c r="Q484"/>
      <c r="R484"/>
      <c r="S484"/>
      <c r="T484"/>
      <c r="U484"/>
      <c r="V484"/>
      <c r="W484"/>
      <c r="X484" s="1"/>
      <c r="Y484"/>
      <c r="Z484" s="1"/>
      <c r="AA484" s="1"/>
      <c r="AB484" s="1"/>
    </row>
    <row r="485" spans="1:28" s="213" customFormat="1" x14ac:dyDescent="0.25">
      <c r="A485"/>
      <c r="B485"/>
      <c r="C485"/>
      <c r="D485" s="361"/>
      <c r="E485"/>
      <c r="F485"/>
      <c r="G485"/>
      <c r="H485"/>
      <c r="I485"/>
      <c r="J485"/>
      <c r="K485"/>
      <c r="L485"/>
      <c r="M485"/>
      <c r="N485"/>
      <c r="O485"/>
      <c r="P485"/>
      <c r="Q485"/>
      <c r="R485"/>
      <c r="S485"/>
      <c r="T485"/>
      <c r="U485"/>
      <c r="V485"/>
      <c r="W485"/>
      <c r="X485" s="1"/>
      <c r="Y485"/>
      <c r="Z485" s="1"/>
      <c r="AA485" s="1"/>
      <c r="AB485" s="1"/>
    </row>
    <row r="486" spans="1:28" s="213" customFormat="1" x14ac:dyDescent="0.25">
      <c r="A486"/>
      <c r="B486"/>
      <c r="C486"/>
      <c r="D486" s="361"/>
      <c r="E486"/>
      <c r="F486"/>
      <c r="G486"/>
      <c r="H486"/>
      <c r="I486"/>
      <c r="J486"/>
      <c r="K486"/>
      <c r="L486"/>
      <c r="M486"/>
      <c r="N486"/>
      <c r="O486"/>
      <c r="P486"/>
      <c r="Q486"/>
      <c r="R486"/>
      <c r="S486"/>
      <c r="T486"/>
      <c r="U486"/>
      <c r="V486"/>
      <c r="W486"/>
      <c r="X486" s="1"/>
      <c r="Y486"/>
      <c r="Z486" s="1"/>
      <c r="AA486" s="1"/>
      <c r="AB486" s="1"/>
    </row>
    <row r="487" spans="1:28" s="213" customFormat="1" x14ac:dyDescent="0.25">
      <c r="A487"/>
      <c r="B487"/>
      <c r="C487"/>
      <c r="D487" s="361"/>
      <c r="E487"/>
      <c r="F487"/>
      <c r="G487"/>
      <c r="H487"/>
      <c r="I487"/>
      <c r="J487"/>
      <c r="K487"/>
      <c r="L487"/>
      <c r="M487"/>
      <c r="N487"/>
      <c r="O487"/>
      <c r="P487"/>
      <c r="Q487"/>
      <c r="R487"/>
      <c r="S487"/>
      <c r="T487"/>
      <c r="U487"/>
      <c r="V487"/>
      <c r="W487"/>
      <c r="X487" s="1"/>
      <c r="Y487"/>
      <c r="Z487" s="1"/>
      <c r="AA487" s="1"/>
      <c r="AB487" s="1"/>
    </row>
    <row r="488" spans="1:28" s="213" customFormat="1" x14ac:dyDescent="0.25">
      <c r="A488"/>
      <c r="B488"/>
      <c r="C488"/>
      <c r="D488" s="361"/>
      <c r="E488"/>
      <c r="F488"/>
      <c r="G488"/>
      <c r="H488"/>
      <c r="I488"/>
      <c r="J488"/>
      <c r="K488"/>
      <c r="L488"/>
      <c r="M488"/>
      <c r="N488"/>
      <c r="O488"/>
      <c r="P488"/>
      <c r="Q488"/>
      <c r="R488"/>
      <c r="S488"/>
      <c r="T488"/>
      <c r="U488"/>
      <c r="V488"/>
      <c r="W488"/>
      <c r="X488" s="1"/>
      <c r="Y488"/>
      <c r="Z488" s="1"/>
      <c r="AA488" s="1"/>
      <c r="AB488" s="1"/>
    </row>
    <row r="489" spans="1:28" s="213" customFormat="1" x14ac:dyDescent="0.25">
      <c r="A489"/>
      <c r="B489"/>
      <c r="C489"/>
      <c r="D489" s="361"/>
      <c r="E489"/>
      <c r="F489"/>
      <c r="G489"/>
      <c r="H489"/>
      <c r="I489"/>
      <c r="J489"/>
      <c r="K489"/>
      <c r="L489"/>
      <c r="M489"/>
      <c r="N489"/>
      <c r="O489"/>
      <c r="P489"/>
      <c r="Q489"/>
      <c r="R489"/>
      <c r="S489"/>
      <c r="T489"/>
      <c r="U489"/>
      <c r="V489"/>
      <c r="W489"/>
      <c r="X489" s="1"/>
      <c r="Y489"/>
      <c r="Z489" s="1"/>
      <c r="AA489" s="1"/>
      <c r="AB489" s="1"/>
    </row>
    <row r="490" spans="1:28" s="213" customFormat="1" x14ac:dyDescent="0.25">
      <c r="A490"/>
      <c r="B490"/>
      <c r="C490"/>
      <c r="D490" s="361"/>
      <c r="E490"/>
      <c r="F490"/>
      <c r="G490"/>
      <c r="H490"/>
      <c r="I490"/>
      <c r="J490"/>
      <c r="K490"/>
      <c r="L490"/>
      <c r="M490"/>
      <c r="N490"/>
      <c r="O490"/>
      <c r="P490"/>
      <c r="Q490"/>
      <c r="R490"/>
      <c r="S490"/>
      <c r="T490"/>
      <c r="U490"/>
      <c r="V490"/>
      <c r="W490"/>
      <c r="X490" s="1"/>
      <c r="Y490"/>
      <c r="Z490" s="1"/>
      <c r="AA490" s="1"/>
      <c r="AB490" s="1"/>
    </row>
    <row r="491" spans="1:28" s="213" customFormat="1" x14ac:dyDescent="0.25">
      <c r="A491"/>
      <c r="B491"/>
      <c r="C491"/>
      <c r="D491" s="361"/>
      <c r="E491"/>
      <c r="F491"/>
      <c r="G491"/>
      <c r="H491"/>
      <c r="I491"/>
      <c r="J491"/>
      <c r="K491"/>
      <c r="L491"/>
      <c r="M491"/>
      <c r="N491"/>
      <c r="O491"/>
      <c r="P491"/>
      <c r="Q491"/>
      <c r="R491"/>
      <c r="S491"/>
      <c r="T491"/>
      <c r="U491"/>
      <c r="V491"/>
      <c r="W491"/>
      <c r="X491" s="1"/>
      <c r="Y491"/>
      <c r="Z491" s="1"/>
      <c r="AA491" s="1"/>
      <c r="AB491" s="1"/>
    </row>
    <row r="492" spans="1:28" s="213" customFormat="1" x14ac:dyDescent="0.25">
      <c r="A492"/>
      <c r="B492"/>
      <c r="C492"/>
      <c r="D492" s="361"/>
      <c r="E492"/>
      <c r="F492"/>
      <c r="G492"/>
      <c r="H492"/>
      <c r="I492"/>
      <c r="J492"/>
      <c r="K492"/>
      <c r="L492"/>
      <c r="M492"/>
      <c r="N492"/>
      <c r="O492"/>
      <c r="P492"/>
      <c r="Q492"/>
      <c r="R492"/>
      <c r="S492"/>
      <c r="T492"/>
      <c r="U492"/>
      <c r="V492"/>
      <c r="W492"/>
      <c r="X492" s="1"/>
      <c r="Y492"/>
      <c r="Z492" s="1"/>
      <c r="AA492" s="1"/>
      <c r="AB492" s="1"/>
    </row>
    <row r="493" spans="1:28" s="213" customFormat="1" x14ac:dyDescent="0.25">
      <c r="A493"/>
      <c r="B493"/>
      <c r="C493"/>
      <c r="D493" s="361"/>
      <c r="E493"/>
      <c r="F493"/>
      <c r="G493"/>
      <c r="H493"/>
      <c r="I493"/>
      <c r="J493"/>
      <c r="K493"/>
      <c r="L493"/>
      <c r="M493"/>
      <c r="N493"/>
      <c r="O493"/>
      <c r="P493"/>
      <c r="Q493"/>
      <c r="R493"/>
      <c r="S493"/>
      <c r="T493"/>
      <c r="U493"/>
      <c r="V493"/>
      <c r="W493"/>
      <c r="X493" s="1"/>
      <c r="Y493"/>
      <c r="Z493" s="1"/>
      <c r="AA493" s="1"/>
      <c r="AB493" s="1"/>
    </row>
    <row r="494" spans="1:28" s="213" customFormat="1" x14ac:dyDescent="0.25">
      <c r="A494"/>
      <c r="B494"/>
      <c r="C494"/>
      <c r="D494" s="361"/>
      <c r="E494"/>
      <c r="F494"/>
      <c r="G494"/>
      <c r="H494"/>
      <c r="I494"/>
      <c r="J494"/>
      <c r="K494"/>
      <c r="L494"/>
      <c r="M494"/>
      <c r="N494"/>
      <c r="O494"/>
      <c r="P494"/>
      <c r="Q494"/>
      <c r="R494"/>
      <c r="S494"/>
      <c r="T494"/>
      <c r="U494"/>
      <c r="V494"/>
      <c r="W494"/>
      <c r="X494" s="1"/>
      <c r="Y494"/>
      <c r="Z494" s="1"/>
      <c r="AA494" s="1"/>
      <c r="AB494" s="1"/>
    </row>
    <row r="495" spans="1:28" s="213" customFormat="1" x14ac:dyDescent="0.25">
      <c r="A495"/>
      <c r="B495"/>
      <c r="C495"/>
      <c r="D495" s="361"/>
      <c r="E495"/>
      <c r="F495"/>
      <c r="G495"/>
      <c r="H495"/>
      <c r="I495"/>
      <c r="J495"/>
      <c r="K495"/>
      <c r="L495"/>
      <c r="M495"/>
      <c r="N495"/>
      <c r="O495"/>
      <c r="P495"/>
      <c r="Q495"/>
      <c r="R495"/>
      <c r="S495"/>
      <c r="T495"/>
      <c r="U495"/>
      <c r="V495"/>
      <c r="W495"/>
      <c r="X495" s="1"/>
      <c r="Y495"/>
      <c r="Z495" s="1"/>
      <c r="AA495" s="1"/>
      <c r="AB495" s="1"/>
    </row>
    <row r="496" spans="1:28" s="213" customFormat="1" x14ac:dyDescent="0.25">
      <c r="A496"/>
      <c r="B496"/>
      <c r="C496"/>
      <c r="D496" s="361"/>
      <c r="E496"/>
      <c r="F496"/>
      <c r="G496"/>
      <c r="H496"/>
      <c r="I496"/>
      <c r="J496"/>
      <c r="K496"/>
      <c r="L496"/>
      <c r="M496"/>
      <c r="N496"/>
      <c r="O496"/>
      <c r="P496"/>
      <c r="Q496"/>
      <c r="R496"/>
      <c r="S496"/>
      <c r="T496"/>
      <c r="U496"/>
      <c r="V496"/>
      <c r="W496"/>
      <c r="X496" s="1"/>
      <c r="Y496"/>
      <c r="Z496" s="1"/>
      <c r="AA496" s="1"/>
      <c r="AB496" s="1"/>
    </row>
    <row r="497" spans="1:28" s="213" customFormat="1" x14ac:dyDescent="0.25">
      <c r="A497"/>
      <c r="B497"/>
      <c r="C497"/>
      <c r="D497" s="361"/>
      <c r="E497"/>
      <c r="F497"/>
      <c r="G497"/>
      <c r="H497"/>
      <c r="I497"/>
      <c r="J497"/>
      <c r="K497"/>
      <c r="L497"/>
      <c r="M497"/>
      <c r="N497"/>
      <c r="O497"/>
      <c r="P497"/>
      <c r="Q497"/>
      <c r="R497"/>
      <c r="S497"/>
      <c r="T497"/>
      <c r="U497"/>
      <c r="V497"/>
      <c r="W497"/>
      <c r="X497" s="1"/>
      <c r="Y497"/>
      <c r="Z497" s="1"/>
      <c r="AA497" s="1"/>
      <c r="AB497" s="1"/>
    </row>
    <row r="498" spans="1:28" s="213" customFormat="1" x14ac:dyDescent="0.25">
      <c r="A498"/>
      <c r="B498"/>
      <c r="C498"/>
      <c r="D498" s="361"/>
      <c r="E498"/>
      <c r="F498"/>
      <c r="G498"/>
      <c r="H498"/>
      <c r="I498"/>
      <c r="J498"/>
      <c r="K498"/>
      <c r="L498"/>
      <c r="M498"/>
      <c r="N498"/>
      <c r="O498"/>
      <c r="P498"/>
      <c r="Q498"/>
      <c r="R498"/>
      <c r="S498"/>
      <c r="T498"/>
      <c r="U498"/>
      <c r="V498"/>
      <c r="W498"/>
      <c r="X498" s="1"/>
      <c r="Y498"/>
      <c r="Z498" s="1"/>
      <c r="AA498" s="1"/>
      <c r="AB498" s="1"/>
    </row>
    <row r="499" spans="1:28" s="213" customFormat="1" x14ac:dyDescent="0.25">
      <c r="A499"/>
      <c r="B499"/>
      <c r="C499"/>
      <c r="D499" s="361"/>
      <c r="E499"/>
      <c r="F499"/>
      <c r="G499"/>
      <c r="H499"/>
      <c r="I499"/>
      <c r="J499"/>
      <c r="K499"/>
      <c r="L499"/>
      <c r="M499"/>
      <c r="N499"/>
      <c r="O499"/>
      <c r="P499"/>
      <c r="Q499"/>
      <c r="R499"/>
      <c r="S499"/>
      <c r="T499"/>
      <c r="U499"/>
      <c r="V499"/>
      <c r="W499"/>
      <c r="X499" s="1"/>
      <c r="Y499"/>
      <c r="Z499" s="1"/>
      <c r="AA499" s="1"/>
      <c r="AB499" s="1"/>
    </row>
    <row r="500" spans="1:28" s="213" customFormat="1" x14ac:dyDescent="0.25">
      <c r="A500"/>
      <c r="B500"/>
      <c r="C500"/>
      <c r="D500" s="361"/>
      <c r="E500"/>
      <c r="F500"/>
      <c r="G500"/>
      <c r="H500"/>
      <c r="I500"/>
      <c r="J500"/>
      <c r="K500"/>
      <c r="L500"/>
      <c r="M500"/>
      <c r="N500"/>
      <c r="O500"/>
      <c r="P500"/>
      <c r="Q500"/>
      <c r="R500"/>
      <c r="S500"/>
      <c r="T500"/>
      <c r="U500"/>
      <c r="V500"/>
      <c r="W500"/>
      <c r="X500" s="1"/>
      <c r="Y500"/>
      <c r="Z500" s="1"/>
      <c r="AA500" s="1"/>
      <c r="AB500" s="1"/>
    </row>
    <row r="501" spans="1:28" s="213" customFormat="1" x14ac:dyDescent="0.25">
      <c r="A501"/>
      <c r="B501"/>
      <c r="C501"/>
      <c r="D501" s="361"/>
      <c r="E501"/>
      <c r="F501"/>
      <c r="G501"/>
      <c r="H501"/>
      <c r="I501"/>
      <c r="J501"/>
      <c r="K501"/>
      <c r="L501"/>
      <c r="M501"/>
      <c r="N501"/>
      <c r="O501"/>
      <c r="P501"/>
      <c r="Q501"/>
      <c r="R501"/>
      <c r="S501"/>
      <c r="T501"/>
      <c r="U501"/>
      <c r="V501"/>
      <c r="W501"/>
      <c r="X501" s="1"/>
      <c r="Y501"/>
      <c r="Z501" s="1"/>
      <c r="AA501" s="1"/>
      <c r="AB501" s="1"/>
    </row>
    <row r="502" spans="1:28" s="213" customFormat="1" x14ac:dyDescent="0.25">
      <c r="A502"/>
      <c r="B502"/>
      <c r="C502"/>
      <c r="D502" s="361"/>
      <c r="E502"/>
      <c r="F502"/>
      <c r="G502"/>
      <c r="H502"/>
      <c r="I502"/>
      <c r="J502"/>
      <c r="K502"/>
      <c r="L502"/>
      <c r="M502"/>
      <c r="N502"/>
      <c r="O502"/>
      <c r="P502"/>
      <c r="Q502"/>
      <c r="R502"/>
      <c r="S502"/>
      <c r="T502"/>
      <c r="U502"/>
      <c r="V502"/>
      <c r="W502"/>
      <c r="X502" s="1"/>
      <c r="Y502"/>
      <c r="Z502" s="1"/>
      <c r="AA502" s="1"/>
      <c r="AB502" s="1"/>
    </row>
    <row r="503" spans="1:28" s="213" customFormat="1" x14ac:dyDescent="0.25">
      <c r="A503"/>
      <c r="B503"/>
      <c r="C503"/>
      <c r="D503" s="361"/>
      <c r="E503"/>
      <c r="F503"/>
      <c r="G503"/>
      <c r="H503"/>
      <c r="I503"/>
      <c r="J503"/>
      <c r="K503"/>
      <c r="L503"/>
      <c r="M503"/>
      <c r="N503"/>
      <c r="O503"/>
      <c r="P503"/>
      <c r="Q503"/>
      <c r="R503"/>
      <c r="S503"/>
      <c r="T503"/>
      <c r="U503"/>
      <c r="V503"/>
      <c r="W503"/>
      <c r="X503" s="1"/>
      <c r="Y503"/>
      <c r="Z503" s="1"/>
      <c r="AA503" s="1"/>
      <c r="AB503" s="1"/>
    </row>
    <row r="504" spans="1:28" s="213" customFormat="1" x14ac:dyDescent="0.25">
      <c r="A504"/>
      <c r="B504"/>
      <c r="C504"/>
      <c r="D504" s="361"/>
      <c r="E504"/>
      <c r="F504"/>
      <c r="G504"/>
      <c r="H504"/>
      <c r="I504"/>
      <c r="J504"/>
      <c r="K504"/>
      <c r="L504"/>
      <c r="M504"/>
      <c r="N504"/>
      <c r="O504"/>
      <c r="P504"/>
      <c r="Q504"/>
      <c r="R504"/>
      <c r="S504"/>
      <c r="T504"/>
      <c r="U504"/>
      <c r="V504"/>
      <c r="W504"/>
      <c r="X504" s="1"/>
      <c r="Y504"/>
      <c r="Z504" s="1"/>
      <c r="AA504" s="1"/>
      <c r="AB504" s="1"/>
    </row>
    <row r="505" spans="1:28" s="213" customFormat="1" x14ac:dyDescent="0.25">
      <c r="A505"/>
      <c r="B505"/>
      <c r="C505"/>
      <c r="D505" s="361"/>
      <c r="E505"/>
      <c r="F505"/>
      <c r="G505"/>
      <c r="H505"/>
      <c r="I505"/>
      <c r="J505"/>
      <c r="K505"/>
      <c r="L505"/>
      <c r="M505"/>
      <c r="N505"/>
      <c r="O505"/>
      <c r="P505"/>
      <c r="Q505"/>
      <c r="R505"/>
      <c r="S505"/>
      <c r="T505"/>
      <c r="U505"/>
      <c r="V505"/>
      <c r="W505"/>
      <c r="X505" s="1"/>
      <c r="Y505"/>
      <c r="Z505" s="1"/>
      <c r="AA505" s="1"/>
      <c r="AB505" s="1"/>
    </row>
    <row r="506" spans="1:28" s="213" customFormat="1" x14ac:dyDescent="0.25">
      <c r="A506"/>
      <c r="B506"/>
      <c r="C506"/>
      <c r="D506" s="361"/>
      <c r="E506"/>
      <c r="F506"/>
      <c r="G506"/>
      <c r="H506"/>
      <c r="I506"/>
      <c r="J506"/>
      <c r="K506"/>
      <c r="L506"/>
      <c r="M506"/>
      <c r="N506"/>
      <c r="O506"/>
      <c r="P506"/>
      <c r="Q506"/>
      <c r="R506"/>
      <c r="S506"/>
      <c r="T506"/>
      <c r="U506"/>
      <c r="V506"/>
      <c r="W506"/>
      <c r="X506" s="1"/>
      <c r="Y506"/>
      <c r="Z506" s="1"/>
      <c r="AA506" s="1"/>
      <c r="AB506" s="1"/>
    </row>
    <row r="507" spans="1:28" s="213" customFormat="1" x14ac:dyDescent="0.25">
      <c r="A507"/>
      <c r="B507"/>
      <c r="C507"/>
      <c r="D507" s="361"/>
      <c r="E507"/>
      <c r="F507"/>
      <c r="G507"/>
      <c r="H507"/>
      <c r="I507"/>
      <c r="J507"/>
      <c r="K507"/>
      <c r="L507"/>
      <c r="M507"/>
      <c r="N507"/>
      <c r="O507"/>
      <c r="P507"/>
      <c r="Q507"/>
      <c r="R507"/>
      <c r="S507"/>
      <c r="T507"/>
      <c r="U507"/>
      <c r="V507"/>
      <c r="W507"/>
      <c r="X507" s="1"/>
      <c r="Y507"/>
      <c r="Z507" s="1"/>
      <c r="AA507" s="1"/>
      <c r="AB507" s="1"/>
    </row>
    <row r="508" spans="1:28" s="213" customFormat="1" x14ac:dyDescent="0.25">
      <c r="A508"/>
      <c r="B508"/>
      <c r="C508"/>
      <c r="D508" s="361"/>
      <c r="E508"/>
      <c r="F508"/>
      <c r="G508"/>
      <c r="H508"/>
      <c r="I508"/>
      <c r="J508"/>
      <c r="K508"/>
      <c r="L508"/>
      <c r="M508"/>
      <c r="N508"/>
      <c r="O508"/>
      <c r="P508"/>
      <c r="Q508"/>
      <c r="R508"/>
      <c r="S508"/>
      <c r="T508"/>
      <c r="U508"/>
      <c r="V508"/>
      <c r="W508"/>
      <c r="X508" s="1"/>
      <c r="Y508"/>
      <c r="Z508" s="1"/>
      <c r="AA508" s="1"/>
      <c r="AB508" s="1"/>
    </row>
    <row r="509" spans="1:28" s="213" customFormat="1" x14ac:dyDescent="0.25">
      <c r="A509"/>
      <c r="B509"/>
      <c r="C509"/>
      <c r="D509" s="361"/>
      <c r="E509"/>
      <c r="F509"/>
      <c r="G509"/>
      <c r="H509"/>
      <c r="I509"/>
      <c r="J509"/>
      <c r="K509"/>
      <c r="L509"/>
      <c r="M509"/>
      <c r="N509"/>
      <c r="O509"/>
      <c r="P509"/>
      <c r="Q509"/>
      <c r="R509"/>
      <c r="S509"/>
      <c r="T509"/>
      <c r="U509"/>
      <c r="V509"/>
      <c r="W509"/>
      <c r="X509" s="1"/>
      <c r="Y509"/>
      <c r="Z509" s="1"/>
      <c r="AA509" s="1"/>
      <c r="AB509" s="1"/>
    </row>
    <row r="510" spans="1:28" s="213" customFormat="1" x14ac:dyDescent="0.25">
      <c r="A510"/>
      <c r="B510"/>
      <c r="C510"/>
      <c r="D510" s="361"/>
      <c r="E510"/>
      <c r="F510"/>
      <c r="G510"/>
      <c r="H510"/>
      <c r="I510"/>
      <c r="J510"/>
      <c r="K510"/>
      <c r="L510"/>
      <c r="M510"/>
      <c r="N510"/>
      <c r="O510"/>
      <c r="P510"/>
      <c r="Q510"/>
      <c r="R510"/>
      <c r="S510"/>
      <c r="T510"/>
      <c r="U510"/>
      <c r="V510"/>
      <c r="W510"/>
      <c r="X510" s="1"/>
      <c r="Y510"/>
      <c r="Z510" s="1"/>
      <c r="AA510" s="1"/>
      <c r="AB510" s="1"/>
    </row>
    <row r="511" spans="1:28" s="213" customFormat="1" x14ac:dyDescent="0.25">
      <c r="A511"/>
      <c r="B511"/>
      <c r="C511"/>
      <c r="D511" s="361"/>
      <c r="E511"/>
      <c r="F511"/>
      <c r="G511"/>
      <c r="H511"/>
      <c r="I511"/>
      <c r="J511"/>
      <c r="K511"/>
      <c r="L511"/>
      <c r="M511"/>
      <c r="N511"/>
      <c r="O511"/>
      <c r="P511"/>
      <c r="Q511"/>
      <c r="R511"/>
      <c r="S511"/>
      <c r="T511"/>
      <c r="U511"/>
      <c r="V511"/>
      <c r="W511"/>
      <c r="X511" s="1"/>
      <c r="Y511"/>
      <c r="Z511" s="1"/>
      <c r="AA511" s="1"/>
      <c r="AB511" s="1"/>
    </row>
    <row r="512" spans="1:28" s="213" customFormat="1" x14ac:dyDescent="0.25">
      <c r="A512"/>
      <c r="B512"/>
      <c r="C512"/>
      <c r="D512" s="361"/>
      <c r="E512"/>
      <c r="F512"/>
      <c r="G512"/>
      <c r="H512"/>
      <c r="I512"/>
      <c r="J512"/>
      <c r="K512"/>
      <c r="L512"/>
      <c r="M512"/>
      <c r="N512"/>
      <c r="O512"/>
      <c r="P512"/>
      <c r="Q512"/>
      <c r="R512"/>
      <c r="S512"/>
      <c r="T512"/>
      <c r="U512"/>
      <c r="V512"/>
      <c r="W512"/>
      <c r="X512" s="1"/>
      <c r="Y512"/>
      <c r="Z512" s="1"/>
      <c r="AA512" s="1"/>
      <c r="AB512" s="1"/>
    </row>
    <row r="513" spans="1:28" s="213" customFormat="1" x14ac:dyDescent="0.25">
      <c r="A513"/>
      <c r="B513"/>
      <c r="C513"/>
      <c r="D513" s="361"/>
      <c r="E513"/>
      <c r="F513"/>
      <c r="G513"/>
      <c r="H513"/>
      <c r="I513"/>
      <c r="J513"/>
      <c r="K513"/>
      <c r="L513"/>
      <c r="M513"/>
      <c r="N513"/>
      <c r="O513"/>
      <c r="P513"/>
      <c r="Q513"/>
      <c r="R513"/>
      <c r="S513"/>
      <c r="T513"/>
      <c r="U513"/>
      <c r="V513"/>
      <c r="W513"/>
      <c r="X513" s="1"/>
      <c r="Y513"/>
      <c r="Z513" s="1"/>
      <c r="AA513" s="1"/>
      <c r="AB513" s="1"/>
    </row>
    <row r="514" spans="1:28" s="213" customFormat="1" x14ac:dyDescent="0.25">
      <c r="A514"/>
      <c r="B514"/>
      <c r="C514"/>
      <c r="D514" s="361"/>
      <c r="E514"/>
      <c r="F514"/>
      <c r="G514"/>
      <c r="H514"/>
      <c r="I514"/>
      <c r="J514"/>
      <c r="K514"/>
      <c r="L514"/>
      <c r="M514"/>
      <c r="N514"/>
      <c r="O514"/>
      <c r="P514"/>
      <c r="Q514"/>
      <c r="R514"/>
      <c r="S514"/>
      <c r="T514"/>
      <c r="U514"/>
      <c r="V514"/>
      <c r="W514"/>
      <c r="X514" s="1"/>
      <c r="Y514"/>
      <c r="Z514" s="1"/>
      <c r="AA514" s="1"/>
      <c r="AB514" s="1"/>
    </row>
    <row r="515" spans="1:28" s="213" customFormat="1" x14ac:dyDescent="0.25">
      <c r="A515"/>
      <c r="B515"/>
      <c r="C515"/>
      <c r="D515" s="361"/>
      <c r="E515"/>
      <c r="F515"/>
      <c r="G515"/>
      <c r="H515"/>
      <c r="I515"/>
      <c r="J515"/>
      <c r="K515"/>
      <c r="L515"/>
      <c r="M515"/>
      <c r="N515"/>
      <c r="O515"/>
      <c r="P515"/>
      <c r="Q515"/>
      <c r="R515"/>
      <c r="S515"/>
      <c r="T515"/>
      <c r="U515"/>
      <c r="V515"/>
      <c r="W515"/>
      <c r="X515" s="1"/>
      <c r="Y515"/>
      <c r="Z515" s="1"/>
      <c r="AA515" s="1"/>
      <c r="AB515" s="1"/>
    </row>
    <row r="516" spans="1:28" s="213" customFormat="1" x14ac:dyDescent="0.25">
      <c r="A516"/>
      <c r="B516"/>
      <c r="C516"/>
      <c r="D516" s="361"/>
      <c r="E516"/>
      <c r="F516"/>
      <c r="G516"/>
      <c r="H516"/>
      <c r="I516"/>
      <c r="J516"/>
      <c r="K516"/>
      <c r="L516"/>
      <c r="M516"/>
      <c r="N516"/>
      <c r="O516"/>
      <c r="P516"/>
      <c r="Q516"/>
      <c r="R516"/>
      <c r="S516"/>
      <c r="T516"/>
      <c r="U516"/>
      <c r="V516"/>
      <c r="W516"/>
      <c r="X516" s="1"/>
      <c r="Y516"/>
      <c r="Z516" s="1"/>
      <c r="AA516" s="1"/>
      <c r="AB516" s="1"/>
    </row>
    <row r="517" spans="1:28" s="213" customFormat="1" x14ac:dyDescent="0.25">
      <c r="A517"/>
      <c r="B517"/>
      <c r="C517"/>
      <c r="D517" s="361"/>
      <c r="E517"/>
      <c r="F517"/>
      <c r="G517"/>
      <c r="H517"/>
      <c r="I517"/>
      <c r="J517"/>
      <c r="K517"/>
      <c r="L517"/>
      <c r="M517"/>
      <c r="N517"/>
      <c r="O517"/>
      <c r="P517"/>
      <c r="Q517"/>
      <c r="R517"/>
      <c r="S517"/>
      <c r="T517"/>
      <c r="U517"/>
      <c r="V517"/>
      <c r="W517"/>
      <c r="X517" s="1"/>
      <c r="Y517"/>
      <c r="Z517" s="1"/>
      <c r="AA517" s="1"/>
      <c r="AB517" s="1"/>
    </row>
    <row r="518" spans="1:28" s="213" customFormat="1" x14ac:dyDescent="0.25">
      <c r="A518"/>
      <c r="B518"/>
      <c r="C518"/>
      <c r="D518" s="361"/>
      <c r="E518"/>
      <c r="F518"/>
      <c r="G518"/>
      <c r="H518"/>
      <c r="I518"/>
      <c r="J518"/>
      <c r="K518"/>
      <c r="L518"/>
      <c r="M518"/>
      <c r="N518"/>
      <c r="O518"/>
      <c r="P518"/>
      <c r="Q518"/>
      <c r="R518"/>
      <c r="S518"/>
      <c r="T518"/>
      <c r="U518"/>
      <c r="V518"/>
      <c r="W518"/>
      <c r="X518" s="1"/>
      <c r="Y518"/>
      <c r="Z518" s="1"/>
      <c r="AA518" s="1"/>
      <c r="AB518" s="1"/>
    </row>
    <row r="519" spans="1:28" s="213" customFormat="1" x14ac:dyDescent="0.25">
      <c r="A519"/>
      <c r="B519"/>
      <c r="C519"/>
      <c r="D519" s="361"/>
      <c r="E519"/>
      <c r="F519"/>
      <c r="G519"/>
      <c r="H519"/>
      <c r="I519"/>
      <c r="J519"/>
      <c r="K519"/>
      <c r="L519"/>
      <c r="M519"/>
      <c r="N519"/>
      <c r="O519"/>
      <c r="P519"/>
      <c r="Q519"/>
      <c r="R519"/>
      <c r="S519"/>
      <c r="T519"/>
      <c r="U519"/>
      <c r="V519"/>
      <c r="W519"/>
      <c r="X519" s="1"/>
      <c r="Y519"/>
      <c r="Z519" s="1"/>
      <c r="AA519" s="1"/>
      <c r="AB519" s="1"/>
    </row>
    <row r="520" spans="1:28" s="213" customFormat="1" x14ac:dyDescent="0.25">
      <c r="A520"/>
      <c r="B520"/>
      <c r="C520"/>
      <c r="D520" s="361"/>
      <c r="E520"/>
      <c r="F520"/>
      <c r="G520"/>
      <c r="H520"/>
      <c r="I520"/>
      <c r="J520"/>
      <c r="K520"/>
      <c r="L520"/>
      <c r="M520"/>
      <c r="N520"/>
      <c r="O520"/>
      <c r="P520"/>
      <c r="Q520"/>
      <c r="R520"/>
      <c r="S520"/>
      <c r="T520"/>
      <c r="U520"/>
      <c r="V520"/>
      <c r="W520"/>
      <c r="X520" s="1"/>
      <c r="Y520"/>
      <c r="Z520" s="1"/>
      <c r="AA520" s="1"/>
      <c r="AB520" s="1"/>
    </row>
    <row r="521" spans="1:28" s="213" customFormat="1" x14ac:dyDescent="0.25">
      <c r="A521"/>
      <c r="B521"/>
      <c r="C521"/>
      <c r="D521" s="361"/>
      <c r="E521"/>
      <c r="F521"/>
      <c r="G521"/>
      <c r="H521"/>
      <c r="I521"/>
      <c r="J521"/>
      <c r="K521"/>
      <c r="L521"/>
      <c r="M521"/>
      <c r="N521"/>
      <c r="O521"/>
      <c r="P521"/>
      <c r="Q521"/>
      <c r="R521"/>
      <c r="S521"/>
      <c r="T521"/>
      <c r="U521"/>
      <c r="V521"/>
      <c r="W521"/>
      <c r="X521" s="1"/>
      <c r="Y521"/>
      <c r="Z521" s="1"/>
      <c r="AA521" s="1"/>
      <c r="AB521" s="1"/>
    </row>
    <row r="522" spans="1:28" s="213" customFormat="1" x14ac:dyDescent="0.25">
      <c r="A522"/>
      <c r="B522"/>
      <c r="C522"/>
      <c r="D522" s="361"/>
      <c r="E522"/>
      <c r="F522"/>
      <c r="G522"/>
      <c r="H522"/>
      <c r="I522"/>
      <c r="J522"/>
      <c r="K522"/>
      <c r="L522"/>
      <c r="M522"/>
      <c r="N522"/>
      <c r="O522"/>
      <c r="P522"/>
      <c r="Q522"/>
      <c r="R522"/>
      <c r="S522"/>
      <c r="T522"/>
      <c r="U522"/>
      <c r="V522"/>
      <c r="W522"/>
      <c r="X522" s="1"/>
      <c r="Y522"/>
      <c r="Z522" s="1"/>
      <c r="AA522" s="1"/>
      <c r="AB522" s="1"/>
    </row>
    <row r="523" spans="1:28" s="213" customFormat="1" x14ac:dyDescent="0.25">
      <c r="A523"/>
      <c r="B523"/>
      <c r="C523"/>
      <c r="D523" s="361"/>
      <c r="E523"/>
      <c r="F523"/>
      <c r="G523"/>
      <c r="H523"/>
      <c r="I523"/>
      <c r="J523"/>
      <c r="K523"/>
      <c r="L523"/>
      <c r="M523"/>
      <c r="N523"/>
      <c r="O523"/>
      <c r="P523"/>
      <c r="Q523"/>
      <c r="R523"/>
      <c r="S523"/>
      <c r="T523"/>
      <c r="U523"/>
      <c r="V523"/>
      <c r="W523"/>
      <c r="X523" s="1"/>
      <c r="Y523"/>
      <c r="Z523" s="1"/>
      <c r="AA523" s="1"/>
      <c r="AB523" s="1"/>
    </row>
    <row r="524" spans="1:28" s="213" customFormat="1" x14ac:dyDescent="0.25">
      <c r="A524"/>
      <c r="B524"/>
      <c r="C524"/>
      <c r="D524" s="361"/>
      <c r="E524"/>
      <c r="F524"/>
      <c r="G524"/>
      <c r="H524"/>
      <c r="I524"/>
      <c r="J524"/>
      <c r="K524"/>
      <c r="L524"/>
      <c r="M524"/>
      <c r="N524"/>
      <c r="O524"/>
      <c r="P524"/>
      <c r="Q524"/>
      <c r="R524"/>
      <c r="S524"/>
      <c r="T524"/>
      <c r="U524"/>
      <c r="V524"/>
      <c r="W524"/>
      <c r="X524" s="1"/>
      <c r="Y524"/>
      <c r="Z524" s="1"/>
      <c r="AA524" s="1"/>
      <c r="AB524" s="1"/>
    </row>
    <row r="525" spans="1:28" s="213" customFormat="1" x14ac:dyDescent="0.25">
      <c r="A525"/>
      <c r="B525"/>
      <c r="C525"/>
      <c r="D525" s="361"/>
      <c r="E525"/>
      <c r="F525"/>
      <c r="G525"/>
      <c r="H525"/>
      <c r="I525"/>
      <c r="J525"/>
      <c r="K525"/>
      <c r="L525"/>
      <c r="M525"/>
      <c r="N525"/>
      <c r="O525"/>
      <c r="P525"/>
      <c r="Q525"/>
      <c r="R525"/>
      <c r="S525"/>
      <c r="T525"/>
      <c r="U525"/>
      <c r="V525"/>
      <c r="W525"/>
      <c r="X525" s="1"/>
      <c r="Y525"/>
      <c r="Z525" s="1"/>
      <c r="AA525" s="1"/>
      <c r="AB525" s="1"/>
    </row>
    <row r="526" spans="1:28" s="213" customFormat="1" x14ac:dyDescent="0.25">
      <c r="A526"/>
      <c r="B526"/>
      <c r="C526"/>
      <c r="D526" s="361"/>
      <c r="E526"/>
      <c r="F526"/>
      <c r="G526"/>
      <c r="H526"/>
      <c r="I526"/>
      <c r="J526"/>
      <c r="K526"/>
      <c r="L526"/>
      <c r="M526"/>
      <c r="N526"/>
      <c r="O526"/>
      <c r="P526"/>
      <c r="Q526"/>
      <c r="R526"/>
      <c r="S526"/>
      <c r="T526"/>
      <c r="U526"/>
      <c r="V526"/>
      <c r="W526"/>
      <c r="X526" s="1"/>
      <c r="Y526"/>
      <c r="Z526" s="1"/>
      <c r="AA526" s="1"/>
      <c r="AB526" s="1"/>
    </row>
    <row r="527" spans="1:28" s="213" customFormat="1" x14ac:dyDescent="0.25">
      <c r="A527"/>
      <c r="B527"/>
      <c r="C527"/>
      <c r="D527" s="361"/>
      <c r="E527"/>
      <c r="F527"/>
      <c r="G527"/>
      <c r="H527"/>
      <c r="I527"/>
      <c r="J527"/>
      <c r="K527"/>
      <c r="L527"/>
      <c r="M527"/>
      <c r="N527"/>
      <c r="O527"/>
      <c r="P527"/>
      <c r="Q527"/>
      <c r="R527"/>
      <c r="S527"/>
      <c r="T527"/>
      <c r="U527"/>
      <c r="V527"/>
      <c r="W527"/>
      <c r="X527" s="1"/>
      <c r="Y527"/>
      <c r="Z527" s="1"/>
      <c r="AA527" s="1"/>
      <c r="AB527" s="1"/>
    </row>
    <row r="528" spans="1:28" s="213" customFormat="1" x14ac:dyDescent="0.25">
      <c r="A528"/>
      <c r="B528"/>
      <c r="C528"/>
      <c r="D528" s="361"/>
      <c r="E528"/>
      <c r="F528"/>
      <c r="G528"/>
      <c r="H528"/>
      <c r="I528"/>
      <c r="J528"/>
      <c r="K528"/>
      <c r="L528"/>
      <c r="M528"/>
      <c r="N528"/>
      <c r="O528"/>
      <c r="P528"/>
      <c r="Q528"/>
      <c r="R528"/>
      <c r="S528"/>
      <c r="T528"/>
      <c r="U528"/>
      <c r="V528"/>
      <c r="W528"/>
      <c r="X528" s="1"/>
      <c r="Y528"/>
      <c r="Z528" s="1"/>
      <c r="AA528" s="1"/>
      <c r="AB528" s="1"/>
    </row>
    <row r="529" spans="1:28" s="213" customFormat="1" x14ac:dyDescent="0.25">
      <c r="A529"/>
      <c r="B529"/>
      <c r="C529"/>
      <c r="D529" s="361"/>
      <c r="E529"/>
      <c r="F529"/>
      <c r="G529"/>
      <c r="H529"/>
      <c r="I529"/>
      <c r="J529"/>
      <c r="K529"/>
      <c r="L529"/>
      <c r="M529"/>
      <c r="N529"/>
      <c r="O529"/>
      <c r="P529"/>
      <c r="Q529"/>
      <c r="R529"/>
      <c r="S529"/>
      <c r="T529"/>
      <c r="U529"/>
      <c r="V529"/>
      <c r="W529"/>
      <c r="X529" s="1"/>
      <c r="Y529"/>
      <c r="Z529" s="1"/>
      <c r="AA529" s="1"/>
      <c r="AB529" s="1"/>
    </row>
    <row r="530" spans="1:28" s="213" customFormat="1" x14ac:dyDescent="0.25">
      <c r="A530"/>
      <c r="B530"/>
      <c r="C530"/>
      <c r="D530" s="361"/>
      <c r="E530"/>
      <c r="F530"/>
      <c r="G530"/>
      <c r="H530"/>
      <c r="I530"/>
      <c r="J530"/>
      <c r="K530"/>
      <c r="L530"/>
      <c r="M530"/>
      <c r="N530"/>
      <c r="O530"/>
      <c r="P530"/>
      <c r="Q530"/>
      <c r="R530"/>
      <c r="S530"/>
      <c r="T530"/>
      <c r="U530"/>
      <c r="V530"/>
      <c r="W530"/>
      <c r="X530" s="1"/>
      <c r="Y530"/>
      <c r="Z530" s="1"/>
      <c r="AA530" s="1"/>
      <c r="AB530" s="1"/>
    </row>
    <row r="531" spans="1:28" s="213" customFormat="1" x14ac:dyDescent="0.25">
      <c r="A531"/>
      <c r="B531"/>
      <c r="C531"/>
      <c r="D531" s="361"/>
      <c r="E531"/>
      <c r="F531"/>
      <c r="G531"/>
      <c r="H531"/>
      <c r="I531"/>
      <c r="J531"/>
      <c r="K531"/>
      <c r="L531"/>
      <c r="M531"/>
      <c r="N531"/>
      <c r="O531"/>
      <c r="P531"/>
      <c r="Q531"/>
      <c r="R531"/>
      <c r="S531"/>
      <c r="T531"/>
      <c r="U531"/>
      <c r="V531"/>
      <c r="W531"/>
      <c r="X531" s="1"/>
      <c r="Y531"/>
      <c r="Z531" s="1"/>
      <c r="AA531" s="1"/>
      <c r="AB531" s="1"/>
    </row>
    <row r="532" spans="1:28" s="213" customFormat="1" x14ac:dyDescent="0.25">
      <c r="A532"/>
      <c r="B532"/>
      <c r="C532"/>
      <c r="D532" s="361"/>
      <c r="E532"/>
      <c r="F532"/>
      <c r="G532"/>
      <c r="H532"/>
      <c r="I532"/>
      <c r="J532"/>
      <c r="K532"/>
      <c r="L532"/>
      <c r="M532"/>
      <c r="N532"/>
      <c r="O532"/>
      <c r="P532"/>
      <c r="Q532"/>
      <c r="R532"/>
      <c r="S532"/>
      <c r="T532"/>
      <c r="U532"/>
      <c r="V532"/>
      <c r="W532"/>
      <c r="X532" s="1"/>
      <c r="Y532"/>
      <c r="Z532" s="1"/>
      <c r="AA532" s="1"/>
      <c r="AB532" s="1"/>
    </row>
    <row r="533" spans="1:28" s="213" customFormat="1" x14ac:dyDescent="0.25">
      <c r="A533"/>
      <c r="B533"/>
      <c r="C533"/>
      <c r="D533" s="361"/>
      <c r="E533"/>
      <c r="F533"/>
      <c r="G533"/>
      <c r="H533"/>
      <c r="I533"/>
      <c r="J533"/>
      <c r="K533"/>
      <c r="L533"/>
      <c r="M533"/>
      <c r="N533"/>
      <c r="O533"/>
      <c r="P533"/>
      <c r="Q533"/>
      <c r="R533"/>
      <c r="S533"/>
      <c r="T533"/>
      <c r="U533"/>
      <c r="V533"/>
      <c r="W533"/>
      <c r="X533" s="1"/>
      <c r="Y533"/>
      <c r="Z533" s="1"/>
      <c r="AA533" s="1"/>
      <c r="AB533" s="1"/>
    </row>
    <row r="534" spans="1:28" s="213" customFormat="1" x14ac:dyDescent="0.25">
      <c r="A534"/>
      <c r="B534"/>
      <c r="C534"/>
      <c r="D534" s="361"/>
      <c r="E534"/>
      <c r="F534"/>
      <c r="G534"/>
      <c r="H534"/>
      <c r="I534"/>
      <c r="J534"/>
      <c r="K534"/>
      <c r="L534"/>
      <c r="M534"/>
      <c r="N534"/>
      <c r="O534"/>
      <c r="P534"/>
      <c r="Q534"/>
      <c r="R534"/>
      <c r="S534"/>
      <c r="T534"/>
      <c r="U534"/>
      <c r="V534"/>
      <c r="W534"/>
      <c r="X534" s="1"/>
      <c r="Y534"/>
      <c r="Z534" s="1"/>
      <c r="AA534" s="1"/>
      <c r="AB534" s="1"/>
    </row>
    <row r="535" spans="1:28" s="213" customFormat="1" x14ac:dyDescent="0.25">
      <c r="A535"/>
      <c r="B535"/>
      <c r="C535"/>
      <c r="D535" s="361"/>
      <c r="E535"/>
      <c r="F535"/>
      <c r="G535"/>
      <c r="H535"/>
      <c r="I535"/>
      <c r="J535"/>
      <c r="K535"/>
      <c r="L535"/>
      <c r="M535"/>
      <c r="N535"/>
      <c r="O535"/>
      <c r="P535"/>
      <c r="Q535"/>
      <c r="R535"/>
      <c r="S535"/>
      <c r="T535"/>
      <c r="U535"/>
      <c r="V535"/>
      <c r="W535"/>
      <c r="X535" s="1"/>
      <c r="Y535"/>
      <c r="Z535" s="1"/>
      <c r="AA535" s="1"/>
      <c r="AB535" s="1"/>
    </row>
    <row r="536" spans="1:28" s="213" customFormat="1" x14ac:dyDescent="0.25">
      <c r="A536"/>
      <c r="B536"/>
      <c r="C536"/>
      <c r="D536" s="361"/>
      <c r="E536"/>
      <c r="F536"/>
      <c r="G536"/>
      <c r="H536"/>
      <c r="I536"/>
      <c r="J536"/>
      <c r="K536"/>
      <c r="L536"/>
      <c r="M536"/>
      <c r="N536"/>
      <c r="O536"/>
      <c r="P536"/>
      <c r="Q536"/>
      <c r="R536"/>
      <c r="S536"/>
      <c r="T536"/>
      <c r="U536"/>
      <c r="V536"/>
      <c r="W536"/>
      <c r="X536" s="1"/>
      <c r="Y536"/>
      <c r="Z536" s="1"/>
      <c r="AA536" s="1"/>
      <c r="AB536" s="1"/>
    </row>
    <row r="537" spans="1:28" s="213" customFormat="1" x14ac:dyDescent="0.25">
      <c r="A537"/>
      <c r="B537"/>
      <c r="C537"/>
      <c r="D537" s="361"/>
      <c r="E537"/>
      <c r="F537"/>
      <c r="G537"/>
      <c r="H537"/>
      <c r="I537"/>
      <c r="J537"/>
      <c r="K537"/>
      <c r="L537"/>
      <c r="M537"/>
      <c r="N537"/>
      <c r="O537"/>
      <c r="P537"/>
      <c r="Q537"/>
      <c r="R537"/>
      <c r="S537"/>
      <c r="T537"/>
      <c r="U537"/>
      <c r="V537"/>
      <c r="W537"/>
      <c r="X537" s="1"/>
      <c r="Y537"/>
      <c r="Z537" s="1"/>
      <c r="AA537" s="1"/>
      <c r="AB537" s="1"/>
    </row>
    <row r="538" spans="1:28" s="213" customFormat="1" x14ac:dyDescent="0.25">
      <c r="A538"/>
      <c r="B538"/>
      <c r="C538"/>
      <c r="D538" s="361"/>
      <c r="E538"/>
      <c r="F538"/>
      <c r="G538"/>
      <c r="H538"/>
      <c r="I538"/>
      <c r="J538"/>
      <c r="K538"/>
      <c r="L538"/>
      <c r="M538"/>
      <c r="N538"/>
      <c r="O538"/>
      <c r="P538"/>
      <c r="Q538"/>
      <c r="R538"/>
      <c r="S538"/>
      <c r="T538"/>
      <c r="U538"/>
      <c r="V538"/>
      <c r="W538"/>
      <c r="X538" s="1"/>
      <c r="Y538"/>
      <c r="Z538" s="1"/>
      <c r="AA538" s="1"/>
      <c r="AB538" s="1"/>
    </row>
    <row r="539" spans="1:28" s="213" customFormat="1" x14ac:dyDescent="0.25">
      <c r="A539"/>
      <c r="B539"/>
      <c r="C539"/>
      <c r="D539" s="361"/>
      <c r="E539"/>
      <c r="F539"/>
      <c r="G539"/>
      <c r="H539"/>
      <c r="I539"/>
      <c r="J539"/>
      <c r="K539"/>
      <c r="L539"/>
      <c r="M539"/>
      <c r="N539"/>
      <c r="O539"/>
      <c r="P539"/>
      <c r="Q539"/>
      <c r="R539"/>
      <c r="S539"/>
      <c r="T539"/>
      <c r="U539"/>
      <c r="V539"/>
      <c r="W539"/>
      <c r="X539" s="1"/>
      <c r="Y539"/>
      <c r="Z539" s="1"/>
      <c r="AA539" s="1"/>
      <c r="AB539" s="1"/>
    </row>
    <row r="540" spans="1:28" s="213" customFormat="1" x14ac:dyDescent="0.25">
      <c r="A540"/>
      <c r="B540"/>
      <c r="C540"/>
      <c r="D540" s="361"/>
      <c r="E540"/>
      <c r="F540"/>
      <c r="G540"/>
      <c r="H540"/>
      <c r="I540"/>
      <c r="J540"/>
      <c r="K540"/>
      <c r="L540"/>
      <c r="M540"/>
      <c r="N540"/>
      <c r="O540"/>
      <c r="P540"/>
      <c r="Q540"/>
      <c r="R540"/>
      <c r="S540"/>
      <c r="T540"/>
      <c r="U540"/>
      <c r="V540"/>
      <c r="W540"/>
      <c r="X540" s="1"/>
      <c r="Y540"/>
      <c r="Z540" s="1"/>
      <c r="AA540" s="1"/>
      <c r="AB540" s="1"/>
    </row>
    <row r="541" spans="1:28" s="213" customFormat="1" x14ac:dyDescent="0.25">
      <c r="A541"/>
      <c r="B541"/>
      <c r="C541"/>
      <c r="D541" s="361"/>
      <c r="E541"/>
      <c r="F541"/>
      <c r="G541"/>
      <c r="H541"/>
      <c r="I541"/>
      <c r="J541"/>
      <c r="K541"/>
      <c r="L541"/>
      <c r="M541"/>
      <c r="N541"/>
      <c r="O541"/>
      <c r="P541"/>
      <c r="Q541"/>
      <c r="R541"/>
      <c r="S541"/>
      <c r="T541"/>
      <c r="U541"/>
      <c r="V541"/>
      <c r="W541"/>
      <c r="X541" s="1"/>
      <c r="Y541"/>
      <c r="Z541" s="1"/>
      <c r="AA541" s="1"/>
      <c r="AB541" s="1"/>
    </row>
    <row r="542" spans="1:28" s="213" customFormat="1" x14ac:dyDescent="0.25">
      <c r="A542"/>
      <c r="B542"/>
      <c r="C542"/>
      <c r="D542" s="361"/>
      <c r="E542"/>
      <c r="F542"/>
      <c r="G542"/>
      <c r="H542"/>
      <c r="I542"/>
      <c r="J542"/>
      <c r="K542"/>
      <c r="L542"/>
      <c r="M542"/>
      <c r="N542"/>
      <c r="O542"/>
      <c r="P542"/>
      <c r="Q542"/>
      <c r="R542"/>
      <c r="S542"/>
      <c r="T542"/>
      <c r="U542"/>
      <c r="V542"/>
      <c r="W542"/>
      <c r="X542" s="1"/>
      <c r="Y542"/>
      <c r="Z542" s="1"/>
      <c r="AA542" s="1"/>
      <c r="AB542" s="1"/>
    </row>
    <row r="543" spans="1:28" s="213" customFormat="1" x14ac:dyDescent="0.25">
      <c r="A543"/>
      <c r="B543"/>
      <c r="C543"/>
      <c r="D543" s="361"/>
      <c r="E543"/>
      <c r="F543"/>
      <c r="G543"/>
      <c r="H543"/>
      <c r="I543"/>
      <c r="J543"/>
      <c r="K543"/>
      <c r="L543"/>
      <c r="M543"/>
      <c r="N543"/>
      <c r="O543"/>
      <c r="P543"/>
      <c r="Q543"/>
      <c r="R543"/>
      <c r="S543"/>
      <c r="T543"/>
      <c r="U543"/>
      <c r="V543"/>
      <c r="W543"/>
      <c r="X543" s="1"/>
      <c r="Y543"/>
      <c r="Z543" s="1"/>
      <c r="AA543" s="1"/>
      <c r="AB543" s="1"/>
    </row>
    <row r="544" spans="1:28" s="213" customFormat="1" x14ac:dyDescent="0.25">
      <c r="A544"/>
      <c r="B544"/>
      <c r="C544"/>
      <c r="D544" s="361"/>
      <c r="E544"/>
      <c r="F544"/>
      <c r="G544"/>
      <c r="H544"/>
      <c r="I544"/>
      <c r="J544"/>
      <c r="K544"/>
      <c r="L544"/>
      <c r="M544"/>
      <c r="N544"/>
      <c r="O544"/>
      <c r="P544"/>
      <c r="Q544"/>
      <c r="R544"/>
      <c r="S544"/>
      <c r="T544"/>
      <c r="U544"/>
      <c r="V544"/>
      <c r="W544"/>
      <c r="X544" s="1"/>
      <c r="Y544"/>
      <c r="Z544" s="1"/>
      <c r="AA544" s="1"/>
      <c r="AB544" s="1"/>
    </row>
    <row r="545" spans="1:28" s="213" customFormat="1" x14ac:dyDescent="0.25">
      <c r="A545"/>
      <c r="B545"/>
      <c r="C545"/>
      <c r="D545" s="361"/>
      <c r="E545"/>
      <c r="F545"/>
      <c r="G545"/>
      <c r="H545"/>
      <c r="I545"/>
      <c r="J545"/>
      <c r="K545"/>
      <c r="L545"/>
      <c r="M545"/>
      <c r="N545"/>
      <c r="O545"/>
      <c r="P545"/>
      <c r="Q545"/>
      <c r="R545"/>
      <c r="S545"/>
      <c r="T545"/>
      <c r="U545"/>
      <c r="V545"/>
      <c r="W545"/>
      <c r="X545" s="1"/>
      <c r="Y545"/>
      <c r="Z545" s="1"/>
      <c r="AA545" s="1"/>
      <c r="AB545" s="1"/>
    </row>
    <row r="546" spans="1:28" s="213" customFormat="1" x14ac:dyDescent="0.25">
      <c r="A546"/>
      <c r="B546"/>
      <c r="C546"/>
      <c r="D546" s="361"/>
      <c r="E546"/>
      <c r="F546"/>
      <c r="G546"/>
      <c r="H546"/>
      <c r="I546"/>
      <c r="J546"/>
      <c r="K546"/>
      <c r="L546"/>
      <c r="M546"/>
      <c r="N546"/>
      <c r="O546"/>
      <c r="P546"/>
      <c r="Q546"/>
      <c r="R546"/>
      <c r="S546"/>
      <c r="T546"/>
      <c r="U546"/>
      <c r="V546"/>
      <c r="W546"/>
      <c r="X546" s="1"/>
      <c r="Y546"/>
      <c r="Z546" s="1"/>
      <c r="AA546" s="1"/>
      <c r="AB546" s="1"/>
    </row>
    <row r="547" spans="1:28" s="213" customFormat="1" x14ac:dyDescent="0.25">
      <c r="A547"/>
      <c r="B547"/>
      <c r="C547"/>
      <c r="D547" s="361"/>
      <c r="E547"/>
      <c r="F547"/>
      <c r="G547"/>
      <c r="H547"/>
      <c r="I547"/>
      <c r="J547"/>
      <c r="K547"/>
      <c r="L547"/>
      <c r="M547"/>
      <c r="N547"/>
      <c r="O547"/>
      <c r="P547"/>
      <c r="Q547"/>
      <c r="R547"/>
      <c r="S547"/>
      <c r="T547"/>
      <c r="U547"/>
      <c r="V547"/>
      <c r="W547"/>
      <c r="X547" s="1"/>
      <c r="Y547"/>
      <c r="Z547" s="1"/>
      <c r="AA547" s="1"/>
      <c r="AB547" s="1"/>
    </row>
    <row r="548" spans="1:28" s="213" customFormat="1" x14ac:dyDescent="0.25">
      <c r="A548"/>
      <c r="B548"/>
      <c r="C548"/>
      <c r="D548" s="361"/>
      <c r="E548"/>
      <c r="F548"/>
      <c r="G548"/>
      <c r="H548"/>
      <c r="I548"/>
      <c r="J548"/>
      <c r="K548"/>
      <c r="L548"/>
      <c r="M548"/>
      <c r="N548"/>
      <c r="O548"/>
      <c r="P548"/>
      <c r="Q548"/>
      <c r="R548"/>
      <c r="S548"/>
      <c r="T548"/>
      <c r="U548"/>
      <c r="V548"/>
      <c r="W548"/>
      <c r="X548" s="1"/>
      <c r="Y548"/>
      <c r="Z548" s="1"/>
      <c r="AA548" s="1"/>
      <c r="AB548" s="1"/>
    </row>
    <row r="549" spans="1:28" s="213" customFormat="1" x14ac:dyDescent="0.25">
      <c r="A549"/>
      <c r="B549"/>
      <c r="C549"/>
      <c r="D549" s="361"/>
      <c r="E549"/>
      <c r="F549"/>
      <c r="G549"/>
      <c r="H549"/>
      <c r="I549"/>
      <c r="J549"/>
      <c r="K549"/>
      <c r="L549"/>
      <c r="M549"/>
      <c r="N549"/>
      <c r="O549"/>
      <c r="P549"/>
      <c r="Q549"/>
      <c r="R549"/>
      <c r="S549"/>
      <c r="T549"/>
      <c r="U549"/>
      <c r="V549"/>
      <c r="W549"/>
      <c r="X549" s="1"/>
      <c r="Y549"/>
      <c r="Z549" s="1"/>
      <c r="AA549" s="1"/>
      <c r="AB549" s="1"/>
    </row>
    <row r="550" spans="1:28" s="213" customFormat="1" x14ac:dyDescent="0.25">
      <c r="A550"/>
      <c r="B550"/>
      <c r="C550"/>
      <c r="D550" s="361"/>
      <c r="E550"/>
      <c r="F550"/>
      <c r="G550"/>
      <c r="H550"/>
      <c r="I550"/>
      <c r="J550"/>
      <c r="K550"/>
      <c r="L550"/>
      <c r="M550"/>
      <c r="N550"/>
      <c r="O550"/>
      <c r="P550"/>
      <c r="Q550"/>
      <c r="R550"/>
      <c r="S550"/>
      <c r="T550"/>
      <c r="U550"/>
      <c r="V550"/>
      <c r="W550"/>
      <c r="X550" s="1"/>
      <c r="Y550"/>
      <c r="Z550" s="1"/>
      <c r="AA550" s="1"/>
      <c r="AB550" s="1"/>
    </row>
    <row r="551" spans="1:28" s="213" customFormat="1" x14ac:dyDescent="0.25">
      <c r="A551"/>
      <c r="B551"/>
      <c r="C551"/>
      <c r="D551" s="361"/>
      <c r="E551"/>
      <c r="F551"/>
      <c r="G551"/>
      <c r="H551"/>
      <c r="I551"/>
      <c r="J551"/>
      <c r="K551"/>
      <c r="L551"/>
      <c r="M551"/>
      <c r="N551"/>
      <c r="O551"/>
      <c r="P551"/>
      <c r="Q551"/>
      <c r="R551"/>
      <c r="S551"/>
      <c r="T551"/>
      <c r="U551"/>
      <c r="V551"/>
      <c r="W551"/>
      <c r="X551" s="1"/>
      <c r="Y551"/>
      <c r="Z551" s="1"/>
      <c r="AA551" s="1"/>
      <c r="AB551" s="1"/>
    </row>
    <row r="552" spans="1:28" s="213" customFormat="1" x14ac:dyDescent="0.25">
      <c r="A552"/>
      <c r="B552"/>
      <c r="C552"/>
      <c r="D552" s="361"/>
      <c r="E552"/>
      <c r="F552"/>
      <c r="G552"/>
      <c r="H552"/>
      <c r="I552"/>
      <c r="J552"/>
      <c r="K552"/>
      <c r="L552"/>
      <c r="M552"/>
      <c r="N552"/>
      <c r="O552"/>
      <c r="P552"/>
      <c r="Q552"/>
      <c r="R552"/>
      <c r="S552"/>
      <c r="T552"/>
      <c r="U552"/>
      <c r="V552"/>
      <c r="W552"/>
      <c r="X552" s="1"/>
      <c r="Y552"/>
      <c r="Z552" s="1"/>
      <c r="AA552" s="1"/>
      <c r="AB552" s="1"/>
    </row>
    <row r="553" spans="1:28" s="213" customFormat="1" x14ac:dyDescent="0.25">
      <c r="A553"/>
      <c r="B553"/>
      <c r="C553"/>
      <c r="D553" s="361"/>
      <c r="E553"/>
      <c r="F553"/>
      <c r="G553"/>
      <c r="H553"/>
      <c r="I553"/>
      <c r="J553"/>
      <c r="K553"/>
      <c r="L553"/>
      <c r="M553"/>
      <c r="N553"/>
      <c r="O553"/>
      <c r="P553"/>
      <c r="Q553"/>
      <c r="R553"/>
      <c r="S553"/>
      <c r="T553"/>
      <c r="U553"/>
      <c r="V553"/>
      <c r="W553"/>
      <c r="X553" s="1"/>
      <c r="Y553"/>
      <c r="Z553" s="1"/>
      <c r="AA553" s="1"/>
      <c r="AB553" s="1"/>
    </row>
    <row r="554" spans="1:28" s="213" customFormat="1" x14ac:dyDescent="0.25">
      <c r="A554"/>
      <c r="B554"/>
      <c r="C554"/>
      <c r="D554" s="361"/>
      <c r="E554"/>
      <c r="F554"/>
      <c r="G554"/>
      <c r="H554"/>
      <c r="I554"/>
      <c r="J554"/>
      <c r="K554"/>
      <c r="L554"/>
      <c r="M554"/>
      <c r="N554"/>
      <c r="O554"/>
      <c r="P554"/>
      <c r="Q554"/>
      <c r="R554"/>
      <c r="S554"/>
      <c r="T554"/>
      <c r="U554"/>
      <c r="V554"/>
      <c r="W554"/>
      <c r="X554" s="1"/>
      <c r="Y554"/>
      <c r="Z554" s="1"/>
      <c r="AA554" s="1"/>
      <c r="AB554" s="1"/>
    </row>
    <row r="555" spans="1:28" s="213" customFormat="1" x14ac:dyDescent="0.25">
      <c r="A555"/>
      <c r="B555"/>
      <c r="C555"/>
      <c r="D555" s="361"/>
      <c r="E555"/>
      <c r="F555"/>
      <c r="G555"/>
      <c r="H555"/>
      <c r="I555"/>
      <c r="J555"/>
      <c r="K555"/>
      <c r="L555"/>
      <c r="M555"/>
      <c r="N555"/>
      <c r="O555"/>
      <c r="P555"/>
      <c r="Q555"/>
      <c r="R555"/>
      <c r="S555"/>
      <c r="T555"/>
      <c r="U555"/>
      <c r="V555"/>
      <c r="W555"/>
      <c r="X555" s="1"/>
      <c r="Y555"/>
      <c r="Z555" s="1"/>
      <c r="AA555" s="1"/>
      <c r="AB555" s="1"/>
    </row>
    <row r="556" spans="1:28" s="213" customFormat="1" x14ac:dyDescent="0.25">
      <c r="A556"/>
      <c r="B556"/>
      <c r="C556"/>
      <c r="D556" s="361"/>
      <c r="E556"/>
      <c r="F556"/>
      <c r="G556"/>
      <c r="H556"/>
      <c r="I556"/>
      <c r="J556"/>
      <c r="K556"/>
      <c r="L556"/>
      <c r="M556"/>
      <c r="N556"/>
      <c r="O556"/>
      <c r="P556"/>
      <c r="Q556"/>
      <c r="R556"/>
      <c r="S556"/>
      <c r="T556"/>
      <c r="U556"/>
      <c r="V556"/>
      <c r="W556"/>
      <c r="X556" s="1"/>
      <c r="Y556"/>
      <c r="Z556" s="1"/>
      <c r="AA556" s="1"/>
      <c r="AB556" s="1"/>
    </row>
    <row r="557" spans="1:28" s="213" customFormat="1" x14ac:dyDescent="0.25">
      <c r="A557"/>
      <c r="B557"/>
      <c r="C557"/>
      <c r="D557" s="361"/>
      <c r="E557"/>
      <c r="F557"/>
      <c r="G557"/>
      <c r="H557"/>
      <c r="I557"/>
      <c r="J557"/>
      <c r="K557"/>
      <c r="L557"/>
      <c r="M557"/>
      <c r="N557"/>
      <c r="O557"/>
      <c r="P557"/>
      <c r="Q557"/>
      <c r="R557"/>
      <c r="S557"/>
      <c r="T557"/>
      <c r="U557"/>
      <c r="V557"/>
      <c r="W557"/>
      <c r="X557" s="1"/>
      <c r="Y557"/>
      <c r="Z557" s="1"/>
      <c r="AA557" s="1"/>
      <c r="AB557" s="1"/>
    </row>
    <row r="558" spans="1:28" s="213" customFormat="1" x14ac:dyDescent="0.25">
      <c r="A558"/>
      <c r="B558"/>
      <c r="C558"/>
      <c r="D558" s="361"/>
      <c r="E558"/>
      <c r="F558"/>
      <c r="G558"/>
      <c r="H558"/>
      <c r="I558"/>
      <c r="J558"/>
      <c r="K558"/>
      <c r="L558"/>
      <c r="M558"/>
      <c r="N558"/>
      <c r="O558"/>
      <c r="P558"/>
      <c r="Q558"/>
      <c r="R558"/>
      <c r="S558"/>
      <c r="T558"/>
      <c r="U558"/>
      <c r="V558"/>
      <c r="W558"/>
      <c r="X558" s="1"/>
      <c r="Y558"/>
      <c r="Z558" s="1"/>
      <c r="AA558" s="1"/>
      <c r="AB558" s="1"/>
    </row>
    <row r="559" spans="1:28" s="213" customFormat="1" x14ac:dyDescent="0.25">
      <c r="A559"/>
      <c r="B559"/>
      <c r="C559"/>
      <c r="D559" s="361"/>
      <c r="E559"/>
      <c r="F559"/>
      <c r="G559"/>
      <c r="H559"/>
      <c r="I559"/>
      <c r="J559"/>
      <c r="K559"/>
      <c r="L559"/>
      <c r="M559"/>
      <c r="N559"/>
      <c r="O559"/>
      <c r="P559"/>
      <c r="Q559"/>
      <c r="R559"/>
      <c r="S559"/>
      <c r="T559"/>
      <c r="U559"/>
      <c r="V559"/>
      <c r="W559"/>
      <c r="X559" s="1"/>
      <c r="Y559"/>
      <c r="Z559" s="1"/>
      <c r="AA559" s="1"/>
      <c r="AB559" s="1"/>
    </row>
    <row r="560" spans="1:28" s="213" customFormat="1" x14ac:dyDescent="0.25">
      <c r="A560"/>
      <c r="B560"/>
      <c r="C560"/>
      <c r="D560" s="361"/>
      <c r="E560"/>
      <c r="F560"/>
      <c r="G560"/>
      <c r="H560"/>
      <c r="I560"/>
      <c r="J560"/>
      <c r="K560"/>
      <c r="L560"/>
      <c r="M560"/>
      <c r="N560"/>
      <c r="O560"/>
      <c r="P560"/>
      <c r="Q560"/>
      <c r="R560"/>
      <c r="S560"/>
      <c r="T560"/>
      <c r="U560"/>
      <c r="V560"/>
      <c r="W560"/>
      <c r="X560" s="1"/>
      <c r="Y560"/>
      <c r="Z560" s="1"/>
      <c r="AA560" s="1"/>
      <c r="AB560" s="1"/>
    </row>
    <row r="561" spans="1:28" s="213" customFormat="1" x14ac:dyDescent="0.25">
      <c r="A561"/>
      <c r="B561"/>
      <c r="C561"/>
      <c r="D561" s="361"/>
      <c r="E561"/>
      <c r="F561"/>
      <c r="G561"/>
      <c r="H561"/>
      <c r="I561"/>
      <c r="J561"/>
      <c r="K561"/>
      <c r="L561"/>
      <c r="M561"/>
      <c r="N561"/>
      <c r="O561"/>
      <c r="P561"/>
      <c r="Q561"/>
      <c r="R561"/>
      <c r="S561"/>
      <c r="T561"/>
      <c r="U561"/>
      <c r="V561"/>
      <c r="W561"/>
      <c r="X561" s="1"/>
      <c r="Y561"/>
      <c r="Z561" s="1"/>
      <c r="AA561" s="1"/>
      <c r="AB561" s="1"/>
    </row>
    <row r="562" spans="1:28" s="213" customFormat="1" x14ac:dyDescent="0.25">
      <c r="A562"/>
      <c r="B562"/>
      <c r="C562"/>
      <c r="D562" s="361"/>
      <c r="E562"/>
      <c r="F562"/>
      <c r="G562"/>
      <c r="H562"/>
      <c r="I562"/>
      <c r="J562"/>
      <c r="K562"/>
      <c r="L562"/>
      <c r="M562"/>
      <c r="N562"/>
      <c r="O562"/>
      <c r="P562"/>
      <c r="Q562"/>
      <c r="R562"/>
      <c r="S562"/>
      <c r="T562"/>
      <c r="U562"/>
      <c r="V562"/>
      <c r="W562"/>
      <c r="X562" s="1"/>
      <c r="Y562"/>
      <c r="Z562" s="1"/>
      <c r="AA562" s="1"/>
      <c r="AB562" s="1"/>
    </row>
    <row r="563" spans="1:28" s="213" customFormat="1" x14ac:dyDescent="0.25">
      <c r="A563"/>
      <c r="B563"/>
      <c r="C563"/>
      <c r="D563" s="361"/>
      <c r="E563"/>
      <c r="F563"/>
      <c r="G563"/>
      <c r="H563"/>
      <c r="I563"/>
      <c r="J563"/>
      <c r="K563"/>
      <c r="L563"/>
      <c r="M563"/>
      <c r="N563"/>
      <c r="O563"/>
      <c r="P563"/>
      <c r="Q563"/>
      <c r="R563"/>
      <c r="S563"/>
      <c r="T563"/>
      <c r="U563"/>
      <c r="V563"/>
      <c r="W563"/>
      <c r="X563" s="1"/>
      <c r="Y563"/>
      <c r="Z563" s="1"/>
      <c r="AA563" s="1"/>
      <c r="AB563" s="1"/>
    </row>
    <row r="564" spans="1:28" s="213" customFormat="1" x14ac:dyDescent="0.25">
      <c r="A564"/>
      <c r="B564"/>
      <c r="C564"/>
      <c r="D564" s="361"/>
      <c r="E564"/>
      <c r="F564"/>
      <c r="G564"/>
      <c r="H564"/>
      <c r="I564"/>
      <c r="J564"/>
      <c r="K564"/>
      <c r="L564"/>
      <c r="M564"/>
      <c r="N564"/>
      <c r="O564"/>
      <c r="P564"/>
      <c r="Q564"/>
      <c r="R564"/>
      <c r="S564"/>
      <c r="T564"/>
      <c r="U564"/>
      <c r="V564"/>
      <c r="W564"/>
      <c r="X564" s="1"/>
      <c r="Y564"/>
      <c r="Z564" s="1"/>
      <c r="AA564" s="1"/>
      <c r="AB564" s="1"/>
    </row>
    <row r="565" spans="1:28" s="213" customFormat="1" x14ac:dyDescent="0.25">
      <c r="A565"/>
      <c r="B565"/>
      <c r="C565"/>
      <c r="D565" s="361"/>
      <c r="E565"/>
      <c r="F565"/>
      <c r="G565"/>
      <c r="H565"/>
      <c r="I565"/>
      <c r="J565"/>
      <c r="K565"/>
      <c r="L565"/>
      <c r="M565"/>
      <c r="N565"/>
      <c r="O565"/>
      <c r="P565"/>
      <c r="Q565"/>
      <c r="R565"/>
      <c r="S565"/>
      <c r="T565"/>
      <c r="U565"/>
      <c r="V565"/>
      <c r="W565"/>
      <c r="X565" s="1"/>
      <c r="Y565"/>
      <c r="Z565" s="1"/>
      <c r="AA565" s="1"/>
      <c r="AB565" s="1"/>
    </row>
    <row r="566" spans="1:28" s="213" customFormat="1" x14ac:dyDescent="0.25">
      <c r="A566"/>
      <c r="B566"/>
      <c r="C566"/>
      <c r="D566" s="361"/>
      <c r="E566"/>
      <c r="F566"/>
      <c r="G566"/>
      <c r="H566"/>
      <c r="I566"/>
      <c r="J566"/>
      <c r="K566"/>
      <c r="L566"/>
      <c r="M566"/>
      <c r="N566"/>
      <c r="O566"/>
      <c r="P566"/>
      <c r="Q566"/>
      <c r="R566"/>
      <c r="S566"/>
      <c r="T566"/>
      <c r="U566"/>
      <c r="V566"/>
      <c r="W566"/>
      <c r="X566" s="1"/>
      <c r="Y566"/>
      <c r="Z566" s="1"/>
      <c r="AA566" s="1"/>
      <c r="AB566" s="1"/>
    </row>
    <row r="567" spans="1:28" s="213" customFormat="1" x14ac:dyDescent="0.25">
      <c r="A567"/>
      <c r="B567"/>
      <c r="C567"/>
      <c r="D567" s="361"/>
      <c r="E567"/>
      <c r="F567"/>
      <c r="G567"/>
      <c r="H567"/>
      <c r="I567"/>
      <c r="J567"/>
      <c r="K567"/>
      <c r="L567"/>
      <c r="M567"/>
      <c r="N567"/>
      <c r="O567"/>
      <c r="P567"/>
      <c r="Q567"/>
      <c r="R567"/>
      <c r="S567"/>
      <c r="T567"/>
      <c r="U567"/>
      <c r="V567"/>
      <c r="W567"/>
      <c r="X567" s="1"/>
      <c r="Y567"/>
      <c r="Z567" s="1"/>
      <c r="AA567" s="1"/>
      <c r="AB567" s="1"/>
    </row>
    <row r="568" spans="1:28" s="213" customFormat="1" x14ac:dyDescent="0.25">
      <c r="A568"/>
      <c r="B568"/>
      <c r="C568"/>
      <c r="D568" s="361"/>
      <c r="E568"/>
      <c r="F568"/>
      <c r="G568"/>
      <c r="H568"/>
      <c r="I568"/>
      <c r="J568"/>
      <c r="K568"/>
      <c r="L568"/>
      <c r="M568"/>
      <c r="N568"/>
      <c r="O568"/>
      <c r="P568"/>
      <c r="Q568"/>
      <c r="R568"/>
      <c r="S568"/>
      <c r="T568"/>
      <c r="U568"/>
      <c r="V568"/>
      <c r="W568"/>
      <c r="X568" s="1"/>
      <c r="Y568"/>
      <c r="Z568" s="1"/>
      <c r="AA568" s="1"/>
      <c r="AB568" s="1"/>
    </row>
    <row r="569" spans="1:28" s="213" customFormat="1" x14ac:dyDescent="0.25">
      <c r="A569"/>
      <c r="B569"/>
      <c r="C569"/>
      <c r="D569" s="361"/>
      <c r="E569"/>
      <c r="F569"/>
      <c r="G569"/>
      <c r="H569"/>
      <c r="I569"/>
      <c r="J569"/>
      <c r="K569"/>
      <c r="L569"/>
      <c r="M569"/>
      <c r="N569"/>
      <c r="O569"/>
      <c r="P569"/>
      <c r="Q569"/>
      <c r="R569"/>
      <c r="S569"/>
      <c r="T569"/>
      <c r="U569"/>
      <c r="V569"/>
      <c r="W569"/>
      <c r="X569" s="1"/>
      <c r="Y569"/>
      <c r="Z569" s="1"/>
      <c r="AA569" s="1"/>
      <c r="AB569" s="1"/>
    </row>
    <row r="570" spans="1:28" s="213" customFormat="1" x14ac:dyDescent="0.25">
      <c r="A570"/>
      <c r="B570"/>
      <c r="C570"/>
      <c r="D570" s="361"/>
      <c r="E570"/>
      <c r="F570"/>
      <c r="G570"/>
      <c r="H570"/>
      <c r="I570"/>
      <c r="J570"/>
      <c r="K570"/>
      <c r="L570"/>
      <c r="M570"/>
      <c r="N570"/>
      <c r="O570"/>
      <c r="P570"/>
      <c r="Q570"/>
      <c r="R570"/>
      <c r="S570"/>
      <c r="T570"/>
      <c r="U570"/>
      <c r="V570"/>
      <c r="W570"/>
      <c r="X570" s="1"/>
      <c r="Y570"/>
      <c r="Z570" s="1"/>
      <c r="AA570" s="1"/>
      <c r="AB570" s="1"/>
    </row>
    <row r="571" spans="1:28" s="213" customFormat="1" x14ac:dyDescent="0.25">
      <c r="A571"/>
      <c r="B571"/>
      <c r="C571"/>
      <c r="D571" s="361"/>
      <c r="E571"/>
      <c r="F571"/>
      <c r="G571"/>
      <c r="H571"/>
      <c r="I571"/>
      <c r="J571"/>
      <c r="K571"/>
      <c r="L571"/>
      <c r="M571"/>
      <c r="N571"/>
      <c r="O571"/>
      <c r="P571"/>
      <c r="Q571"/>
      <c r="R571"/>
      <c r="S571"/>
      <c r="T571"/>
      <c r="U571"/>
      <c r="V571"/>
      <c r="W571"/>
      <c r="X571" s="1"/>
      <c r="Y571"/>
      <c r="Z571" s="1"/>
      <c r="AA571" s="1"/>
      <c r="AB571" s="1"/>
    </row>
    <row r="572" spans="1:28" s="213" customFormat="1" x14ac:dyDescent="0.25">
      <c r="A572"/>
      <c r="B572"/>
      <c r="C572"/>
      <c r="D572" s="361"/>
      <c r="E572"/>
      <c r="F572"/>
      <c r="G572"/>
      <c r="H572"/>
      <c r="I572"/>
      <c r="J572"/>
      <c r="K572"/>
      <c r="L572"/>
      <c r="M572"/>
      <c r="N572"/>
      <c r="O572"/>
      <c r="P572"/>
      <c r="Q572"/>
      <c r="R572"/>
      <c r="S572"/>
      <c r="T572"/>
      <c r="U572"/>
      <c r="V572"/>
      <c r="W572"/>
      <c r="X572" s="1"/>
      <c r="Y572"/>
      <c r="Z572" s="1"/>
      <c r="AA572" s="1"/>
      <c r="AB572" s="1"/>
    </row>
    <row r="573" spans="1:28" s="213" customFormat="1" x14ac:dyDescent="0.25">
      <c r="A573"/>
      <c r="B573"/>
      <c r="C573"/>
      <c r="D573" s="361"/>
      <c r="E573"/>
      <c r="F573"/>
      <c r="G573"/>
      <c r="H573"/>
      <c r="I573"/>
      <c r="J573"/>
      <c r="K573"/>
      <c r="L573"/>
      <c r="M573"/>
      <c r="N573"/>
      <c r="O573"/>
      <c r="P573"/>
      <c r="Q573"/>
      <c r="R573"/>
      <c r="S573"/>
      <c r="T573"/>
      <c r="U573"/>
      <c r="V573"/>
      <c r="W573"/>
      <c r="X573" s="1"/>
      <c r="Y573"/>
      <c r="Z573" s="1"/>
      <c r="AA573" s="1"/>
      <c r="AB573" s="1"/>
    </row>
    <row r="574" spans="1:28" s="213" customFormat="1" x14ac:dyDescent="0.25">
      <c r="A574"/>
      <c r="B574"/>
      <c r="C574"/>
      <c r="D574" s="361"/>
      <c r="E574"/>
      <c r="F574"/>
      <c r="G574"/>
      <c r="H574"/>
      <c r="I574"/>
      <c r="J574"/>
      <c r="K574"/>
      <c r="L574"/>
      <c r="M574"/>
      <c r="N574"/>
      <c r="O574"/>
      <c r="P574"/>
      <c r="Q574"/>
      <c r="R574"/>
      <c r="S574"/>
      <c r="T574"/>
      <c r="U574"/>
      <c r="V574"/>
      <c r="W574"/>
      <c r="X574" s="1"/>
      <c r="Y574"/>
      <c r="Z574" s="1"/>
      <c r="AA574" s="1"/>
      <c r="AB574" s="1"/>
    </row>
    <row r="575" spans="1:28" s="213" customFormat="1" x14ac:dyDescent="0.25">
      <c r="A575"/>
      <c r="B575"/>
      <c r="C575"/>
      <c r="D575" s="361"/>
      <c r="E575"/>
      <c r="F575"/>
      <c r="G575"/>
      <c r="H575"/>
      <c r="I575"/>
      <c r="J575"/>
      <c r="K575"/>
      <c r="L575"/>
      <c r="M575"/>
      <c r="N575"/>
      <c r="O575"/>
      <c r="P575"/>
      <c r="Q575"/>
      <c r="R575"/>
      <c r="S575"/>
      <c r="T575"/>
      <c r="U575"/>
      <c r="V575"/>
      <c r="W575"/>
      <c r="X575" s="1"/>
      <c r="Y575"/>
      <c r="Z575" s="1"/>
      <c r="AA575" s="1"/>
      <c r="AB575" s="1"/>
    </row>
    <row r="576" spans="1:28" s="213" customFormat="1" x14ac:dyDescent="0.25">
      <c r="A576"/>
      <c r="B576"/>
      <c r="C576"/>
      <c r="D576" s="361"/>
      <c r="E576"/>
      <c r="F576"/>
      <c r="G576"/>
      <c r="H576"/>
      <c r="I576"/>
      <c r="J576"/>
      <c r="K576"/>
      <c r="L576"/>
      <c r="M576"/>
      <c r="N576"/>
      <c r="O576"/>
      <c r="P576"/>
      <c r="Q576"/>
      <c r="R576"/>
      <c r="S576"/>
      <c r="T576"/>
      <c r="U576"/>
      <c r="V576"/>
      <c r="W576"/>
      <c r="X576" s="1"/>
      <c r="Y576"/>
      <c r="Z576" s="1"/>
      <c r="AA576" s="1"/>
      <c r="AB576" s="1"/>
    </row>
    <row r="577" spans="1:28" s="213" customFormat="1" x14ac:dyDescent="0.25">
      <c r="A577"/>
      <c r="B577"/>
      <c r="C577"/>
      <c r="D577" s="361"/>
      <c r="E577"/>
      <c r="F577"/>
      <c r="G577"/>
      <c r="H577"/>
      <c r="I577"/>
      <c r="J577"/>
      <c r="K577"/>
      <c r="L577"/>
      <c r="M577"/>
      <c r="N577"/>
      <c r="O577"/>
      <c r="P577"/>
      <c r="Q577"/>
      <c r="R577"/>
      <c r="S577"/>
      <c r="T577"/>
      <c r="U577"/>
      <c r="V577"/>
      <c r="W577"/>
      <c r="X577" s="1"/>
      <c r="Y577"/>
      <c r="Z577" s="1"/>
      <c r="AA577" s="1"/>
      <c r="AB577" s="1"/>
    </row>
    <row r="578" spans="1:28" s="213" customFormat="1" x14ac:dyDescent="0.25">
      <c r="A578"/>
      <c r="B578"/>
      <c r="C578"/>
      <c r="D578" s="361"/>
      <c r="E578"/>
      <c r="F578"/>
      <c r="G578"/>
      <c r="H578"/>
      <c r="I578"/>
      <c r="J578"/>
      <c r="K578"/>
      <c r="L578"/>
      <c r="M578"/>
      <c r="N578"/>
      <c r="O578"/>
      <c r="P578"/>
      <c r="Q578"/>
      <c r="R578"/>
      <c r="S578"/>
      <c r="T578"/>
      <c r="U578"/>
      <c r="V578"/>
      <c r="W578"/>
      <c r="X578" s="1"/>
      <c r="Y578"/>
      <c r="Z578" s="1"/>
      <c r="AA578" s="1"/>
      <c r="AB578" s="1"/>
    </row>
    <row r="579" spans="1:28" s="213" customFormat="1" x14ac:dyDescent="0.25">
      <c r="A579"/>
      <c r="B579"/>
      <c r="C579"/>
      <c r="D579" s="361"/>
      <c r="E579"/>
      <c r="F579"/>
      <c r="G579"/>
      <c r="H579"/>
      <c r="I579"/>
      <c r="J579"/>
      <c r="K579"/>
      <c r="L579"/>
      <c r="M579"/>
      <c r="N579"/>
      <c r="O579"/>
      <c r="P579"/>
      <c r="Q579"/>
      <c r="R579"/>
      <c r="S579"/>
      <c r="T579"/>
      <c r="U579"/>
      <c r="V579"/>
      <c r="W579"/>
      <c r="X579" s="1"/>
      <c r="Y579"/>
      <c r="Z579" s="1"/>
      <c r="AA579" s="1"/>
      <c r="AB579" s="1"/>
    </row>
    <row r="580" spans="1:28" s="213" customFormat="1" x14ac:dyDescent="0.25">
      <c r="A580"/>
      <c r="B580"/>
      <c r="C580"/>
      <c r="D580" s="361"/>
      <c r="E580"/>
      <c r="F580"/>
      <c r="G580"/>
      <c r="H580"/>
      <c r="I580"/>
      <c r="J580"/>
      <c r="K580"/>
      <c r="L580"/>
      <c r="M580"/>
      <c r="N580"/>
      <c r="O580"/>
      <c r="P580"/>
      <c r="Q580"/>
      <c r="R580"/>
      <c r="S580"/>
      <c r="T580"/>
      <c r="U580"/>
      <c r="V580"/>
      <c r="W580"/>
      <c r="X580" s="1"/>
      <c r="Y580"/>
      <c r="Z580" s="1"/>
      <c r="AA580" s="1"/>
      <c r="AB580" s="1"/>
    </row>
    <row r="581" spans="1:28" s="213" customFormat="1" x14ac:dyDescent="0.25">
      <c r="A581"/>
      <c r="B581"/>
      <c r="C581"/>
      <c r="D581" s="361"/>
      <c r="E581"/>
      <c r="F581"/>
      <c r="G581"/>
      <c r="H581"/>
      <c r="I581"/>
      <c r="J581"/>
      <c r="K581"/>
      <c r="L581"/>
      <c r="M581"/>
      <c r="N581"/>
      <c r="O581"/>
      <c r="P581"/>
      <c r="Q581"/>
      <c r="R581"/>
      <c r="S581"/>
      <c r="T581"/>
      <c r="U581"/>
      <c r="V581"/>
      <c r="W581"/>
      <c r="X581" s="1"/>
      <c r="Y581"/>
      <c r="Z581" s="1"/>
      <c r="AA581" s="1"/>
      <c r="AB581" s="1"/>
    </row>
    <row r="582" spans="1:28" s="213" customFormat="1" x14ac:dyDescent="0.25">
      <c r="A582"/>
      <c r="B582"/>
      <c r="C582"/>
      <c r="D582" s="361"/>
      <c r="E582"/>
      <c r="F582"/>
      <c r="G582"/>
      <c r="H582"/>
      <c r="I582"/>
      <c r="J582"/>
      <c r="K582"/>
      <c r="L582"/>
      <c r="M582"/>
      <c r="N582"/>
      <c r="O582"/>
      <c r="P582"/>
      <c r="Q582"/>
      <c r="R582"/>
      <c r="S582"/>
      <c r="T582"/>
      <c r="U582"/>
      <c r="V582"/>
      <c r="W582"/>
      <c r="X582" s="1"/>
      <c r="Y582"/>
      <c r="Z582" s="1"/>
      <c r="AA582" s="1"/>
      <c r="AB582" s="1"/>
    </row>
    <row r="583" spans="1:28" s="213" customFormat="1" x14ac:dyDescent="0.25">
      <c r="A583"/>
      <c r="B583"/>
      <c r="C583"/>
      <c r="D583" s="361"/>
      <c r="E583"/>
      <c r="F583"/>
      <c r="G583"/>
      <c r="H583"/>
      <c r="I583"/>
      <c r="J583"/>
      <c r="K583"/>
      <c r="L583"/>
      <c r="M583"/>
      <c r="N583"/>
      <c r="O583"/>
      <c r="P583"/>
      <c r="Q583"/>
      <c r="R583"/>
      <c r="S583"/>
      <c r="T583"/>
      <c r="U583"/>
      <c r="V583"/>
      <c r="W583"/>
      <c r="X583" s="1"/>
      <c r="Y583"/>
      <c r="Z583" s="1"/>
      <c r="AA583" s="1"/>
      <c r="AB583" s="1"/>
    </row>
    <row r="584" spans="1:28" s="213" customFormat="1" x14ac:dyDescent="0.25">
      <c r="A584"/>
      <c r="B584"/>
      <c r="C584"/>
      <c r="D584" s="361"/>
      <c r="E584"/>
      <c r="F584"/>
      <c r="G584"/>
      <c r="H584"/>
      <c r="I584"/>
      <c r="J584"/>
      <c r="K584"/>
      <c r="L584"/>
      <c r="M584"/>
      <c r="N584"/>
      <c r="O584"/>
      <c r="P584"/>
      <c r="Q584"/>
      <c r="R584"/>
      <c r="S584"/>
      <c r="T584"/>
      <c r="U584"/>
      <c r="V584"/>
      <c r="W584"/>
      <c r="X584" s="1"/>
      <c r="Y584"/>
      <c r="Z584" s="1"/>
      <c r="AA584" s="1"/>
      <c r="AB584" s="1"/>
    </row>
    <row r="585" spans="1:28" s="213" customFormat="1" x14ac:dyDescent="0.25">
      <c r="A585"/>
      <c r="B585"/>
      <c r="C585"/>
      <c r="D585" s="361"/>
      <c r="E585"/>
      <c r="F585"/>
      <c r="G585"/>
      <c r="H585"/>
      <c r="I585"/>
      <c r="J585"/>
      <c r="K585"/>
      <c r="L585"/>
      <c r="M585"/>
      <c r="N585"/>
      <c r="O585"/>
      <c r="P585"/>
      <c r="Q585"/>
      <c r="R585"/>
      <c r="S585"/>
      <c r="T585"/>
      <c r="U585"/>
      <c r="V585"/>
      <c r="W585"/>
      <c r="X585" s="1"/>
      <c r="Y585"/>
      <c r="Z585" s="1"/>
      <c r="AA585" s="1"/>
      <c r="AB585" s="1"/>
    </row>
    <row r="586" spans="1:28" s="213" customFormat="1" x14ac:dyDescent="0.25">
      <c r="A586"/>
      <c r="B586"/>
      <c r="C586"/>
      <c r="D586" s="361"/>
      <c r="E586"/>
      <c r="F586"/>
      <c r="G586"/>
      <c r="H586"/>
      <c r="I586"/>
      <c r="J586"/>
      <c r="K586"/>
      <c r="L586"/>
      <c r="M586"/>
      <c r="N586"/>
      <c r="O586"/>
      <c r="P586"/>
      <c r="Q586"/>
      <c r="R586"/>
      <c r="S586"/>
      <c r="T586"/>
      <c r="U586"/>
      <c r="V586"/>
      <c r="W586"/>
      <c r="X586" s="1"/>
      <c r="Y586"/>
      <c r="Z586" s="1"/>
      <c r="AA586" s="1"/>
      <c r="AB586" s="1"/>
    </row>
    <row r="587" spans="1:28" s="213" customFormat="1" x14ac:dyDescent="0.25">
      <c r="A587"/>
      <c r="B587"/>
      <c r="C587"/>
      <c r="D587" s="361"/>
      <c r="E587"/>
      <c r="F587"/>
      <c r="G587"/>
      <c r="H587"/>
      <c r="I587"/>
      <c r="J587"/>
      <c r="K587"/>
      <c r="L587"/>
      <c r="M587"/>
      <c r="N587"/>
      <c r="O587"/>
      <c r="P587"/>
      <c r="Q587"/>
      <c r="R587"/>
      <c r="S587"/>
      <c r="T587"/>
      <c r="U587"/>
      <c r="V587"/>
      <c r="W587"/>
      <c r="X587" s="1"/>
      <c r="Y587"/>
      <c r="Z587" s="1"/>
      <c r="AA587" s="1"/>
      <c r="AB587" s="1"/>
    </row>
    <row r="588" spans="1:28" s="213" customFormat="1" x14ac:dyDescent="0.25">
      <c r="A588"/>
      <c r="B588"/>
      <c r="C588"/>
      <c r="D588" s="361"/>
      <c r="E588"/>
      <c r="F588"/>
      <c r="G588"/>
      <c r="H588"/>
      <c r="I588"/>
      <c r="J588"/>
      <c r="K588"/>
      <c r="L588"/>
      <c r="M588"/>
      <c r="N588"/>
      <c r="O588"/>
      <c r="P588"/>
      <c r="Q588"/>
      <c r="R588"/>
      <c r="S588"/>
      <c r="T588"/>
      <c r="U588"/>
      <c r="V588"/>
      <c r="W588"/>
      <c r="X588" s="1"/>
      <c r="Y588"/>
      <c r="Z588" s="1"/>
      <c r="AA588" s="1"/>
      <c r="AB588" s="1"/>
    </row>
    <row r="589" spans="1:28" s="213" customFormat="1" x14ac:dyDescent="0.25">
      <c r="A589"/>
      <c r="B589"/>
      <c r="C589"/>
      <c r="D589" s="361"/>
      <c r="E589"/>
      <c r="F589"/>
      <c r="G589"/>
      <c r="H589"/>
      <c r="I589"/>
      <c r="J589"/>
      <c r="K589"/>
      <c r="L589"/>
      <c r="M589"/>
      <c r="N589"/>
      <c r="O589"/>
      <c r="P589"/>
      <c r="Q589"/>
      <c r="R589"/>
      <c r="S589"/>
      <c r="T589"/>
      <c r="U589"/>
      <c r="V589"/>
      <c r="W589"/>
      <c r="X589" s="1"/>
      <c r="Y589"/>
      <c r="Z589" s="1"/>
      <c r="AA589" s="1"/>
      <c r="AB589" s="1"/>
    </row>
    <row r="590" spans="1:28" s="213" customFormat="1" x14ac:dyDescent="0.25">
      <c r="A590"/>
      <c r="B590"/>
      <c r="C590"/>
      <c r="D590" s="361"/>
      <c r="E590"/>
      <c r="F590"/>
      <c r="G590"/>
      <c r="H590"/>
      <c r="I590"/>
      <c r="J590"/>
      <c r="K590"/>
      <c r="L590"/>
      <c r="M590"/>
      <c r="N590"/>
      <c r="O590"/>
      <c r="P590"/>
      <c r="Q590"/>
      <c r="R590"/>
      <c r="S590"/>
      <c r="T590"/>
      <c r="U590"/>
      <c r="V590"/>
      <c r="W590"/>
      <c r="X590" s="1"/>
      <c r="Y590"/>
      <c r="Z590" s="1"/>
      <c r="AA590" s="1"/>
      <c r="AB590" s="1"/>
    </row>
    <row r="591" spans="1:28" s="213" customFormat="1" x14ac:dyDescent="0.25">
      <c r="A591"/>
      <c r="B591"/>
      <c r="C591"/>
      <c r="D591" s="361"/>
      <c r="E591"/>
      <c r="F591"/>
      <c r="G591"/>
      <c r="H591"/>
      <c r="I591"/>
      <c r="J591"/>
      <c r="K591"/>
      <c r="L591"/>
      <c r="M591"/>
      <c r="N591"/>
      <c r="O591"/>
      <c r="P591"/>
      <c r="Q591"/>
      <c r="R591"/>
      <c r="S591"/>
      <c r="T591"/>
      <c r="U591"/>
      <c r="V591"/>
      <c r="W591"/>
      <c r="X591" s="1"/>
      <c r="Y591"/>
      <c r="Z591" s="1"/>
      <c r="AA591" s="1"/>
      <c r="AB591" s="1"/>
    </row>
    <row r="592" spans="1:28" s="213" customFormat="1" x14ac:dyDescent="0.25">
      <c r="A592"/>
      <c r="B592"/>
      <c r="C592"/>
      <c r="D592" s="361"/>
      <c r="E592"/>
      <c r="F592"/>
      <c r="G592"/>
      <c r="H592"/>
      <c r="I592"/>
      <c r="J592"/>
      <c r="K592"/>
      <c r="L592"/>
      <c r="M592"/>
      <c r="N592"/>
      <c r="O592"/>
      <c r="P592"/>
      <c r="Q592"/>
      <c r="R592"/>
      <c r="S592"/>
      <c r="T592"/>
      <c r="U592"/>
      <c r="V592"/>
      <c r="W592"/>
      <c r="X592" s="1"/>
      <c r="Y592"/>
      <c r="Z592" s="1"/>
      <c r="AA592" s="1"/>
      <c r="AB592" s="1"/>
    </row>
    <row r="593" spans="1:28" s="213" customFormat="1" x14ac:dyDescent="0.25">
      <c r="A593"/>
      <c r="B593"/>
      <c r="C593"/>
      <c r="D593" s="361"/>
      <c r="E593"/>
      <c r="F593"/>
      <c r="G593"/>
      <c r="H593"/>
      <c r="I593"/>
      <c r="J593"/>
      <c r="K593"/>
      <c r="L593"/>
      <c r="M593"/>
      <c r="N593"/>
      <c r="O593"/>
      <c r="P593"/>
      <c r="Q593"/>
      <c r="R593"/>
      <c r="S593"/>
      <c r="T593"/>
      <c r="U593"/>
      <c r="V593"/>
      <c r="W593"/>
      <c r="X593" s="1"/>
      <c r="Y593"/>
      <c r="Z593" s="1"/>
      <c r="AA593" s="1"/>
      <c r="AB593" s="1"/>
    </row>
    <row r="594" spans="1:28" s="213" customFormat="1" x14ac:dyDescent="0.25">
      <c r="A594"/>
      <c r="B594"/>
      <c r="C594"/>
      <c r="D594" s="361"/>
      <c r="E594"/>
      <c r="F594"/>
      <c r="G594"/>
      <c r="H594"/>
      <c r="I594"/>
      <c r="J594"/>
      <c r="K594"/>
      <c r="L594"/>
      <c r="M594"/>
      <c r="N594"/>
      <c r="O594"/>
      <c r="P594"/>
      <c r="Q594"/>
      <c r="R594"/>
      <c r="S594"/>
      <c r="T594"/>
      <c r="U594"/>
      <c r="V594"/>
      <c r="W594"/>
      <c r="X594" s="1"/>
      <c r="Y594"/>
      <c r="Z594" s="1"/>
      <c r="AA594" s="1"/>
      <c r="AB594" s="1"/>
    </row>
    <row r="595" spans="1:28" s="213" customFormat="1" x14ac:dyDescent="0.25">
      <c r="A595"/>
      <c r="B595"/>
      <c r="C595"/>
      <c r="D595" s="361"/>
      <c r="E595"/>
      <c r="F595"/>
      <c r="G595"/>
      <c r="H595"/>
      <c r="I595"/>
      <c r="J595"/>
      <c r="K595"/>
      <c r="L595"/>
      <c r="M595"/>
      <c r="N595"/>
      <c r="O595"/>
      <c r="P595"/>
      <c r="Q595"/>
      <c r="R595"/>
      <c r="S595"/>
      <c r="T595"/>
      <c r="U595"/>
      <c r="V595"/>
      <c r="W595"/>
      <c r="X595" s="1"/>
      <c r="Y595"/>
      <c r="Z595" s="1"/>
      <c r="AA595" s="1"/>
      <c r="AB595" s="1"/>
    </row>
    <row r="596" spans="1:28" s="213" customFormat="1" x14ac:dyDescent="0.25">
      <c r="A596"/>
      <c r="B596"/>
      <c r="C596"/>
      <c r="D596" s="361"/>
      <c r="E596"/>
      <c r="F596"/>
      <c r="G596"/>
      <c r="H596"/>
      <c r="I596"/>
      <c r="J596"/>
      <c r="K596"/>
      <c r="L596"/>
      <c r="M596"/>
      <c r="N596"/>
      <c r="O596"/>
      <c r="P596"/>
      <c r="Q596"/>
      <c r="R596"/>
      <c r="S596"/>
      <c r="T596"/>
      <c r="U596"/>
      <c r="V596"/>
      <c r="W596"/>
      <c r="X596" s="1"/>
      <c r="Y596"/>
      <c r="Z596" s="1"/>
      <c r="AA596" s="1"/>
      <c r="AB596" s="1"/>
    </row>
    <row r="597" spans="1:28" s="213" customFormat="1" x14ac:dyDescent="0.25">
      <c r="A597"/>
      <c r="B597"/>
      <c r="C597"/>
      <c r="D597" s="361"/>
      <c r="E597"/>
      <c r="F597"/>
      <c r="G597"/>
      <c r="H597"/>
      <c r="I597"/>
      <c r="J597"/>
      <c r="K597"/>
      <c r="L597"/>
      <c r="M597"/>
      <c r="N597"/>
      <c r="O597"/>
      <c r="P597"/>
      <c r="Q597"/>
      <c r="R597"/>
      <c r="S597"/>
      <c r="T597"/>
      <c r="U597"/>
      <c r="V597"/>
      <c r="W597"/>
      <c r="X597" s="1"/>
      <c r="Y597"/>
      <c r="Z597" s="1"/>
      <c r="AA597" s="1"/>
      <c r="AB597" s="1"/>
    </row>
    <row r="598" spans="1:28" s="213" customFormat="1" x14ac:dyDescent="0.25">
      <c r="A598"/>
      <c r="B598"/>
      <c r="C598"/>
      <c r="D598" s="361"/>
      <c r="E598"/>
      <c r="F598"/>
      <c r="G598"/>
      <c r="H598"/>
      <c r="I598"/>
      <c r="J598"/>
      <c r="K598"/>
      <c r="L598"/>
      <c r="M598"/>
      <c r="N598"/>
      <c r="O598"/>
      <c r="P598"/>
      <c r="Q598"/>
      <c r="R598"/>
      <c r="S598"/>
      <c r="T598"/>
      <c r="U598"/>
      <c r="V598"/>
      <c r="W598"/>
      <c r="X598" s="1"/>
      <c r="Y598"/>
      <c r="Z598" s="1"/>
      <c r="AA598" s="1"/>
      <c r="AB598" s="1"/>
    </row>
    <row r="599" spans="1:28" s="213" customFormat="1" x14ac:dyDescent="0.25">
      <c r="A599"/>
      <c r="B599"/>
      <c r="C599"/>
      <c r="D599" s="361"/>
      <c r="E599"/>
      <c r="F599"/>
      <c r="G599"/>
      <c r="H599"/>
      <c r="I599"/>
      <c r="J599"/>
      <c r="K599"/>
      <c r="L599"/>
      <c r="M599"/>
      <c r="N599"/>
      <c r="O599"/>
      <c r="P599"/>
      <c r="Q599"/>
      <c r="R599"/>
      <c r="S599"/>
      <c r="T599"/>
      <c r="U599"/>
      <c r="V599"/>
      <c r="W599"/>
      <c r="X599" s="1"/>
      <c r="Y599"/>
      <c r="Z599" s="1"/>
      <c r="AA599" s="1"/>
      <c r="AB599" s="1"/>
    </row>
    <row r="600" spans="1:28" s="213" customFormat="1" x14ac:dyDescent="0.25">
      <c r="A600"/>
      <c r="B600"/>
      <c r="C600"/>
      <c r="D600" s="361"/>
      <c r="E600"/>
      <c r="F600"/>
      <c r="G600"/>
      <c r="H600"/>
      <c r="I600"/>
      <c r="J600"/>
      <c r="K600"/>
      <c r="L600"/>
      <c r="M600"/>
      <c r="N600"/>
      <c r="O600"/>
      <c r="P600"/>
      <c r="Q600"/>
      <c r="R600"/>
      <c r="S600"/>
      <c r="T600"/>
      <c r="U600"/>
      <c r="V600"/>
      <c r="W600"/>
      <c r="X600" s="1"/>
      <c r="Y600"/>
      <c r="Z600" s="1"/>
      <c r="AA600" s="1"/>
      <c r="AB600" s="1"/>
    </row>
    <row r="601" spans="1:28" s="213" customFormat="1" x14ac:dyDescent="0.25">
      <c r="A601"/>
      <c r="B601"/>
      <c r="C601"/>
      <c r="D601" s="361"/>
      <c r="E601"/>
      <c r="F601"/>
      <c r="G601"/>
      <c r="H601"/>
      <c r="I601"/>
      <c r="J601"/>
      <c r="K601"/>
      <c r="L601"/>
      <c r="M601"/>
      <c r="N601"/>
      <c r="O601"/>
      <c r="P601"/>
      <c r="Q601"/>
      <c r="R601"/>
      <c r="S601"/>
      <c r="T601"/>
      <c r="U601"/>
      <c r="V601"/>
      <c r="W601"/>
      <c r="X601" s="1"/>
      <c r="Y601"/>
      <c r="Z601" s="1"/>
      <c r="AA601" s="1"/>
      <c r="AB601" s="1"/>
    </row>
    <row r="602" spans="1:28" s="213" customFormat="1" x14ac:dyDescent="0.25">
      <c r="A602"/>
      <c r="B602"/>
      <c r="C602"/>
      <c r="D602" s="361"/>
      <c r="E602"/>
      <c r="F602"/>
      <c r="G602"/>
      <c r="H602"/>
      <c r="I602"/>
      <c r="J602"/>
      <c r="K602"/>
      <c r="L602"/>
      <c r="M602"/>
      <c r="N602"/>
      <c r="O602"/>
      <c r="P602"/>
      <c r="Q602"/>
      <c r="R602"/>
      <c r="S602"/>
      <c r="T602"/>
      <c r="U602"/>
      <c r="V602"/>
      <c r="W602"/>
      <c r="X602" s="1"/>
      <c r="Y602"/>
      <c r="Z602" s="1"/>
      <c r="AA602" s="1"/>
      <c r="AB602" s="1"/>
    </row>
    <row r="603" spans="1:28" s="213" customFormat="1" x14ac:dyDescent="0.25">
      <c r="A603"/>
      <c r="B603"/>
      <c r="C603"/>
      <c r="D603" s="361"/>
      <c r="E603"/>
      <c r="F603"/>
      <c r="G603"/>
      <c r="H603"/>
      <c r="I603"/>
      <c r="J603"/>
      <c r="K603"/>
      <c r="L603"/>
      <c r="M603"/>
      <c r="N603"/>
      <c r="O603"/>
      <c r="P603"/>
      <c r="Q603"/>
      <c r="R603"/>
      <c r="S603"/>
      <c r="T603"/>
      <c r="U603"/>
      <c r="V603"/>
      <c r="W603"/>
      <c r="X603" s="1"/>
      <c r="Y603"/>
      <c r="Z603" s="1"/>
      <c r="AA603" s="1"/>
      <c r="AB603" s="1"/>
    </row>
    <row r="604" spans="1:28" s="213" customFormat="1" x14ac:dyDescent="0.25">
      <c r="A604"/>
      <c r="B604"/>
      <c r="C604"/>
      <c r="D604" s="361"/>
      <c r="E604"/>
      <c r="F604"/>
      <c r="G604"/>
      <c r="H604"/>
      <c r="I604"/>
      <c r="J604"/>
      <c r="K604"/>
      <c r="L604"/>
      <c r="M604"/>
      <c r="N604"/>
      <c r="O604"/>
      <c r="P604"/>
      <c r="Q604"/>
      <c r="R604"/>
      <c r="S604"/>
      <c r="T604"/>
      <c r="U604"/>
      <c r="V604"/>
      <c r="W604"/>
      <c r="X604" s="1"/>
      <c r="Y604"/>
      <c r="Z604" s="1"/>
      <c r="AA604" s="1"/>
      <c r="AB604" s="1"/>
    </row>
    <row r="605" spans="1:28" s="213" customFormat="1" x14ac:dyDescent="0.25">
      <c r="A605"/>
      <c r="B605"/>
      <c r="C605"/>
      <c r="D605" s="361"/>
      <c r="E605"/>
      <c r="F605"/>
      <c r="G605"/>
      <c r="H605"/>
      <c r="I605"/>
      <c r="J605"/>
      <c r="K605"/>
      <c r="L605"/>
      <c r="M605"/>
      <c r="N605"/>
      <c r="O605"/>
      <c r="P605"/>
      <c r="Q605"/>
      <c r="R605"/>
      <c r="S605"/>
      <c r="T605"/>
      <c r="U605"/>
      <c r="V605"/>
      <c r="W605"/>
      <c r="X605" s="1"/>
      <c r="Y605"/>
      <c r="Z605" s="1"/>
      <c r="AA605" s="1"/>
      <c r="AB605" s="1"/>
    </row>
    <row r="606" spans="1:28" s="213" customFormat="1" x14ac:dyDescent="0.25">
      <c r="A606"/>
      <c r="B606"/>
      <c r="C606"/>
      <c r="D606" s="361"/>
      <c r="E606"/>
      <c r="F606"/>
      <c r="G606"/>
      <c r="H606"/>
      <c r="I606"/>
      <c r="J606"/>
      <c r="K606"/>
      <c r="L606"/>
      <c r="M606"/>
      <c r="N606"/>
      <c r="O606"/>
      <c r="P606"/>
      <c r="Q606"/>
      <c r="R606"/>
      <c r="S606"/>
      <c r="T606"/>
      <c r="U606"/>
      <c r="V606"/>
      <c r="W606"/>
      <c r="X606" s="1"/>
      <c r="Y606"/>
      <c r="Z606" s="1"/>
      <c r="AA606" s="1"/>
      <c r="AB606" s="1"/>
    </row>
    <row r="607" spans="1:28" s="213" customFormat="1" x14ac:dyDescent="0.25">
      <c r="A607"/>
      <c r="B607"/>
      <c r="C607"/>
      <c r="D607" s="361"/>
      <c r="E607"/>
      <c r="F607"/>
      <c r="G607"/>
      <c r="H607"/>
      <c r="I607"/>
      <c r="J607"/>
      <c r="K607"/>
      <c r="L607"/>
      <c r="M607"/>
      <c r="N607"/>
      <c r="O607"/>
      <c r="P607"/>
      <c r="Q607"/>
      <c r="R607"/>
      <c r="S607"/>
      <c r="T607"/>
      <c r="U607"/>
      <c r="V607"/>
      <c r="W607"/>
      <c r="X607" s="1"/>
      <c r="Y607"/>
      <c r="Z607" s="1"/>
      <c r="AA607" s="1"/>
      <c r="AB607" s="1"/>
    </row>
    <row r="608" spans="1:28" s="213" customFormat="1" x14ac:dyDescent="0.25">
      <c r="A608"/>
      <c r="B608"/>
      <c r="C608"/>
      <c r="D608" s="361"/>
      <c r="E608"/>
      <c r="F608"/>
      <c r="G608"/>
      <c r="H608"/>
      <c r="I608"/>
      <c r="J608"/>
      <c r="K608"/>
      <c r="L608"/>
      <c r="M608"/>
      <c r="N608"/>
      <c r="O608"/>
      <c r="P608"/>
      <c r="Q608"/>
      <c r="R608"/>
      <c r="S608"/>
      <c r="T608"/>
      <c r="U608"/>
      <c r="V608"/>
      <c r="W608"/>
      <c r="X608" s="1"/>
      <c r="Y608"/>
      <c r="Z608" s="1"/>
      <c r="AA608" s="1"/>
      <c r="AB608" s="1"/>
    </row>
    <row r="609" spans="1:28" s="213" customFormat="1" x14ac:dyDescent="0.25">
      <c r="A609"/>
      <c r="B609"/>
      <c r="C609"/>
      <c r="D609" s="361"/>
      <c r="E609"/>
      <c r="F609"/>
      <c r="G609"/>
      <c r="H609"/>
      <c r="I609"/>
      <c r="J609"/>
      <c r="K609"/>
      <c r="L609"/>
      <c r="M609"/>
      <c r="N609"/>
      <c r="O609"/>
      <c r="P609"/>
      <c r="Q609"/>
      <c r="R609"/>
      <c r="S609"/>
      <c r="T609"/>
      <c r="U609"/>
      <c r="V609"/>
      <c r="W609"/>
      <c r="X609" s="1"/>
      <c r="Y609"/>
      <c r="Z609" s="1"/>
      <c r="AA609" s="1"/>
      <c r="AB609" s="1"/>
    </row>
    <row r="610" spans="1:28" s="213" customFormat="1" x14ac:dyDescent="0.25">
      <c r="A610"/>
      <c r="B610"/>
      <c r="C610"/>
      <c r="D610" s="361"/>
      <c r="E610"/>
      <c r="F610"/>
      <c r="G610"/>
      <c r="H610"/>
      <c r="I610"/>
      <c r="J610"/>
      <c r="K610"/>
      <c r="L610"/>
      <c r="M610"/>
      <c r="N610"/>
      <c r="O610"/>
      <c r="P610"/>
      <c r="Q610"/>
      <c r="R610"/>
      <c r="S610"/>
      <c r="T610"/>
      <c r="U610"/>
      <c r="V610"/>
      <c r="W610"/>
      <c r="X610" s="1"/>
      <c r="Y610"/>
      <c r="Z610" s="1"/>
      <c r="AA610" s="1"/>
      <c r="AB610" s="1"/>
    </row>
    <row r="611" spans="1:28" s="213" customFormat="1" x14ac:dyDescent="0.25">
      <c r="A611"/>
      <c r="B611"/>
      <c r="C611"/>
      <c r="D611" s="361"/>
      <c r="E611"/>
      <c r="F611"/>
      <c r="G611"/>
      <c r="H611"/>
      <c r="I611"/>
      <c r="J611"/>
      <c r="K611"/>
      <c r="L611"/>
      <c r="M611"/>
      <c r="N611"/>
      <c r="O611"/>
      <c r="P611"/>
      <c r="Q611"/>
      <c r="R611"/>
      <c r="S611"/>
      <c r="T611"/>
      <c r="U611"/>
      <c r="V611"/>
      <c r="W611"/>
      <c r="X611" s="1"/>
      <c r="Y611"/>
      <c r="Z611" s="1"/>
      <c r="AA611" s="1"/>
      <c r="AB611" s="1"/>
    </row>
    <row r="612" spans="1:28" s="213" customFormat="1" x14ac:dyDescent="0.25">
      <c r="A612"/>
      <c r="B612"/>
      <c r="C612"/>
      <c r="D612" s="361"/>
      <c r="E612"/>
      <c r="F612"/>
      <c r="G612"/>
      <c r="H612"/>
      <c r="I612"/>
      <c r="J612"/>
      <c r="K612"/>
      <c r="L612"/>
      <c r="M612"/>
      <c r="N612"/>
      <c r="O612"/>
      <c r="P612"/>
      <c r="Q612"/>
      <c r="R612"/>
      <c r="S612"/>
      <c r="T612"/>
      <c r="U612"/>
      <c r="V612"/>
      <c r="W612"/>
      <c r="X612" s="1"/>
      <c r="Y612"/>
      <c r="Z612" s="1"/>
      <c r="AA612" s="1"/>
      <c r="AB612" s="1"/>
    </row>
    <row r="613" spans="1:28" s="213" customFormat="1" x14ac:dyDescent="0.25">
      <c r="A613"/>
      <c r="B613"/>
      <c r="C613"/>
      <c r="D613" s="361"/>
      <c r="E613"/>
      <c r="F613"/>
      <c r="G613"/>
      <c r="H613"/>
      <c r="I613"/>
      <c r="J613"/>
      <c r="K613"/>
      <c r="L613"/>
      <c r="M613"/>
      <c r="N613"/>
      <c r="O613"/>
      <c r="P613"/>
      <c r="Q613"/>
      <c r="R613"/>
      <c r="S613"/>
      <c r="T613"/>
      <c r="U613"/>
      <c r="V613"/>
      <c r="W613"/>
      <c r="X613" s="1"/>
      <c r="Y613"/>
      <c r="Z613" s="1"/>
      <c r="AA613" s="1"/>
      <c r="AB613" s="1"/>
    </row>
    <row r="614" spans="1:28" s="213" customFormat="1" x14ac:dyDescent="0.25">
      <c r="A614"/>
      <c r="B614"/>
      <c r="C614"/>
      <c r="D614" s="361"/>
      <c r="E614"/>
      <c r="F614"/>
      <c r="G614"/>
      <c r="H614"/>
      <c r="I614"/>
      <c r="J614"/>
      <c r="K614"/>
      <c r="L614"/>
      <c r="M614"/>
      <c r="N614"/>
      <c r="O614"/>
      <c r="P614"/>
      <c r="Q614"/>
      <c r="R614"/>
      <c r="S614"/>
      <c r="T614"/>
      <c r="U614"/>
      <c r="V614"/>
      <c r="W614"/>
      <c r="X614" s="1"/>
      <c r="Y614"/>
      <c r="Z614" s="1"/>
      <c r="AA614" s="1"/>
      <c r="AB614" s="1"/>
    </row>
    <row r="615" spans="1:28" s="213" customFormat="1" x14ac:dyDescent="0.25">
      <c r="A615"/>
      <c r="B615"/>
      <c r="C615"/>
      <c r="D615" s="361"/>
      <c r="E615"/>
      <c r="F615"/>
      <c r="G615"/>
      <c r="H615"/>
      <c r="I615"/>
      <c r="J615"/>
      <c r="K615"/>
      <c r="L615"/>
      <c r="M615"/>
      <c r="N615"/>
      <c r="O615"/>
      <c r="P615"/>
      <c r="Q615"/>
      <c r="R615"/>
      <c r="S615"/>
      <c r="T615"/>
      <c r="U615"/>
      <c r="V615"/>
      <c r="W615"/>
      <c r="X615" s="1"/>
      <c r="Y615"/>
      <c r="Z615" s="1"/>
      <c r="AA615" s="1"/>
      <c r="AB615" s="1"/>
    </row>
    <row r="616" spans="1:28" s="213" customFormat="1" x14ac:dyDescent="0.25">
      <c r="A616"/>
      <c r="B616"/>
      <c r="C616"/>
      <c r="D616" s="361"/>
      <c r="E616"/>
      <c r="F616"/>
      <c r="G616"/>
      <c r="H616"/>
      <c r="I616"/>
      <c r="J616"/>
      <c r="K616"/>
      <c r="L616"/>
      <c r="M616"/>
      <c r="N616"/>
      <c r="O616"/>
      <c r="P616"/>
      <c r="Q616"/>
      <c r="R616"/>
      <c r="S616"/>
      <c r="T616"/>
      <c r="U616"/>
      <c r="V616"/>
      <c r="W616"/>
      <c r="X616" s="1"/>
      <c r="Y616"/>
      <c r="Z616" s="1"/>
      <c r="AA616" s="1"/>
      <c r="AB616" s="1"/>
    </row>
    <row r="617" spans="1:28" s="213" customFormat="1" x14ac:dyDescent="0.25">
      <c r="A617"/>
      <c r="B617"/>
      <c r="C617"/>
      <c r="D617" s="361"/>
      <c r="E617"/>
      <c r="F617"/>
      <c r="G617"/>
      <c r="H617"/>
      <c r="I617"/>
      <c r="J617"/>
      <c r="K617"/>
      <c r="L617"/>
      <c r="M617"/>
      <c r="N617"/>
      <c r="O617"/>
      <c r="P617"/>
      <c r="Q617"/>
      <c r="R617"/>
      <c r="S617"/>
      <c r="T617"/>
      <c r="U617"/>
      <c r="V617"/>
      <c r="W617"/>
      <c r="X617" s="1"/>
      <c r="Y617"/>
      <c r="Z617" s="1"/>
      <c r="AA617" s="1"/>
      <c r="AB617" s="1"/>
    </row>
    <row r="618" spans="1:28" s="213" customFormat="1" x14ac:dyDescent="0.25">
      <c r="A618"/>
      <c r="B618"/>
      <c r="C618"/>
      <c r="D618" s="361"/>
      <c r="E618"/>
      <c r="F618"/>
      <c r="G618"/>
      <c r="H618"/>
      <c r="I618"/>
      <c r="J618"/>
      <c r="K618"/>
      <c r="L618"/>
      <c r="M618"/>
      <c r="N618"/>
      <c r="O618"/>
      <c r="P618"/>
      <c r="Q618"/>
      <c r="R618"/>
      <c r="S618"/>
      <c r="T618"/>
      <c r="U618"/>
      <c r="V618"/>
      <c r="W618"/>
      <c r="X618" s="1"/>
      <c r="Y618"/>
      <c r="Z618" s="1"/>
      <c r="AA618" s="1"/>
      <c r="AB618" s="1"/>
    </row>
    <row r="619" spans="1:28" s="213" customFormat="1" x14ac:dyDescent="0.25">
      <c r="A619"/>
      <c r="B619"/>
      <c r="C619"/>
      <c r="D619" s="361"/>
      <c r="E619"/>
      <c r="F619"/>
      <c r="G619"/>
      <c r="H619"/>
      <c r="I619"/>
      <c r="J619"/>
      <c r="K619"/>
      <c r="L619"/>
      <c r="M619"/>
      <c r="N619"/>
      <c r="O619"/>
      <c r="P619"/>
      <c r="Q619"/>
      <c r="R619"/>
      <c r="S619"/>
      <c r="T619"/>
      <c r="U619"/>
      <c r="V619"/>
      <c r="W619"/>
      <c r="X619" s="1"/>
      <c r="Y619"/>
      <c r="Z619" s="1"/>
      <c r="AA619" s="1"/>
      <c r="AB619" s="1"/>
    </row>
    <row r="620" spans="1:28" s="213" customFormat="1" x14ac:dyDescent="0.25">
      <c r="A620"/>
      <c r="B620"/>
      <c r="C620"/>
      <c r="D620" s="361"/>
      <c r="E620"/>
      <c r="F620"/>
      <c r="G620"/>
      <c r="H620"/>
      <c r="I620"/>
      <c r="J620"/>
      <c r="K620"/>
      <c r="L620"/>
      <c r="M620"/>
      <c r="N620"/>
      <c r="O620"/>
      <c r="P620"/>
      <c r="Q620"/>
      <c r="R620"/>
      <c r="S620"/>
      <c r="T620"/>
      <c r="U620"/>
      <c r="V620"/>
      <c r="W620"/>
      <c r="X620" s="1"/>
      <c r="Y620"/>
      <c r="Z620" s="1"/>
      <c r="AA620" s="1"/>
      <c r="AB620" s="1"/>
    </row>
    <row r="621" spans="1:28" s="213" customFormat="1" x14ac:dyDescent="0.25">
      <c r="A621"/>
      <c r="B621"/>
      <c r="C621"/>
      <c r="D621" s="361"/>
      <c r="E621"/>
      <c r="F621"/>
      <c r="G621"/>
      <c r="H621"/>
      <c r="I621"/>
      <c r="J621"/>
      <c r="K621"/>
      <c r="L621"/>
      <c r="M621"/>
      <c r="N621"/>
      <c r="O621"/>
      <c r="P621"/>
      <c r="Q621"/>
      <c r="R621"/>
      <c r="S621"/>
      <c r="T621"/>
      <c r="U621"/>
      <c r="V621"/>
      <c r="W621"/>
      <c r="X621" s="1"/>
      <c r="Y621"/>
      <c r="Z621" s="1"/>
      <c r="AA621" s="1"/>
      <c r="AB621" s="1"/>
    </row>
    <row r="622" spans="1:28" s="213" customFormat="1" x14ac:dyDescent="0.25">
      <c r="A622"/>
      <c r="B622"/>
      <c r="C622"/>
      <c r="D622" s="361"/>
      <c r="E622"/>
      <c r="F622"/>
      <c r="G622"/>
      <c r="H622"/>
      <c r="I622"/>
      <c r="J622"/>
      <c r="K622"/>
      <c r="L622"/>
      <c r="M622"/>
      <c r="N622"/>
      <c r="O622"/>
      <c r="P622"/>
      <c r="Q622"/>
      <c r="R622"/>
      <c r="S622"/>
      <c r="T622"/>
      <c r="U622"/>
      <c r="V622"/>
      <c r="W622"/>
      <c r="X622" s="1"/>
      <c r="Y622"/>
      <c r="Z622" s="1"/>
      <c r="AA622" s="1"/>
      <c r="AB622" s="1"/>
    </row>
    <row r="623" spans="1:28" s="213" customFormat="1" x14ac:dyDescent="0.25">
      <c r="A623"/>
      <c r="B623"/>
      <c r="C623"/>
      <c r="D623" s="361"/>
      <c r="E623"/>
      <c r="F623"/>
      <c r="G623"/>
      <c r="H623"/>
      <c r="I623"/>
      <c r="J623"/>
      <c r="K623"/>
      <c r="L623"/>
      <c r="M623"/>
      <c r="N623"/>
      <c r="O623"/>
      <c r="P623"/>
      <c r="Q623"/>
      <c r="R623"/>
      <c r="S623"/>
      <c r="T623"/>
      <c r="U623"/>
      <c r="V623"/>
      <c r="W623"/>
      <c r="X623" s="1"/>
      <c r="Y623"/>
      <c r="Z623" s="1"/>
      <c r="AA623" s="1"/>
      <c r="AB623" s="1"/>
    </row>
    <row r="624" spans="1:28" s="213" customFormat="1" x14ac:dyDescent="0.25">
      <c r="A624"/>
      <c r="B624"/>
      <c r="C624"/>
      <c r="D624" s="361"/>
      <c r="E624"/>
      <c r="F624"/>
      <c r="G624"/>
      <c r="H624"/>
      <c r="I624"/>
      <c r="J624"/>
      <c r="K624"/>
      <c r="L624"/>
      <c r="M624"/>
      <c r="N624"/>
      <c r="O624"/>
      <c r="P624"/>
      <c r="Q624"/>
      <c r="R624"/>
      <c r="S624"/>
      <c r="T624"/>
      <c r="U624"/>
      <c r="V624"/>
      <c r="W624"/>
      <c r="X624" s="1"/>
      <c r="Y624"/>
      <c r="Z624" s="1"/>
      <c r="AA624" s="1"/>
      <c r="AB624" s="1"/>
    </row>
    <row r="625" spans="1:28" s="213" customFormat="1" x14ac:dyDescent="0.25">
      <c r="A625"/>
      <c r="B625"/>
      <c r="C625"/>
      <c r="D625" s="361"/>
      <c r="E625"/>
      <c r="F625"/>
      <c r="G625"/>
      <c r="H625"/>
      <c r="I625"/>
      <c r="J625"/>
      <c r="K625"/>
      <c r="L625"/>
      <c r="M625"/>
      <c r="N625"/>
      <c r="O625"/>
      <c r="P625"/>
      <c r="Q625"/>
      <c r="R625"/>
      <c r="S625"/>
      <c r="T625"/>
      <c r="U625"/>
      <c r="V625"/>
      <c r="W625"/>
      <c r="X625" s="1"/>
      <c r="Y625"/>
      <c r="Z625" s="1"/>
      <c r="AA625" s="1"/>
      <c r="AB625" s="1"/>
    </row>
  </sheetData>
  <autoFilter ref="A5:AC473">
    <filterColumn colId="3">
      <filters>
        <filter val="990941001199"/>
      </filters>
    </filterColumn>
  </autoFilter>
  <mergeCells count="30">
    <mergeCell ref="AA1:AB1"/>
    <mergeCell ref="J2:J3"/>
    <mergeCell ref="K2:K3"/>
    <mergeCell ref="Q2:Q3"/>
    <mergeCell ref="R2:R3"/>
    <mergeCell ref="S2:S3"/>
    <mergeCell ref="T2:T3"/>
    <mergeCell ref="U2:U3"/>
    <mergeCell ref="AA2:AA3"/>
    <mergeCell ref="O1:O3"/>
    <mergeCell ref="P1:P3"/>
    <mergeCell ref="V1:V3"/>
    <mergeCell ref="W1:W3"/>
    <mergeCell ref="X1:X3"/>
    <mergeCell ref="AC1:AC3"/>
    <mergeCell ref="Y1:Y3"/>
    <mergeCell ref="N1:N3"/>
    <mergeCell ref="F1:F3"/>
    <mergeCell ref="A1:A3"/>
    <mergeCell ref="B1:B3"/>
    <mergeCell ref="C1:C3"/>
    <mergeCell ref="E1:E3"/>
    <mergeCell ref="D1:D3"/>
    <mergeCell ref="G1:G3"/>
    <mergeCell ref="H1:H3"/>
    <mergeCell ref="I1:I3"/>
    <mergeCell ref="L1:L3"/>
    <mergeCell ref="M1:M3"/>
    <mergeCell ref="AB2:AB3"/>
    <mergeCell ref="Z1:Z3"/>
  </mergeCells>
  <conditionalFormatting sqref="H5 L5 P5 T5 AA5">
    <cfRule type="duplicateValues" dxfId="16" priority="1"/>
  </conditionalFormatting>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J25"/>
  <sheetViews>
    <sheetView zoomScale="85" zoomScaleNormal="85" workbookViewId="0">
      <selection activeCell="D19" sqref="A19:XFD19"/>
    </sheetView>
  </sheetViews>
  <sheetFormatPr defaultRowHeight="16.5" x14ac:dyDescent="0.3"/>
  <cols>
    <col min="1" max="1" width="5.5703125" style="18" bestFit="1" customWidth="1"/>
    <col min="2" max="2" width="3.85546875" style="18" customWidth="1"/>
    <col min="3" max="3" width="20.140625" style="18" customWidth="1"/>
    <col min="4" max="4" width="19.5703125" style="18" customWidth="1"/>
    <col min="5" max="5" width="14.85546875" style="18" customWidth="1"/>
    <col min="6" max="6" width="21.85546875" style="18" customWidth="1"/>
    <col min="7" max="7" width="7.85546875" style="18" customWidth="1"/>
    <col min="8" max="9" width="17" style="18" customWidth="1"/>
    <col min="10" max="10" width="9.85546875" style="18" customWidth="1"/>
    <col min="11" max="11" width="30.85546875" style="18" bestFit="1" customWidth="1"/>
    <col min="12" max="16384" width="9.140625" style="18"/>
  </cols>
  <sheetData>
    <row r="1" spans="1:10" ht="25.5" x14ac:dyDescent="0.3">
      <c r="B1" s="91" t="s">
        <v>5530</v>
      </c>
      <c r="C1" s="91"/>
      <c r="D1" s="91"/>
      <c r="E1" s="91"/>
      <c r="F1" s="91"/>
      <c r="G1" s="30"/>
    </row>
    <row r="2" spans="1:10" ht="17.25" thickBot="1" x14ac:dyDescent="0.35">
      <c r="B2" s="19"/>
      <c r="E2" s="19"/>
      <c r="F2" s="19"/>
    </row>
    <row r="3" spans="1:10" ht="33.75" customHeight="1" x14ac:dyDescent="0.3">
      <c r="B3" s="591" t="s">
        <v>454</v>
      </c>
      <c r="C3" s="594" t="s">
        <v>345</v>
      </c>
      <c r="D3" s="623" t="s">
        <v>5531</v>
      </c>
      <c r="E3" s="145" t="s">
        <v>462</v>
      </c>
      <c r="F3" s="146"/>
      <c r="G3" s="619" t="s">
        <v>899</v>
      </c>
      <c r="H3" s="625" t="s">
        <v>1462</v>
      </c>
      <c r="I3" s="615" t="s">
        <v>1463</v>
      </c>
      <c r="J3" s="617" t="s">
        <v>1459</v>
      </c>
    </row>
    <row r="4" spans="1:10" ht="21.75" customHeight="1" thickBot="1" x14ac:dyDescent="0.35">
      <c r="B4" s="621"/>
      <c r="C4" s="622"/>
      <c r="D4" s="624"/>
      <c r="E4" s="129" t="s">
        <v>461</v>
      </c>
      <c r="F4" s="147" t="s">
        <v>534</v>
      </c>
      <c r="G4" s="620"/>
      <c r="H4" s="626"/>
      <c r="I4" s="616"/>
      <c r="J4" s="618"/>
    </row>
    <row r="5" spans="1:10" ht="18" x14ac:dyDescent="0.3">
      <c r="A5" s="18" t="s">
        <v>355</v>
      </c>
      <c r="B5" s="138">
        <f>RANK(F5,$F$5:$F$24,1)</f>
        <v>17</v>
      </c>
      <c r="C5" s="139" t="s">
        <v>148</v>
      </c>
      <c r="D5" s="140">
        <f>COUNTIFS('Проводимые ИНИС и ИСНА'!N:N,"УНА",'Проводимые ИНИС и ИСНА'!J:J,Проводимые!A5)</f>
        <v>8</v>
      </c>
      <c r="E5" s="123">
        <f>COUNTIFS('Проводимые ИНИС и ИСНА'!AC:AC,"да",'Проводимые ИНИС и ИСНА'!AB:AB,"&gt;180",'Проводимые ИНИС и ИСНА'!J:J,Проводимые!A5)</f>
        <v>1</v>
      </c>
      <c r="F5" s="31">
        <f>E5/D5</f>
        <v>0.125</v>
      </c>
      <c r="G5" s="210">
        <f>IF(F5&lt;=20%,10,0)</f>
        <v>10</v>
      </c>
      <c r="H5" s="204">
        <f>COUNTIF('Проводимые данные ДГД'!B:B,Проводимые!A5)</f>
        <v>8</v>
      </c>
      <c r="I5" s="205">
        <f>D5</f>
        <v>8</v>
      </c>
      <c r="J5" s="206">
        <f>I5-H5</f>
        <v>0</v>
      </c>
    </row>
    <row r="6" spans="1:10" ht="18" x14ac:dyDescent="0.3">
      <c r="A6" s="18" t="s">
        <v>348</v>
      </c>
      <c r="B6" s="141">
        <f t="shared" ref="B6:B24" si="0">RANK(F6,$F$5:$F$24,1)</f>
        <v>16</v>
      </c>
      <c r="C6" s="142" t="s">
        <v>49</v>
      </c>
      <c r="D6" s="140">
        <f>COUNTIFS('Проводимые ИНИС и ИСНА'!N:N,"УНА",'Проводимые ИНИС и ИСНА'!J:J,Проводимые!A6)</f>
        <v>19</v>
      </c>
      <c r="E6" s="123">
        <f>COUNTIFS('Проводимые ИНИС и ИСНА'!AC:AC,"да",'Проводимые ИНИС и ИСНА'!AB:AB,"&gt;180",'Проводимые ИНИС и ИСНА'!J:J,Проводимые!A6)</f>
        <v>2</v>
      </c>
      <c r="F6" s="31">
        <f t="shared" ref="F6:F24" si="1">E6/D6</f>
        <v>0.10526315789473684</v>
      </c>
      <c r="G6" s="210">
        <f t="shared" ref="G6:G25" si="2">IF(F6&lt;=20%,10,0)</f>
        <v>10</v>
      </c>
      <c r="H6" s="204">
        <f>COUNTIF('Проводимые данные ДГД'!B:B,Проводимые!A6)</f>
        <v>19</v>
      </c>
      <c r="I6" s="205">
        <f t="shared" ref="I6:I24" si="3">D6</f>
        <v>19</v>
      </c>
      <c r="J6" s="206">
        <f t="shared" ref="J6:J24" si="4">I6-H6</f>
        <v>0</v>
      </c>
    </row>
    <row r="7" spans="1:10" ht="18" x14ac:dyDescent="0.3">
      <c r="A7" s="18" t="s">
        <v>282</v>
      </c>
      <c r="B7" s="141">
        <f t="shared" si="0"/>
        <v>12</v>
      </c>
      <c r="C7" s="142" t="s">
        <v>283</v>
      </c>
      <c r="D7" s="140">
        <f>COUNTIFS('Проводимые ИНИС и ИСНА'!N:N,"УНА",'Проводимые ИНИС и ИСНА'!J:J,Проводимые!A7)</f>
        <v>14</v>
      </c>
      <c r="E7" s="123">
        <f>COUNTIFS('Проводимые ИНИС и ИСНА'!AC:AC,"да",'Проводимые ИНИС и ИСНА'!AB:AB,"&gt;180",'Проводимые ИНИС и ИСНА'!J:J,Проводимые!A7)</f>
        <v>1</v>
      </c>
      <c r="F7" s="31">
        <f t="shared" si="1"/>
        <v>7.1428571428571425E-2</v>
      </c>
      <c r="G7" s="210">
        <f t="shared" si="2"/>
        <v>10</v>
      </c>
      <c r="H7" s="204">
        <f>COUNTIF('Проводимые данные ДГД'!B:B,Проводимые!A7)</f>
        <v>14</v>
      </c>
      <c r="I7" s="205">
        <f t="shared" si="3"/>
        <v>14</v>
      </c>
      <c r="J7" s="206">
        <f t="shared" si="4"/>
        <v>0</v>
      </c>
    </row>
    <row r="8" spans="1:10" ht="18" x14ac:dyDescent="0.3">
      <c r="A8" s="18" t="s">
        <v>352</v>
      </c>
      <c r="B8" s="141">
        <f t="shared" si="0"/>
        <v>1</v>
      </c>
      <c r="C8" s="142" t="s">
        <v>276</v>
      </c>
      <c r="D8" s="140">
        <f>COUNTIFS('Проводимые ИНИС и ИСНА'!N:N,"УНА",'Проводимые ИНИС и ИСНА'!J:J,Проводимые!A8)</f>
        <v>5</v>
      </c>
      <c r="E8" s="123">
        <f>COUNTIFS('Проводимые ИНИС и ИСНА'!AC:AC,"да",'Проводимые ИНИС и ИСНА'!AB:AB,"&gt;180",'Проводимые ИНИС и ИСНА'!J:J,Проводимые!A8)</f>
        <v>0</v>
      </c>
      <c r="F8" s="31">
        <f t="shared" si="1"/>
        <v>0</v>
      </c>
      <c r="G8" s="210">
        <f t="shared" si="2"/>
        <v>10</v>
      </c>
      <c r="H8" s="204">
        <f>COUNTIF('Проводимые данные ДГД'!B:B,Проводимые!A8)</f>
        <v>8</v>
      </c>
      <c r="I8" s="205">
        <f t="shared" si="3"/>
        <v>5</v>
      </c>
      <c r="J8" s="206">
        <f t="shared" si="4"/>
        <v>-3</v>
      </c>
    </row>
    <row r="9" spans="1:10" ht="18" x14ac:dyDescent="0.3">
      <c r="A9" s="18" t="s">
        <v>193</v>
      </c>
      <c r="B9" s="141">
        <f t="shared" si="0"/>
        <v>15</v>
      </c>
      <c r="C9" s="142" t="s">
        <v>194</v>
      </c>
      <c r="D9" s="140">
        <f>COUNTIFS('Проводимые ИНИС и ИСНА'!N:N,"УНА",'Проводимые ИНИС и ИСНА'!J:J,Проводимые!A9)</f>
        <v>10</v>
      </c>
      <c r="E9" s="123">
        <f>COUNTIFS('Проводимые ИНИС и ИСНА'!AC:AC,"да",'Проводимые ИНИС и ИСНА'!AB:AB,"&gt;180",'Проводимые ИНИС и ИСНА'!J:J,Проводимые!A9)</f>
        <v>1</v>
      </c>
      <c r="F9" s="31">
        <f t="shared" si="1"/>
        <v>0.1</v>
      </c>
      <c r="G9" s="210">
        <f t="shared" si="2"/>
        <v>10</v>
      </c>
      <c r="H9" s="204">
        <f>COUNTIF('Проводимые данные ДГД'!B:B,Проводимые!A9)</f>
        <v>7</v>
      </c>
      <c r="I9" s="205">
        <f t="shared" si="3"/>
        <v>10</v>
      </c>
      <c r="J9" s="206">
        <f t="shared" si="4"/>
        <v>3</v>
      </c>
    </row>
    <row r="10" spans="1:10" ht="18" x14ac:dyDescent="0.3">
      <c r="A10" s="18" t="s">
        <v>365</v>
      </c>
      <c r="B10" s="141">
        <f t="shared" si="0"/>
        <v>1</v>
      </c>
      <c r="C10" s="142" t="s">
        <v>20</v>
      </c>
      <c r="D10" s="140">
        <f>COUNTIFS('Проводимые ИНИС и ИСНА'!N:N,"УНА",'Проводимые ИНИС и ИСНА'!J:J,Проводимые!A10)</f>
        <v>7</v>
      </c>
      <c r="E10" s="123">
        <f>COUNTIFS('Проводимые ИНИС и ИСНА'!AC:AC,"да",'Проводимые ИНИС и ИСНА'!AB:AB,"&gt;180",'Проводимые ИНИС и ИСНА'!J:J,Проводимые!A10)</f>
        <v>0</v>
      </c>
      <c r="F10" s="31">
        <f t="shared" si="1"/>
        <v>0</v>
      </c>
      <c r="G10" s="210">
        <f t="shared" si="2"/>
        <v>10</v>
      </c>
      <c r="H10" s="204">
        <f>COUNTIF('Проводимые данные ДГД'!B:B,Проводимые!A10)</f>
        <v>7</v>
      </c>
      <c r="I10" s="205">
        <f t="shared" si="3"/>
        <v>7</v>
      </c>
      <c r="J10" s="206">
        <f t="shared" si="4"/>
        <v>0</v>
      </c>
    </row>
    <row r="11" spans="1:10" ht="18" x14ac:dyDescent="0.3">
      <c r="A11" s="18" t="s">
        <v>358</v>
      </c>
      <c r="B11" s="141">
        <f t="shared" si="0"/>
        <v>1</v>
      </c>
      <c r="C11" s="142" t="s">
        <v>245</v>
      </c>
      <c r="D11" s="140">
        <f>COUNTIFS('Проводимые ИНИС и ИСНА'!N:N,"УНА",'Проводимые ИНИС и ИСНА'!J:J,Проводимые!A11)</f>
        <v>4</v>
      </c>
      <c r="E11" s="123">
        <f>COUNTIFS('Проводимые ИНИС и ИСНА'!AC:AC,"да",'Проводимые ИНИС и ИСНА'!AB:AB,"&gt;180",'Проводимые ИНИС и ИСНА'!J:J,Проводимые!A11)</f>
        <v>0</v>
      </c>
      <c r="F11" s="31">
        <f t="shared" si="1"/>
        <v>0</v>
      </c>
      <c r="G11" s="210">
        <f t="shared" si="2"/>
        <v>10</v>
      </c>
      <c r="H11" s="204">
        <f>COUNTIF('Проводимые данные ДГД'!B:B,Проводимые!A11)</f>
        <v>6</v>
      </c>
      <c r="I11" s="205">
        <f t="shared" si="3"/>
        <v>4</v>
      </c>
      <c r="J11" s="206">
        <f t="shared" si="4"/>
        <v>-2</v>
      </c>
    </row>
    <row r="12" spans="1:10" ht="18" x14ac:dyDescent="0.3">
      <c r="A12" s="18" t="s">
        <v>217</v>
      </c>
      <c r="B12" s="141">
        <f t="shared" si="0"/>
        <v>19</v>
      </c>
      <c r="C12" s="142" t="s">
        <v>360</v>
      </c>
      <c r="D12" s="140">
        <f>COUNTIFS('Проводимые ИНИС и ИСНА'!N:N,"УНА",'Проводимые ИНИС и ИСНА'!J:J,Проводимые!A12)</f>
        <v>52</v>
      </c>
      <c r="E12" s="123">
        <f>COUNTIFS('Проводимые ИНИС и ИСНА'!AC:AC,"да",'Проводимые ИНИС и ИСНА'!AB:AB,"&gt;180",'Проводимые ИНИС и ИСНА'!J:J,Проводимые!A12)</f>
        <v>10</v>
      </c>
      <c r="F12" s="31">
        <f t="shared" si="1"/>
        <v>0.19230769230769232</v>
      </c>
      <c r="G12" s="210">
        <f t="shared" si="2"/>
        <v>10</v>
      </c>
      <c r="H12" s="204">
        <f>COUNTIF('Проводимые данные ДГД'!B:B,Проводимые!A12)</f>
        <v>53</v>
      </c>
      <c r="I12" s="205">
        <f t="shared" si="3"/>
        <v>52</v>
      </c>
      <c r="J12" s="206">
        <f t="shared" si="4"/>
        <v>-1</v>
      </c>
    </row>
    <row r="13" spans="1:10" ht="18" x14ac:dyDescent="0.3">
      <c r="A13" s="18" t="s">
        <v>304</v>
      </c>
      <c r="B13" s="141">
        <f t="shared" si="0"/>
        <v>1</v>
      </c>
      <c r="C13" s="142" t="s">
        <v>305</v>
      </c>
      <c r="D13" s="140">
        <f>COUNTIFS('Проводимые ИНИС и ИСНА'!N:N,"УНА",'Проводимые ИНИС и ИСНА'!J:J,Проводимые!A13)</f>
        <v>8</v>
      </c>
      <c r="E13" s="123">
        <f>COUNTIFS('Проводимые ИНИС и ИСНА'!AC:AC,"да",'Проводимые ИНИС и ИСНА'!AB:AB,"&gt;180",'Проводимые ИНИС и ИСНА'!J:J,Проводимые!A13)</f>
        <v>0</v>
      </c>
      <c r="F13" s="31">
        <f t="shared" si="1"/>
        <v>0</v>
      </c>
      <c r="G13" s="210">
        <f t="shared" si="2"/>
        <v>10</v>
      </c>
      <c r="H13" s="204">
        <f>COUNTIF('Проводимые данные ДГД'!B:B,Проводимые!A13)</f>
        <v>9</v>
      </c>
      <c r="I13" s="205">
        <f t="shared" si="3"/>
        <v>8</v>
      </c>
      <c r="J13" s="206">
        <f t="shared" si="4"/>
        <v>-1</v>
      </c>
    </row>
    <row r="14" spans="1:10" ht="18" x14ac:dyDescent="0.3">
      <c r="A14" s="18" t="s">
        <v>337</v>
      </c>
      <c r="B14" s="141">
        <f t="shared" si="0"/>
        <v>13</v>
      </c>
      <c r="C14" s="142" t="s">
        <v>353</v>
      </c>
      <c r="D14" s="140">
        <f>COUNTIFS('Проводимые ИНИС и ИСНА'!N:N,"УНА",'Проводимые ИНИС и ИСНА'!J:J,Проводимые!A14)</f>
        <v>22</v>
      </c>
      <c r="E14" s="123">
        <f>COUNTIFS('Проводимые ИНИС и ИСНА'!AC:AC,"да",'Проводимые ИНИС и ИСНА'!AB:AB,"&gt;180",'Проводимые ИНИС и ИСНА'!J:J,Проводимые!A14)</f>
        <v>2</v>
      </c>
      <c r="F14" s="31">
        <f t="shared" si="1"/>
        <v>9.0909090909090912E-2</v>
      </c>
      <c r="G14" s="210">
        <f t="shared" si="2"/>
        <v>10</v>
      </c>
      <c r="H14" s="204">
        <f>COUNTIF('Проводимые данные ДГД'!B:B,Проводимые!A14)</f>
        <v>22</v>
      </c>
      <c r="I14" s="205">
        <f t="shared" si="3"/>
        <v>22</v>
      </c>
      <c r="J14" s="206">
        <f t="shared" si="4"/>
        <v>0</v>
      </c>
    </row>
    <row r="15" spans="1:10" ht="18" x14ac:dyDescent="0.3">
      <c r="A15" s="18" t="s">
        <v>359</v>
      </c>
      <c r="B15" s="141">
        <f t="shared" si="0"/>
        <v>18</v>
      </c>
      <c r="C15" s="142" t="s">
        <v>259</v>
      </c>
      <c r="D15" s="140">
        <f>COUNTIFS('Проводимые ИНИС и ИСНА'!N:N,"УНА",'Проводимые ИНИС и ИСНА'!J:J,Проводимые!A15)</f>
        <v>7</v>
      </c>
      <c r="E15" s="123">
        <f>COUNTIFS('Проводимые ИНИС и ИСНА'!AC:AC,"да",'Проводимые ИНИС и ИСНА'!AB:AB,"&gt;180",'Проводимые ИНИС и ИСНА'!J:J,Проводимые!A15)</f>
        <v>1</v>
      </c>
      <c r="F15" s="31">
        <f t="shared" si="1"/>
        <v>0.14285714285714285</v>
      </c>
      <c r="G15" s="210">
        <f t="shared" si="2"/>
        <v>10</v>
      </c>
      <c r="H15" s="204">
        <f>COUNTIF('Проводимые данные ДГД'!B:B,Проводимые!A15)</f>
        <v>7</v>
      </c>
      <c r="I15" s="205">
        <f t="shared" si="3"/>
        <v>7</v>
      </c>
      <c r="J15" s="206">
        <f t="shared" si="4"/>
        <v>0</v>
      </c>
    </row>
    <row r="16" spans="1:10" ht="18" x14ac:dyDescent="0.3">
      <c r="A16" s="18" t="s">
        <v>256</v>
      </c>
      <c r="B16" s="141">
        <f t="shared" si="0"/>
        <v>1</v>
      </c>
      <c r="C16" s="142" t="s">
        <v>350</v>
      </c>
      <c r="D16" s="140">
        <f>COUNTIFS('Проводимые ИНИС и ИСНА'!N:N,"УНА",'Проводимые ИНИС и ИСНА'!J:J,Проводимые!A16)</f>
        <v>7</v>
      </c>
      <c r="E16" s="123">
        <f>COUNTIFS('Проводимые ИНИС и ИСНА'!AC:AC,"да",'Проводимые ИНИС и ИСНА'!AB:AB,"&gt;180",'Проводимые ИНИС и ИСНА'!J:J,Проводимые!A16)</f>
        <v>0</v>
      </c>
      <c r="F16" s="31">
        <f t="shared" si="1"/>
        <v>0</v>
      </c>
      <c r="G16" s="210">
        <f t="shared" si="2"/>
        <v>10</v>
      </c>
      <c r="H16" s="204">
        <f>COUNTIF('Проводимые данные ДГД'!B:B,Проводимые!A16)</f>
        <v>3</v>
      </c>
      <c r="I16" s="205">
        <f t="shared" si="3"/>
        <v>7</v>
      </c>
      <c r="J16" s="206">
        <f t="shared" si="4"/>
        <v>4</v>
      </c>
    </row>
    <row r="17" spans="1:10" ht="18" x14ac:dyDescent="0.3">
      <c r="A17" s="18" t="s">
        <v>356</v>
      </c>
      <c r="B17" s="141">
        <f t="shared" si="0"/>
        <v>1</v>
      </c>
      <c r="C17" s="142" t="s">
        <v>357</v>
      </c>
      <c r="D17" s="140">
        <f>COUNTIFS('Проводимые ИНИС и ИСНА'!N:N,"УНА",'Проводимые ИНИС и ИСНА'!J:J,Проводимые!A17)</f>
        <v>15</v>
      </c>
      <c r="E17" s="123">
        <f>COUNTIFS('Проводимые ИНИС и ИСНА'!AC:AC,"да",'Проводимые ИНИС и ИСНА'!AB:AB,"&gt;180",'Проводимые ИНИС и ИСНА'!J:J,Проводимые!A17)</f>
        <v>0</v>
      </c>
      <c r="F17" s="31">
        <f t="shared" si="1"/>
        <v>0</v>
      </c>
      <c r="G17" s="210">
        <f t="shared" si="2"/>
        <v>10</v>
      </c>
      <c r="H17" s="204">
        <f>COUNTIF('Проводимые данные ДГД'!B:B,Проводимые!A17)</f>
        <v>17</v>
      </c>
      <c r="I17" s="205">
        <f t="shared" si="3"/>
        <v>15</v>
      </c>
      <c r="J17" s="206">
        <f t="shared" si="4"/>
        <v>-2</v>
      </c>
    </row>
    <row r="18" spans="1:10" ht="18" x14ac:dyDescent="0.3">
      <c r="A18" s="18" t="s">
        <v>354</v>
      </c>
      <c r="B18" s="141">
        <f t="shared" si="0"/>
        <v>1</v>
      </c>
      <c r="C18" s="142" t="s">
        <v>464</v>
      </c>
      <c r="D18" s="140">
        <f>COUNTIFS('Проводимые ИНИС и ИСНА'!N:N,"УНА",'Проводимые ИНИС и ИСНА'!J:J,Проводимые!A18)</f>
        <v>1</v>
      </c>
      <c r="E18" s="123">
        <f>COUNTIFS('Проводимые ИНИС и ИСНА'!AC:AC,"да",'Проводимые ИНИС и ИСНА'!AB:AB,"&gt;180",'Проводимые ИНИС и ИСНА'!J:J,Проводимые!A18)</f>
        <v>0</v>
      </c>
      <c r="F18" s="31">
        <f t="shared" si="1"/>
        <v>0</v>
      </c>
      <c r="G18" s="210">
        <f t="shared" si="2"/>
        <v>10</v>
      </c>
      <c r="H18" s="204">
        <f>COUNTIF('Проводимые данные ДГД'!B:B,Проводимые!A18)</f>
        <v>2</v>
      </c>
      <c r="I18" s="205">
        <f t="shared" si="3"/>
        <v>1</v>
      </c>
      <c r="J18" s="206">
        <f t="shared" si="4"/>
        <v>-1</v>
      </c>
    </row>
    <row r="19" spans="1:10" ht="18" x14ac:dyDescent="0.3">
      <c r="A19" s="18" t="s">
        <v>328</v>
      </c>
      <c r="B19" s="141">
        <f t="shared" si="0"/>
        <v>20</v>
      </c>
      <c r="C19" s="142" t="s">
        <v>329</v>
      </c>
      <c r="D19" s="140">
        <f>COUNTIFS('Проводимые ИНИС и ИСНА'!N:N,"УНА",'Проводимые ИНИС и ИСНА'!J:J,Проводимые!A19)</f>
        <v>11</v>
      </c>
      <c r="E19" s="123">
        <f>COUNTIFS('Проводимые ИНИС и ИСНА'!AC:AC,"да",'Проводимые ИНИС и ИСНА'!AB:AB,"&gt;180",'Проводимые ИНИС и ИСНА'!J:J,Проводимые!A19)</f>
        <v>4</v>
      </c>
      <c r="F19" s="31">
        <f t="shared" si="1"/>
        <v>0.36363636363636365</v>
      </c>
      <c r="G19" s="210">
        <f t="shared" si="2"/>
        <v>0</v>
      </c>
      <c r="H19" s="204">
        <f>COUNTIF('Проводимые данные ДГД'!B:B,Проводимые!A19)</f>
        <v>9</v>
      </c>
      <c r="I19" s="205">
        <f t="shared" si="3"/>
        <v>11</v>
      </c>
      <c r="J19" s="206">
        <f t="shared" si="4"/>
        <v>2</v>
      </c>
    </row>
    <row r="20" spans="1:10" ht="18" x14ac:dyDescent="0.3">
      <c r="A20" s="18" t="s">
        <v>290</v>
      </c>
      <c r="B20" s="141">
        <f t="shared" si="0"/>
        <v>11</v>
      </c>
      <c r="C20" s="142" t="s">
        <v>291</v>
      </c>
      <c r="D20" s="140">
        <f>COUNTIFS('Проводимые ИНИС и ИСНА'!N:N,"УНА",'Проводимые ИНИС и ИСНА'!J:J,Проводимые!A20)</f>
        <v>21</v>
      </c>
      <c r="E20" s="123">
        <f>COUNTIFS('Проводимые ИНИС и ИСНА'!AC:AC,"да",'Проводимые ИНИС и ИСНА'!AB:AB,"&gt;180",'Проводимые ИНИС и ИСНА'!J:J,Проводимые!A20)</f>
        <v>1</v>
      </c>
      <c r="F20" s="31">
        <f t="shared" si="1"/>
        <v>4.7619047619047616E-2</v>
      </c>
      <c r="G20" s="210">
        <f t="shared" si="2"/>
        <v>10</v>
      </c>
      <c r="H20" s="204">
        <f>COUNTIF('Проводимые данные ДГД'!B:B,Проводимые!A20)</f>
        <v>19</v>
      </c>
      <c r="I20" s="205">
        <f t="shared" si="3"/>
        <v>21</v>
      </c>
      <c r="J20" s="206">
        <f t="shared" si="4"/>
        <v>2</v>
      </c>
    </row>
    <row r="21" spans="1:10" ht="18" x14ac:dyDescent="0.3">
      <c r="A21" s="18" t="s">
        <v>361</v>
      </c>
      <c r="B21" s="141">
        <f t="shared" si="0"/>
        <v>10</v>
      </c>
      <c r="C21" s="142" t="s">
        <v>362</v>
      </c>
      <c r="D21" s="140">
        <f>COUNTIFS('Проводимые ИНИС и ИСНА'!N:N,"УНА",'Проводимые ИНИС и ИСНА'!J:J,Проводимые!A21)</f>
        <v>74</v>
      </c>
      <c r="E21" s="123">
        <f>COUNTIFS('Проводимые ИНИС и ИСНА'!AC:AC,"да",'Проводимые ИНИС и ИСНА'!AB:AB,"&gt;180",'Проводимые ИНИС и ИСНА'!J:J,Проводимые!A21)</f>
        <v>1</v>
      </c>
      <c r="F21" s="31">
        <f t="shared" si="1"/>
        <v>1.3513513513513514E-2</v>
      </c>
      <c r="G21" s="210">
        <f t="shared" si="2"/>
        <v>10</v>
      </c>
      <c r="H21" s="204">
        <f>COUNTIF('Проводимые данные ДГД'!B:B,Проводимые!A21)</f>
        <v>69</v>
      </c>
      <c r="I21" s="205">
        <f t="shared" si="3"/>
        <v>74</v>
      </c>
      <c r="J21" s="206">
        <f t="shared" si="4"/>
        <v>5</v>
      </c>
    </row>
    <row r="22" spans="1:10" ht="18" x14ac:dyDescent="0.3">
      <c r="A22" s="18" t="s">
        <v>289</v>
      </c>
      <c r="B22" s="141">
        <f t="shared" si="0"/>
        <v>1</v>
      </c>
      <c r="C22" s="142" t="s">
        <v>349</v>
      </c>
      <c r="D22" s="140">
        <f>COUNTIFS('Проводимые ИНИС и ИСНА'!N:N,"УНА",'Проводимые ИНИС и ИСНА'!J:J,Проводимые!A22)</f>
        <v>6</v>
      </c>
      <c r="E22" s="123">
        <f>COUNTIFS('Проводимые ИНИС и ИСНА'!AC:AC,"да",'Проводимые ИНИС и ИСНА'!AB:AB,"&gt;180",'Проводимые ИНИС и ИСНА'!J:J,Проводимые!A22)</f>
        <v>0</v>
      </c>
      <c r="F22" s="31">
        <f t="shared" si="1"/>
        <v>0</v>
      </c>
      <c r="G22" s="210">
        <f t="shared" si="2"/>
        <v>10</v>
      </c>
      <c r="H22" s="204">
        <f>COUNTIF('Проводимые данные ДГД'!B:B,Проводимые!A22)</f>
        <v>5</v>
      </c>
      <c r="I22" s="205">
        <f t="shared" si="3"/>
        <v>6</v>
      </c>
      <c r="J22" s="206">
        <f t="shared" si="4"/>
        <v>1</v>
      </c>
    </row>
    <row r="23" spans="1:10" ht="18" x14ac:dyDescent="0.3">
      <c r="A23" s="18" t="s">
        <v>351</v>
      </c>
      <c r="B23" s="141">
        <f t="shared" si="0"/>
        <v>1</v>
      </c>
      <c r="C23" s="142" t="s">
        <v>177</v>
      </c>
      <c r="D23" s="140">
        <f>COUNTIFS('Проводимые ИНИС и ИСНА'!N:N,"УНА",'Проводимые ИНИС и ИСНА'!J:J,Проводимые!A23)</f>
        <v>4</v>
      </c>
      <c r="E23" s="123">
        <f>COUNTIFS('Проводимые ИНИС и ИСНА'!AC:AC,"да",'Проводимые ИНИС и ИСНА'!AB:AB,"&gt;180",'Проводимые ИНИС и ИСНА'!J:J,Проводимые!A23)</f>
        <v>0</v>
      </c>
      <c r="F23" s="31">
        <f t="shared" si="1"/>
        <v>0</v>
      </c>
      <c r="G23" s="210">
        <f t="shared" si="2"/>
        <v>10</v>
      </c>
      <c r="H23" s="204">
        <f>COUNTIF('Проводимые данные ДГД'!B:B,Проводимые!A23)</f>
        <v>3</v>
      </c>
      <c r="I23" s="205">
        <f t="shared" si="3"/>
        <v>4</v>
      </c>
      <c r="J23" s="206">
        <f t="shared" si="4"/>
        <v>1</v>
      </c>
    </row>
    <row r="24" spans="1:10" ht="18.75" thickBot="1" x14ac:dyDescent="0.35">
      <c r="A24" s="18" t="s">
        <v>363</v>
      </c>
      <c r="B24" s="143">
        <f t="shared" si="0"/>
        <v>14</v>
      </c>
      <c r="C24" s="144" t="s">
        <v>364</v>
      </c>
      <c r="D24" s="140">
        <f>COUNTIFS('Проводимые ИНИС и ИСНА'!N:N,"УНА",'Проводимые ИНИС и ИСНА'!J:J,Проводимые!A24)</f>
        <v>179</v>
      </c>
      <c r="E24" s="123">
        <f>COUNTIFS('Проводимые ИНИС и ИСНА'!AC:AC,"да",'Проводимые ИНИС и ИСНА'!AB:AB,"&gt;180",'Проводимые ИНИС и ИСНА'!J:J,Проводимые!A24)</f>
        <v>17</v>
      </c>
      <c r="F24" s="31">
        <f t="shared" si="1"/>
        <v>9.4972067039106142E-2</v>
      </c>
      <c r="G24" s="210">
        <f t="shared" si="2"/>
        <v>10</v>
      </c>
      <c r="H24" s="204">
        <f>COUNTIF('Проводимые данные ДГД'!B:B,Проводимые!A24)</f>
        <v>181</v>
      </c>
      <c r="I24" s="205">
        <f t="shared" si="3"/>
        <v>179</v>
      </c>
      <c r="J24" s="206">
        <f t="shared" si="4"/>
        <v>-2</v>
      </c>
    </row>
    <row r="25" spans="1:10" ht="18.75" thickBot="1" x14ac:dyDescent="0.35">
      <c r="B25" s="211" t="s">
        <v>366</v>
      </c>
      <c r="C25" s="148" t="s">
        <v>465</v>
      </c>
      <c r="D25" s="149">
        <f>SUM(D5:D24)</f>
        <v>474</v>
      </c>
      <c r="E25" s="27">
        <f>SUM(E5:E24)</f>
        <v>41</v>
      </c>
      <c r="F25" s="32">
        <f>E25/D25</f>
        <v>8.6497890295358648E-2</v>
      </c>
      <c r="G25" s="27">
        <f t="shared" si="2"/>
        <v>10</v>
      </c>
      <c r="H25" s="27">
        <f t="shared" ref="H25:J25" si="5">SUM(H5:H24)</f>
        <v>468</v>
      </c>
      <c r="I25" s="133">
        <f t="shared" si="5"/>
        <v>474</v>
      </c>
      <c r="J25" s="134">
        <f t="shared" si="5"/>
        <v>6</v>
      </c>
    </row>
  </sheetData>
  <mergeCells count="7">
    <mergeCell ref="I3:I4"/>
    <mergeCell ref="J3:J4"/>
    <mergeCell ref="G3:G4"/>
    <mergeCell ref="B3:B4"/>
    <mergeCell ref="C3:C4"/>
    <mergeCell ref="D3:D4"/>
    <mergeCell ref="H3:H4"/>
  </mergeCells>
  <conditionalFormatting sqref="F5:F25">
    <cfRule type="cellIs" dxfId="15" priority="3" operator="lessThan">
      <formula>0.2</formula>
    </cfRule>
    <cfRule type="cellIs" dxfId="14" priority="4" operator="greaterThan">
      <formula>0.2</formula>
    </cfRule>
  </conditionalFormatting>
  <conditionalFormatting sqref="J5:J25">
    <cfRule type="cellIs" dxfId="13" priority="1" operator="lessThan">
      <formula>0</formula>
    </cfRule>
    <cfRule type="cellIs" dxfId="12" priority="2" operator="greaterThan">
      <formula>0</formula>
    </cfRule>
  </conditionalFormatting>
  <printOptions horizontalCentered="1" verticalCentered="1"/>
  <pageMargins left="0.70866141732283472" right="0.70866141732283472" top="0.74803149606299213" bottom="0.74803149606299213" header="0.31496062992125984" footer="0.31496062992125984"/>
  <pageSetup paperSize="9"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J25"/>
  <sheetViews>
    <sheetView workbookViewId="0">
      <selection activeCell="C16" sqref="A16:XFD16"/>
    </sheetView>
  </sheetViews>
  <sheetFormatPr defaultRowHeight="16.5" x14ac:dyDescent="0.3"/>
  <cols>
    <col min="1" max="1" width="5.5703125" style="18" bestFit="1" customWidth="1"/>
    <col min="2" max="2" width="3.85546875" style="18" customWidth="1"/>
    <col min="3" max="3" width="20.140625" style="18" customWidth="1"/>
    <col min="4" max="4" width="19.5703125" style="18" customWidth="1"/>
    <col min="5" max="5" width="14.85546875" style="18" customWidth="1"/>
    <col min="6" max="6" width="21.85546875" style="18" customWidth="1"/>
    <col min="7" max="7" width="9.42578125" style="18" customWidth="1"/>
  </cols>
  <sheetData>
    <row r="1" spans="1:10" ht="25.5" x14ac:dyDescent="0.3">
      <c r="B1" s="91" t="s">
        <v>5530</v>
      </c>
      <c r="C1" s="91"/>
      <c r="D1" s="91"/>
      <c r="E1" s="91"/>
      <c r="F1" s="91"/>
      <c r="G1" s="30"/>
    </row>
    <row r="2" spans="1:10" ht="17.25" thickBot="1" x14ac:dyDescent="0.35">
      <c r="B2" s="19"/>
      <c r="E2" s="19"/>
      <c r="F2" s="19"/>
    </row>
    <row r="3" spans="1:10" s="18" customFormat="1" ht="33.75" customHeight="1" x14ac:dyDescent="0.3">
      <c r="B3" s="591" t="s">
        <v>454</v>
      </c>
      <c r="C3" s="594" t="s">
        <v>345</v>
      </c>
      <c r="D3" s="623" t="s">
        <v>5531</v>
      </c>
      <c r="E3" s="145" t="s">
        <v>462</v>
      </c>
      <c r="F3" s="146"/>
      <c r="G3" s="619" t="s">
        <v>899</v>
      </c>
      <c r="H3" s="625" t="s">
        <v>1462</v>
      </c>
      <c r="I3" s="615" t="s">
        <v>1463</v>
      </c>
      <c r="J3" s="617" t="s">
        <v>1459</v>
      </c>
    </row>
    <row r="4" spans="1:10" s="18" customFormat="1" ht="21.75" customHeight="1" thickBot="1" x14ac:dyDescent="0.35">
      <c r="B4" s="621"/>
      <c r="C4" s="622"/>
      <c r="D4" s="624"/>
      <c r="E4" s="512" t="s">
        <v>461</v>
      </c>
      <c r="F4" s="147" t="s">
        <v>534</v>
      </c>
      <c r="G4" s="620"/>
      <c r="H4" s="626"/>
      <c r="I4" s="616"/>
      <c r="J4" s="618"/>
    </row>
    <row r="5" spans="1:10" s="18" customFormat="1" ht="18" x14ac:dyDescent="0.3">
      <c r="A5" s="18" t="s">
        <v>352</v>
      </c>
      <c r="B5" s="138">
        <v>1</v>
      </c>
      <c r="C5" s="139" t="s">
        <v>276</v>
      </c>
      <c r="D5" s="140">
        <v>5</v>
      </c>
      <c r="E5" s="123">
        <v>0</v>
      </c>
      <c r="F5" s="31">
        <v>0</v>
      </c>
      <c r="G5" s="210">
        <v>10</v>
      </c>
      <c r="H5" s="204">
        <v>8</v>
      </c>
      <c r="I5" s="205">
        <v>5</v>
      </c>
      <c r="J5" s="206">
        <v>-3</v>
      </c>
    </row>
    <row r="6" spans="1:10" s="18" customFormat="1" ht="18" x14ac:dyDescent="0.3">
      <c r="A6" s="18" t="s">
        <v>365</v>
      </c>
      <c r="B6" s="141">
        <v>1</v>
      </c>
      <c r="C6" s="142" t="s">
        <v>20</v>
      </c>
      <c r="D6" s="140">
        <v>7</v>
      </c>
      <c r="E6" s="123">
        <v>0</v>
      </c>
      <c r="F6" s="31">
        <v>0</v>
      </c>
      <c r="G6" s="210">
        <v>10</v>
      </c>
      <c r="H6" s="204">
        <v>7</v>
      </c>
      <c r="I6" s="205">
        <v>7</v>
      </c>
      <c r="J6" s="206">
        <v>0</v>
      </c>
    </row>
    <row r="7" spans="1:10" s="18" customFormat="1" ht="18" x14ac:dyDescent="0.3">
      <c r="A7" s="18" t="s">
        <v>358</v>
      </c>
      <c r="B7" s="141">
        <v>1</v>
      </c>
      <c r="C7" s="142" t="s">
        <v>245</v>
      </c>
      <c r="D7" s="140">
        <v>4</v>
      </c>
      <c r="E7" s="123">
        <v>0</v>
      </c>
      <c r="F7" s="31">
        <v>0</v>
      </c>
      <c r="G7" s="210">
        <v>10</v>
      </c>
      <c r="H7" s="204">
        <v>6</v>
      </c>
      <c r="I7" s="205">
        <v>4</v>
      </c>
      <c r="J7" s="206">
        <v>-2</v>
      </c>
    </row>
    <row r="8" spans="1:10" s="18" customFormat="1" ht="18" x14ac:dyDescent="0.3">
      <c r="A8" s="18" t="s">
        <v>304</v>
      </c>
      <c r="B8" s="141">
        <v>1</v>
      </c>
      <c r="C8" s="142" t="s">
        <v>305</v>
      </c>
      <c r="D8" s="140">
        <v>8</v>
      </c>
      <c r="E8" s="123">
        <v>0</v>
      </c>
      <c r="F8" s="31">
        <v>0</v>
      </c>
      <c r="G8" s="210">
        <v>10</v>
      </c>
      <c r="H8" s="204">
        <v>9</v>
      </c>
      <c r="I8" s="205">
        <v>8</v>
      </c>
      <c r="J8" s="206">
        <v>-1</v>
      </c>
    </row>
    <row r="9" spans="1:10" s="18" customFormat="1" ht="18" x14ac:dyDescent="0.3">
      <c r="A9" s="18" t="s">
        <v>256</v>
      </c>
      <c r="B9" s="141">
        <v>1</v>
      </c>
      <c r="C9" s="142" t="s">
        <v>350</v>
      </c>
      <c r="D9" s="140">
        <v>7</v>
      </c>
      <c r="E9" s="123">
        <v>0</v>
      </c>
      <c r="F9" s="31">
        <v>0</v>
      </c>
      <c r="G9" s="210">
        <v>10</v>
      </c>
      <c r="H9" s="204">
        <v>3</v>
      </c>
      <c r="I9" s="205">
        <v>7</v>
      </c>
      <c r="J9" s="206">
        <v>4</v>
      </c>
    </row>
    <row r="10" spans="1:10" s="18" customFormat="1" ht="18" x14ac:dyDescent="0.3">
      <c r="A10" s="18" t="s">
        <v>356</v>
      </c>
      <c r="B10" s="141">
        <v>1</v>
      </c>
      <c r="C10" s="142" t="s">
        <v>357</v>
      </c>
      <c r="D10" s="140">
        <v>15</v>
      </c>
      <c r="E10" s="123">
        <v>0</v>
      </c>
      <c r="F10" s="31">
        <v>0</v>
      </c>
      <c r="G10" s="210">
        <v>10</v>
      </c>
      <c r="H10" s="204">
        <v>17</v>
      </c>
      <c r="I10" s="205">
        <v>15</v>
      </c>
      <c r="J10" s="206">
        <v>-2</v>
      </c>
    </row>
    <row r="11" spans="1:10" s="18" customFormat="1" ht="18" x14ac:dyDescent="0.3">
      <c r="A11" s="18" t="s">
        <v>354</v>
      </c>
      <c r="B11" s="141">
        <v>1</v>
      </c>
      <c r="C11" s="142" t="s">
        <v>464</v>
      </c>
      <c r="D11" s="140">
        <v>1</v>
      </c>
      <c r="E11" s="123">
        <v>0</v>
      </c>
      <c r="F11" s="31">
        <v>0</v>
      </c>
      <c r="G11" s="210">
        <v>10</v>
      </c>
      <c r="H11" s="204">
        <v>2</v>
      </c>
      <c r="I11" s="205">
        <v>1</v>
      </c>
      <c r="J11" s="206">
        <v>-1</v>
      </c>
    </row>
    <row r="12" spans="1:10" s="18" customFormat="1" ht="18" x14ac:dyDescent="0.3">
      <c r="A12" s="18" t="s">
        <v>289</v>
      </c>
      <c r="B12" s="141">
        <v>1</v>
      </c>
      <c r="C12" s="142" t="s">
        <v>349</v>
      </c>
      <c r="D12" s="140">
        <v>6</v>
      </c>
      <c r="E12" s="123">
        <v>0</v>
      </c>
      <c r="F12" s="31">
        <v>0</v>
      </c>
      <c r="G12" s="210">
        <v>10</v>
      </c>
      <c r="H12" s="204">
        <v>5</v>
      </c>
      <c r="I12" s="205">
        <v>6</v>
      </c>
      <c r="J12" s="206">
        <v>1</v>
      </c>
    </row>
    <row r="13" spans="1:10" s="18" customFormat="1" ht="18" x14ac:dyDescent="0.3">
      <c r="A13" s="18" t="s">
        <v>351</v>
      </c>
      <c r="B13" s="141">
        <v>1</v>
      </c>
      <c r="C13" s="142" t="s">
        <v>177</v>
      </c>
      <c r="D13" s="140">
        <v>4</v>
      </c>
      <c r="E13" s="123">
        <v>0</v>
      </c>
      <c r="F13" s="31">
        <v>0</v>
      </c>
      <c r="G13" s="210">
        <v>10</v>
      </c>
      <c r="H13" s="204">
        <v>3</v>
      </c>
      <c r="I13" s="205">
        <v>4</v>
      </c>
      <c r="J13" s="206">
        <v>1</v>
      </c>
    </row>
    <row r="14" spans="1:10" s="18" customFormat="1" ht="18" x14ac:dyDescent="0.3">
      <c r="A14" s="18" t="s">
        <v>361</v>
      </c>
      <c r="B14" s="141">
        <v>10</v>
      </c>
      <c r="C14" s="142" t="s">
        <v>362</v>
      </c>
      <c r="D14" s="140">
        <v>74</v>
      </c>
      <c r="E14" s="123">
        <v>1</v>
      </c>
      <c r="F14" s="31">
        <v>1.3513513513513514E-2</v>
      </c>
      <c r="G14" s="210">
        <v>10</v>
      </c>
      <c r="H14" s="204">
        <v>69</v>
      </c>
      <c r="I14" s="205">
        <v>74</v>
      </c>
      <c r="J14" s="206">
        <v>5</v>
      </c>
    </row>
    <row r="15" spans="1:10" s="18" customFormat="1" ht="18" x14ac:dyDescent="0.3">
      <c r="A15" s="18" t="s">
        <v>290</v>
      </c>
      <c r="B15" s="141">
        <v>11</v>
      </c>
      <c r="C15" s="142" t="s">
        <v>291</v>
      </c>
      <c r="D15" s="140">
        <v>21</v>
      </c>
      <c r="E15" s="123">
        <v>1</v>
      </c>
      <c r="F15" s="31">
        <v>4.7619047619047616E-2</v>
      </c>
      <c r="G15" s="210">
        <v>10</v>
      </c>
      <c r="H15" s="204">
        <v>19</v>
      </c>
      <c r="I15" s="205">
        <v>21</v>
      </c>
      <c r="J15" s="206">
        <v>2</v>
      </c>
    </row>
    <row r="16" spans="1:10" s="18" customFormat="1" ht="18" x14ac:dyDescent="0.3">
      <c r="A16" s="18" t="s">
        <v>282</v>
      </c>
      <c r="B16" s="141">
        <v>12</v>
      </c>
      <c r="C16" s="142" t="s">
        <v>283</v>
      </c>
      <c r="D16" s="140">
        <v>14</v>
      </c>
      <c r="E16" s="123">
        <v>1</v>
      </c>
      <c r="F16" s="31">
        <v>7.1428571428571425E-2</v>
      </c>
      <c r="G16" s="210">
        <v>10</v>
      </c>
      <c r="H16" s="204">
        <v>14</v>
      </c>
      <c r="I16" s="205">
        <v>14</v>
      </c>
      <c r="J16" s="206">
        <v>0</v>
      </c>
    </row>
    <row r="17" spans="1:10" s="18" customFormat="1" ht="18" x14ac:dyDescent="0.3">
      <c r="A17" s="18" t="s">
        <v>337</v>
      </c>
      <c r="B17" s="141">
        <v>13</v>
      </c>
      <c r="C17" s="142" t="s">
        <v>353</v>
      </c>
      <c r="D17" s="140">
        <v>22</v>
      </c>
      <c r="E17" s="123">
        <v>2</v>
      </c>
      <c r="F17" s="31">
        <v>9.0909090909090912E-2</v>
      </c>
      <c r="G17" s="210">
        <v>10</v>
      </c>
      <c r="H17" s="204">
        <v>22</v>
      </c>
      <c r="I17" s="205">
        <v>22</v>
      </c>
      <c r="J17" s="206">
        <v>0</v>
      </c>
    </row>
    <row r="18" spans="1:10" s="18" customFormat="1" ht="18" x14ac:dyDescent="0.3">
      <c r="A18" s="18" t="s">
        <v>363</v>
      </c>
      <c r="B18" s="141">
        <v>14</v>
      </c>
      <c r="C18" s="142" t="s">
        <v>364</v>
      </c>
      <c r="D18" s="140">
        <v>179</v>
      </c>
      <c r="E18" s="123">
        <v>17</v>
      </c>
      <c r="F18" s="31">
        <v>9.4972067039106142E-2</v>
      </c>
      <c r="G18" s="210">
        <v>10</v>
      </c>
      <c r="H18" s="204">
        <v>181</v>
      </c>
      <c r="I18" s="205">
        <v>179</v>
      </c>
      <c r="J18" s="206">
        <v>-2</v>
      </c>
    </row>
    <row r="19" spans="1:10" s="18" customFormat="1" ht="18" x14ac:dyDescent="0.3">
      <c r="A19" s="18" t="s">
        <v>193</v>
      </c>
      <c r="B19" s="141">
        <v>15</v>
      </c>
      <c r="C19" s="142" t="s">
        <v>194</v>
      </c>
      <c r="D19" s="140">
        <v>10</v>
      </c>
      <c r="E19" s="123">
        <v>1</v>
      </c>
      <c r="F19" s="31">
        <v>0.1</v>
      </c>
      <c r="G19" s="210">
        <v>10</v>
      </c>
      <c r="H19" s="204">
        <v>7</v>
      </c>
      <c r="I19" s="205">
        <v>10</v>
      </c>
      <c r="J19" s="206">
        <v>3</v>
      </c>
    </row>
    <row r="20" spans="1:10" s="18" customFormat="1" ht="18" x14ac:dyDescent="0.3">
      <c r="A20" s="18" t="s">
        <v>348</v>
      </c>
      <c r="B20" s="141">
        <v>16</v>
      </c>
      <c r="C20" s="142" t="s">
        <v>49</v>
      </c>
      <c r="D20" s="140">
        <v>19</v>
      </c>
      <c r="E20" s="123">
        <v>2</v>
      </c>
      <c r="F20" s="31">
        <v>0.10526315789473684</v>
      </c>
      <c r="G20" s="210">
        <v>10</v>
      </c>
      <c r="H20" s="204">
        <v>19</v>
      </c>
      <c r="I20" s="205">
        <v>19</v>
      </c>
      <c r="J20" s="206">
        <v>0</v>
      </c>
    </row>
    <row r="21" spans="1:10" s="18" customFormat="1" ht="18" x14ac:dyDescent="0.3">
      <c r="A21" s="18" t="s">
        <v>355</v>
      </c>
      <c r="B21" s="141">
        <v>17</v>
      </c>
      <c r="C21" s="142" t="s">
        <v>148</v>
      </c>
      <c r="D21" s="140">
        <v>8</v>
      </c>
      <c r="E21" s="123">
        <v>1</v>
      </c>
      <c r="F21" s="31">
        <v>0.125</v>
      </c>
      <c r="G21" s="210">
        <v>10</v>
      </c>
      <c r="H21" s="204">
        <v>8</v>
      </c>
      <c r="I21" s="205">
        <v>8</v>
      </c>
      <c r="J21" s="206">
        <v>0</v>
      </c>
    </row>
    <row r="22" spans="1:10" s="18" customFormat="1" ht="18" x14ac:dyDescent="0.3">
      <c r="A22" s="18" t="s">
        <v>359</v>
      </c>
      <c r="B22" s="141">
        <v>18</v>
      </c>
      <c r="C22" s="142" t="s">
        <v>259</v>
      </c>
      <c r="D22" s="140">
        <v>7</v>
      </c>
      <c r="E22" s="123">
        <v>1</v>
      </c>
      <c r="F22" s="31">
        <v>0.14285714285714285</v>
      </c>
      <c r="G22" s="210">
        <v>10</v>
      </c>
      <c r="H22" s="204">
        <v>7</v>
      </c>
      <c r="I22" s="205">
        <v>7</v>
      </c>
      <c r="J22" s="206">
        <v>0</v>
      </c>
    </row>
    <row r="23" spans="1:10" s="18" customFormat="1" ht="18" x14ac:dyDescent="0.3">
      <c r="A23" s="18" t="s">
        <v>217</v>
      </c>
      <c r="B23" s="141">
        <v>19</v>
      </c>
      <c r="C23" s="142" t="s">
        <v>360</v>
      </c>
      <c r="D23" s="140">
        <v>52</v>
      </c>
      <c r="E23" s="123">
        <v>10</v>
      </c>
      <c r="F23" s="31">
        <v>0.19230769230769232</v>
      </c>
      <c r="G23" s="210">
        <v>10</v>
      </c>
      <c r="H23" s="204">
        <v>53</v>
      </c>
      <c r="I23" s="205">
        <v>52</v>
      </c>
      <c r="J23" s="206">
        <v>-1</v>
      </c>
    </row>
    <row r="24" spans="1:10" s="18" customFormat="1" ht="18.75" thickBot="1" x14ac:dyDescent="0.35">
      <c r="A24" s="18" t="s">
        <v>328</v>
      </c>
      <c r="B24" s="143">
        <v>20</v>
      </c>
      <c r="C24" s="144" t="s">
        <v>329</v>
      </c>
      <c r="D24" s="140">
        <v>11</v>
      </c>
      <c r="E24" s="123">
        <v>4</v>
      </c>
      <c r="F24" s="31">
        <v>0.36363636363636365</v>
      </c>
      <c r="G24" s="210">
        <v>0</v>
      </c>
      <c r="H24" s="204">
        <v>9</v>
      </c>
      <c r="I24" s="205">
        <v>11</v>
      </c>
      <c r="J24" s="206">
        <v>2</v>
      </c>
    </row>
    <row r="25" spans="1:10" s="18" customFormat="1" ht="18.75" thickBot="1" x14ac:dyDescent="0.35">
      <c r="B25" s="211" t="s">
        <v>366</v>
      </c>
      <c r="C25" s="148" t="s">
        <v>465</v>
      </c>
      <c r="D25" s="149">
        <v>474</v>
      </c>
      <c r="E25" s="27">
        <v>41</v>
      </c>
      <c r="F25" s="32">
        <v>8.6497890295358648E-2</v>
      </c>
      <c r="G25" s="27">
        <v>10</v>
      </c>
      <c r="H25" s="27">
        <v>468</v>
      </c>
      <c r="I25" s="133">
        <v>474</v>
      </c>
      <c r="J25" s="134">
        <v>6</v>
      </c>
    </row>
  </sheetData>
  <mergeCells count="7">
    <mergeCell ref="I3:I4"/>
    <mergeCell ref="J3:J4"/>
    <mergeCell ref="B3:B4"/>
    <mergeCell ref="C3:C4"/>
    <mergeCell ref="D3:D4"/>
    <mergeCell ref="G3:G4"/>
    <mergeCell ref="H3:H4"/>
  </mergeCells>
  <conditionalFormatting sqref="F5:F25">
    <cfRule type="cellIs" dxfId="11" priority="3" operator="lessThan">
      <formula>0.2</formula>
    </cfRule>
    <cfRule type="cellIs" dxfId="10" priority="4" operator="greaterThan">
      <formula>0.2</formula>
    </cfRule>
  </conditionalFormatting>
  <conditionalFormatting sqref="J5:J25">
    <cfRule type="cellIs" dxfId="9" priority="1" operator="lessThan">
      <formula>0</formula>
    </cfRule>
    <cfRule type="cellIs" dxfId="8" priority="2" operator="greaterThan">
      <formula>0</formula>
    </cfRule>
  </conditionalFormatting>
  <pageMargins left="0.7" right="0.7" top="0.75" bottom="0.75" header="0.3" footer="0.3"/>
  <pageSetup paperSize="9"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2:K29"/>
  <sheetViews>
    <sheetView zoomScale="85" zoomScaleNormal="85" workbookViewId="0">
      <selection activeCell="A7" sqref="A7"/>
    </sheetView>
  </sheetViews>
  <sheetFormatPr defaultRowHeight="16.5" x14ac:dyDescent="0.3"/>
  <cols>
    <col min="1" max="1" width="6.85546875" style="18" customWidth="1"/>
    <col min="2" max="2" width="9.140625" style="18"/>
    <col min="3" max="3" width="20.85546875" style="18" bestFit="1" customWidth="1"/>
    <col min="4" max="4" width="17.28515625" style="19" customWidth="1"/>
    <col min="5" max="5" width="16.140625" style="19" customWidth="1"/>
    <col min="6" max="6" width="17.7109375" style="19" customWidth="1"/>
    <col min="7" max="7" width="16.28515625" style="19" customWidth="1"/>
    <col min="8" max="8" width="10.28515625" style="19" bestFit="1" customWidth="1"/>
    <col min="9" max="9" width="12.28515625" style="19" bestFit="1" customWidth="1"/>
    <col min="10" max="11" width="9.140625" style="19"/>
    <col min="12" max="16384" width="9.140625" style="18"/>
  </cols>
  <sheetData>
    <row r="2" spans="1:10" ht="22.5" x14ac:dyDescent="0.4">
      <c r="B2" s="29" t="s">
        <v>5706</v>
      </c>
    </row>
    <row r="3" spans="1:10" ht="17.25" customHeight="1" thickBot="1" x14ac:dyDescent="0.35">
      <c r="I3" s="20" t="s">
        <v>344</v>
      </c>
    </row>
    <row r="4" spans="1:10" ht="25.5" customHeight="1" x14ac:dyDescent="0.3">
      <c r="A4" s="607" t="s">
        <v>460</v>
      </c>
      <c r="B4" s="591" t="s">
        <v>454</v>
      </c>
      <c r="C4" s="594" t="s">
        <v>345</v>
      </c>
      <c r="D4" s="604" t="s">
        <v>5756</v>
      </c>
      <c r="E4" s="604" t="s">
        <v>905</v>
      </c>
      <c r="F4" s="604" t="s">
        <v>906</v>
      </c>
      <c r="G4" s="604" t="s">
        <v>907</v>
      </c>
      <c r="H4" s="585" t="s">
        <v>908</v>
      </c>
      <c r="I4" s="586"/>
      <c r="J4" s="627" t="s">
        <v>899</v>
      </c>
    </row>
    <row r="5" spans="1:10" ht="25.5" customHeight="1" x14ac:dyDescent="0.3">
      <c r="A5" s="608"/>
      <c r="B5" s="592"/>
      <c r="C5" s="595"/>
      <c r="D5" s="605"/>
      <c r="E5" s="605"/>
      <c r="F5" s="605"/>
      <c r="G5" s="605"/>
      <c r="H5" s="589"/>
      <c r="I5" s="590"/>
      <c r="J5" s="628"/>
    </row>
    <row r="6" spans="1:10" ht="22.5" customHeight="1" thickBot="1" x14ac:dyDescent="0.35">
      <c r="A6" s="609"/>
      <c r="B6" s="593"/>
      <c r="C6" s="596"/>
      <c r="D6" s="606"/>
      <c r="E6" s="606"/>
      <c r="F6" s="606"/>
      <c r="G6" s="606"/>
      <c r="H6" s="129" t="s">
        <v>347</v>
      </c>
      <c r="I6" s="130" t="s">
        <v>898</v>
      </c>
      <c r="J6" s="629"/>
    </row>
    <row r="7" spans="1:10" ht="18" x14ac:dyDescent="0.35">
      <c r="A7" s="151" t="s">
        <v>348</v>
      </c>
      <c r="B7" s="121">
        <f>RANK(I7,$I$7:$I$26,1)</f>
        <v>1</v>
      </c>
      <c r="C7" s="122" t="s">
        <v>49</v>
      </c>
      <c r="D7" s="124">
        <f>SUMIF(Доначисление!A:A,Отмененные!A7,Доначисление!I:I)</f>
        <v>2608.9057973000008</v>
      </c>
      <c r="E7" s="124">
        <f>SUMIF('Отмененные акты'!J:J,Отмененные!A7,'Отмененные акты'!O:O)/1000</f>
        <v>30.044599999999999</v>
      </c>
      <c r="F7" s="124">
        <f>SUMIF('Отмененные акты'!J:J,Отмененные!A7,'Отмененные акты'!AB:AB)/1000</f>
        <v>30.044599999999999</v>
      </c>
      <c r="G7" s="124">
        <f>E7-F7</f>
        <v>0</v>
      </c>
      <c r="H7" s="22">
        <f>D7-G7</f>
        <v>2608.9057973000008</v>
      </c>
      <c r="I7" s="83">
        <f>IFERROR(G7/D7,0)*100</f>
        <v>0</v>
      </c>
      <c r="J7" s="85">
        <f>IF(I7&lt;=1,15,IF(I7&lt;=2,5,IF(I7&gt;2,0)))</f>
        <v>15</v>
      </c>
    </row>
    <row r="8" spans="1:10" ht="18" x14ac:dyDescent="0.3">
      <c r="A8" s="82" t="s">
        <v>256</v>
      </c>
      <c r="B8" s="121">
        <f t="shared" ref="B8:B26" si="0">RANK(I8,$I$7:$I$26,1)</f>
        <v>1</v>
      </c>
      <c r="C8" s="126" t="s">
        <v>350</v>
      </c>
      <c r="D8" s="124">
        <f>SUMIF(Доначисление!A:A,Отмененные!A8,Доначисление!I:I)</f>
        <v>241.51538837999999</v>
      </c>
      <c r="E8" s="124">
        <f>SUMIF('Отмененные акты'!J:J,Отмененные!A8,'Отмененные акты'!O:O)/1000</f>
        <v>0</v>
      </c>
      <c r="F8" s="124">
        <f>SUMIF('Отмененные акты'!J:J,Отмененные!A8,'Отмененные акты'!AB:AB)/1000</f>
        <v>0</v>
      </c>
      <c r="G8" s="124">
        <f t="shared" ref="G8:G26" si="1">E8-F8</f>
        <v>0</v>
      </c>
      <c r="H8" s="22">
        <f t="shared" ref="H8:H26" si="2">D8-G8</f>
        <v>241.51538837999999</v>
      </c>
      <c r="I8" s="83">
        <f t="shared" ref="I8:I26" si="3">IFERROR(G8/D8,0)*100</f>
        <v>0</v>
      </c>
      <c r="J8" s="85">
        <f t="shared" ref="J8:J27" si="4">IF(I8&lt;=1,15,IF(I8&lt;=2,5,IF(I8&gt;2,0)))</f>
        <v>15</v>
      </c>
    </row>
    <row r="9" spans="1:10" ht="18" x14ac:dyDescent="0.35">
      <c r="A9" s="82" t="s">
        <v>282</v>
      </c>
      <c r="B9" s="121">
        <f t="shared" si="0"/>
        <v>17</v>
      </c>
      <c r="C9" s="127" t="s">
        <v>283</v>
      </c>
      <c r="D9" s="124">
        <f>SUMIF(Доначисление!A:A,Отмененные!A9,Доначисление!I:I)</f>
        <v>492.47053360999996</v>
      </c>
      <c r="E9" s="124">
        <f>SUMIF('Отмененные акты'!J:J,Отмененные!A9,'Отмененные акты'!O:O)/1000</f>
        <v>170.66149999999999</v>
      </c>
      <c r="F9" s="124">
        <f>SUMIF('Отмененные акты'!J:J,Отмененные!A9,'Отмененные акты'!AB:AB)/1000</f>
        <v>64.006899999999987</v>
      </c>
      <c r="G9" s="124">
        <f t="shared" si="1"/>
        <v>106.6546</v>
      </c>
      <c r="H9" s="22">
        <f t="shared" si="2"/>
        <v>385.81593360999995</v>
      </c>
      <c r="I9" s="83">
        <f t="shared" si="3"/>
        <v>21.657052091661289</v>
      </c>
      <c r="J9" s="85">
        <f t="shared" si="4"/>
        <v>0</v>
      </c>
    </row>
    <row r="10" spans="1:10" ht="18" x14ac:dyDescent="0.35">
      <c r="A10" s="82" t="s">
        <v>351</v>
      </c>
      <c r="B10" s="121">
        <f t="shared" si="0"/>
        <v>1</v>
      </c>
      <c r="C10" s="127" t="s">
        <v>177</v>
      </c>
      <c r="D10" s="124">
        <f>SUMIF(Доначисление!A:A,Отмененные!A10,Доначисление!I:I)</f>
        <v>39.9489588</v>
      </c>
      <c r="E10" s="124">
        <f>SUMIF('Отмененные акты'!J:J,Отмененные!A10,'Отмененные акты'!O:O)/1000</f>
        <v>0</v>
      </c>
      <c r="F10" s="124">
        <f>SUMIF('Отмененные акты'!J:J,Отмененные!A10,'Отмененные акты'!AB:AB)/1000</f>
        <v>0</v>
      </c>
      <c r="G10" s="124">
        <f t="shared" si="1"/>
        <v>0</v>
      </c>
      <c r="H10" s="22">
        <f t="shared" si="2"/>
        <v>39.9489588</v>
      </c>
      <c r="I10" s="83">
        <f t="shared" si="3"/>
        <v>0</v>
      </c>
      <c r="J10" s="85">
        <f t="shared" si="4"/>
        <v>15</v>
      </c>
    </row>
    <row r="11" spans="1:10" ht="18" x14ac:dyDescent="0.35">
      <c r="A11" s="82" t="s">
        <v>363</v>
      </c>
      <c r="B11" s="121">
        <f t="shared" si="0"/>
        <v>12</v>
      </c>
      <c r="C11" s="127" t="s">
        <v>364</v>
      </c>
      <c r="D11" s="124">
        <f>SUMIF(Доначисление!A:A,Отмененные!A11,Доначисление!I:I)</f>
        <v>18998.209059459994</v>
      </c>
      <c r="E11" s="124">
        <f>SUMIF('Отмененные акты'!J:J,Отмененные!A11,'Отмененные акты'!O:O)/1000</f>
        <v>356.38900000000001</v>
      </c>
      <c r="F11" s="124">
        <f>SUMIF('Отмененные акты'!J:J,Отмененные!A11,'Отмененные акты'!AB:AB)/1000</f>
        <v>340.76749999999998</v>
      </c>
      <c r="G11" s="124">
        <f t="shared" si="1"/>
        <v>15.621500000000026</v>
      </c>
      <c r="H11" s="22">
        <f t="shared" si="2"/>
        <v>18982.587559459993</v>
      </c>
      <c r="I11" s="83">
        <f t="shared" si="3"/>
        <v>8.2226171693912553E-2</v>
      </c>
      <c r="J11" s="85">
        <f t="shared" si="4"/>
        <v>15</v>
      </c>
    </row>
    <row r="12" spans="1:10" ht="18" x14ac:dyDescent="0.3">
      <c r="A12" s="82" t="s">
        <v>289</v>
      </c>
      <c r="B12" s="121">
        <f t="shared" si="0"/>
        <v>18</v>
      </c>
      <c r="C12" s="126" t="s">
        <v>349</v>
      </c>
      <c r="D12" s="124">
        <f>SUMIF(Доначисление!A:A,Отмененные!A12,Доначисление!I:I)</f>
        <v>158.85571300000001</v>
      </c>
      <c r="E12" s="124">
        <f>SUMIF('Отмененные акты'!J:J,Отмененные!A12,'Отмененные акты'!O:O)/1000</f>
        <v>125.02059999999999</v>
      </c>
      <c r="F12" s="124">
        <f>SUMIF('Отмененные акты'!J:J,Отмененные!A12,'Отмененные акты'!AB:AB)/1000</f>
        <v>85.686699999999988</v>
      </c>
      <c r="G12" s="124">
        <f t="shared" si="1"/>
        <v>39.3339</v>
      </c>
      <c r="H12" s="22">
        <f t="shared" si="2"/>
        <v>119.52181300000001</v>
      </c>
      <c r="I12" s="83">
        <f t="shared" si="3"/>
        <v>24.76077143036083</v>
      </c>
      <c r="J12" s="85">
        <f t="shared" si="4"/>
        <v>0</v>
      </c>
    </row>
    <row r="13" spans="1:10" ht="18" x14ac:dyDescent="0.3">
      <c r="A13" s="82" t="s">
        <v>354</v>
      </c>
      <c r="B13" s="121">
        <f t="shared" si="0"/>
        <v>1</v>
      </c>
      <c r="C13" s="126" t="s">
        <v>464</v>
      </c>
      <c r="D13" s="124">
        <f>SUMIF(Доначисление!A:A,Отмененные!A13,Доначисление!I:I)</f>
        <v>1859.4108859999999</v>
      </c>
      <c r="E13" s="124">
        <f>SUMIF('Отмененные акты'!J:J,Отмененные!A13,'Отмененные акты'!O:O)/1000</f>
        <v>0</v>
      </c>
      <c r="F13" s="124">
        <f>SUMIF('Отмененные акты'!J:J,Отмененные!A13,'Отмененные акты'!AB:AB)/1000</f>
        <v>0</v>
      </c>
      <c r="G13" s="124">
        <f t="shared" si="1"/>
        <v>0</v>
      </c>
      <c r="H13" s="22">
        <f t="shared" si="2"/>
        <v>1859.4108859999999</v>
      </c>
      <c r="I13" s="83">
        <f t="shared" si="3"/>
        <v>0</v>
      </c>
      <c r="J13" s="85">
        <f t="shared" si="4"/>
        <v>15</v>
      </c>
    </row>
    <row r="14" spans="1:10" ht="18" x14ac:dyDescent="0.35">
      <c r="A14" s="82" t="s">
        <v>290</v>
      </c>
      <c r="B14" s="121">
        <f t="shared" si="0"/>
        <v>16</v>
      </c>
      <c r="C14" s="127" t="s">
        <v>291</v>
      </c>
      <c r="D14" s="124">
        <f>SUMIF(Доначисление!A:A,Отмененные!A14,Доначисление!I:I)</f>
        <v>83.797923540000014</v>
      </c>
      <c r="E14" s="124">
        <f>SUMIF('Отмененные акты'!J:J,Отмененные!A14,'Отмененные акты'!O:O)/1000</f>
        <v>66.93310000000001</v>
      </c>
      <c r="F14" s="124">
        <f>SUMIF('Отмененные акты'!J:J,Отмененные!A14,'Отмененные акты'!AB:AB)/1000</f>
        <v>62.073400000000007</v>
      </c>
      <c r="G14" s="124">
        <f t="shared" si="1"/>
        <v>4.8597000000000037</v>
      </c>
      <c r="H14" s="22">
        <f t="shared" si="2"/>
        <v>78.93822354000001</v>
      </c>
      <c r="I14" s="83">
        <f t="shared" si="3"/>
        <v>5.7993083774686607</v>
      </c>
      <c r="J14" s="85">
        <f t="shared" si="4"/>
        <v>0</v>
      </c>
    </row>
    <row r="15" spans="1:10" ht="18" x14ac:dyDescent="0.35">
      <c r="A15" s="82" t="s">
        <v>361</v>
      </c>
      <c r="B15" s="121">
        <f t="shared" si="0"/>
        <v>1</v>
      </c>
      <c r="C15" s="127" t="s">
        <v>362</v>
      </c>
      <c r="D15" s="124">
        <f>SUMIF(Доначисление!A:A,Отмененные!A15,Доначисление!I:I)</f>
        <v>2199.6467079200002</v>
      </c>
      <c r="E15" s="124">
        <f>SUMIF('Отмененные акты'!J:J,Отмененные!A15,'Отмененные акты'!O:O)/1000</f>
        <v>14.3569</v>
      </c>
      <c r="F15" s="124">
        <f>SUMIF('Отмененные акты'!J:J,Отмененные!A15,'Отмененные акты'!AB:AB)/1000</f>
        <v>14.3569</v>
      </c>
      <c r="G15" s="124">
        <f t="shared" si="1"/>
        <v>0</v>
      </c>
      <c r="H15" s="22">
        <f t="shared" si="2"/>
        <v>2199.6467079200002</v>
      </c>
      <c r="I15" s="83">
        <f t="shared" si="3"/>
        <v>0</v>
      </c>
      <c r="J15" s="85">
        <f t="shared" si="4"/>
        <v>15</v>
      </c>
    </row>
    <row r="16" spans="1:10" ht="18" x14ac:dyDescent="0.35">
      <c r="A16" s="82" t="s">
        <v>337</v>
      </c>
      <c r="B16" s="121">
        <f t="shared" si="0"/>
        <v>1</v>
      </c>
      <c r="C16" s="127" t="s">
        <v>353</v>
      </c>
      <c r="D16" s="124">
        <f>SUMIF(Доначисление!A:A,Отмененные!A16,Доначисление!I:I)</f>
        <v>4102.1240387399994</v>
      </c>
      <c r="E16" s="124">
        <f>SUMIF('Отмененные акты'!J:J,Отмененные!A16,'Отмененные акты'!O:O)/1000</f>
        <v>231.77419999999998</v>
      </c>
      <c r="F16" s="124">
        <f>SUMIF('Отмененные акты'!J:J,Отмененные!A16,'Отмененные акты'!AB:AB)/1000</f>
        <v>231.77419999999998</v>
      </c>
      <c r="G16" s="124">
        <f t="shared" si="1"/>
        <v>0</v>
      </c>
      <c r="H16" s="22">
        <f t="shared" si="2"/>
        <v>4102.1240387399994</v>
      </c>
      <c r="I16" s="83">
        <f t="shared" si="3"/>
        <v>0</v>
      </c>
      <c r="J16" s="85">
        <f t="shared" si="4"/>
        <v>15</v>
      </c>
    </row>
    <row r="17" spans="1:10" ht="18" x14ac:dyDescent="0.35">
      <c r="A17" s="82" t="s">
        <v>359</v>
      </c>
      <c r="B17" s="121">
        <f t="shared" si="0"/>
        <v>1</v>
      </c>
      <c r="C17" s="127" t="s">
        <v>259</v>
      </c>
      <c r="D17" s="124">
        <f>SUMIF(Доначисление!A:A,Отмененные!A17,Доначисление!I:I)</f>
        <v>1070.5822434999998</v>
      </c>
      <c r="E17" s="124">
        <f>SUMIF('Отмененные акты'!J:J,Отмененные!A17,'Отмененные акты'!O:O)/1000</f>
        <v>66.799000000000007</v>
      </c>
      <c r="F17" s="124">
        <f>SUMIF('Отмененные акты'!J:J,Отмененные!A17,'Отмененные акты'!AB:AB)/1000</f>
        <v>66.799000000000007</v>
      </c>
      <c r="G17" s="124">
        <f t="shared" si="1"/>
        <v>0</v>
      </c>
      <c r="H17" s="22">
        <f t="shared" si="2"/>
        <v>1070.5822434999998</v>
      </c>
      <c r="I17" s="83">
        <f t="shared" si="3"/>
        <v>0</v>
      </c>
      <c r="J17" s="85">
        <f t="shared" si="4"/>
        <v>15</v>
      </c>
    </row>
    <row r="18" spans="1:10" ht="18" x14ac:dyDescent="0.35">
      <c r="A18" s="82" t="s">
        <v>356</v>
      </c>
      <c r="B18" s="121">
        <f t="shared" si="0"/>
        <v>13</v>
      </c>
      <c r="C18" s="127" t="s">
        <v>357</v>
      </c>
      <c r="D18" s="124">
        <f>SUMIF(Доначисление!A:A,Отмененные!A18,Доначисление!I:I)</f>
        <v>1511.08137457</v>
      </c>
      <c r="E18" s="124">
        <f>SUMIF('Отмененные акты'!J:J,Отмененные!A18,'Отмененные акты'!O:O)/1000</f>
        <v>43.014400000000002</v>
      </c>
      <c r="F18" s="124">
        <f>SUMIF('Отмененные акты'!J:J,Отмененные!A18,'Отмененные акты'!AB:AB)/1000</f>
        <v>41.602800000000002</v>
      </c>
      <c r="G18" s="124">
        <f t="shared" si="1"/>
        <v>1.4116</v>
      </c>
      <c r="H18" s="22">
        <f t="shared" si="2"/>
        <v>1509.6697745700001</v>
      </c>
      <c r="I18" s="83">
        <f t="shared" si="3"/>
        <v>9.3416544188541215E-2</v>
      </c>
      <c r="J18" s="85">
        <f t="shared" si="4"/>
        <v>15</v>
      </c>
    </row>
    <row r="19" spans="1:10" ht="18" x14ac:dyDescent="0.35">
      <c r="A19" s="82" t="s">
        <v>328</v>
      </c>
      <c r="B19" s="121">
        <f t="shared" si="0"/>
        <v>1</v>
      </c>
      <c r="C19" s="127" t="s">
        <v>329</v>
      </c>
      <c r="D19" s="124">
        <f>SUMIF(Доначисление!A:A,Отмененные!A19,Доначисление!I:I)</f>
        <v>2808.66158868</v>
      </c>
      <c r="E19" s="124">
        <f>SUMIF('Отмененные акты'!J:J,Отмененные!A19,'Отмененные акты'!O:O)/1000</f>
        <v>0</v>
      </c>
      <c r="F19" s="124">
        <f>SUMIF('Отмененные акты'!J:J,Отмененные!A19,'Отмененные акты'!AB:AB)/1000</f>
        <v>0</v>
      </c>
      <c r="G19" s="124">
        <f t="shared" si="1"/>
        <v>0</v>
      </c>
      <c r="H19" s="22">
        <f t="shared" si="2"/>
        <v>2808.66158868</v>
      </c>
      <c r="I19" s="83">
        <f t="shared" si="3"/>
        <v>0</v>
      </c>
      <c r="J19" s="85">
        <f t="shared" si="4"/>
        <v>15</v>
      </c>
    </row>
    <row r="20" spans="1:10" ht="18" x14ac:dyDescent="0.35">
      <c r="A20" s="82" t="s">
        <v>352</v>
      </c>
      <c r="B20" s="121">
        <f t="shared" si="0"/>
        <v>1</v>
      </c>
      <c r="C20" s="127" t="s">
        <v>276</v>
      </c>
      <c r="D20" s="124">
        <f>SUMIF(Доначисление!A:A,Отмененные!A20,Доначисление!I:I)</f>
        <v>718.23921307000001</v>
      </c>
      <c r="E20" s="124">
        <f>SUMIF('Отмененные акты'!J:J,Отмененные!A20,'Отмененные акты'!O:O)/1000</f>
        <v>0</v>
      </c>
      <c r="F20" s="124">
        <f>SUMIF('Отмененные акты'!J:J,Отмененные!A20,'Отмененные акты'!AB:AB)/1000</f>
        <v>0</v>
      </c>
      <c r="G20" s="124">
        <f t="shared" si="1"/>
        <v>0</v>
      </c>
      <c r="H20" s="22">
        <f t="shared" si="2"/>
        <v>718.23921307000001</v>
      </c>
      <c r="I20" s="83">
        <f t="shared" si="3"/>
        <v>0</v>
      </c>
      <c r="J20" s="85">
        <f t="shared" si="4"/>
        <v>15</v>
      </c>
    </row>
    <row r="21" spans="1:10" ht="18" x14ac:dyDescent="0.35">
      <c r="A21" s="82" t="s">
        <v>358</v>
      </c>
      <c r="B21" s="121">
        <f t="shared" si="0"/>
        <v>1</v>
      </c>
      <c r="C21" s="127" t="s">
        <v>245</v>
      </c>
      <c r="D21" s="124">
        <f>SUMIF(Доначисление!A:A,Отмененные!A21,Доначисление!I:I)</f>
        <v>440.40227971999997</v>
      </c>
      <c r="E21" s="124">
        <f>SUMIF('Отмененные акты'!J:J,Отмененные!A21,'Отмененные акты'!O:O)/1000</f>
        <v>0</v>
      </c>
      <c r="F21" s="124">
        <f>SUMIF('Отмененные акты'!J:J,Отмененные!A21,'Отмененные акты'!AB:AB)/1000</f>
        <v>0</v>
      </c>
      <c r="G21" s="124">
        <f t="shared" si="1"/>
        <v>0</v>
      </c>
      <c r="H21" s="22">
        <f t="shared" si="2"/>
        <v>440.40227971999997</v>
      </c>
      <c r="I21" s="83">
        <f t="shared" si="3"/>
        <v>0</v>
      </c>
      <c r="J21" s="85">
        <f t="shared" si="4"/>
        <v>15</v>
      </c>
    </row>
    <row r="22" spans="1:10" ht="18" x14ac:dyDescent="0.35">
      <c r="A22" s="82" t="s">
        <v>217</v>
      </c>
      <c r="B22" s="121">
        <f t="shared" si="0"/>
        <v>15</v>
      </c>
      <c r="C22" s="127" t="s">
        <v>360</v>
      </c>
      <c r="D22" s="124">
        <f>SUMIF(Доначисление!A:A,Отмененные!A22,Доначисление!I:I)</f>
        <v>3604.2165670200002</v>
      </c>
      <c r="E22" s="124">
        <f>SUMIF('Отмененные акты'!J:J,Отмененные!A22,'Отмененные акты'!O:O)/1000</f>
        <v>97.517699999999991</v>
      </c>
      <c r="F22" s="124">
        <f>SUMIF('Отмененные акты'!J:J,Отмененные!A22,'Отмененные акты'!AB:AB)/1000</f>
        <v>10.5351</v>
      </c>
      <c r="G22" s="124">
        <f t="shared" si="1"/>
        <v>86.982599999999991</v>
      </c>
      <c r="H22" s="22">
        <f t="shared" si="2"/>
        <v>3517.2339670200004</v>
      </c>
      <c r="I22" s="83">
        <f t="shared" si="3"/>
        <v>2.4133566444348822</v>
      </c>
      <c r="J22" s="85">
        <f t="shared" si="4"/>
        <v>0</v>
      </c>
    </row>
    <row r="23" spans="1:10" ht="18" x14ac:dyDescent="0.35">
      <c r="A23" s="82" t="s">
        <v>193</v>
      </c>
      <c r="B23" s="121">
        <f t="shared" si="0"/>
        <v>19</v>
      </c>
      <c r="C23" s="127" t="s">
        <v>194</v>
      </c>
      <c r="D23" s="124">
        <f>SUMIF(Доначисление!A:A,Отмененные!A23,Доначисление!I:I)</f>
        <v>12.336713529999997</v>
      </c>
      <c r="E23" s="124">
        <f>SUMIF('Отмененные акты'!J:J,Отмененные!A23,'Отмененные акты'!O:O)/1000</f>
        <v>14470.951900000002</v>
      </c>
      <c r="F23" s="124">
        <f>SUMIF('Отмененные акты'!J:J,Отмененные!A23,'Отмененные акты'!AB:AB)/1000</f>
        <v>14439.196599999999</v>
      </c>
      <c r="G23" s="124">
        <f t="shared" si="1"/>
        <v>31.755300000002535</v>
      </c>
      <c r="H23" s="22">
        <f t="shared" si="2"/>
        <v>-19.418586470002538</v>
      </c>
      <c r="I23" s="83">
        <f t="shared" si="3"/>
        <v>257.40485845586903</v>
      </c>
      <c r="J23" s="85">
        <f t="shared" si="4"/>
        <v>0</v>
      </c>
    </row>
    <row r="24" spans="1:10" ht="18" x14ac:dyDescent="0.35">
      <c r="A24" s="82" t="s">
        <v>304</v>
      </c>
      <c r="B24" s="121">
        <f t="shared" si="0"/>
        <v>1</v>
      </c>
      <c r="C24" s="127" t="s">
        <v>305</v>
      </c>
      <c r="D24" s="124">
        <f>SUMIF(Доначисление!A:A,Отмененные!A24,Доначисление!I:I)</f>
        <v>407.49042848999994</v>
      </c>
      <c r="E24" s="124">
        <f>SUMIF('Отмененные акты'!J:J,Отмененные!A24,'Отмененные акты'!O:O)/1000</f>
        <v>0</v>
      </c>
      <c r="F24" s="124">
        <f>SUMIF('Отмененные акты'!J:J,Отмененные!A24,'Отмененные акты'!AB:AB)/1000</f>
        <v>0</v>
      </c>
      <c r="G24" s="124">
        <f t="shared" si="1"/>
        <v>0</v>
      </c>
      <c r="H24" s="22">
        <f t="shared" si="2"/>
        <v>407.49042848999994</v>
      </c>
      <c r="I24" s="83">
        <f t="shared" si="3"/>
        <v>0</v>
      </c>
      <c r="J24" s="85">
        <f t="shared" si="4"/>
        <v>15</v>
      </c>
    </row>
    <row r="25" spans="1:10" ht="18" x14ac:dyDescent="0.35">
      <c r="A25" s="82" t="s">
        <v>355</v>
      </c>
      <c r="B25" s="121">
        <f t="shared" si="0"/>
        <v>14</v>
      </c>
      <c r="C25" s="127" t="s">
        <v>148</v>
      </c>
      <c r="D25" s="124">
        <f>SUMIF(Доначисление!A:A,Отмененные!A25,Доначисление!I:I)</f>
        <v>704.02056292999998</v>
      </c>
      <c r="E25" s="124">
        <f>SUMIF('Отмененные акты'!J:J,Отмененные!A25,'Отмененные акты'!O:O)/1000</f>
        <v>580.42070000000012</v>
      </c>
      <c r="F25" s="124">
        <f>SUMIF('Отмененные акты'!J:J,Отмененные!A25,'Отмененные акты'!AB:AB)/1000</f>
        <v>575.67449999999997</v>
      </c>
      <c r="G25" s="124">
        <f t="shared" si="1"/>
        <v>4.7462000000001581</v>
      </c>
      <c r="H25" s="22">
        <f t="shared" si="2"/>
        <v>699.27436292999982</v>
      </c>
      <c r="I25" s="83">
        <f t="shared" si="3"/>
        <v>0.67415644512532047</v>
      </c>
      <c r="J25" s="85">
        <f t="shared" si="4"/>
        <v>15</v>
      </c>
    </row>
    <row r="26" spans="1:10" ht="18.75" thickBot="1" x14ac:dyDescent="0.4">
      <c r="A26" s="152" t="s">
        <v>365</v>
      </c>
      <c r="B26" s="121">
        <f t="shared" si="0"/>
        <v>20</v>
      </c>
      <c r="C26" s="128" t="s">
        <v>20</v>
      </c>
      <c r="D26" s="124">
        <f>SUMIF(Доначисление!A:A,Отмененные!A26,Доначисление!I:I)</f>
        <v>4.6354030000000002</v>
      </c>
      <c r="E26" s="124">
        <f>SUMIF('Отмененные акты'!J:J,Отмененные!A26,'Отмененные акты'!O:O)/1000</f>
        <v>256.18450000000001</v>
      </c>
      <c r="F26" s="124">
        <f>SUMIF('Отмененные акты'!J:J,Отмененные!A26,'Отмененные акты'!AB:AB)/1000</f>
        <v>240.20890000000003</v>
      </c>
      <c r="G26" s="124">
        <f t="shared" si="1"/>
        <v>15.975599999999986</v>
      </c>
      <c r="H26" s="22">
        <f t="shared" si="2"/>
        <v>-11.340196999999986</v>
      </c>
      <c r="I26" s="83">
        <f t="shared" si="3"/>
        <v>344.64317341987277</v>
      </c>
      <c r="J26" s="85">
        <f t="shared" si="4"/>
        <v>0</v>
      </c>
    </row>
    <row r="27" spans="1:10" ht="18.75" thickBot="1" x14ac:dyDescent="0.4">
      <c r="A27" s="150"/>
      <c r="B27" s="251" t="s">
        <v>366</v>
      </c>
      <c r="C27" s="252" t="s">
        <v>465</v>
      </c>
      <c r="D27" s="136">
        <f>SUM(D7:D26)</f>
        <v>42066.551381260004</v>
      </c>
      <c r="E27" s="136">
        <f>SUM(E7:E26)</f>
        <v>16510.068100000004</v>
      </c>
      <c r="F27" s="136">
        <f>SUM(F7:F26)</f>
        <v>16202.727099999998</v>
      </c>
      <c r="G27" s="136">
        <f>SUM(G7:G26)</f>
        <v>307.34100000000268</v>
      </c>
      <c r="H27" s="27">
        <f>D27-G27</f>
        <v>41759.210381260003</v>
      </c>
      <c r="I27" s="84">
        <f>IFERROR(G27/D27,0)*100</f>
        <v>0.73060659813658591</v>
      </c>
      <c r="J27" s="136">
        <f t="shared" si="4"/>
        <v>15</v>
      </c>
    </row>
    <row r="29" spans="1:10" ht="19.5" x14ac:dyDescent="0.3">
      <c r="C29" s="43"/>
    </row>
  </sheetData>
  <mergeCells count="9">
    <mergeCell ref="H4:I5"/>
    <mergeCell ref="F4:F6"/>
    <mergeCell ref="G4:G6"/>
    <mergeCell ref="J4:J6"/>
    <mergeCell ref="A4:A6"/>
    <mergeCell ref="B4:B6"/>
    <mergeCell ref="C4:C6"/>
    <mergeCell ref="D4:D6"/>
    <mergeCell ref="E4:E6"/>
  </mergeCells>
  <conditionalFormatting sqref="H7:H27">
    <cfRule type="cellIs" dxfId="7" priority="7" operator="lessThan">
      <formula>0</formula>
    </cfRule>
    <cfRule type="cellIs" dxfId="6" priority="8" operator="greaterThan">
      <formula>0</formula>
    </cfRule>
  </conditionalFormatting>
  <conditionalFormatting sqref="I7:I27">
    <cfRule type="cellIs" dxfId="5" priority="3" operator="lessThan">
      <formula>2</formula>
    </cfRule>
    <cfRule type="cellIs" dxfId="4" priority="4" operator="greaterThan">
      <formula>2</formula>
    </cfRule>
  </conditionalFormatting>
  <pageMargins left="0.7" right="0.7" top="0.75" bottom="0.75" header="0.3" footer="0.3"/>
  <pageSetup paperSize="9" orientation="portrait"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2:K29"/>
  <sheetViews>
    <sheetView zoomScale="85" zoomScaleNormal="85" workbookViewId="0">
      <selection activeCell="A23" sqref="A23"/>
    </sheetView>
  </sheetViews>
  <sheetFormatPr defaultRowHeight="16.5" x14ac:dyDescent="0.3"/>
  <cols>
    <col min="1" max="1" width="6.85546875" style="18" customWidth="1"/>
    <col min="2" max="2" width="3.85546875" style="18" customWidth="1"/>
    <col min="3" max="3" width="20.85546875" style="18" bestFit="1" customWidth="1"/>
    <col min="4" max="4" width="17.28515625" style="19" customWidth="1"/>
    <col min="5" max="5" width="16.140625" style="19" customWidth="1"/>
    <col min="6" max="6" width="17.7109375" style="19" customWidth="1"/>
    <col min="7" max="7" width="16.28515625" style="19" customWidth="1"/>
    <col min="8" max="9" width="12" style="19" customWidth="1"/>
    <col min="10" max="10" width="9.140625" style="19"/>
  </cols>
  <sheetData>
    <row r="2" spans="1:11" ht="22.5" x14ac:dyDescent="0.4">
      <c r="B2" s="29" t="s">
        <v>5706</v>
      </c>
    </row>
    <row r="3" spans="1:11" ht="17.25" thickBot="1" x14ac:dyDescent="0.35">
      <c r="I3" s="20" t="s">
        <v>344</v>
      </c>
    </row>
    <row r="4" spans="1:11" s="18" customFormat="1" ht="25.5" customHeight="1" x14ac:dyDescent="0.3">
      <c r="A4" s="607" t="s">
        <v>460</v>
      </c>
      <c r="B4" s="591" t="s">
        <v>454</v>
      </c>
      <c r="C4" s="594" t="s">
        <v>345</v>
      </c>
      <c r="D4" s="604" t="s">
        <v>5756</v>
      </c>
      <c r="E4" s="604" t="s">
        <v>905</v>
      </c>
      <c r="F4" s="604" t="s">
        <v>906</v>
      </c>
      <c r="G4" s="604" t="s">
        <v>907</v>
      </c>
      <c r="H4" s="585" t="s">
        <v>908</v>
      </c>
      <c r="I4" s="586"/>
      <c r="J4" s="627" t="s">
        <v>899</v>
      </c>
      <c r="K4" s="19"/>
    </row>
    <row r="5" spans="1:11" s="18" customFormat="1" ht="25.5" customHeight="1" x14ac:dyDescent="0.3">
      <c r="A5" s="608"/>
      <c r="B5" s="592"/>
      <c r="C5" s="595"/>
      <c r="D5" s="605"/>
      <c r="E5" s="605"/>
      <c r="F5" s="605"/>
      <c r="G5" s="605"/>
      <c r="H5" s="589"/>
      <c r="I5" s="590"/>
      <c r="J5" s="628"/>
      <c r="K5" s="19"/>
    </row>
    <row r="6" spans="1:11" s="18" customFormat="1" ht="22.5" customHeight="1" thickBot="1" x14ac:dyDescent="0.35">
      <c r="A6" s="609"/>
      <c r="B6" s="593"/>
      <c r="C6" s="596"/>
      <c r="D6" s="606"/>
      <c r="E6" s="606"/>
      <c r="F6" s="606"/>
      <c r="G6" s="606"/>
      <c r="H6" s="383" t="s">
        <v>347</v>
      </c>
      <c r="I6" s="130" t="s">
        <v>898</v>
      </c>
      <c r="J6" s="629"/>
      <c r="K6" s="19"/>
    </row>
    <row r="7" spans="1:11" s="18" customFormat="1" ht="18" x14ac:dyDescent="0.35">
      <c r="A7" s="151" t="s">
        <v>348</v>
      </c>
      <c r="B7" s="121">
        <v>1</v>
      </c>
      <c r="C7" s="122" t="s">
        <v>49</v>
      </c>
      <c r="D7" s="124">
        <v>2608.9057973000008</v>
      </c>
      <c r="E7" s="124">
        <v>30.044599999999999</v>
      </c>
      <c r="F7" s="124">
        <v>30.044599999999999</v>
      </c>
      <c r="G7" s="124">
        <v>0</v>
      </c>
      <c r="H7" s="22">
        <v>2608.9057973000008</v>
      </c>
      <c r="I7" s="83">
        <v>0</v>
      </c>
      <c r="J7" s="85">
        <v>15</v>
      </c>
      <c r="K7" s="19"/>
    </row>
    <row r="8" spans="1:11" s="18" customFormat="1" ht="18" x14ac:dyDescent="0.3">
      <c r="A8" s="82" t="s">
        <v>256</v>
      </c>
      <c r="B8" s="121">
        <v>1</v>
      </c>
      <c r="C8" s="126" t="s">
        <v>350</v>
      </c>
      <c r="D8" s="124">
        <v>241.51538837999999</v>
      </c>
      <c r="E8" s="124">
        <v>0</v>
      </c>
      <c r="F8" s="124">
        <v>0</v>
      </c>
      <c r="G8" s="124">
        <v>0</v>
      </c>
      <c r="H8" s="22">
        <v>241.51538837999999</v>
      </c>
      <c r="I8" s="83">
        <v>0</v>
      </c>
      <c r="J8" s="85">
        <v>15</v>
      </c>
      <c r="K8" s="19"/>
    </row>
    <row r="9" spans="1:11" s="18" customFormat="1" ht="18" x14ac:dyDescent="0.35">
      <c r="A9" s="82" t="s">
        <v>351</v>
      </c>
      <c r="B9" s="121">
        <v>1</v>
      </c>
      <c r="C9" s="127" t="s">
        <v>177</v>
      </c>
      <c r="D9" s="124">
        <v>39.9489588</v>
      </c>
      <c r="E9" s="124">
        <v>0</v>
      </c>
      <c r="F9" s="124">
        <v>0</v>
      </c>
      <c r="G9" s="124">
        <v>0</v>
      </c>
      <c r="H9" s="22">
        <v>39.9489588</v>
      </c>
      <c r="I9" s="83">
        <v>0</v>
      </c>
      <c r="J9" s="85">
        <v>15</v>
      </c>
      <c r="K9" s="19"/>
    </row>
    <row r="10" spans="1:11" s="18" customFormat="1" ht="18" x14ac:dyDescent="0.3">
      <c r="A10" s="82" t="s">
        <v>354</v>
      </c>
      <c r="B10" s="121">
        <v>1</v>
      </c>
      <c r="C10" s="126" t="s">
        <v>464</v>
      </c>
      <c r="D10" s="124">
        <v>1859.4108859999999</v>
      </c>
      <c r="E10" s="124">
        <v>0</v>
      </c>
      <c r="F10" s="124">
        <v>0</v>
      </c>
      <c r="G10" s="124">
        <v>0</v>
      </c>
      <c r="H10" s="22">
        <v>1859.4108859999999</v>
      </c>
      <c r="I10" s="83">
        <v>0</v>
      </c>
      <c r="J10" s="85">
        <v>15</v>
      </c>
      <c r="K10" s="19"/>
    </row>
    <row r="11" spans="1:11" s="18" customFormat="1" ht="18" x14ac:dyDescent="0.35">
      <c r="A11" s="82" t="s">
        <v>361</v>
      </c>
      <c r="B11" s="121">
        <v>1</v>
      </c>
      <c r="C11" s="127" t="s">
        <v>362</v>
      </c>
      <c r="D11" s="124">
        <v>2199.6467079200002</v>
      </c>
      <c r="E11" s="124">
        <v>14.3569</v>
      </c>
      <c r="F11" s="124">
        <v>14.3569</v>
      </c>
      <c r="G11" s="124">
        <v>0</v>
      </c>
      <c r="H11" s="22">
        <v>2199.6467079200002</v>
      </c>
      <c r="I11" s="83">
        <v>0</v>
      </c>
      <c r="J11" s="85">
        <v>15</v>
      </c>
      <c r="K11" s="19"/>
    </row>
    <row r="12" spans="1:11" s="18" customFormat="1" ht="18" x14ac:dyDescent="0.35">
      <c r="A12" s="82" t="s">
        <v>337</v>
      </c>
      <c r="B12" s="121">
        <v>1</v>
      </c>
      <c r="C12" s="127" t="s">
        <v>353</v>
      </c>
      <c r="D12" s="124">
        <v>4102.1240387400003</v>
      </c>
      <c r="E12" s="124">
        <v>231.77419999999998</v>
      </c>
      <c r="F12" s="124">
        <v>231.77419999999998</v>
      </c>
      <c r="G12" s="124">
        <v>0</v>
      </c>
      <c r="H12" s="22">
        <v>4102.1240387400003</v>
      </c>
      <c r="I12" s="83">
        <v>0</v>
      </c>
      <c r="J12" s="85">
        <v>15</v>
      </c>
      <c r="K12" s="19"/>
    </row>
    <row r="13" spans="1:11" s="18" customFormat="1" ht="18" x14ac:dyDescent="0.35">
      <c r="A13" s="82" t="s">
        <v>359</v>
      </c>
      <c r="B13" s="121">
        <v>1</v>
      </c>
      <c r="C13" s="127" t="s">
        <v>259</v>
      </c>
      <c r="D13" s="124">
        <v>1070.5822434999998</v>
      </c>
      <c r="E13" s="124">
        <v>66.799000000000007</v>
      </c>
      <c r="F13" s="124">
        <v>66.799000000000007</v>
      </c>
      <c r="G13" s="124">
        <v>0</v>
      </c>
      <c r="H13" s="22">
        <v>1070.5822434999998</v>
      </c>
      <c r="I13" s="83">
        <v>0</v>
      </c>
      <c r="J13" s="85">
        <v>15</v>
      </c>
      <c r="K13" s="19"/>
    </row>
    <row r="14" spans="1:11" s="18" customFormat="1" ht="18" x14ac:dyDescent="0.35">
      <c r="A14" s="82" t="s">
        <v>328</v>
      </c>
      <c r="B14" s="121">
        <v>1</v>
      </c>
      <c r="C14" s="127" t="s">
        <v>329</v>
      </c>
      <c r="D14" s="124">
        <v>2808.66158868</v>
      </c>
      <c r="E14" s="124">
        <v>0</v>
      </c>
      <c r="F14" s="124">
        <v>0</v>
      </c>
      <c r="G14" s="124">
        <v>0</v>
      </c>
      <c r="H14" s="22">
        <v>2808.66158868</v>
      </c>
      <c r="I14" s="83">
        <v>0</v>
      </c>
      <c r="J14" s="85">
        <v>15</v>
      </c>
      <c r="K14" s="19"/>
    </row>
    <row r="15" spans="1:11" s="18" customFormat="1" ht="18" x14ac:dyDescent="0.35">
      <c r="A15" s="82" t="s">
        <v>352</v>
      </c>
      <c r="B15" s="121">
        <v>1</v>
      </c>
      <c r="C15" s="127" t="s">
        <v>276</v>
      </c>
      <c r="D15" s="124">
        <v>718.23921307000001</v>
      </c>
      <c r="E15" s="124">
        <v>0</v>
      </c>
      <c r="F15" s="124">
        <v>0</v>
      </c>
      <c r="G15" s="124">
        <v>0</v>
      </c>
      <c r="H15" s="22">
        <v>718.23921307000001</v>
      </c>
      <c r="I15" s="83">
        <v>0</v>
      </c>
      <c r="J15" s="85">
        <v>15</v>
      </c>
      <c r="K15" s="19"/>
    </row>
    <row r="16" spans="1:11" s="18" customFormat="1" ht="18" x14ac:dyDescent="0.35">
      <c r="A16" s="82" t="s">
        <v>358</v>
      </c>
      <c r="B16" s="121">
        <v>1</v>
      </c>
      <c r="C16" s="127" t="s">
        <v>245</v>
      </c>
      <c r="D16" s="124">
        <v>440.40227971999997</v>
      </c>
      <c r="E16" s="124">
        <v>0</v>
      </c>
      <c r="F16" s="124">
        <v>0</v>
      </c>
      <c r="G16" s="124">
        <v>0</v>
      </c>
      <c r="H16" s="22">
        <v>440.40227971999997</v>
      </c>
      <c r="I16" s="83">
        <v>0</v>
      </c>
      <c r="J16" s="85">
        <v>15</v>
      </c>
      <c r="K16" s="19"/>
    </row>
    <row r="17" spans="1:11" s="18" customFormat="1" ht="18" x14ac:dyDescent="0.35">
      <c r="A17" s="82" t="s">
        <v>304</v>
      </c>
      <c r="B17" s="121">
        <v>1</v>
      </c>
      <c r="C17" s="127" t="s">
        <v>305</v>
      </c>
      <c r="D17" s="124">
        <v>407.49042848999989</v>
      </c>
      <c r="E17" s="124">
        <v>0</v>
      </c>
      <c r="F17" s="124">
        <v>0</v>
      </c>
      <c r="G17" s="124">
        <v>0</v>
      </c>
      <c r="H17" s="22">
        <v>407.49042848999989</v>
      </c>
      <c r="I17" s="83">
        <v>0</v>
      </c>
      <c r="J17" s="85">
        <v>15</v>
      </c>
      <c r="K17" s="19"/>
    </row>
    <row r="18" spans="1:11" s="18" customFormat="1" ht="18" x14ac:dyDescent="0.35">
      <c r="A18" s="82" t="s">
        <v>356</v>
      </c>
      <c r="B18" s="121">
        <v>12</v>
      </c>
      <c r="C18" s="127" t="s">
        <v>357</v>
      </c>
      <c r="D18" s="124">
        <v>1511.08137457</v>
      </c>
      <c r="E18" s="124">
        <v>43.014400000000002</v>
      </c>
      <c r="F18" s="124">
        <v>41.602800000000002</v>
      </c>
      <c r="G18" s="124">
        <v>1.4116</v>
      </c>
      <c r="H18" s="22">
        <v>1509.6697745700001</v>
      </c>
      <c r="I18" s="83">
        <v>9.3416544188541215E-2</v>
      </c>
      <c r="J18" s="85">
        <v>15</v>
      </c>
      <c r="K18" s="19"/>
    </row>
    <row r="19" spans="1:11" s="18" customFormat="1" ht="18" x14ac:dyDescent="0.35">
      <c r="A19" s="82" t="s">
        <v>363</v>
      </c>
      <c r="B19" s="121">
        <v>13</v>
      </c>
      <c r="C19" s="127" t="s">
        <v>364</v>
      </c>
      <c r="D19" s="124">
        <v>6068.3442885800005</v>
      </c>
      <c r="E19" s="124">
        <v>356.38900000000001</v>
      </c>
      <c r="F19" s="124">
        <v>340.76749999999998</v>
      </c>
      <c r="G19" s="124">
        <v>15.621500000000026</v>
      </c>
      <c r="H19" s="22">
        <v>6052.7227885800003</v>
      </c>
      <c r="I19" s="83">
        <v>0.25742606643789284</v>
      </c>
      <c r="J19" s="85">
        <v>15</v>
      </c>
      <c r="K19" s="19"/>
    </row>
    <row r="20" spans="1:11" s="18" customFormat="1" ht="18" x14ac:dyDescent="0.35">
      <c r="A20" s="82" t="s">
        <v>355</v>
      </c>
      <c r="B20" s="121">
        <v>14</v>
      </c>
      <c r="C20" s="127" t="s">
        <v>148</v>
      </c>
      <c r="D20" s="124">
        <v>704.02056292999998</v>
      </c>
      <c r="E20" s="124">
        <v>580.42070000000012</v>
      </c>
      <c r="F20" s="124">
        <v>575.67449999999997</v>
      </c>
      <c r="G20" s="124">
        <v>4.7462000000001581</v>
      </c>
      <c r="H20" s="22">
        <v>699.27436292999982</v>
      </c>
      <c r="I20" s="83">
        <v>0.67415644512532047</v>
      </c>
      <c r="J20" s="85">
        <v>15</v>
      </c>
      <c r="K20" s="19"/>
    </row>
    <row r="21" spans="1:11" s="18" customFormat="1" ht="18" x14ac:dyDescent="0.35">
      <c r="A21" s="82" t="s">
        <v>217</v>
      </c>
      <c r="B21" s="121">
        <v>15</v>
      </c>
      <c r="C21" s="127" t="s">
        <v>360</v>
      </c>
      <c r="D21" s="124">
        <v>3604.2165670200002</v>
      </c>
      <c r="E21" s="124">
        <v>97.517699999999991</v>
      </c>
      <c r="F21" s="124">
        <v>10.5351</v>
      </c>
      <c r="G21" s="124">
        <v>86.982599999999991</v>
      </c>
      <c r="H21" s="22">
        <v>3517.2339670200004</v>
      </c>
      <c r="I21" s="83">
        <v>2.4133566444348822</v>
      </c>
      <c r="J21" s="85">
        <v>0</v>
      </c>
      <c r="K21" s="19"/>
    </row>
    <row r="22" spans="1:11" s="18" customFormat="1" ht="18" x14ac:dyDescent="0.35">
      <c r="A22" s="82" t="s">
        <v>290</v>
      </c>
      <c r="B22" s="121">
        <v>16</v>
      </c>
      <c r="C22" s="127" t="s">
        <v>291</v>
      </c>
      <c r="D22" s="124">
        <v>83.797923540000014</v>
      </c>
      <c r="E22" s="124">
        <v>66.93310000000001</v>
      </c>
      <c r="F22" s="124">
        <v>62.073400000000007</v>
      </c>
      <c r="G22" s="124">
        <v>4.8597000000000037</v>
      </c>
      <c r="H22" s="22">
        <v>78.93822354000001</v>
      </c>
      <c r="I22" s="83">
        <v>5.7993083774686607</v>
      </c>
      <c r="J22" s="85">
        <v>0</v>
      </c>
      <c r="K22" s="19"/>
    </row>
    <row r="23" spans="1:11" s="18" customFormat="1" ht="18" x14ac:dyDescent="0.35">
      <c r="A23" s="82" t="s">
        <v>282</v>
      </c>
      <c r="B23" s="121">
        <v>17</v>
      </c>
      <c r="C23" s="127" t="s">
        <v>283</v>
      </c>
      <c r="D23" s="124">
        <v>492.47053360999996</v>
      </c>
      <c r="E23" s="124">
        <v>170.66149999999999</v>
      </c>
      <c r="F23" s="124">
        <v>64.006899999999987</v>
      </c>
      <c r="G23" s="124">
        <v>106.6546</v>
      </c>
      <c r="H23" s="22">
        <v>385.81593360999995</v>
      </c>
      <c r="I23" s="83">
        <v>21.657052091661289</v>
      </c>
      <c r="J23" s="85">
        <v>0</v>
      </c>
      <c r="K23" s="19"/>
    </row>
    <row r="24" spans="1:11" s="18" customFormat="1" ht="18" x14ac:dyDescent="0.3">
      <c r="A24" s="82" t="s">
        <v>289</v>
      </c>
      <c r="B24" s="121">
        <v>18</v>
      </c>
      <c r="C24" s="126" t="s">
        <v>349</v>
      </c>
      <c r="D24" s="124">
        <v>158.85571300000001</v>
      </c>
      <c r="E24" s="124">
        <v>125.02059999999999</v>
      </c>
      <c r="F24" s="124">
        <v>85.686699999999988</v>
      </c>
      <c r="G24" s="124">
        <v>39.3339</v>
      </c>
      <c r="H24" s="22">
        <v>119.52181300000001</v>
      </c>
      <c r="I24" s="83">
        <v>24.76077143036083</v>
      </c>
      <c r="J24" s="85">
        <v>0</v>
      </c>
      <c r="K24" s="19"/>
    </row>
    <row r="25" spans="1:11" s="18" customFormat="1" ht="18" x14ac:dyDescent="0.35">
      <c r="A25" s="82" t="s">
        <v>193</v>
      </c>
      <c r="B25" s="121">
        <v>19</v>
      </c>
      <c r="C25" s="127" t="s">
        <v>194</v>
      </c>
      <c r="D25" s="124">
        <v>11.607484529999997</v>
      </c>
      <c r="E25" s="124">
        <v>14470.951900000002</v>
      </c>
      <c r="F25" s="124">
        <v>14439.196599999999</v>
      </c>
      <c r="G25" s="124">
        <v>31.755300000002535</v>
      </c>
      <c r="H25" s="22">
        <v>-20.147815470002538</v>
      </c>
      <c r="I25" s="83">
        <v>273.5760699739011</v>
      </c>
      <c r="J25" s="85">
        <v>0</v>
      </c>
      <c r="K25" s="19"/>
    </row>
    <row r="26" spans="1:11" s="18" customFormat="1" ht="18.75" thickBot="1" x14ac:dyDescent="0.4">
      <c r="A26" s="152" t="s">
        <v>365</v>
      </c>
      <c r="B26" s="121">
        <v>20</v>
      </c>
      <c r="C26" s="128" t="s">
        <v>20</v>
      </c>
      <c r="D26" s="124">
        <v>4.6354030000000002</v>
      </c>
      <c r="E26" s="124">
        <v>256.18450000000001</v>
      </c>
      <c r="F26" s="124">
        <v>240.20890000000003</v>
      </c>
      <c r="G26" s="124">
        <v>15.975599999999986</v>
      </c>
      <c r="H26" s="22">
        <v>-11.340196999999986</v>
      </c>
      <c r="I26" s="83">
        <v>344.64317341987277</v>
      </c>
      <c r="J26" s="86">
        <v>0</v>
      </c>
      <c r="K26" s="19"/>
    </row>
    <row r="27" spans="1:11" s="18" customFormat="1" ht="18.75" thickBot="1" x14ac:dyDescent="0.4">
      <c r="A27" s="150"/>
      <c r="B27" s="251" t="s">
        <v>366</v>
      </c>
      <c r="C27" s="252"/>
      <c r="D27" s="136">
        <v>29135.957381380002</v>
      </c>
      <c r="E27" s="136">
        <v>16510.068100000004</v>
      </c>
      <c r="F27" s="136">
        <v>16202.727099999998</v>
      </c>
      <c r="G27" s="136">
        <v>307.34100000000268</v>
      </c>
      <c r="H27" s="27">
        <v>28828.616381379998</v>
      </c>
      <c r="I27" s="84">
        <v>1.0548512134920129</v>
      </c>
      <c r="J27" s="225">
        <v>5</v>
      </c>
      <c r="K27" s="19"/>
    </row>
    <row r="29" spans="1:11" ht="19.5" x14ac:dyDescent="0.3">
      <c r="C29" s="43"/>
    </row>
  </sheetData>
  <mergeCells count="9">
    <mergeCell ref="A4:A6"/>
    <mergeCell ref="B4:B6"/>
    <mergeCell ref="J4:J6"/>
    <mergeCell ref="C4:C6"/>
    <mergeCell ref="D4:D6"/>
    <mergeCell ref="E4:E6"/>
    <mergeCell ref="F4:F6"/>
    <mergeCell ref="G4:G6"/>
    <mergeCell ref="H4:I5"/>
  </mergeCells>
  <conditionalFormatting sqref="H7:H27">
    <cfRule type="cellIs" dxfId="3" priority="3" operator="lessThan">
      <formula>0</formula>
    </cfRule>
    <cfRule type="cellIs" dxfId="2" priority="4" operator="greaterThan">
      <formula>0</formula>
    </cfRule>
  </conditionalFormatting>
  <conditionalFormatting sqref="I7:I27">
    <cfRule type="cellIs" dxfId="1" priority="1" operator="lessThan">
      <formula>2</formula>
    </cfRule>
    <cfRule type="cellIs" dxfId="0" priority="2" operator="greaterThan">
      <formula>2</formula>
    </cfRule>
  </conditionalFormatting>
  <pageMargins left="0.7" right="0.7" top="0.75" bottom="0.75" header="0.3" footer="0.3"/>
  <pageSetup paperSize="9"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tabColor rgb="FF00B0F0"/>
  </sheetPr>
  <dimension ref="A2:AN84"/>
  <sheetViews>
    <sheetView topLeftCell="U1" workbookViewId="0">
      <selection activeCell="AB6" sqref="AB6"/>
    </sheetView>
  </sheetViews>
  <sheetFormatPr defaultRowHeight="15" x14ac:dyDescent="0.25"/>
  <cols>
    <col min="1" max="1" width="4.28515625" style="395" customWidth="1"/>
    <col min="2" max="2" width="15.140625" style="396" customWidth="1"/>
    <col min="3" max="3" width="28.42578125" style="396" customWidth="1"/>
    <col min="4" max="4" width="13.5703125" style="397" customWidth="1"/>
    <col min="5" max="5" width="9.7109375" style="397" customWidth="1"/>
    <col min="6" max="6" width="10" style="397" customWidth="1"/>
    <col min="7" max="7" width="14.85546875" style="397" customWidth="1"/>
    <col min="8" max="8" width="10.5703125" style="397" customWidth="1"/>
    <col min="9" max="9" width="20.28515625" style="397" customWidth="1"/>
    <col min="10" max="10" width="4.140625" style="397" bestFit="1" customWidth="1"/>
    <col min="11" max="11" width="8.7109375" style="397" customWidth="1"/>
    <col min="12" max="12" width="9.140625" style="397" customWidth="1"/>
    <col min="13" max="13" width="10" style="397" customWidth="1"/>
    <col min="14" max="14" width="10.5703125" style="396" customWidth="1"/>
    <col min="15" max="18" width="15.42578125" style="480" customWidth="1"/>
    <col min="19" max="19" width="11.42578125" style="399" customWidth="1"/>
    <col min="20" max="20" width="11.140625" style="398" customWidth="1"/>
    <col min="21" max="21" width="6.140625" style="395" customWidth="1"/>
    <col min="22" max="22" width="20" style="396" customWidth="1"/>
    <col min="23" max="23" width="11.140625" style="396" customWidth="1"/>
    <col min="24" max="24" width="7" style="396" customWidth="1"/>
    <col min="25" max="25" width="5.7109375" style="396" customWidth="1"/>
    <col min="26" max="26" width="4.42578125" style="396" customWidth="1"/>
    <col min="27" max="27" width="11.140625" style="395" customWidth="1"/>
    <col min="28" max="28" width="15" style="480" customWidth="1"/>
    <col min="29" max="29" width="13.7109375" style="480" customWidth="1"/>
    <col min="30" max="30" width="12.42578125" style="399" customWidth="1"/>
    <col min="31" max="31" width="12.28515625" style="399" customWidth="1"/>
    <col min="32" max="32" width="14" style="398" customWidth="1"/>
    <col min="33" max="33" width="14.42578125" style="398" customWidth="1"/>
    <col min="34" max="34" width="6.42578125" style="398" customWidth="1"/>
    <col min="35" max="35" width="14.42578125" style="398" customWidth="1"/>
    <col min="36" max="36" width="5" style="398" customWidth="1"/>
    <col min="37" max="37" width="5.5703125" style="398" customWidth="1"/>
    <col min="38" max="38" width="12.7109375" style="398" customWidth="1"/>
    <col min="39" max="39" width="13.5703125" style="395" customWidth="1"/>
    <col min="40" max="40" width="18.28515625" style="395" customWidth="1"/>
    <col min="41" max="16384" width="9.140625" style="232"/>
  </cols>
  <sheetData>
    <row r="2" spans="1:40" ht="13.5" customHeight="1" x14ac:dyDescent="0.25">
      <c r="V2" s="400" t="s">
        <v>5534</v>
      </c>
      <c r="AB2" s="480" t="s">
        <v>5535</v>
      </c>
    </row>
    <row r="3" spans="1:40" ht="13.5" customHeight="1" x14ac:dyDescent="0.25">
      <c r="A3" s="631" t="s">
        <v>454</v>
      </c>
      <c r="B3" s="632" t="s">
        <v>5536</v>
      </c>
      <c r="C3" s="632" t="s">
        <v>5537</v>
      </c>
      <c r="D3" s="635" t="s">
        <v>901</v>
      </c>
      <c r="E3" s="638" t="s">
        <v>5538</v>
      </c>
      <c r="F3" s="630" t="s">
        <v>5539</v>
      </c>
      <c r="G3" s="642" t="s">
        <v>647</v>
      </c>
      <c r="H3" s="631" t="s">
        <v>5540</v>
      </c>
      <c r="I3" s="635" t="s">
        <v>5541</v>
      </c>
      <c r="J3" s="401"/>
      <c r="K3" s="401"/>
      <c r="L3" s="635" t="s">
        <v>5542</v>
      </c>
      <c r="M3" s="635" t="s">
        <v>5543</v>
      </c>
      <c r="N3" s="635" t="s">
        <v>5544</v>
      </c>
      <c r="O3" s="645" t="s">
        <v>5545</v>
      </c>
      <c r="P3" s="645" t="s">
        <v>5546</v>
      </c>
      <c r="Q3" s="645" t="s">
        <v>5547</v>
      </c>
      <c r="R3" s="645" t="s">
        <v>5548</v>
      </c>
      <c r="S3" s="648" t="s">
        <v>5549</v>
      </c>
      <c r="T3" s="639" t="s">
        <v>5550</v>
      </c>
      <c r="U3" s="632" t="s">
        <v>5551</v>
      </c>
      <c r="V3" s="651" t="s">
        <v>5552</v>
      </c>
      <c r="W3" s="652" t="s">
        <v>5553</v>
      </c>
      <c r="X3" s="651" t="s">
        <v>5554</v>
      </c>
      <c r="Y3" s="655"/>
      <c r="Z3" s="652" t="s">
        <v>5555</v>
      </c>
      <c r="AA3" s="670" t="s">
        <v>5556</v>
      </c>
      <c r="AB3" s="662" t="s">
        <v>5557</v>
      </c>
      <c r="AC3" s="665" t="s">
        <v>5558</v>
      </c>
      <c r="AD3" s="666" t="s">
        <v>5559</v>
      </c>
      <c r="AE3" s="667" t="s">
        <v>5560</v>
      </c>
      <c r="AF3" s="639" t="s">
        <v>5561</v>
      </c>
      <c r="AG3" s="639" t="s">
        <v>5562</v>
      </c>
      <c r="AH3" s="658" t="s">
        <v>5563</v>
      </c>
      <c r="AI3" s="659" t="s">
        <v>5564</v>
      </c>
      <c r="AJ3" s="659" t="s">
        <v>5565</v>
      </c>
      <c r="AK3" s="659" t="s">
        <v>5566</v>
      </c>
      <c r="AL3" s="658" t="s">
        <v>5567</v>
      </c>
      <c r="AM3" s="675" t="s">
        <v>5568</v>
      </c>
      <c r="AN3" s="671" t="s">
        <v>650</v>
      </c>
    </row>
    <row r="4" spans="1:40" ht="13.5" customHeight="1" x14ac:dyDescent="0.25">
      <c r="A4" s="631"/>
      <c r="B4" s="633"/>
      <c r="C4" s="633"/>
      <c r="D4" s="636"/>
      <c r="E4" s="638"/>
      <c r="F4" s="630"/>
      <c r="G4" s="643"/>
      <c r="H4" s="631"/>
      <c r="I4" s="636"/>
      <c r="J4" s="402"/>
      <c r="K4" s="402"/>
      <c r="L4" s="636"/>
      <c r="M4" s="636"/>
      <c r="N4" s="636"/>
      <c r="O4" s="646"/>
      <c r="P4" s="646"/>
      <c r="Q4" s="646"/>
      <c r="R4" s="646"/>
      <c r="S4" s="649"/>
      <c r="T4" s="640"/>
      <c r="U4" s="633"/>
      <c r="V4" s="651"/>
      <c r="W4" s="653"/>
      <c r="X4" s="651" t="s">
        <v>5569</v>
      </c>
      <c r="Y4" s="651" t="s">
        <v>5570</v>
      </c>
      <c r="Z4" s="653"/>
      <c r="AA4" s="670"/>
      <c r="AB4" s="663"/>
      <c r="AC4" s="665"/>
      <c r="AD4" s="666"/>
      <c r="AE4" s="668"/>
      <c r="AF4" s="640"/>
      <c r="AG4" s="640"/>
      <c r="AH4" s="658"/>
      <c r="AI4" s="660"/>
      <c r="AJ4" s="660"/>
      <c r="AK4" s="660"/>
      <c r="AL4" s="658"/>
      <c r="AM4" s="675"/>
      <c r="AN4" s="671"/>
    </row>
    <row r="5" spans="1:40" ht="13.5" customHeight="1" x14ac:dyDescent="0.25">
      <c r="A5" s="631"/>
      <c r="B5" s="634"/>
      <c r="C5" s="634"/>
      <c r="D5" s="637"/>
      <c r="E5" s="638"/>
      <c r="F5" s="630"/>
      <c r="G5" s="644"/>
      <c r="H5" s="631"/>
      <c r="I5" s="637"/>
      <c r="J5" s="403"/>
      <c r="K5" s="403" t="s">
        <v>5571</v>
      </c>
      <c r="L5" s="637"/>
      <c r="M5" s="637"/>
      <c r="N5" s="637"/>
      <c r="O5" s="647"/>
      <c r="P5" s="647"/>
      <c r="Q5" s="647"/>
      <c r="R5" s="647"/>
      <c r="S5" s="650"/>
      <c r="T5" s="641"/>
      <c r="U5" s="634"/>
      <c r="V5" s="651"/>
      <c r="W5" s="654"/>
      <c r="X5" s="655"/>
      <c r="Y5" s="655"/>
      <c r="Z5" s="654"/>
      <c r="AA5" s="670"/>
      <c r="AB5" s="664"/>
      <c r="AC5" s="665"/>
      <c r="AD5" s="666"/>
      <c r="AE5" s="669"/>
      <c r="AF5" s="641"/>
      <c r="AG5" s="641"/>
      <c r="AH5" s="658"/>
      <c r="AI5" s="661"/>
      <c r="AJ5" s="661"/>
      <c r="AK5" s="661"/>
      <c r="AL5" s="658"/>
      <c r="AM5" s="675"/>
      <c r="AN5" s="671"/>
    </row>
    <row r="6" spans="1:40" ht="13.5" customHeight="1" x14ac:dyDescent="0.25">
      <c r="A6" s="404"/>
      <c r="B6" s="404">
        <v>1</v>
      </c>
      <c r="C6" s="404">
        <v>2</v>
      </c>
      <c r="D6" s="405">
        <v>3</v>
      </c>
      <c r="E6" s="405"/>
      <c r="F6" s="405"/>
      <c r="G6" s="405"/>
      <c r="H6" s="404">
        <v>4</v>
      </c>
      <c r="I6" s="404">
        <v>5</v>
      </c>
      <c r="J6" s="404"/>
      <c r="K6" s="405">
        <v>6</v>
      </c>
      <c r="L6" s="404">
        <v>7</v>
      </c>
      <c r="M6" s="404">
        <v>8</v>
      </c>
      <c r="N6" s="405">
        <v>9</v>
      </c>
      <c r="O6" s="481">
        <v>10</v>
      </c>
      <c r="P6" s="481">
        <v>11</v>
      </c>
      <c r="Q6" s="481">
        <v>12</v>
      </c>
      <c r="R6" s="481">
        <v>13</v>
      </c>
      <c r="S6" s="406">
        <v>14</v>
      </c>
      <c r="T6" s="405">
        <v>15</v>
      </c>
      <c r="U6" s="404">
        <v>16</v>
      </c>
      <c r="V6" s="404">
        <v>17</v>
      </c>
      <c r="W6" s="405">
        <v>18</v>
      </c>
      <c r="X6" s="404">
        <v>19</v>
      </c>
      <c r="Y6" s="404">
        <v>20</v>
      </c>
      <c r="Z6" s="405">
        <v>21</v>
      </c>
      <c r="AA6" s="404">
        <v>22</v>
      </c>
      <c r="AB6" s="481">
        <v>23</v>
      </c>
      <c r="AC6" s="481">
        <v>24</v>
      </c>
      <c r="AD6" s="406">
        <v>25</v>
      </c>
      <c r="AE6" s="406">
        <v>26</v>
      </c>
      <c r="AF6" s="405">
        <v>27</v>
      </c>
      <c r="AG6" s="404">
        <v>28</v>
      </c>
      <c r="AH6" s="404">
        <v>29</v>
      </c>
      <c r="AI6" s="405">
        <v>30</v>
      </c>
      <c r="AJ6" s="404">
        <v>31</v>
      </c>
      <c r="AK6" s="404">
        <v>32</v>
      </c>
      <c r="AL6" s="405">
        <v>33</v>
      </c>
      <c r="AM6" s="404">
        <v>34</v>
      </c>
      <c r="AN6" s="407"/>
    </row>
    <row r="7" spans="1:40" ht="13.5" hidden="1" customHeight="1" x14ac:dyDescent="0.25">
      <c r="A7" s="410">
        <v>1</v>
      </c>
      <c r="B7" s="411" t="s">
        <v>5572</v>
      </c>
      <c r="C7" s="411" t="s">
        <v>5573</v>
      </c>
      <c r="D7" s="412" t="s">
        <v>5574</v>
      </c>
      <c r="E7" s="411" t="s">
        <v>5575</v>
      </c>
      <c r="F7" s="413">
        <v>45981</v>
      </c>
      <c r="G7" s="408" t="s">
        <v>5576</v>
      </c>
      <c r="H7" s="413">
        <v>45990</v>
      </c>
      <c r="I7" s="411" t="s">
        <v>5577</v>
      </c>
      <c r="J7" s="411" t="s">
        <v>365</v>
      </c>
      <c r="K7" s="408" t="s">
        <v>118</v>
      </c>
      <c r="L7" s="408" t="s">
        <v>118</v>
      </c>
      <c r="M7" s="408"/>
      <c r="N7" s="411" t="s">
        <v>5578</v>
      </c>
      <c r="O7" s="482">
        <v>67364.2</v>
      </c>
      <c r="P7" s="482">
        <v>54422.3</v>
      </c>
      <c r="Q7" s="482">
        <v>12941.9</v>
      </c>
      <c r="R7" s="482"/>
      <c r="S7" s="414"/>
      <c r="T7" s="414"/>
      <c r="U7" s="415">
        <v>1</v>
      </c>
      <c r="V7" s="408" t="s">
        <v>5579</v>
      </c>
      <c r="W7" s="672" t="s">
        <v>5580</v>
      </c>
      <c r="X7" s="408">
        <v>30</v>
      </c>
      <c r="Y7" s="411">
        <v>48</v>
      </c>
      <c r="Z7" s="416"/>
      <c r="AA7" s="417" t="s">
        <v>5581</v>
      </c>
      <c r="AB7" s="482">
        <v>67364.2</v>
      </c>
      <c r="AC7" s="483"/>
      <c r="AD7" s="419"/>
      <c r="AE7" s="419"/>
      <c r="AF7" s="419"/>
      <c r="AG7" s="419"/>
      <c r="AH7" s="420"/>
      <c r="AI7" s="416"/>
      <c r="AJ7" s="416"/>
      <c r="AK7" s="420"/>
      <c r="AL7" s="416"/>
      <c r="AM7" s="419"/>
      <c r="AN7" s="408"/>
    </row>
    <row r="8" spans="1:40" ht="13.5" hidden="1" customHeight="1" x14ac:dyDescent="0.25">
      <c r="A8" s="410">
        <v>2</v>
      </c>
      <c r="B8" s="411" t="s">
        <v>5582</v>
      </c>
      <c r="C8" s="411" t="s">
        <v>5583</v>
      </c>
      <c r="D8" s="412">
        <v>190640017220</v>
      </c>
      <c r="E8" s="411" t="s">
        <v>5584</v>
      </c>
      <c r="F8" s="413">
        <v>46000</v>
      </c>
      <c r="G8" s="408" t="s">
        <v>5585</v>
      </c>
      <c r="H8" s="413">
        <v>46002</v>
      </c>
      <c r="I8" s="411" t="s">
        <v>5586</v>
      </c>
      <c r="J8" s="411" t="s">
        <v>355</v>
      </c>
      <c r="K8" s="408" t="s">
        <v>118</v>
      </c>
      <c r="L8" s="408" t="s">
        <v>118</v>
      </c>
      <c r="M8" s="411"/>
      <c r="N8" s="411" t="s">
        <v>5587</v>
      </c>
      <c r="O8" s="482">
        <f>P8+Q8</f>
        <v>196103.3</v>
      </c>
      <c r="P8" s="482">
        <v>141082.6</v>
      </c>
      <c r="Q8" s="482">
        <v>55020.7</v>
      </c>
      <c r="R8" s="482"/>
      <c r="S8" s="414"/>
      <c r="T8" s="414"/>
      <c r="U8" s="415">
        <v>1</v>
      </c>
      <c r="V8" s="408" t="s">
        <v>5579</v>
      </c>
      <c r="W8" s="672"/>
      <c r="X8" s="411">
        <v>22</v>
      </c>
      <c r="Y8" s="411">
        <v>36</v>
      </c>
      <c r="Z8" s="416"/>
      <c r="AA8" s="417" t="s">
        <v>5581</v>
      </c>
      <c r="AB8" s="482">
        <v>196103.3</v>
      </c>
      <c r="AC8" s="483"/>
      <c r="AD8" s="418"/>
      <c r="AE8" s="419"/>
      <c r="AF8" s="419"/>
      <c r="AG8" s="419"/>
      <c r="AH8" s="420"/>
      <c r="AI8" s="416"/>
      <c r="AJ8" s="416"/>
      <c r="AK8" s="420"/>
      <c r="AL8" s="416"/>
      <c r="AM8" s="419"/>
      <c r="AN8" s="408"/>
    </row>
    <row r="9" spans="1:40" ht="13.5" hidden="1" customHeight="1" x14ac:dyDescent="0.25">
      <c r="A9" s="410">
        <v>3</v>
      </c>
      <c r="B9" s="411" t="s">
        <v>5582</v>
      </c>
      <c r="C9" s="411" t="s">
        <v>5588</v>
      </c>
      <c r="D9" s="412">
        <v>220640029916</v>
      </c>
      <c r="E9" s="411" t="s">
        <v>5589</v>
      </c>
      <c r="F9" s="413">
        <v>46000</v>
      </c>
      <c r="G9" s="408" t="s">
        <v>5576</v>
      </c>
      <c r="H9" s="413">
        <v>46014</v>
      </c>
      <c r="I9" s="411" t="s">
        <v>5590</v>
      </c>
      <c r="J9" s="411" t="s">
        <v>363</v>
      </c>
      <c r="K9" s="408" t="s">
        <v>118</v>
      </c>
      <c r="L9" s="408" t="s">
        <v>118</v>
      </c>
      <c r="M9" s="408"/>
      <c r="N9" s="421" t="s">
        <v>5578</v>
      </c>
      <c r="O9" s="482">
        <v>92244.3</v>
      </c>
      <c r="P9" s="482">
        <v>69867.8</v>
      </c>
      <c r="Q9" s="482">
        <v>22376.5</v>
      </c>
      <c r="R9" s="482"/>
      <c r="S9" s="414"/>
      <c r="T9" s="414"/>
      <c r="U9" s="415">
        <v>1</v>
      </c>
      <c r="V9" s="408" t="s">
        <v>5579</v>
      </c>
      <c r="W9" s="672"/>
      <c r="X9" s="411">
        <v>15</v>
      </c>
      <c r="Y9" s="411">
        <v>24</v>
      </c>
      <c r="Z9" s="416"/>
      <c r="AA9" s="417" t="s">
        <v>5581</v>
      </c>
      <c r="AB9" s="482">
        <v>92244.3</v>
      </c>
      <c r="AC9" s="483"/>
      <c r="AD9" s="414"/>
      <c r="AE9" s="419"/>
      <c r="AF9" s="418"/>
      <c r="AG9" s="418"/>
      <c r="AH9" s="420"/>
      <c r="AI9" s="416"/>
      <c r="AJ9" s="416"/>
      <c r="AK9" s="420"/>
      <c r="AL9" s="416"/>
      <c r="AM9" s="419"/>
      <c r="AN9" s="408"/>
    </row>
    <row r="10" spans="1:40" ht="13.5" hidden="1" customHeight="1" x14ac:dyDescent="0.25">
      <c r="A10" s="410">
        <v>4</v>
      </c>
      <c r="B10" s="411" t="s">
        <v>5591</v>
      </c>
      <c r="C10" s="411" t="s">
        <v>5592</v>
      </c>
      <c r="D10" s="412">
        <v>880319301371</v>
      </c>
      <c r="E10" s="411" t="s">
        <v>5593</v>
      </c>
      <c r="F10" s="413">
        <v>45951</v>
      </c>
      <c r="G10" s="408" t="s">
        <v>5594</v>
      </c>
      <c r="H10" s="413">
        <v>45993</v>
      </c>
      <c r="I10" s="411" t="s">
        <v>5590</v>
      </c>
      <c r="J10" s="411" t="s">
        <v>363</v>
      </c>
      <c r="K10" s="408" t="s">
        <v>118</v>
      </c>
      <c r="L10" s="408" t="s">
        <v>118</v>
      </c>
      <c r="M10" s="411"/>
      <c r="N10" s="411" t="s">
        <v>5578</v>
      </c>
      <c r="O10" s="482">
        <v>184605.4</v>
      </c>
      <c r="P10" s="482">
        <v>133108</v>
      </c>
      <c r="Q10" s="482">
        <v>51497.4</v>
      </c>
      <c r="R10" s="482"/>
      <c r="S10" s="414"/>
      <c r="T10" s="414"/>
      <c r="U10" s="415" t="s">
        <v>5595</v>
      </c>
      <c r="V10" s="408" t="s">
        <v>5596</v>
      </c>
      <c r="W10" s="672"/>
      <c r="X10" s="411">
        <v>29</v>
      </c>
      <c r="Y10" s="411">
        <v>45</v>
      </c>
      <c r="Z10" s="416"/>
      <c r="AA10" s="417" t="s">
        <v>5581</v>
      </c>
      <c r="AB10" s="482">
        <v>184605.4</v>
      </c>
      <c r="AC10" s="483"/>
      <c r="AD10" s="414"/>
      <c r="AE10" s="419"/>
      <c r="AF10" s="418"/>
      <c r="AG10" s="418"/>
      <c r="AH10" s="420"/>
      <c r="AI10" s="416"/>
      <c r="AJ10" s="416"/>
      <c r="AK10" s="420"/>
      <c r="AL10" s="416"/>
      <c r="AM10" s="419"/>
      <c r="AN10" s="408"/>
    </row>
    <row r="11" spans="1:40" ht="13.5" hidden="1" customHeight="1" x14ac:dyDescent="0.25">
      <c r="A11" s="410">
        <v>5</v>
      </c>
      <c r="B11" s="411" t="s">
        <v>5597</v>
      </c>
      <c r="C11" s="411" t="s">
        <v>5598</v>
      </c>
      <c r="D11" s="412">
        <v>210540007028</v>
      </c>
      <c r="E11" s="411" t="s">
        <v>5599</v>
      </c>
      <c r="F11" s="413">
        <v>45663</v>
      </c>
      <c r="G11" s="411" t="s">
        <v>5600</v>
      </c>
      <c r="H11" s="413">
        <v>45702</v>
      </c>
      <c r="I11" s="411" t="s">
        <v>5601</v>
      </c>
      <c r="J11" s="411" t="s">
        <v>282</v>
      </c>
      <c r="K11" s="408" t="s">
        <v>118</v>
      </c>
      <c r="L11" s="408" t="s">
        <v>118</v>
      </c>
      <c r="M11" s="408"/>
      <c r="N11" s="411" t="s">
        <v>5602</v>
      </c>
      <c r="O11" s="496">
        <v>170661.5</v>
      </c>
      <c r="P11" s="482">
        <v>121916.8</v>
      </c>
      <c r="Q11" s="482">
        <v>48744.7</v>
      </c>
      <c r="R11" s="482"/>
      <c r="S11" s="414"/>
      <c r="T11" s="414"/>
      <c r="U11" s="415" t="s">
        <v>5603</v>
      </c>
      <c r="V11" s="408" t="s">
        <v>5604</v>
      </c>
      <c r="W11" s="672"/>
      <c r="X11" s="411">
        <v>225</v>
      </c>
      <c r="Y11" s="411">
        <v>336</v>
      </c>
      <c r="Z11" s="416" t="s">
        <v>904</v>
      </c>
      <c r="AA11" s="418" t="s">
        <v>5605</v>
      </c>
      <c r="AB11" s="483">
        <f>O11-AC11</f>
        <v>64006.899999999994</v>
      </c>
      <c r="AC11" s="483">
        <v>106654.6</v>
      </c>
      <c r="AD11" s="414"/>
      <c r="AE11" s="418"/>
      <c r="AF11" s="418"/>
      <c r="AG11" s="418"/>
      <c r="AH11" s="420"/>
      <c r="AI11" s="416"/>
      <c r="AJ11" s="416"/>
      <c r="AK11" s="420"/>
      <c r="AL11" s="416"/>
      <c r="AM11" s="419"/>
      <c r="AN11" s="408"/>
    </row>
    <row r="12" spans="1:40" ht="13.5" hidden="1" customHeight="1" x14ac:dyDescent="0.25">
      <c r="A12" s="410">
        <v>9</v>
      </c>
      <c r="B12" s="422" t="s">
        <v>5606</v>
      </c>
      <c r="C12" s="422" t="s">
        <v>5607</v>
      </c>
      <c r="D12" s="423" t="s">
        <v>5608</v>
      </c>
      <c r="E12" s="422" t="s">
        <v>5609</v>
      </c>
      <c r="F12" s="424">
        <v>45985</v>
      </c>
      <c r="G12" s="425" t="s">
        <v>5610</v>
      </c>
      <c r="H12" s="424">
        <v>46016</v>
      </c>
      <c r="I12" s="422" t="s">
        <v>5611</v>
      </c>
      <c r="J12" s="411" t="s">
        <v>348</v>
      </c>
      <c r="K12" s="425" t="s">
        <v>118</v>
      </c>
      <c r="L12" s="425" t="s">
        <v>118</v>
      </c>
      <c r="M12" s="425"/>
      <c r="N12" s="422" t="s">
        <v>5578</v>
      </c>
      <c r="O12" s="484">
        <v>877.1</v>
      </c>
      <c r="P12" s="484">
        <v>827.4</v>
      </c>
      <c r="Q12" s="484">
        <v>49.7</v>
      </c>
      <c r="R12" s="484"/>
      <c r="S12" s="426"/>
      <c r="T12" s="426"/>
      <c r="U12" s="427" t="s">
        <v>5603</v>
      </c>
      <c r="V12" s="425" t="s">
        <v>5604</v>
      </c>
      <c r="W12" s="673"/>
      <c r="X12" s="422">
        <v>19</v>
      </c>
      <c r="Y12" s="422">
        <v>30</v>
      </c>
      <c r="Z12" s="428"/>
      <c r="AA12" s="429" t="s">
        <v>5581</v>
      </c>
      <c r="AB12" s="484">
        <v>877.1</v>
      </c>
      <c r="AC12" s="485"/>
      <c r="AD12" s="426"/>
      <c r="AE12" s="429"/>
      <c r="AF12" s="429"/>
      <c r="AG12" s="429"/>
      <c r="AH12" s="430"/>
      <c r="AI12" s="428"/>
      <c r="AJ12" s="428"/>
      <c r="AK12" s="430"/>
      <c r="AL12" s="428"/>
      <c r="AM12" s="431"/>
      <c r="AN12" s="425"/>
    </row>
    <row r="13" spans="1:40" ht="13.5" hidden="1" customHeight="1" x14ac:dyDescent="0.25">
      <c r="A13" s="410">
        <v>10</v>
      </c>
      <c r="B13" s="422" t="s">
        <v>5612</v>
      </c>
      <c r="C13" s="422" t="s">
        <v>5613</v>
      </c>
      <c r="D13" s="423" t="s">
        <v>5614</v>
      </c>
      <c r="E13" s="422" t="s">
        <v>5615</v>
      </c>
      <c r="F13" s="424">
        <v>45967</v>
      </c>
      <c r="G13" s="425" t="s">
        <v>5616</v>
      </c>
      <c r="H13" s="424">
        <v>46006</v>
      </c>
      <c r="I13" s="422" t="s">
        <v>5577</v>
      </c>
      <c r="J13" s="411" t="s">
        <v>365</v>
      </c>
      <c r="K13" s="425" t="s">
        <v>118</v>
      </c>
      <c r="L13" s="425" t="s">
        <v>118</v>
      </c>
      <c r="M13" s="425"/>
      <c r="N13" s="422" t="s">
        <v>5617</v>
      </c>
      <c r="O13" s="484">
        <v>172844.7</v>
      </c>
      <c r="P13" s="484">
        <v>112210.2</v>
      </c>
      <c r="Q13" s="484">
        <v>60634.5</v>
      </c>
      <c r="R13" s="484"/>
      <c r="S13" s="426"/>
      <c r="T13" s="426"/>
      <c r="U13" s="427">
        <v>1</v>
      </c>
      <c r="V13" s="425" t="s">
        <v>5579</v>
      </c>
      <c r="W13" s="673"/>
      <c r="X13" s="422">
        <v>26</v>
      </c>
      <c r="Y13" s="422">
        <v>40</v>
      </c>
      <c r="Z13" s="428"/>
      <c r="AA13" s="429" t="s">
        <v>5581</v>
      </c>
      <c r="AB13" s="484">
        <v>172844.7</v>
      </c>
      <c r="AC13" s="485"/>
      <c r="AD13" s="426"/>
      <c r="AE13" s="429"/>
      <c r="AF13" s="429"/>
      <c r="AG13" s="429"/>
      <c r="AH13" s="430"/>
      <c r="AI13" s="428"/>
      <c r="AJ13" s="428"/>
      <c r="AK13" s="430"/>
      <c r="AL13" s="428"/>
      <c r="AM13" s="431"/>
      <c r="AN13" s="425"/>
    </row>
    <row r="14" spans="1:40" ht="13.5" hidden="1" customHeight="1" x14ac:dyDescent="0.25">
      <c r="A14" s="410">
        <v>11</v>
      </c>
      <c r="B14" s="422" t="s">
        <v>5572</v>
      </c>
      <c r="C14" s="422" t="s">
        <v>5618</v>
      </c>
      <c r="D14" s="423" t="s">
        <v>5619</v>
      </c>
      <c r="E14" s="422" t="s">
        <v>5620</v>
      </c>
      <c r="F14" s="424">
        <v>45652</v>
      </c>
      <c r="G14" s="424" t="s">
        <v>5576</v>
      </c>
      <c r="H14" s="424">
        <v>45681</v>
      </c>
      <c r="I14" s="432" t="s">
        <v>5621</v>
      </c>
      <c r="J14" s="411" t="s">
        <v>289</v>
      </c>
      <c r="K14" s="425" t="s">
        <v>118</v>
      </c>
      <c r="L14" s="425" t="s">
        <v>5542</v>
      </c>
      <c r="M14" s="425" t="s">
        <v>5622</v>
      </c>
      <c r="N14" s="422" t="s">
        <v>5602</v>
      </c>
      <c r="O14" s="486">
        <v>9563.3000000000011</v>
      </c>
      <c r="P14" s="484">
        <v>9116.2000000000007</v>
      </c>
      <c r="Q14" s="484">
        <v>447.1</v>
      </c>
      <c r="R14" s="484">
        <v>19016.900000000001</v>
      </c>
      <c r="S14" s="426"/>
      <c r="T14" s="426"/>
      <c r="U14" s="427">
        <v>1</v>
      </c>
      <c r="V14" s="425" t="s">
        <v>5579</v>
      </c>
      <c r="W14" s="673"/>
      <c r="X14" s="422">
        <v>246</v>
      </c>
      <c r="Y14" s="422">
        <v>365</v>
      </c>
      <c r="Z14" s="428" t="s">
        <v>904</v>
      </c>
      <c r="AA14" s="429" t="s">
        <v>5623</v>
      </c>
      <c r="AB14" s="485"/>
      <c r="AC14" s="486">
        <v>9563.3000000000011</v>
      </c>
      <c r="AD14" s="426"/>
      <c r="AE14" s="429"/>
      <c r="AF14" s="429"/>
      <c r="AG14" s="429"/>
      <c r="AH14" s="430"/>
      <c r="AI14" s="428"/>
      <c r="AJ14" s="428"/>
      <c r="AK14" s="430"/>
      <c r="AL14" s="426">
        <v>19016.900000000001</v>
      </c>
      <c r="AM14" s="431"/>
      <c r="AN14" s="425"/>
    </row>
    <row r="15" spans="1:40" ht="13.5" hidden="1" customHeight="1" x14ac:dyDescent="0.25">
      <c r="A15" s="410">
        <v>12</v>
      </c>
      <c r="B15" s="422" t="s">
        <v>5572</v>
      </c>
      <c r="C15" s="422" t="s">
        <v>5618</v>
      </c>
      <c r="D15" s="423" t="s">
        <v>5619</v>
      </c>
      <c r="E15" s="422" t="s">
        <v>5624</v>
      </c>
      <c r="F15" s="424">
        <v>45643</v>
      </c>
      <c r="G15" s="424" t="s">
        <v>5625</v>
      </c>
      <c r="H15" s="424">
        <v>45681</v>
      </c>
      <c r="I15" s="432" t="s">
        <v>5621</v>
      </c>
      <c r="J15" s="411" t="s">
        <v>289</v>
      </c>
      <c r="K15" s="425" t="s">
        <v>118</v>
      </c>
      <c r="L15" s="425" t="s">
        <v>5542</v>
      </c>
      <c r="M15" s="425" t="s">
        <v>5622</v>
      </c>
      <c r="N15" s="422" t="s">
        <v>5602</v>
      </c>
      <c r="O15" s="486">
        <v>115457.29999999999</v>
      </c>
      <c r="P15" s="484">
        <v>82107.899999999994</v>
      </c>
      <c r="Q15" s="484">
        <v>33349.4</v>
      </c>
      <c r="R15" s="484">
        <v>3734728.1</v>
      </c>
      <c r="S15" s="426"/>
      <c r="T15" s="426"/>
      <c r="U15" s="427">
        <v>1</v>
      </c>
      <c r="V15" s="425" t="s">
        <v>5579</v>
      </c>
      <c r="W15" s="674"/>
      <c r="X15" s="422">
        <v>246</v>
      </c>
      <c r="Y15" s="422">
        <v>365</v>
      </c>
      <c r="Z15" s="428" t="s">
        <v>904</v>
      </c>
      <c r="AA15" s="429" t="s">
        <v>5605</v>
      </c>
      <c r="AB15" s="485">
        <f>O15-AC15</f>
        <v>85686.699999999983</v>
      </c>
      <c r="AC15" s="485">
        <v>29770.6</v>
      </c>
      <c r="AD15" s="426"/>
      <c r="AE15" s="429"/>
      <c r="AF15" s="429"/>
      <c r="AG15" s="429"/>
      <c r="AH15" s="430"/>
      <c r="AI15" s="428"/>
      <c r="AJ15" s="428"/>
      <c r="AK15" s="430"/>
      <c r="AL15" s="429">
        <v>2497846.5</v>
      </c>
      <c r="AM15" s="431"/>
      <c r="AN15" s="425"/>
    </row>
    <row r="16" spans="1:40" ht="13.5" hidden="1" customHeight="1" x14ac:dyDescent="0.25">
      <c r="A16" s="410">
        <v>13</v>
      </c>
      <c r="B16" s="434" t="s">
        <v>5626</v>
      </c>
      <c r="C16" s="434" t="s">
        <v>5627</v>
      </c>
      <c r="D16" s="435">
        <v>220140010273</v>
      </c>
      <c r="E16" s="434" t="s">
        <v>5628</v>
      </c>
      <c r="F16" s="436">
        <v>45979</v>
      </c>
      <c r="G16" s="437" t="s">
        <v>5629</v>
      </c>
      <c r="H16" s="436">
        <v>45986</v>
      </c>
      <c r="I16" s="434" t="s">
        <v>5630</v>
      </c>
      <c r="J16" s="411" t="s">
        <v>217</v>
      </c>
      <c r="K16" s="437" t="s">
        <v>118</v>
      </c>
      <c r="L16" s="437" t="s">
        <v>118</v>
      </c>
      <c r="M16" s="437"/>
      <c r="N16" s="434" t="s">
        <v>5578</v>
      </c>
      <c r="O16" s="488">
        <v>1005.6</v>
      </c>
      <c r="P16" s="488">
        <v>982.1</v>
      </c>
      <c r="Q16" s="488">
        <v>23.5</v>
      </c>
      <c r="R16" s="488"/>
      <c r="S16" s="438"/>
      <c r="T16" s="438"/>
      <c r="U16" s="439" t="s">
        <v>5603</v>
      </c>
      <c r="V16" s="437" t="s">
        <v>5604</v>
      </c>
      <c r="W16" s="656" t="s">
        <v>5631</v>
      </c>
      <c r="X16" s="434">
        <v>44</v>
      </c>
      <c r="Y16" s="434">
        <v>66</v>
      </c>
      <c r="Z16" s="440"/>
      <c r="AA16" s="441" t="s">
        <v>5623</v>
      </c>
      <c r="AB16" s="487"/>
      <c r="AC16" s="488">
        <v>1005.6</v>
      </c>
      <c r="AD16" s="438"/>
      <c r="AE16" s="441"/>
      <c r="AF16" s="441"/>
      <c r="AG16" s="441"/>
      <c r="AH16" s="442"/>
      <c r="AI16" s="440"/>
      <c r="AJ16" s="440"/>
      <c r="AK16" s="442"/>
      <c r="AL16" s="441"/>
      <c r="AM16" s="443"/>
      <c r="AN16" s="437"/>
    </row>
    <row r="17" spans="1:40" ht="13.5" hidden="1" customHeight="1" x14ac:dyDescent="0.25">
      <c r="A17" s="410">
        <v>16</v>
      </c>
      <c r="B17" s="434" t="s">
        <v>5632</v>
      </c>
      <c r="C17" s="434" t="s">
        <v>5633</v>
      </c>
      <c r="D17" s="435" t="s">
        <v>5634</v>
      </c>
      <c r="E17" s="434" t="s">
        <v>5635</v>
      </c>
      <c r="F17" s="436">
        <v>45995</v>
      </c>
      <c r="G17" s="437" t="s">
        <v>5576</v>
      </c>
      <c r="H17" s="436">
        <v>46002</v>
      </c>
      <c r="I17" s="434" t="s">
        <v>5586</v>
      </c>
      <c r="J17" s="411" t="s">
        <v>355</v>
      </c>
      <c r="K17" s="437" t="s">
        <v>118</v>
      </c>
      <c r="L17" s="437" t="s">
        <v>118</v>
      </c>
      <c r="M17" s="434"/>
      <c r="N17" s="437" t="s">
        <v>5602</v>
      </c>
      <c r="O17" s="488">
        <v>83894.6</v>
      </c>
      <c r="P17" s="488">
        <v>63399.7</v>
      </c>
      <c r="Q17" s="488">
        <v>20494.900000000009</v>
      </c>
      <c r="R17" s="488"/>
      <c r="S17" s="438"/>
      <c r="T17" s="438"/>
      <c r="U17" s="439">
        <v>1</v>
      </c>
      <c r="V17" s="437" t="s">
        <v>5579</v>
      </c>
      <c r="W17" s="657"/>
      <c r="X17" s="434">
        <v>32</v>
      </c>
      <c r="Y17" s="434">
        <v>50</v>
      </c>
      <c r="Z17" s="440"/>
      <c r="AA17" s="441" t="s">
        <v>5581</v>
      </c>
      <c r="AB17" s="488">
        <v>83894.6</v>
      </c>
      <c r="AC17" s="487"/>
      <c r="AD17" s="438"/>
      <c r="AE17" s="441"/>
      <c r="AF17" s="441"/>
      <c r="AG17" s="441"/>
      <c r="AH17" s="442"/>
      <c r="AI17" s="440"/>
      <c r="AJ17" s="440"/>
      <c r="AK17" s="442"/>
      <c r="AL17" s="441"/>
      <c r="AM17" s="443"/>
      <c r="AN17" s="437"/>
    </row>
    <row r="18" spans="1:40" ht="13.5" hidden="1" customHeight="1" x14ac:dyDescent="0.25">
      <c r="A18" s="410">
        <v>19</v>
      </c>
      <c r="B18" s="411" t="s">
        <v>5597</v>
      </c>
      <c r="C18" s="411" t="s">
        <v>5636</v>
      </c>
      <c r="D18" s="412">
        <v>120840010317</v>
      </c>
      <c r="E18" s="411" t="s">
        <v>5637</v>
      </c>
      <c r="F18" s="413">
        <v>46020</v>
      </c>
      <c r="G18" s="413" t="s">
        <v>5638</v>
      </c>
      <c r="H18" s="413">
        <v>46034</v>
      </c>
      <c r="I18" s="411" t="s">
        <v>5630</v>
      </c>
      <c r="J18" s="411" t="s">
        <v>217</v>
      </c>
      <c r="K18" s="444" t="s">
        <v>118</v>
      </c>
      <c r="L18" s="408" t="s">
        <v>118</v>
      </c>
      <c r="M18" s="408"/>
      <c r="N18" s="411" t="s">
        <v>903</v>
      </c>
      <c r="O18" s="482">
        <v>4827.8999999999996</v>
      </c>
      <c r="P18" s="482">
        <v>4010.2</v>
      </c>
      <c r="Q18" s="482">
        <v>817.7</v>
      </c>
      <c r="R18" s="482"/>
      <c r="S18" s="414"/>
      <c r="T18" s="414"/>
      <c r="U18" s="415" t="s">
        <v>5603</v>
      </c>
      <c r="V18" s="408" t="s">
        <v>5604</v>
      </c>
      <c r="W18" s="676"/>
      <c r="X18" s="411">
        <v>19</v>
      </c>
      <c r="Y18" s="411">
        <v>25</v>
      </c>
      <c r="Z18" s="416"/>
      <c r="AA18" s="418" t="s">
        <v>5623</v>
      </c>
      <c r="AB18" s="489"/>
      <c r="AC18" s="482">
        <v>4827.8999999999996</v>
      </c>
      <c r="AD18" s="414"/>
      <c r="AE18" s="418"/>
      <c r="AF18" s="418"/>
      <c r="AG18" s="418"/>
      <c r="AH18" s="420"/>
      <c r="AI18" s="416"/>
      <c r="AJ18" s="416"/>
      <c r="AK18" s="420"/>
      <c r="AL18" s="418"/>
      <c r="AM18" s="419"/>
      <c r="AN18" s="408"/>
    </row>
    <row r="19" spans="1:40" ht="13.5" hidden="1" customHeight="1" x14ac:dyDescent="0.25">
      <c r="A19" s="410">
        <v>21</v>
      </c>
      <c r="B19" s="411" t="s">
        <v>5591</v>
      </c>
      <c r="C19" s="411" t="s">
        <v>5639</v>
      </c>
      <c r="D19" s="412" t="s">
        <v>5640</v>
      </c>
      <c r="E19" s="411" t="s">
        <v>5641</v>
      </c>
      <c r="F19" s="413">
        <v>45992</v>
      </c>
      <c r="G19" s="413" t="s">
        <v>5616</v>
      </c>
      <c r="H19" s="413">
        <v>46036</v>
      </c>
      <c r="I19" s="411" t="s">
        <v>5611</v>
      </c>
      <c r="J19" s="411" t="s">
        <v>348</v>
      </c>
      <c r="K19" s="444" t="s">
        <v>118</v>
      </c>
      <c r="L19" s="444" t="s">
        <v>118</v>
      </c>
      <c r="M19" s="408"/>
      <c r="N19" s="411" t="s">
        <v>903</v>
      </c>
      <c r="O19" s="482">
        <v>29167.5</v>
      </c>
      <c r="P19" s="482">
        <v>19344</v>
      </c>
      <c r="Q19" s="482">
        <v>9823.5</v>
      </c>
      <c r="R19" s="482">
        <v>71633.399999999994</v>
      </c>
      <c r="S19" s="414"/>
      <c r="T19" s="414"/>
      <c r="U19" s="415" t="s">
        <v>5603</v>
      </c>
      <c r="V19" s="408" t="s">
        <v>5604</v>
      </c>
      <c r="W19" s="676"/>
      <c r="X19" s="411">
        <v>17</v>
      </c>
      <c r="Y19" s="411">
        <v>23</v>
      </c>
      <c r="Z19" s="416"/>
      <c r="AA19" s="418" t="s">
        <v>5581</v>
      </c>
      <c r="AB19" s="482">
        <v>29167.5</v>
      </c>
      <c r="AC19" s="483"/>
      <c r="AD19" s="414"/>
      <c r="AE19" s="418"/>
      <c r="AF19" s="418"/>
      <c r="AG19" s="418"/>
      <c r="AH19" s="420"/>
      <c r="AI19" s="416"/>
      <c r="AJ19" s="416"/>
      <c r="AK19" s="420"/>
      <c r="AL19" s="418"/>
      <c r="AM19" s="419"/>
      <c r="AN19" s="408"/>
    </row>
    <row r="20" spans="1:40" ht="13.5" hidden="1" customHeight="1" x14ac:dyDescent="0.25">
      <c r="A20" s="410">
        <v>22</v>
      </c>
      <c r="B20" s="411" t="s">
        <v>5626</v>
      </c>
      <c r="C20" s="411" t="s">
        <v>3301</v>
      </c>
      <c r="D20" s="412" t="s">
        <v>5642</v>
      </c>
      <c r="E20" s="411" t="s">
        <v>5643</v>
      </c>
      <c r="F20" s="413">
        <v>46015</v>
      </c>
      <c r="G20" s="413" t="s">
        <v>5644</v>
      </c>
      <c r="H20" s="413">
        <v>46034</v>
      </c>
      <c r="I20" s="411" t="s">
        <v>5590</v>
      </c>
      <c r="J20" s="411" t="s">
        <v>363</v>
      </c>
      <c r="K20" s="444" t="s">
        <v>118</v>
      </c>
      <c r="L20" s="408" t="s">
        <v>118</v>
      </c>
      <c r="M20" s="408"/>
      <c r="N20" s="411" t="s">
        <v>5578</v>
      </c>
      <c r="O20" s="482">
        <v>23409.3</v>
      </c>
      <c r="P20" s="482">
        <v>16214.4</v>
      </c>
      <c r="Q20" s="482">
        <v>7194.9</v>
      </c>
      <c r="R20" s="482"/>
      <c r="S20" s="414"/>
      <c r="T20" s="414"/>
      <c r="U20" s="415" t="s">
        <v>5595</v>
      </c>
      <c r="V20" s="408" t="s">
        <v>5596</v>
      </c>
      <c r="W20" s="677"/>
      <c r="X20" s="411">
        <v>19</v>
      </c>
      <c r="Y20" s="411">
        <v>25</v>
      </c>
      <c r="Z20" s="416"/>
      <c r="AA20" s="418" t="s">
        <v>5581</v>
      </c>
      <c r="AB20" s="482">
        <v>23409.3</v>
      </c>
      <c r="AC20" s="483"/>
      <c r="AD20" s="414"/>
      <c r="AE20" s="418"/>
      <c r="AF20" s="418"/>
      <c r="AG20" s="418"/>
      <c r="AH20" s="420"/>
      <c r="AI20" s="416"/>
      <c r="AJ20" s="416"/>
      <c r="AK20" s="420"/>
      <c r="AL20" s="418"/>
      <c r="AM20" s="419"/>
      <c r="AN20" s="408"/>
    </row>
    <row r="21" spans="1:40" ht="13.5" hidden="1" customHeight="1" x14ac:dyDescent="0.25">
      <c r="A21" s="410">
        <v>26</v>
      </c>
      <c r="B21" s="422" t="s">
        <v>5606</v>
      </c>
      <c r="C21" s="422" t="s">
        <v>5645</v>
      </c>
      <c r="D21" s="423">
        <v>970340003085</v>
      </c>
      <c r="E21" s="422" t="s">
        <v>5646</v>
      </c>
      <c r="F21" s="424">
        <v>45313</v>
      </c>
      <c r="G21" s="424" t="s">
        <v>5647</v>
      </c>
      <c r="H21" s="424">
        <v>45345</v>
      </c>
      <c r="I21" s="425" t="s">
        <v>5648</v>
      </c>
      <c r="J21" s="411" t="s">
        <v>193</v>
      </c>
      <c r="K21" s="422" t="s">
        <v>904</v>
      </c>
      <c r="L21" s="425" t="s">
        <v>5542</v>
      </c>
      <c r="M21" s="425" t="s">
        <v>5622</v>
      </c>
      <c r="N21" s="445" t="s">
        <v>5602</v>
      </c>
      <c r="O21" s="486">
        <v>14439196.600000001</v>
      </c>
      <c r="P21" s="484">
        <v>8258701.4000000004</v>
      </c>
      <c r="Q21" s="484">
        <v>6180495.2000000002</v>
      </c>
      <c r="R21" s="484"/>
      <c r="S21" s="426"/>
      <c r="T21" s="433"/>
      <c r="U21" s="427">
        <v>3</v>
      </c>
      <c r="V21" s="425" t="s">
        <v>5649</v>
      </c>
      <c r="W21" s="673"/>
      <c r="X21" s="422">
        <v>486</v>
      </c>
      <c r="Y21" s="422">
        <v>722</v>
      </c>
      <c r="Z21" s="428"/>
      <c r="AA21" s="429" t="s">
        <v>5581</v>
      </c>
      <c r="AB21" s="486">
        <v>14439196.6</v>
      </c>
      <c r="AC21" s="485"/>
      <c r="AD21" s="426"/>
      <c r="AE21" s="429"/>
      <c r="AF21" s="429"/>
      <c r="AG21" s="429"/>
      <c r="AH21" s="430"/>
      <c r="AI21" s="428"/>
      <c r="AJ21" s="428"/>
      <c r="AK21" s="430"/>
      <c r="AL21" s="429"/>
      <c r="AM21" s="431"/>
      <c r="AN21" s="425"/>
    </row>
    <row r="22" spans="1:40" ht="13.5" hidden="1" customHeight="1" x14ac:dyDescent="0.25">
      <c r="A22" s="410">
        <v>27</v>
      </c>
      <c r="B22" s="422" t="s">
        <v>5572</v>
      </c>
      <c r="C22" s="422" t="s">
        <v>5650</v>
      </c>
      <c r="D22" s="423">
        <v>190340012655</v>
      </c>
      <c r="E22" s="422" t="s">
        <v>5651</v>
      </c>
      <c r="F22" s="424">
        <v>46017</v>
      </c>
      <c r="G22" s="425" t="s">
        <v>5652</v>
      </c>
      <c r="H22" s="424">
        <v>46030</v>
      </c>
      <c r="I22" s="422" t="s">
        <v>5653</v>
      </c>
      <c r="J22" s="411" t="s">
        <v>337</v>
      </c>
      <c r="K22" s="425" t="s">
        <v>118</v>
      </c>
      <c r="L22" s="425" t="s">
        <v>118</v>
      </c>
      <c r="M22" s="425"/>
      <c r="N22" s="432" t="s">
        <v>5578</v>
      </c>
      <c r="O22" s="484">
        <v>11199.6</v>
      </c>
      <c r="P22" s="484">
        <v>7602.7</v>
      </c>
      <c r="Q22" s="484">
        <v>3596.9</v>
      </c>
      <c r="R22" s="484"/>
      <c r="S22" s="426"/>
      <c r="T22" s="426"/>
      <c r="U22" s="427">
        <v>1</v>
      </c>
      <c r="V22" s="425" t="s">
        <v>5579</v>
      </c>
      <c r="W22" s="673"/>
      <c r="X22" s="422">
        <v>26</v>
      </c>
      <c r="Y22" s="422">
        <v>36</v>
      </c>
      <c r="Z22" s="428"/>
      <c r="AA22" s="429" t="s">
        <v>5581</v>
      </c>
      <c r="AB22" s="484">
        <v>11199.6</v>
      </c>
      <c r="AC22" s="485"/>
      <c r="AD22" s="426"/>
      <c r="AE22" s="429"/>
      <c r="AF22" s="429"/>
      <c r="AG22" s="429"/>
      <c r="AH22" s="430"/>
      <c r="AI22" s="428"/>
      <c r="AJ22" s="428"/>
      <c r="AK22" s="430"/>
      <c r="AL22" s="429"/>
      <c r="AM22" s="431"/>
      <c r="AN22" s="425"/>
    </row>
    <row r="23" spans="1:40" ht="13.5" hidden="1" customHeight="1" x14ac:dyDescent="0.25">
      <c r="A23" s="410">
        <v>28</v>
      </c>
      <c r="B23" s="422" t="s">
        <v>5572</v>
      </c>
      <c r="C23" s="422" t="s">
        <v>5654</v>
      </c>
      <c r="D23" s="423" t="s">
        <v>5655</v>
      </c>
      <c r="E23" s="422" t="s">
        <v>5656</v>
      </c>
      <c r="F23" s="424">
        <v>46013</v>
      </c>
      <c r="G23" s="424" t="s">
        <v>5576</v>
      </c>
      <c r="H23" s="424">
        <v>46034</v>
      </c>
      <c r="I23" s="422" t="s">
        <v>5653</v>
      </c>
      <c r="J23" s="411" t="s">
        <v>337</v>
      </c>
      <c r="K23" s="446" t="s">
        <v>118</v>
      </c>
      <c r="L23" s="425" t="s">
        <v>118</v>
      </c>
      <c r="M23" s="425"/>
      <c r="N23" s="422" t="s">
        <v>5578</v>
      </c>
      <c r="O23" s="484">
        <v>9420.7000000000007</v>
      </c>
      <c r="P23" s="484">
        <v>7195.7</v>
      </c>
      <c r="Q23" s="484">
        <v>2225</v>
      </c>
      <c r="R23" s="484">
        <v>3685.6</v>
      </c>
      <c r="S23" s="426"/>
      <c r="T23" s="426"/>
      <c r="U23" s="427">
        <v>1</v>
      </c>
      <c r="V23" s="425" t="s">
        <v>5579</v>
      </c>
      <c r="W23" s="673"/>
      <c r="X23" s="422">
        <v>24</v>
      </c>
      <c r="Y23" s="422">
        <v>32</v>
      </c>
      <c r="Z23" s="428"/>
      <c r="AA23" s="429" t="s">
        <v>5581</v>
      </c>
      <c r="AB23" s="484">
        <v>9420.7000000000007</v>
      </c>
      <c r="AC23" s="485"/>
      <c r="AD23" s="426"/>
      <c r="AE23" s="429"/>
      <c r="AF23" s="429"/>
      <c r="AG23" s="429"/>
      <c r="AH23" s="430"/>
      <c r="AI23" s="428"/>
      <c r="AJ23" s="428"/>
      <c r="AK23" s="430"/>
      <c r="AL23" s="429"/>
      <c r="AM23" s="431"/>
      <c r="AN23" s="425"/>
    </row>
    <row r="24" spans="1:40" ht="13.5" hidden="1" customHeight="1" x14ac:dyDescent="0.25">
      <c r="A24" s="410">
        <v>29</v>
      </c>
      <c r="B24" s="422" t="s">
        <v>5657</v>
      </c>
      <c r="C24" s="422" t="s">
        <v>5658</v>
      </c>
      <c r="D24" s="423">
        <v>200440004117</v>
      </c>
      <c r="E24" s="422" t="s">
        <v>5659</v>
      </c>
      <c r="F24" s="424">
        <v>46022</v>
      </c>
      <c r="G24" s="424" t="s">
        <v>5660</v>
      </c>
      <c r="H24" s="424">
        <v>46044</v>
      </c>
      <c r="I24" s="422" t="s">
        <v>5661</v>
      </c>
      <c r="J24" s="411" t="s">
        <v>361</v>
      </c>
      <c r="K24" s="446" t="s">
        <v>118</v>
      </c>
      <c r="L24" s="425" t="s">
        <v>118</v>
      </c>
      <c r="M24" s="425"/>
      <c r="N24" s="422" t="s">
        <v>5578</v>
      </c>
      <c r="O24" s="484">
        <v>14356.9</v>
      </c>
      <c r="P24" s="484">
        <v>10277.799999999999</v>
      </c>
      <c r="Q24" s="484">
        <v>4079.1</v>
      </c>
      <c r="R24" s="484" t="s">
        <v>5662</v>
      </c>
      <c r="S24" s="426"/>
      <c r="T24" s="426"/>
      <c r="U24" s="427" t="s">
        <v>5603</v>
      </c>
      <c r="V24" s="425" t="s">
        <v>5604</v>
      </c>
      <c r="W24" s="673"/>
      <c r="X24" s="422">
        <v>16</v>
      </c>
      <c r="Y24" s="422">
        <v>22</v>
      </c>
      <c r="Z24" s="428"/>
      <c r="AA24" s="429" t="s">
        <v>5581</v>
      </c>
      <c r="AB24" s="484">
        <v>14356.9</v>
      </c>
      <c r="AC24" s="485"/>
      <c r="AD24" s="426"/>
      <c r="AE24" s="429"/>
      <c r="AF24" s="429"/>
      <c r="AG24" s="429"/>
      <c r="AH24" s="430"/>
      <c r="AI24" s="428"/>
      <c r="AJ24" s="428"/>
      <c r="AK24" s="430"/>
      <c r="AL24" s="429"/>
      <c r="AM24" s="431"/>
      <c r="AN24" s="425"/>
    </row>
    <row r="25" spans="1:40" ht="13.5" hidden="1" customHeight="1" x14ac:dyDescent="0.25">
      <c r="A25" s="410">
        <v>30</v>
      </c>
      <c r="B25" s="422" t="s">
        <v>5582</v>
      </c>
      <c r="C25" s="422" t="s">
        <v>5663</v>
      </c>
      <c r="D25" s="423">
        <v>101240006712</v>
      </c>
      <c r="E25" s="422" t="s">
        <v>5664</v>
      </c>
      <c r="F25" s="424">
        <v>46008</v>
      </c>
      <c r="G25" s="424" t="s">
        <v>5665</v>
      </c>
      <c r="H25" s="424">
        <v>46035</v>
      </c>
      <c r="I25" s="422" t="s">
        <v>5586</v>
      </c>
      <c r="J25" s="411" t="s">
        <v>355</v>
      </c>
      <c r="K25" s="446" t="s">
        <v>118</v>
      </c>
      <c r="L25" s="446" t="s">
        <v>118</v>
      </c>
      <c r="M25" s="425"/>
      <c r="N25" s="422" t="s">
        <v>903</v>
      </c>
      <c r="O25" s="484">
        <v>164983.70000000001</v>
      </c>
      <c r="P25" s="484">
        <v>120093.1</v>
      </c>
      <c r="Q25" s="484">
        <v>44890.6</v>
      </c>
      <c r="R25" s="484"/>
      <c r="S25" s="426"/>
      <c r="T25" s="426"/>
      <c r="U25" s="427" t="s">
        <v>5603</v>
      </c>
      <c r="V25" s="425" t="s">
        <v>5604</v>
      </c>
      <c r="W25" s="673"/>
      <c r="X25" s="422">
        <v>23</v>
      </c>
      <c r="Y25" s="422">
        <v>31</v>
      </c>
      <c r="Z25" s="428"/>
      <c r="AA25" s="429" t="s">
        <v>5605</v>
      </c>
      <c r="AB25" s="484">
        <f>O25-AC25</f>
        <v>160237.5</v>
      </c>
      <c r="AC25" s="485">
        <v>4746.2</v>
      </c>
      <c r="AD25" s="426"/>
      <c r="AE25" s="429"/>
      <c r="AF25" s="429"/>
      <c r="AG25" s="429"/>
      <c r="AH25" s="430"/>
      <c r="AI25" s="428"/>
      <c r="AJ25" s="428"/>
      <c r="AK25" s="430"/>
      <c r="AL25" s="429"/>
      <c r="AM25" s="431"/>
      <c r="AN25" s="425"/>
    </row>
    <row r="26" spans="1:40" ht="13.5" hidden="1" customHeight="1" x14ac:dyDescent="0.25">
      <c r="A26" s="410">
        <v>31</v>
      </c>
      <c r="B26" s="422" t="s">
        <v>157</v>
      </c>
      <c r="C26" s="422" t="s">
        <v>5666</v>
      </c>
      <c r="D26" s="423" t="s">
        <v>5667</v>
      </c>
      <c r="E26" s="422" t="s">
        <v>5668</v>
      </c>
      <c r="F26" s="424">
        <v>46021</v>
      </c>
      <c r="G26" s="424" t="s">
        <v>5660</v>
      </c>
      <c r="H26" s="424">
        <v>46031</v>
      </c>
      <c r="I26" s="422" t="s">
        <v>5630</v>
      </c>
      <c r="J26" s="411" t="s">
        <v>217</v>
      </c>
      <c r="K26" s="446" t="s">
        <v>118</v>
      </c>
      <c r="L26" s="425" t="s">
        <v>118</v>
      </c>
      <c r="M26" s="425"/>
      <c r="N26" s="422" t="s">
        <v>5578</v>
      </c>
      <c r="O26" s="484">
        <v>9735.2000000000007</v>
      </c>
      <c r="P26" s="484">
        <v>6368.5</v>
      </c>
      <c r="Q26" s="484">
        <v>3366.7</v>
      </c>
      <c r="R26" s="484">
        <v>1754.6</v>
      </c>
      <c r="S26" s="426"/>
      <c r="T26" s="426"/>
      <c r="U26" s="427">
        <v>1</v>
      </c>
      <c r="V26" s="425" t="s">
        <v>5579</v>
      </c>
      <c r="W26" s="673"/>
      <c r="X26" s="422">
        <v>25</v>
      </c>
      <c r="Y26" s="422">
        <v>35</v>
      </c>
      <c r="Z26" s="428"/>
      <c r="AA26" s="429" t="s">
        <v>5581</v>
      </c>
      <c r="AB26" s="484">
        <v>9735.2000000000007</v>
      </c>
      <c r="AC26" s="485"/>
      <c r="AD26" s="426"/>
      <c r="AE26" s="429"/>
      <c r="AF26" s="429"/>
      <c r="AG26" s="429"/>
      <c r="AH26" s="430"/>
      <c r="AI26" s="428"/>
      <c r="AJ26" s="428"/>
      <c r="AK26" s="430"/>
      <c r="AL26" s="429"/>
      <c r="AM26" s="431"/>
      <c r="AN26" s="425"/>
    </row>
    <row r="27" spans="1:40" ht="13.5" hidden="1" customHeight="1" x14ac:dyDescent="0.25">
      <c r="A27" s="410">
        <v>32</v>
      </c>
      <c r="B27" s="422" t="s">
        <v>157</v>
      </c>
      <c r="C27" s="422" t="s">
        <v>5669</v>
      </c>
      <c r="D27" s="423" t="s">
        <v>5670</v>
      </c>
      <c r="E27" s="422" t="s">
        <v>5671</v>
      </c>
      <c r="F27" s="424">
        <v>45999</v>
      </c>
      <c r="G27" s="424" t="s">
        <v>5665</v>
      </c>
      <c r="H27" s="424">
        <v>46042</v>
      </c>
      <c r="I27" s="422" t="s">
        <v>5630</v>
      </c>
      <c r="J27" s="411" t="s">
        <v>217</v>
      </c>
      <c r="K27" s="446" t="s">
        <v>118</v>
      </c>
      <c r="L27" s="425" t="s">
        <v>118</v>
      </c>
      <c r="M27" s="425"/>
      <c r="N27" s="422" t="s">
        <v>5578</v>
      </c>
      <c r="O27" s="484">
        <v>69008</v>
      </c>
      <c r="P27" s="484">
        <v>44262.9</v>
      </c>
      <c r="Q27" s="484">
        <v>24745.1</v>
      </c>
      <c r="R27" s="484"/>
      <c r="S27" s="426"/>
      <c r="T27" s="426"/>
      <c r="U27" s="427" t="s">
        <v>5603</v>
      </c>
      <c r="V27" s="425" t="s">
        <v>5604</v>
      </c>
      <c r="W27" s="673"/>
      <c r="X27" s="422">
        <v>18</v>
      </c>
      <c r="Y27" s="422">
        <v>24</v>
      </c>
      <c r="Z27" s="428"/>
      <c r="AA27" s="429" t="s">
        <v>5605</v>
      </c>
      <c r="AB27" s="484"/>
      <c r="AC27" s="484">
        <v>69008</v>
      </c>
      <c r="AD27" s="426"/>
      <c r="AE27" s="429"/>
      <c r="AF27" s="429"/>
      <c r="AG27" s="429"/>
      <c r="AH27" s="430"/>
      <c r="AI27" s="428"/>
      <c r="AJ27" s="428"/>
      <c r="AK27" s="430"/>
      <c r="AL27" s="429"/>
      <c r="AM27" s="431"/>
      <c r="AN27" s="425"/>
    </row>
    <row r="28" spans="1:40" ht="13.5" hidden="1" customHeight="1" x14ac:dyDescent="0.25">
      <c r="A28" s="410">
        <v>34</v>
      </c>
      <c r="B28" s="434" t="s">
        <v>5672</v>
      </c>
      <c r="C28" s="434" t="s">
        <v>3480</v>
      </c>
      <c r="D28" s="435" t="s">
        <v>5673</v>
      </c>
      <c r="E28" s="434" t="s">
        <v>5674</v>
      </c>
      <c r="F28" s="436">
        <v>46002</v>
      </c>
      <c r="G28" s="436" t="s">
        <v>5665</v>
      </c>
      <c r="H28" s="436">
        <v>46033</v>
      </c>
      <c r="I28" s="434" t="s">
        <v>5577</v>
      </c>
      <c r="J28" s="411" t="s">
        <v>365</v>
      </c>
      <c r="K28" s="447" t="s">
        <v>118</v>
      </c>
      <c r="L28" s="437" t="s">
        <v>118</v>
      </c>
      <c r="M28" s="437"/>
      <c r="N28" s="434" t="s">
        <v>903</v>
      </c>
      <c r="O28" s="488">
        <v>15975.599999999999</v>
      </c>
      <c r="P28" s="488">
        <v>11360.9</v>
      </c>
      <c r="Q28" s="488">
        <v>4614.7</v>
      </c>
      <c r="R28" s="488"/>
      <c r="S28" s="438"/>
      <c r="T28" s="438"/>
      <c r="U28" s="439">
        <v>1</v>
      </c>
      <c r="V28" s="437" t="s">
        <v>5579</v>
      </c>
      <c r="W28" s="656" t="s">
        <v>5675</v>
      </c>
      <c r="X28" s="434">
        <v>29</v>
      </c>
      <c r="Y28" s="434">
        <v>39</v>
      </c>
      <c r="Z28" s="440"/>
      <c r="AA28" s="441" t="s">
        <v>5623</v>
      </c>
      <c r="AB28" s="488"/>
      <c r="AC28" s="488">
        <v>15975.6</v>
      </c>
      <c r="AD28" s="438"/>
      <c r="AE28" s="441"/>
      <c r="AF28" s="441"/>
      <c r="AG28" s="441"/>
      <c r="AH28" s="442"/>
      <c r="AI28" s="440"/>
      <c r="AJ28" s="440"/>
      <c r="AK28" s="442"/>
      <c r="AL28" s="441"/>
      <c r="AM28" s="443"/>
      <c r="AN28" s="437"/>
    </row>
    <row r="29" spans="1:40" ht="13.5" hidden="1" customHeight="1" x14ac:dyDescent="0.25">
      <c r="A29" s="410">
        <v>35</v>
      </c>
      <c r="B29" s="434" t="s">
        <v>5582</v>
      </c>
      <c r="C29" s="434" t="s">
        <v>5676</v>
      </c>
      <c r="D29" s="435" t="s">
        <v>5677</v>
      </c>
      <c r="E29" s="434" t="s">
        <v>5678</v>
      </c>
      <c r="F29" s="447">
        <v>46021</v>
      </c>
      <c r="G29" s="436" t="s">
        <v>5665</v>
      </c>
      <c r="H29" s="436">
        <v>46041</v>
      </c>
      <c r="I29" s="434" t="s">
        <v>5653</v>
      </c>
      <c r="J29" s="411" t="s">
        <v>337</v>
      </c>
      <c r="K29" s="447" t="s">
        <v>118</v>
      </c>
      <c r="L29" s="437" t="s">
        <v>118</v>
      </c>
      <c r="M29" s="437"/>
      <c r="N29" s="434" t="s">
        <v>903</v>
      </c>
      <c r="O29" s="488">
        <v>29925.800000000003</v>
      </c>
      <c r="P29" s="488">
        <v>23224.7</v>
      </c>
      <c r="Q29" s="488">
        <v>6701.1</v>
      </c>
      <c r="R29" s="488"/>
      <c r="S29" s="438"/>
      <c r="T29" s="438"/>
      <c r="U29" s="439">
        <v>1</v>
      </c>
      <c r="V29" s="437" t="s">
        <v>5579</v>
      </c>
      <c r="W29" s="657"/>
      <c r="X29" s="434">
        <v>23</v>
      </c>
      <c r="Y29" s="434">
        <v>31</v>
      </c>
      <c r="Z29" s="440"/>
      <c r="AA29" s="441" t="s">
        <v>5581</v>
      </c>
      <c r="AB29" s="488">
        <v>29925.800000000003</v>
      </c>
      <c r="AC29" s="487"/>
      <c r="AD29" s="438"/>
      <c r="AE29" s="441"/>
      <c r="AF29" s="441"/>
      <c r="AG29" s="441"/>
      <c r="AH29" s="442"/>
      <c r="AI29" s="440"/>
      <c r="AJ29" s="440"/>
      <c r="AK29" s="442"/>
      <c r="AL29" s="441"/>
      <c r="AM29" s="443"/>
      <c r="AN29" s="437"/>
    </row>
    <row r="30" spans="1:40" ht="13.5" hidden="1" customHeight="1" x14ac:dyDescent="0.25">
      <c r="A30" s="410">
        <v>36</v>
      </c>
      <c r="B30" s="434" t="s">
        <v>5657</v>
      </c>
      <c r="C30" s="434" t="s">
        <v>3544</v>
      </c>
      <c r="D30" s="435" t="s">
        <v>5679</v>
      </c>
      <c r="E30" s="434" t="s">
        <v>5680</v>
      </c>
      <c r="F30" s="436">
        <v>46017</v>
      </c>
      <c r="G30" s="436" t="s">
        <v>5585</v>
      </c>
      <c r="H30" s="436">
        <v>46042</v>
      </c>
      <c r="I30" s="434" t="s">
        <v>5648</v>
      </c>
      <c r="J30" s="411" t="s">
        <v>193</v>
      </c>
      <c r="K30" s="447" t="s">
        <v>118</v>
      </c>
      <c r="L30" s="437" t="s">
        <v>118</v>
      </c>
      <c r="M30" s="437"/>
      <c r="N30" s="434" t="s">
        <v>903</v>
      </c>
      <c r="O30" s="488">
        <v>31755.3</v>
      </c>
      <c r="P30" s="488">
        <v>23761</v>
      </c>
      <c r="Q30" s="488">
        <v>7994.3</v>
      </c>
      <c r="R30" s="488">
        <v>625278.4</v>
      </c>
      <c r="S30" s="438"/>
      <c r="T30" s="438"/>
      <c r="U30" s="439" t="s">
        <v>5603</v>
      </c>
      <c r="V30" s="437" t="s">
        <v>5604</v>
      </c>
      <c r="W30" s="657"/>
      <c r="X30" s="434">
        <v>22</v>
      </c>
      <c r="Y30" s="434">
        <v>30</v>
      </c>
      <c r="Z30" s="440"/>
      <c r="AA30" s="441" t="s">
        <v>5605</v>
      </c>
      <c r="AB30" s="488">
        <f>O30-AC30</f>
        <v>0</v>
      </c>
      <c r="AC30" s="487">
        <v>31755.3</v>
      </c>
      <c r="AD30" s="438"/>
      <c r="AE30" s="441"/>
      <c r="AF30" s="441"/>
      <c r="AG30" s="441"/>
      <c r="AH30" s="442"/>
      <c r="AI30" s="440"/>
      <c r="AJ30" s="440"/>
      <c r="AK30" s="442"/>
      <c r="AL30" s="441">
        <v>63736.6</v>
      </c>
      <c r="AM30" s="443"/>
      <c r="AN30" s="437"/>
    </row>
    <row r="31" spans="1:40" ht="13.5" hidden="1" customHeight="1" x14ac:dyDescent="0.25">
      <c r="A31" s="410">
        <v>37</v>
      </c>
      <c r="B31" s="434" t="s">
        <v>5612</v>
      </c>
      <c r="C31" s="434" t="s">
        <v>5681</v>
      </c>
      <c r="D31" s="435">
        <v>120540016068</v>
      </c>
      <c r="E31" s="434" t="s">
        <v>5682</v>
      </c>
      <c r="F31" s="436">
        <v>46022</v>
      </c>
      <c r="G31" s="436" t="s">
        <v>5665</v>
      </c>
      <c r="H31" s="436">
        <v>46044</v>
      </c>
      <c r="I31" s="434" t="s">
        <v>5590</v>
      </c>
      <c r="J31" s="411" t="s">
        <v>363</v>
      </c>
      <c r="K31" s="447" t="s">
        <v>118</v>
      </c>
      <c r="L31" s="437" t="s">
        <v>118</v>
      </c>
      <c r="M31" s="437"/>
      <c r="N31" s="437" t="s">
        <v>5578</v>
      </c>
      <c r="O31" s="488">
        <v>56130</v>
      </c>
      <c r="P31" s="488">
        <v>42366.1</v>
      </c>
      <c r="Q31" s="488">
        <v>13763.9</v>
      </c>
      <c r="R31" s="488">
        <v>16004.6</v>
      </c>
      <c r="S31" s="438"/>
      <c r="T31" s="438"/>
      <c r="U31" s="448">
        <v>1</v>
      </c>
      <c r="V31" s="437" t="s">
        <v>5579</v>
      </c>
      <c r="W31" s="657"/>
      <c r="X31" s="434">
        <v>20</v>
      </c>
      <c r="Y31" s="434">
        <v>28</v>
      </c>
      <c r="Z31" s="440"/>
      <c r="AA31" s="441" t="s">
        <v>5605</v>
      </c>
      <c r="AB31" s="488">
        <f>O31-AC31</f>
        <v>40508.5</v>
      </c>
      <c r="AC31" s="487">
        <v>15621.5</v>
      </c>
      <c r="AD31" s="438"/>
      <c r="AE31" s="441"/>
      <c r="AF31" s="441"/>
      <c r="AG31" s="441"/>
      <c r="AH31" s="442"/>
      <c r="AI31" s="440"/>
      <c r="AJ31" s="440"/>
      <c r="AK31" s="442"/>
      <c r="AL31" s="441"/>
      <c r="AM31" s="443"/>
      <c r="AN31" s="437"/>
    </row>
    <row r="32" spans="1:40" ht="13.5" hidden="1" customHeight="1" x14ac:dyDescent="0.25">
      <c r="A32" s="410">
        <v>40</v>
      </c>
      <c r="B32" s="449" t="s">
        <v>5597</v>
      </c>
      <c r="C32" s="449" t="s">
        <v>5683</v>
      </c>
      <c r="D32" s="450">
        <v>230340039786</v>
      </c>
      <c r="E32" s="449" t="s">
        <v>5684</v>
      </c>
      <c r="F32" s="451">
        <v>45989</v>
      </c>
      <c r="G32" s="451" t="s">
        <v>5685</v>
      </c>
      <c r="H32" s="451">
        <v>46062</v>
      </c>
      <c r="I32" s="449" t="s">
        <v>5653</v>
      </c>
      <c r="J32" s="411" t="s">
        <v>337</v>
      </c>
      <c r="K32" s="452" t="s">
        <v>118</v>
      </c>
      <c r="L32" s="453" t="s">
        <v>118</v>
      </c>
      <c r="M32" s="453"/>
      <c r="N32" s="453" t="s">
        <v>5602</v>
      </c>
      <c r="O32" s="490">
        <v>181228.09999999998</v>
      </c>
      <c r="P32" s="490">
        <v>148611.29999999999</v>
      </c>
      <c r="Q32" s="490">
        <v>32616.799999999999</v>
      </c>
      <c r="R32" s="490">
        <v>225426.1</v>
      </c>
      <c r="S32" s="454"/>
      <c r="T32" s="454"/>
      <c r="U32" s="455">
        <v>1</v>
      </c>
      <c r="V32" s="453" t="s">
        <v>5579</v>
      </c>
      <c r="W32" s="678"/>
      <c r="X32" s="449">
        <v>13</v>
      </c>
      <c r="Y32" s="449">
        <v>17</v>
      </c>
      <c r="Z32" s="456"/>
      <c r="AA32" s="457" t="s">
        <v>5581</v>
      </c>
      <c r="AB32" s="490">
        <v>181228.09999999998</v>
      </c>
      <c r="AC32" s="491"/>
      <c r="AD32" s="454"/>
      <c r="AE32" s="457"/>
      <c r="AF32" s="457"/>
      <c r="AG32" s="457"/>
      <c r="AH32" s="458"/>
      <c r="AI32" s="456"/>
      <c r="AJ32" s="456"/>
      <c r="AK32" s="458"/>
      <c r="AL32" s="457"/>
      <c r="AM32" s="459"/>
      <c r="AN32" s="453"/>
    </row>
    <row r="33" spans="1:40" ht="13.5" hidden="1" customHeight="1" x14ac:dyDescent="0.25">
      <c r="A33" s="410">
        <v>41</v>
      </c>
      <c r="B33" s="449" t="s">
        <v>5686</v>
      </c>
      <c r="C33" s="449" t="s">
        <v>5687</v>
      </c>
      <c r="D33" s="450">
        <v>171140008659</v>
      </c>
      <c r="E33" s="449" t="s">
        <v>5688</v>
      </c>
      <c r="F33" s="451">
        <v>45967</v>
      </c>
      <c r="G33" s="453" t="s">
        <v>5685</v>
      </c>
      <c r="H33" s="451">
        <v>45975</v>
      </c>
      <c r="I33" s="449" t="s">
        <v>5689</v>
      </c>
      <c r="J33" s="411" t="s">
        <v>359</v>
      </c>
      <c r="K33" s="453" t="s">
        <v>118</v>
      </c>
      <c r="L33" s="453" t="s">
        <v>118</v>
      </c>
      <c r="M33" s="453"/>
      <c r="N33" s="449" t="s">
        <v>5578</v>
      </c>
      <c r="O33" s="490">
        <v>66799</v>
      </c>
      <c r="P33" s="490">
        <v>52066.6</v>
      </c>
      <c r="Q33" s="490">
        <v>14732.4</v>
      </c>
      <c r="R33" s="490"/>
      <c r="S33" s="454"/>
      <c r="T33" s="454"/>
      <c r="U33" s="460">
        <v>1</v>
      </c>
      <c r="V33" s="453" t="s">
        <v>5579</v>
      </c>
      <c r="W33" s="678"/>
      <c r="X33" s="449">
        <v>71</v>
      </c>
      <c r="Y33" s="449">
        <v>105</v>
      </c>
      <c r="Z33" s="456"/>
      <c r="AA33" s="457" t="s">
        <v>5581</v>
      </c>
      <c r="AB33" s="490">
        <v>66799</v>
      </c>
      <c r="AC33" s="491"/>
      <c r="AD33" s="454"/>
      <c r="AE33" s="457"/>
      <c r="AF33" s="457"/>
      <c r="AG33" s="457"/>
      <c r="AH33" s="458"/>
      <c r="AI33" s="456"/>
      <c r="AJ33" s="456"/>
      <c r="AK33" s="458"/>
      <c r="AL33" s="457"/>
      <c r="AM33" s="459"/>
      <c r="AN33" s="453"/>
    </row>
    <row r="34" spans="1:40" ht="13.5" hidden="1" customHeight="1" x14ac:dyDescent="0.25">
      <c r="A34" s="410">
        <v>42</v>
      </c>
      <c r="B34" s="449" t="s">
        <v>5597</v>
      </c>
      <c r="C34" s="449" t="s">
        <v>5690</v>
      </c>
      <c r="D34" s="450" t="s">
        <v>5691</v>
      </c>
      <c r="E34" s="449" t="s">
        <v>5692</v>
      </c>
      <c r="F34" s="451">
        <v>46021</v>
      </c>
      <c r="G34" s="451" t="s">
        <v>5665</v>
      </c>
      <c r="H34" s="451">
        <v>46050</v>
      </c>
      <c r="I34" s="449" t="s">
        <v>5693</v>
      </c>
      <c r="J34" s="411" t="s">
        <v>356</v>
      </c>
      <c r="K34" s="452" t="s">
        <v>118</v>
      </c>
      <c r="L34" s="453" t="s">
        <v>118</v>
      </c>
      <c r="M34" s="453"/>
      <c r="N34" s="449" t="s">
        <v>903</v>
      </c>
      <c r="O34" s="490">
        <v>43014.400000000001</v>
      </c>
      <c r="P34" s="490">
        <v>36137.4</v>
      </c>
      <c r="Q34" s="490">
        <v>6877</v>
      </c>
      <c r="R34" s="490"/>
      <c r="S34" s="454"/>
      <c r="T34" s="454"/>
      <c r="U34" s="455">
        <v>1</v>
      </c>
      <c r="V34" s="453" t="s">
        <v>5579</v>
      </c>
      <c r="W34" s="679"/>
      <c r="X34" s="449">
        <v>21</v>
      </c>
      <c r="Y34" s="449">
        <v>29</v>
      </c>
      <c r="Z34" s="456"/>
      <c r="AA34" s="457" t="s">
        <v>5605</v>
      </c>
      <c r="AB34" s="492">
        <f>O34-AC34</f>
        <v>41602.800000000003</v>
      </c>
      <c r="AC34" s="491">
        <v>1411.6</v>
      </c>
      <c r="AD34" s="454"/>
      <c r="AE34" s="457"/>
      <c r="AF34" s="457"/>
      <c r="AG34" s="457"/>
      <c r="AH34" s="458"/>
      <c r="AI34" s="456"/>
      <c r="AJ34" s="456"/>
      <c r="AK34" s="458"/>
      <c r="AL34" s="457"/>
      <c r="AM34" s="459"/>
      <c r="AN34" s="453"/>
    </row>
    <row r="35" spans="1:40" ht="13.5" customHeight="1" x14ac:dyDescent="0.25">
      <c r="A35" s="410">
        <v>44</v>
      </c>
      <c r="B35" s="461" t="s">
        <v>5606</v>
      </c>
      <c r="C35" s="461" t="s">
        <v>5694</v>
      </c>
      <c r="D35" s="462">
        <v>130740018172</v>
      </c>
      <c r="E35" s="461" t="s">
        <v>5695</v>
      </c>
      <c r="F35" s="463">
        <v>46002</v>
      </c>
      <c r="G35" s="463" t="s">
        <v>5585</v>
      </c>
      <c r="H35" s="463">
        <v>46036</v>
      </c>
      <c r="I35" s="461" t="s">
        <v>5696</v>
      </c>
      <c r="J35" s="411" t="s">
        <v>290</v>
      </c>
      <c r="K35" s="464" t="s">
        <v>118</v>
      </c>
      <c r="L35" s="465" t="s">
        <v>118</v>
      </c>
      <c r="M35" s="465"/>
      <c r="N35" s="461" t="s">
        <v>5578</v>
      </c>
      <c r="O35" s="497">
        <v>66933.100000000006</v>
      </c>
      <c r="P35" s="498">
        <v>49483.771999999997</v>
      </c>
      <c r="Q35" s="498">
        <v>17449.361000000001</v>
      </c>
      <c r="R35" s="495"/>
      <c r="S35" s="466"/>
      <c r="T35" s="466"/>
      <c r="U35" s="467">
        <v>1</v>
      </c>
      <c r="V35" s="465" t="s">
        <v>5579</v>
      </c>
      <c r="W35" s="680"/>
      <c r="X35" s="465">
        <v>36</v>
      </c>
      <c r="Y35" s="461">
        <v>50</v>
      </c>
      <c r="Z35" s="468"/>
      <c r="AA35" s="469" t="s">
        <v>5605</v>
      </c>
      <c r="AB35" s="493">
        <f>O35-AC35</f>
        <v>62073.400000000009</v>
      </c>
      <c r="AC35" s="494">
        <v>4859.7</v>
      </c>
      <c r="AD35" s="466"/>
      <c r="AE35" s="469"/>
      <c r="AF35" s="469"/>
      <c r="AG35" s="469"/>
      <c r="AH35" s="470"/>
      <c r="AI35" s="468"/>
      <c r="AJ35" s="468"/>
      <c r="AK35" s="470"/>
      <c r="AL35" s="469"/>
      <c r="AM35" s="471"/>
      <c r="AN35" s="465"/>
    </row>
    <row r="36" spans="1:40" ht="13.5" hidden="1" customHeight="1" x14ac:dyDescent="0.25">
      <c r="A36" s="410">
        <v>46</v>
      </c>
      <c r="B36" s="461" t="s">
        <v>5612</v>
      </c>
      <c r="C36" s="461" t="s">
        <v>3351</v>
      </c>
      <c r="D36" s="462" t="s">
        <v>5697</v>
      </c>
      <c r="E36" s="461" t="s">
        <v>5698</v>
      </c>
      <c r="F36" s="463">
        <v>45841</v>
      </c>
      <c r="G36" s="465" t="s">
        <v>5699</v>
      </c>
      <c r="H36" s="463">
        <v>45859</v>
      </c>
      <c r="I36" s="461" t="s">
        <v>5586</v>
      </c>
      <c r="J36" s="411" t="s">
        <v>355</v>
      </c>
      <c r="K36" s="464" t="s">
        <v>118</v>
      </c>
      <c r="L36" s="465" t="s">
        <v>118</v>
      </c>
      <c r="M36" s="465"/>
      <c r="N36" s="461" t="s">
        <v>903</v>
      </c>
      <c r="O36" s="493">
        <v>80147.7</v>
      </c>
      <c r="P36" s="495">
        <v>62409.3</v>
      </c>
      <c r="Q36" s="495">
        <v>17738.400000000001</v>
      </c>
      <c r="R36" s="495"/>
      <c r="S36" s="466"/>
      <c r="T36" s="466"/>
      <c r="U36" s="467">
        <v>1</v>
      </c>
      <c r="V36" s="465" t="s">
        <v>5579</v>
      </c>
      <c r="W36" s="680"/>
      <c r="X36" s="461">
        <v>158</v>
      </c>
      <c r="Y36" s="461">
        <v>228</v>
      </c>
      <c r="Z36" s="468" t="s">
        <v>904</v>
      </c>
      <c r="AA36" s="469" t="s">
        <v>5581</v>
      </c>
      <c r="AB36" s="493">
        <v>80147.7</v>
      </c>
      <c r="AC36" s="494"/>
      <c r="AD36" s="466"/>
      <c r="AE36" s="469"/>
      <c r="AF36" s="469"/>
      <c r="AG36" s="469"/>
      <c r="AH36" s="470"/>
      <c r="AI36" s="468"/>
      <c r="AJ36" s="468"/>
      <c r="AK36" s="470"/>
      <c r="AL36" s="469"/>
      <c r="AM36" s="471"/>
      <c r="AN36" s="465"/>
    </row>
    <row r="37" spans="1:40" ht="13.5" hidden="1" customHeight="1" x14ac:dyDescent="0.25">
      <c r="A37" s="410">
        <v>47</v>
      </c>
      <c r="B37" s="461" t="s">
        <v>5606</v>
      </c>
      <c r="C37" s="461" t="s">
        <v>5700</v>
      </c>
      <c r="D37" s="462">
        <v>171140038165</v>
      </c>
      <c r="E37" s="461" t="s">
        <v>5701</v>
      </c>
      <c r="F37" s="463">
        <v>45980</v>
      </c>
      <c r="G37" s="465" t="s">
        <v>5665</v>
      </c>
      <c r="H37" s="463">
        <v>46003</v>
      </c>
      <c r="I37" s="461" t="s">
        <v>5586</v>
      </c>
      <c r="J37" s="411" t="s">
        <v>355</v>
      </c>
      <c r="K37" s="465" t="s">
        <v>118</v>
      </c>
      <c r="L37" s="465" t="s">
        <v>118</v>
      </c>
      <c r="M37" s="461"/>
      <c r="N37" s="461" t="s">
        <v>903</v>
      </c>
      <c r="O37" s="495">
        <v>55291.4</v>
      </c>
      <c r="P37" s="495">
        <v>42356</v>
      </c>
      <c r="Q37" s="495">
        <v>12935.4</v>
      </c>
      <c r="R37" s="495"/>
      <c r="S37" s="466"/>
      <c r="T37" s="466"/>
      <c r="U37" s="467">
        <v>1</v>
      </c>
      <c r="V37" s="465" t="s">
        <v>5579</v>
      </c>
      <c r="W37" s="680"/>
      <c r="X37" s="461">
        <v>56</v>
      </c>
      <c r="Y37" s="461">
        <v>84</v>
      </c>
      <c r="Z37" s="468"/>
      <c r="AA37" s="469" t="s">
        <v>5581</v>
      </c>
      <c r="AB37" s="495">
        <v>55291.4</v>
      </c>
      <c r="AC37" s="494"/>
      <c r="AD37" s="466"/>
      <c r="AE37" s="469"/>
      <c r="AF37" s="469"/>
      <c r="AG37" s="469"/>
      <c r="AH37" s="470"/>
      <c r="AI37" s="468"/>
      <c r="AJ37" s="468"/>
      <c r="AK37" s="470"/>
      <c r="AL37" s="469"/>
      <c r="AM37" s="471"/>
      <c r="AN37" s="465"/>
    </row>
    <row r="38" spans="1:40" ht="13.5" hidden="1" customHeight="1" x14ac:dyDescent="0.25">
      <c r="A38" s="410">
        <v>52</v>
      </c>
      <c r="B38" s="411" t="s">
        <v>5612</v>
      </c>
      <c r="C38" s="411" t="s">
        <v>5702</v>
      </c>
      <c r="D38" s="412" t="s">
        <v>5703</v>
      </c>
      <c r="E38" s="411" t="s">
        <v>5704</v>
      </c>
      <c r="F38" s="413">
        <v>46008</v>
      </c>
      <c r="G38" s="413" t="s">
        <v>5705</v>
      </c>
      <c r="H38" s="413">
        <v>46050</v>
      </c>
      <c r="I38" s="411" t="s">
        <v>5630</v>
      </c>
      <c r="J38" s="411" t="s">
        <v>217</v>
      </c>
      <c r="K38" s="444" t="s">
        <v>118</v>
      </c>
      <c r="L38" s="408" t="s">
        <v>118</v>
      </c>
      <c r="M38" s="408"/>
      <c r="N38" s="411" t="s">
        <v>5602</v>
      </c>
      <c r="O38" s="482">
        <v>12941</v>
      </c>
      <c r="P38" s="482">
        <v>9163.5</v>
      </c>
      <c r="Q38" s="482">
        <v>3777.5</v>
      </c>
      <c r="R38" s="482"/>
      <c r="S38" s="414"/>
      <c r="T38" s="414"/>
      <c r="U38" s="472">
        <v>1</v>
      </c>
      <c r="V38" s="408" t="s">
        <v>5579</v>
      </c>
      <c r="W38" s="416"/>
      <c r="X38" s="411">
        <v>30</v>
      </c>
      <c r="Y38" s="411">
        <v>43</v>
      </c>
      <c r="Z38" s="416"/>
      <c r="AA38" s="418" t="s">
        <v>5605</v>
      </c>
      <c r="AB38" s="496">
        <f>O38-AC38</f>
        <v>799.89999999999964</v>
      </c>
      <c r="AC38" s="482">
        <v>12141.1</v>
      </c>
      <c r="AD38" s="414"/>
      <c r="AE38" s="418"/>
      <c r="AF38" s="418"/>
      <c r="AG38" s="418"/>
      <c r="AH38" s="420"/>
      <c r="AI38" s="416"/>
      <c r="AJ38" s="416"/>
      <c r="AK38" s="420"/>
      <c r="AL38" s="418"/>
      <c r="AM38" s="419"/>
      <c r="AN38" s="408"/>
    </row>
    <row r="39" spans="1:40" ht="13.5" customHeight="1" x14ac:dyDescent="0.25">
      <c r="B39" s="395"/>
      <c r="C39" s="395"/>
      <c r="D39" s="395"/>
      <c r="E39" s="395"/>
      <c r="F39" s="395"/>
      <c r="G39" s="395"/>
      <c r="H39" s="395"/>
      <c r="I39" s="395"/>
      <c r="J39" s="395"/>
      <c r="K39" s="395"/>
      <c r="L39" s="395"/>
      <c r="M39" s="395"/>
      <c r="N39" s="395"/>
      <c r="S39" s="409"/>
      <c r="T39" s="395"/>
      <c r="V39" s="395"/>
      <c r="W39" s="395"/>
      <c r="X39" s="395"/>
      <c r="Y39" s="395"/>
      <c r="Z39" s="395"/>
      <c r="AD39" s="409"/>
      <c r="AE39" s="409"/>
      <c r="AF39" s="395"/>
      <c r="AG39" s="395"/>
      <c r="AH39" s="395"/>
      <c r="AI39" s="395"/>
      <c r="AJ39" s="395"/>
      <c r="AK39" s="395"/>
      <c r="AL39" s="395"/>
    </row>
    <row r="40" spans="1:40" ht="13.5" customHeight="1" x14ac:dyDescent="0.25">
      <c r="B40" s="395"/>
      <c r="C40" s="395"/>
      <c r="D40" s="395"/>
      <c r="E40" s="395"/>
      <c r="F40" s="395"/>
      <c r="G40" s="395"/>
      <c r="H40" s="395"/>
      <c r="I40" s="395"/>
      <c r="J40" s="395"/>
      <c r="K40" s="395"/>
      <c r="L40" s="395"/>
      <c r="M40" s="395"/>
      <c r="N40" s="395"/>
      <c r="S40" s="409"/>
      <c r="T40" s="395"/>
      <c r="V40" s="395"/>
      <c r="W40" s="395"/>
      <c r="X40" s="395"/>
      <c r="Y40" s="395"/>
      <c r="Z40" s="395"/>
      <c r="AD40" s="409"/>
      <c r="AE40" s="409"/>
      <c r="AF40" s="395"/>
      <c r="AG40" s="395"/>
      <c r="AH40" s="395"/>
      <c r="AI40" s="395"/>
      <c r="AJ40" s="395"/>
      <c r="AK40" s="395"/>
      <c r="AL40" s="395"/>
    </row>
    <row r="41" spans="1:40" ht="13.5" customHeight="1" x14ac:dyDescent="0.25">
      <c r="B41" s="395"/>
      <c r="C41" s="395"/>
      <c r="D41" s="395"/>
      <c r="E41" s="395"/>
      <c r="F41" s="395"/>
      <c r="G41" s="395"/>
      <c r="H41" s="395"/>
      <c r="I41" s="395"/>
      <c r="J41" s="395"/>
      <c r="K41" s="395"/>
      <c r="L41" s="395"/>
      <c r="M41" s="395"/>
      <c r="N41" s="395"/>
      <c r="S41" s="409"/>
      <c r="T41" s="395"/>
      <c r="V41" s="395"/>
      <c r="W41" s="395"/>
      <c r="X41" s="395"/>
      <c r="Y41" s="395"/>
      <c r="Z41" s="395"/>
      <c r="AD41" s="409"/>
      <c r="AE41" s="409"/>
      <c r="AF41" s="395"/>
      <c r="AG41" s="395"/>
      <c r="AH41" s="395"/>
      <c r="AI41" s="395"/>
      <c r="AJ41" s="395"/>
      <c r="AK41" s="395"/>
      <c r="AL41" s="395"/>
    </row>
    <row r="42" spans="1:40" ht="13.5" customHeight="1" x14ac:dyDescent="0.25">
      <c r="B42" s="395"/>
      <c r="C42" s="395"/>
      <c r="D42" s="395"/>
      <c r="E42" s="395"/>
      <c r="F42" s="395"/>
      <c r="G42" s="395"/>
      <c r="H42" s="395"/>
      <c r="I42" s="395"/>
      <c r="J42" s="395"/>
      <c r="K42" s="395"/>
      <c r="L42" s="395"/>
      <c r="M42" s="395"/>
      <c r="N42" s="395"/>
      <c r="S42" s="409"/>
      <c r="T42" s="395"/>
      <c r="V42" s="395"/>
      <c r="W42" s="395"/>
      <c r="X42" s="395"/>
      <c r="Y42" s="395"/>
      <c r="Z42" s="395"/>
      <c r="AD42" s="409"/>
      <c r="AE42" s="409"/>
      <c r="AF42" s="395"/>
      <c r="AG42" s="395"/>
      <c r="AH42" s="395"/>
      <c r="AI42" s="395"/>
      <c r="AJ42" s="395"/>
      <c r="AK42" s="395"/>
      <c r="AL42" s="395"/>
    </row>
    <row r="43" spans="1:40" ht="13.5" customHeight="1" x14ac:dyDescent="0.25">
      <c r="B43" s="395"/>
      <c r="C43" s="395"/>
      <c r="D43" s="395"/>
      <c r="E43" s="395"/>
      <c r="F43" s="395"/>
      <c r="G43" s="395"/>
      <c r="H43" s="395"/>
      <c r="I43" s="395"/>
      <c r="J43" s="395"/>
      <c r="K43" s="395"/>
      <c r="L43" s="395"/>
      <c r="M43" s="395"/>
      <c r="N43" s="395"/>
      <c r="S43" s="409"/>
      <c r="T43" s="395"/>
      <c r="V43" s="395"/>
      <c r="W43" s="395"/>
      <c r="X43" s="395"/>
      <c r="Y43" s="395"/>
      <c r="Z43" s="395"/>
      <c r="AD43" s="409"/>
      <c r="AE43" s="409"/>
      <c r="AF43" s="395"/>
      <c r="AG43" s="395"/>
      <c r="AH43" s="395"/>
      <c r="AI43" s="395"/>
      <c r="AJ43" s="395"/>
      <c r="AK43" s="395"/>
      <c r="AL43" s="395"/>
    </row>
    <row r="44" spans="1:40" ht="13.5" customHeight="1" x14ac:dyDescent="0.25">
      <c r="B44" s="395"/>
      <c r="C44" s="395"/>
      <c r="D44" s="395"/>
      <c r="E44" s="395"/>
      <c r="F44" s="395"/>
      <c r="G44" s="395"/>
      <c r="H44" s="395"/>
      <c r="I44" s="395"/>
      <c r="J44" s="395"/>
      <c r="K44" s="395"/>
      <c r="L44" s="395"/>
      <c r="M44" s="395"/>
      <c r="N44" s="395"/>
      <c r="S44" s="409"/>
      <c r="T44" s="395"/>
      <c r="V44" s="395"/>
      <c r="W44" s="395"/>
      <c r="X44" s="395"/>
      <c r="Y44" s="395"/>
      <c r="Z44" s="395"/>
      <c r="AD44" s="409"/>
      <c r="AE44" s="409"/>
      <c r="AF44" s="395"/>
      <c r="AG44" s="395"/>
      <c r="AH44" s="395"/>
      <c r="AI44" s="395"/>
      <c r="AJ44" s="395"/>
      <c r="AK44" s="395"/>
      <c r="AL44" s="395"/>
    </row>
    <row r="45" spans="1:40" ht="13.5" customHeight="1" x14ac:dyDescent="0.25">
      <c r="B45" s="395"/>
      <c r="C45" s="395"/>
      <c r="D45" s="395"/>
      <c r="E45" s="395"/>
      <c r="F45" s="395"/>
      <c r="G45" s="395"/>
      <c r="H45" s="395"/>
      <c r="I45" s="395"/>
      <c r="J45" s="395"/>
      <c r="K45" s="395"/>
      <c r="L45" s="395"/>
      <c r="M45" s="395"/>
      <c r="N45" s="395"/>
      <c r="S45" s="409"/>
      <c r="T45" s="395"/>
      <c r="V45" s="395"/>
      <c r="W45" s="395"/>
      <c r="X45" s="395"/>
      <c r="Y45" s="395"/>
      <c r="Z45" s="395"/>
      <c r="AD45" s="409"/>
      <c r="AE45" s="409"/>
      <c r="AF45" s="395"/>
      <c r="AG45" s="395"/>
      <c r="AH45" s="395"/>
      <c r="AI45" s="395"/>
      <c r="AJ45" s="395"/>
      <c r="AK45" s="395"/>
      <c r="AL45" s="395"/>
    </row>
    <row r="46" spans="1:40" ht="13.5" customHeight="1" x14ac:dyDescent="0.25"/>
    <row r="47" spans="1:40" ht="13.5" customHeight="1" x14ac:dyDescent="0.25"/>
    <row r="48" spans="1:40" ht="13.5" customHeight="1" x14ac:dyDescent="0.25"/>
    <row r="49" ht="13.5" customHeight="1" x14ac:dyDescent="0.25"/>
    <row r="50" ht="13.5" customHeight="1" x14ac:dyDescent="0.25"/>
    <row r="51" ht="13.5" customHeight="1" x14ac:dyDescent="0.25"/>
    <row r="52" ht="13.5" customHeight="1" x14ac:dyDescent="0.25"/>
    <row r="53" ht="13.5" customHeight="1" x14ac:dyDescent="0.25"/>
    <row r="54" ht="13.5" customHeight="1" x14ac:dyDescent="0.25"/>
    <row r="55" ht="13.5" customHeight="1" x14ac:dyDescent="0.25"/>
    <row r="56" ht="13.5" customHeight="1" x14ac:dyDescent="0.25"/>
    <row r="57" ht="13.5" customHeight="1" x14ac:dyDescent="0.25"/>
    <row r="58" ht="13.5" customHeight="1" x14ac:dyDescent="0.25"/>
    <row r="59" ht="13.5" customHeight="1" x14ac:dyDescent="0.25"/>
    <row r="60" ht="13.5" customHeight="1" x14ac:dyDescent="0.25"/>
    <row r="61" ht="13.5" customHeight="1" x14ac:dyDescent="0.25"/>
    <row r="62" ht="13.5" customHeight="1" x14ac:dyDescent="0.25"/>
    <row r="63" ht="13.5" customHeight="1" x14ac:dyDescent="0.25"/>
    <row r="64" ht="13.5" customHeight="1" x14ac:dyDescent="0.25"/>
    <row r="65" ht="13.5" customHeight="1" x14ac:dyDescent="0.25"/>
    <row r="66" ht="13.5" customHeight="1" x14ac:dyDescent="0.25"/>
    <row r="67" ht="13.5" customHeight="1" x14ac:dyDescent="0.25"/>
    <row r="68" ht="13.5" customHeight="1" x14ac:dyDescent="0.25"/>
    <row r="69" ht="13.5" customHeight="1" x14ac:dyDescent="0.25"/>
    <row r="70" ht="13.5" customHeight="1" x14ac:dyDescent="0.25"/>
    <row r="71" ht="13.5" customHeight="1" x14ac:dyDescent="0.25"/>
    <row r="72" ht="13.5" customHeight="1" x14ac:dyDescent="0.25"/>
    <row r="73" ht="13.5" customHeight="1" x14ac:dyDescent="0.25"/>
    <row r="84" ht="63.75" customHeight="1" x14ac:dyDescent="0.25"/>
  </sheetData>
  <autoFilter ref="A6:AN38">
    <filterColumn colId="9">
      <filters>
        <filter val="15xx"/>
      </filters>
    </filterColumn>
  </autoFilter>
  <mergeCells count="47">
    <mergeCell ref="W18:W20"/>
    <mergeCell ref="W21:W27"/>
    <mergeCell ref="W28:W31"/>
    <mergeCell ref="W32:W34"/>
    <mergeCell ref="W35:W37"/>
    <mergeCell ref="AN3:AN5"/>
    <mergeCell ref="X4:X5"/>
    <mergeCell ref="Y4:Y5"/>
    <mergeCell ref="W7:W11"/>
    <mergeCell ref="W12:W15"/>
    <mergeCell ref="AL3:AL5"/>
    <mergeCell ref="AM3:AM5"/>
    <mergeCell ref="W16:W17"/>
    <mergeCell ref="AH3:AH5"/>
    <mergeCell ref="AI3:AI5"/>
    <mergeCell ref="AJ3:AJ5"/>
    <mergeCell ref="AK3:AK5"/>
    <mergeCell ref="AB3:AB5"/>
    <mergeCell ref="AC3:AC5"/>
    <mergeCell ref="AD3:AD5"/>
    <mergeCell ref="AE3:AE5"/>
    <mergeCell ref="AF3:AF5"/>
    <mergeCell ref="AG3:AG5"/>
    <mergeCell ref="AA3:AA5"/>
    <mergeCell ref="U3:U5"/>
    <mergeCell ref="V3:V5"/>
    <mergeCell ref="W3:W5"/>
    <mergeCell ref="X3:Y3"/>
    <mergeCell ref="Z3:Z5"/>
    <mergeCell ref="T3:T5"/>
    <mergeCell ref="G3:G5"/>
    <mergeCell ref="H3:H5"/>
    <mergeCell ref="I3:I5"/>
    <mergeCell ref="L3:L5"/>
    <mergeCell ref="M3:M5"/>
    <mergeCell ref="N3:N5"/>
    <mergeCell ref="O3:O5"/>
    <mergeCell ref="P3:P5"/>
    <mergeCell ref="Q3:Q5"/>
    <mergeCell ref="R3:R5"/>
    <mergeCell ref="S3:S5"/>
    <mergeCell ref="F3:F5"/>
    <mergeCell ref="A3:A5"/>
    <mergeCell ref="B3:B5"/>
    <mergeCell ref="C3:C5"/>
    <mergeCell ref="D3:D5"/>
    <mergeCell ref="E3:E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22</vt:i4>
      </vt:variant>
    </vt:vector>
  </HeadingPairs>
  <TitlesOfParts>
    <vt:vector size="22" baseType="lpstr">
      <vt:lpstr>KPI</vt:lpstr>
      <vt:lpstr>Для УСР</vt:lpstr>
      <vt:lpstr>KPI-20 ДГД</vt:lpstr>
      <vt:lpstr>KPI-печать</vt:lpstr>
      <vt:lpstr>Доначисление</vt:lpstr>
      <vt:lpstr>Лист1</vt:lpstr>
      <vt:lpstr>Взыскание</vt:lpstr>
      <vt:lpstr>Лист2</vt:lpstr>
      <vt:lpstr>Завершенные данные ДГД</vt:lpstr>
      <vt:lpstr>Завершенные ИНИС и ИСНА</vt:lpstr>
      <vt:lpstr>Свод завершенные донач ДГД</vt:lpstr>
      <vt:lpstr>Среднее доначисление</vt:lpstr>
      <vt:lpstr>Лист3</vt:lpstr>
      <vt:lpstr>Проводимые ИНИС и ИСНА</vt:lpstr>
      <vt:lpstr>Занятость</vt:lpstr>
      <vt:lpstr>Лист4</vt:lpstr>
      <vt:lpstr>Проводимые данные ДГД</vt:lpstr>
      <vt:lpstr>Проводимые</vt:lpstr>
      <vt:lpstr>Лист5</vt:lpstr>
      <vt:lpstr>Отмененные</vt:lpstr>
      <vt:lpstr>Лист6</vt:lpstr>
      <vt:lpstr>Отмененные акты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2026-04-14T10:26:52Z</dcterms:modified>
</cp:coreProperties>
</file>