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" activeTab="4"/>
  </bookViews>
  <sheets>
    <sheet name="Rozdział 5" sheetId="2" r:id="rId1"/>
    <sheet name="ConstantInstallment" sheetId="3" r:id="rId2"/>
    <sheet name="ConstantCapitalPart" sheetId="4" r:id="rId3"/>
    <sheet name="Rozdział 1" sheetId="1" r:id="rId4"/>
    <sheet name="CapitalAndInterestAtEnd" sheetId="5" r:id="rId5"/>
  </sheets>
  <calcPr calcId="145621" iterateDelta="1E-4"/>
</workbook>
</file>

<file path=xl/calcChain.xml><?xml version="1.0" encoding="utf-8"?>
<calcChain xmlns="http://schemas.openxmlformats.org/spreadsheetml/2006/main">
  <c r="G35" i="5" l="1"/>
  <c r="C49" i="5"/>
  <c r="C48" i="5"/>
  <c r="F47" i="5"/>
  <c r="F48" i="5"/>
  <c r="F49" i="5"/>
  <c r="F50" i="5"/>
  <c r="F51" i="5"/>
  <c r="G23" i="5"/>
  <c r="G24" i="5"/>
  <c r="G25" i="5"/>
  <c r="G26" i="5"/>
  <c r="G27" i="5"/>
  <c r="G28" i="5"/>
  <c r="G29" i="5"/>
  <c r="G30" i="5"/>
  <c r="G31" i="5"/>
  <c r="G32" i="5"/>
  <c r="G33" i="5"/>
  <c r="F34" i="5"/>
  <c r="C25" i="5"/>
  <c r="C24" i="5"/>
  <c r="F23" i="5"/>
  <c r="F24" i="5"/>
  <c r="F25" i="5"/>
  <c r="F26" i="5"/>
  <c r="F27" i="5"/>
  <c r="F28" i="5"/>
  <c r="F29" i="5"/>
  <c r="F30" i="5"/>
  <c r="F31" i="5"/>
  <c r="F32" i="5"/>
  <c r="F33" i="5"/>
  <c r="G10" i="5"/>
  <c r="G11" i="5"/>
  <c r="G12" i="5"/>
  <c r="F13" i="5"/>
  <c r="C12" i="5"/>
  <c r="C11" i="5"/>
  <c r="E11" i="5" s="1"/>
  <c r="J50" i="5"/>
  <c r="J47" i="5"/>
  <c r="D50" i="5" s="1"/>
  <c r="E47" i="5"/>
  <c r="D47" i="5"/>
  <c r="C47" i="5"/>
  <c r="D31" i="5"/>
  <c r="D30" i="5"/>
  <c r="D27" i="5"/>
  <c r="D24" i="5"/>
  <c r="J23" i="5"/>
  <c r="D34" i="5" s="1"/>
  <c r="E23" i="5"/>
  <c r="D23" i="5"/>
  <c r="C23" i="5"/>
  <c r="D13" i="5"/>
  <c r="F14" i="5"/>
  <c r="D12" i="5"/>
  <c r="D11" i="5"/>
  <c r="D10" i="5"/>
  <c r="E10" i="5" s="1"/>
  <c r="C10" i="5"/>
  <c r="E25" i="5" l="1"/>
  <c r="E24" i="5"/>
  <c r="D25" i="5"/>
  <c r="D28" i="5"/>
  <c r="D32" i="5"/>
  <c r="D48" i="5"/>
  <c r="D51" i="5"/>
  <c r="D26" i="5"/>
  <c r="F35" i="5"/>
  <c r="D29" i="5"/>
  <c r="D33" i="5"/>
  <c r="D49" i="5"/>
  <c r="D52" i="5"/>
  <c r="G48" i="4"/>
  <c r="G49" i="4"/>
  <c r="G50" i="4"/>
  <c r="G51" i="4"/>
  <c r="G52" i="4"/>
  <c r="G47" i="4"/>
  <c r="F48" i="4"/>
  <c r="F49" i="4"/>
  <c r="F50" i="4"/>
  <c r="F51" i="4"/>
  <c r="F52" i="4"/>
  <c r="F47" i="4"/>
  <c r="J50" i="4"/>
  <c r="J47" i="4"/>
  <c r="D52" i="4" s="1"/>
  <c r="F24" i="4"/>
  <c r="F25" i="4"/>
  <c r="F26" i="4"/>
  <c r="F27" i="4"/>
  <c r="F28" i="4"/>
  <c r="F29" i="4"/>
  <c r="F30" i="4"/>
  <c r="F31" i="4"/>
  <c r="F32" i="4"/>
  <c r="F33" i="4"/>
  <c r="F34" i="4"/>
  <c r="F23" i="4"/>
  <c r="J26" i="4"/>
  <c r="D30" i="4"/>
  <c r="D34" i="4"/>
  <c r="C23" i="4"/>
  <c r="J23" i="4"/>
  <c r="D33" i="4" s="1"/>
  <c r="G11" i="4"/>
  <c r="G12" i="4"/>
  <c r="G13" i="4"/>
  <c r="G10" i="4"/>
  <c r="G14" i="4" s="1"/>
  <c r="F11" i="4"/>
  <c r="F12" i="4"/>
  <c r="F13" i="4"/>
  <c r="F10" i="4"/>
  <c r="C10" i="4"/>
  <c r="D51" i="4"/>
  <c r="D49" i="4"/>
  <c r="D48" i="4"/>
  <c r="D47" i="4"/>
  <c r="C47" i="4"/>
  <c r="E47" i="4" s="1"/>
  <c r="D13" i="4"/>
  <c r="D12" i="4"/>
  <c r="D11" i="4"/>
  <c r="D10" i="4"/>
  <c r="E10" i="4" s="1"/>
  <c r="G53" i="3"/>
  <c r="F53" i="3"/>
  <c r="E53" i="3"/>
  <c r="G48" i="3"/>
  <c r="G49" i="3"/>
  <c r="G50" i="3"/>
  <c r="G51" i="3"/>
  <c r="G52" i="3"/>
  <c r="D48" i="3"/>
  <c r="D49" i="3"/>
  <c r="D50" i="3"/>
  <c r="D51" i="3"/>
  <c r="D52" i="3"/>
  <c r="D47" i="3"/>
  <c r="C47" i="3"/>
  <c r="J50" i="3"/>
  <c r="J52" i="3" s="1"/>
  <c r="J49" i="3" s="1"/>
  <c r="G47" i="3" s="1"/>
  <c r="J47" i="3"/>
  <c r="F35" i="3"/>
  <c r="G35" i="3"/>
  <c r="E35" i="3"/>
  <c r="E25" i="3"/>
  <c r="F25" i="3"/>
  <c r="E26" i="3"/>
  <c r="F26" i="3" s="1"/>
  <c r="C27" i="3" s="1"/>
  <c r="C25" i="3"/>
  <c r="C26" i="3"/>
  <c r="F24" i="3"/>
  <c r="E24" i="3"/>
  <c r="C24" i="3"/>
  <c r="F23" i="3"/>
  <c r="E23" i="3"/>
  <c r="G23" i="3"/>
  <c r="G24" i="3"/>
  <c r="G25" i="3"/>
  <c r="G26" i="3"/>
  <c r="G27" i="3"/>
  <c r="G28" i="3"/>
  <c r="G29" i="3"/>
  <c r="G30" i="3"/>
  <c r="G31" i="3"/>
  <c r="G32" i="3"/>
  <c r="G33" i="3"/>
  <c r="G34" i="3"/>
  <c r="J24" i="3"/>
  <c r="J27" i="3"/>
  <c r="J25" i="3"/>
  <c r="C23" i="3"/>
  <c r="D24" i="3"/>
  <c r="D25" i="3"/>
  <c r="D26" i="3"/>
  <c r="D27" i="3"/>
  <c r="D28" i="3"/>
  <c r="D29" i="3"/>
  <c r="D30" i="3"/>
  <c r="D31" i="3"/>
  <c r="D32" i="3"/>
  <c r="D33" i="3"/>
  <c r="D34" i="3"/>
  <c r="D23" i="3"/>
  <c r="J22" i="3"/>
  <c r="D10" i="3"/>
  <c r="D11" i="3"/>
  <c r="D12" i="3"/>
  <c r="D13" i="3"/>
  <c r="G14" i="3"/>
  <c r="F7" i="3"/>
  <c r="F6" i="3"/>
  <c r="C6" i="3"/>
  <c r="F5" i="3"/>
  <c r="C4" i="3" s="1"/>
  <c r="C5" i="3" s="1"/>
  <c r="F4" i="3"/>
  <c r="C26" i="5" l="1"/>
  <c r="E12" i="5"/>
  <c r="C13" i="5" s="1"/>
  <c r="E13" i="5"/>
  <c r="G13" i="5" s="1"/>
  <c r="E26" i="5"/>
  <c r="D26" i="4"/>
  <c r="D25" i="4"/>
  <c r="D32" i="4"/>
  <c r="D28" i="4"/>
  <c r="D24" i="4"/>
  <c r="D29" i="4"/>
  <c r="D23" i="4"/>
  <c r="E23" i="4" s="1"/>
  <c r="G23" i="4" s="1"/>
  <c r="D31" i="4"/>
  <c r="D27" i="4"/>
  <c r="D50" i="4"/>
  <c r="E47" i="3"/>
  <c r="F47" i="3" s="1"/>
  <c r="C48" i="3" s="1"/>
  <c r="E27" i="3"/>
  <c r="F27" i="3" s="1"/>
  <c r="C28" i="3" s="1"/>
  <c r="E10" i="3"/>
  <c r="F10" i="3" s="1"/>
  <c r="L30" i="2"/>
  <c r="N28" i="2"/>
  <c r="N27" i="2"/>
  <c r="N25" i="2"/>
  <c r="N24" i="2"/>
  <c r="N23" i="2"/>
  <c r="N22" i="2"/>
  <c r="N21" i="2"/>
  <c r="L28" i="2"/>
  <c r="L27" i="2"/>
  <c r="L24" i="2"/>
  <c r="L25" i="2" s="1"/>
  <c r="L23" i="2"/>
  <c r="L22" i="2"/>
  <c r="C27" i="5" l="1"/>
  <c r="E27" i="5"/>
  <c r="G14" i="5"/>
  <c r="E14" i="5"/>
  <c r="E48" i="5"/>
  <c r="C11" i="4"/>
  <c r="G53" i="4"/>
  <c r="E48" i="3"/>
  <c r="F48" i="3" s="1"/>
  <c r="C49" i="3" s="1"/>
  <c r="E49" i="3" s="1"/>
  <c r="F49" i="3" s="1"/>
  <c r="C50" i="3" s="1"/>
  <c r="E28" i="3"/>
  <c r="F28" i="3" s="1"/>
  <c r="C29" i="3" s="1"/>
  <c r="C11" i="3"/>
  <c r="J22" i="2"/>
  <c r="J21" i="2"/>
  <c r="G18" i="2"/>
  <c r="F18" i="2"/>
  <c r="E18" i="2"/>
  <c r="D18" i="2"/>
  <c r="C18" i="2"/>
  <c r="C28" i="5" l="1"/>
  <c r="E28" i="5"/>
  <c r="E49" i="5"/>
  <c r="C50" i="5" s="1"/>
  <c r="E11" i="4"/>
  <c r="C24" i="4"/>
  <c r="C48" i="4"/>
  <c r="E50" i="3"/>
  <c r="F50" i="3" s="1"/>
  <c r="C51" i="3" s="1"/>
  <c r="E29" i="3"/>
  <c r="F29" i="3" s="1"/>
  <c r="C30" i="3" s="1"/>
  <c r="E11" i="3"/>
  <c r="F97" i="1"/>
  <c r="G97" i="1"/>
  <c r="C97" i="1"/>
  <c r="C96" i="1"/>
  <c r="C95" i="1"/>
  <c r="C94" i="1"/>
  <c r="F93" i="1"/>
  <c r="C93" i="1"/>
  <c r="C92" i="1"/>
  <c r="C91" i="1"/>
  <c r="C90" i="1"/>
  <c r="E90" i="1" s="1"/>
  <c r="C88" i="1"/>
  <c r="C87" i="1"/>
  <c r="E87" i="1"/>
  <c r="E86" i="1"/>
  <c r="D87" i="1"/>
  <c r="D88" i="1"/>
  <c r="D89" i="1"/>
  <c r="D90" i="1"/>
  <c r="D91" i="1"/>
  <c r="D92" i="1"/>
  <c r="D93" i="1"/>
  <c r="D94" i="1"/>
  <c r="D95" i="1"/>
  <c r="D96" i="1"/>
  <c r="D97" i="1"/>
  <c r="D86" i="1"/>
  <c r="G98" i="1"/>
  <c r="C73" i="1"/>
  <c r="C29" i="5" l="1"/>
  <c r="E50" i="5"/>
  <c r="C51" i="5" s="1"/>
  <c r="E29" i="5"/>
  <c r="E48" i="4"/>
  <c r="E24" i="4"/>
  <c r="G24" i="4" s="1"/>
  <c r="E51" i="3"/>
  <c r="F51" i="3" s="1"/>
  <c r="C52" i="3" s="1"/>
  <c r="E52" i="3" s="1"/>
  <c r="F52" i="3" s="1"/>
  <c r="C31" i="3"/>
  <c r="E30" i="3"/>
  <c r="F30" i="3" s="1"/>
  <c r="F11" i="3"/>
  <c r="E91" i="1"/>
  <c r="E88" i="1"/>
  <c r="C45" i="1"/>
  <c r="C30" i="5" l="1"/>
  <c r="E51" i="5"/>
  <c r="C52" i="5" s="1"/>
  <c r="E30" i="5"/>
  <c r="C12" i="4"/>
  <c r="E31" i="3"/>
  <c r="F31" i="3" s="1"/>
  <c r="C32" i="3" s="1"/>
  <c r="C12" i="3"/>
  <c r="E12" i="3" s="1"/>
  <c r="E92" i="1"/>
  <c r="F88" i="1"/>
  <c r="F98" i="1" s="1"/>
  <c r="C89" i="1"/>
  <c r="E89" i="1" s="1"/>
  <c r="C43" i="1"/>
  <c r="C44" i="1" s="1"/>
  <c r="F46" i="1"/>
  <c r="F45" i="1"/>
  <c r="F44" i="1"/>
  <c r="F43" i="1"/>
  <c r="E49" i="1"/>
  <c r="F49" i="1" s="1"/>
  <c r="C50" i="1" s="1"/>
  <c r="E50" i="1" s="1"/>
  <c r="F50" i="1" s="1"/>
  <c r="C51" i="1" s="1"/>
  <c r="E51" i="1" s="1"/>
  <c r="F51" i="1" s="1"/>
  <c r="C52" i="1" s="1"/>
  <c r="E52" i="1" s="1"/>
  <c r="F52" i="1" s="1"/>
  <c r="D52" i="1"/>
  <c r="D51" i="1"/>
  <c r="D50" i="1"/>
  <c r="D49" i="1"/>
  <c r="C36" i="1"/>
  <c r="E36" i="1" s="1"/>
  <c r="G36" i="1" s="1"/>
  <c r="C37" i="1"/>
  <c r="E37" i="1" s="1"/>
  <c r="G37" i="1" s="1"/>
  <c r="C35" i="1"/>
  <c r="G34" i="1"/>
  <c r="E35" i="1"/>
  <c r="G35" i="1" s="1"/>
  <c r="E34" i="1"/>
  <c r="D37" i="1"/>
  <c r="D36" i="1"/>
  <c r="D35" i="1"/>
  <c r="D34" i="1"/>
  <c r="G25" i="1"/>
  <c r="G26" i="1"/>
  <c r="G27" i="1"/>
  <c r="G24" i="1"/>
  <c r="E25" i="1"/>
  <c r="E26" i="1"/>
  <c r="E27" i="1"/>
  <c r="E24" i="1"/>
  <c r="D27" i="1"/>
  <c r="D26" i="1"/>
  <c r="D25" i="1"/>
  <c r="D24" i="1"/>
  <c r="G53" i="1"/>
  <c r="F38" i="1"/>
  <c r="F28" i="1"/>
  <c r="F18" i="1"/>
  <c r="D15" i="1"/>
  <c r="D14" i="1"/>
  <c r="E14" i="1" s="1"/>
  <c r="D17" i="1"/>
  <c r="D16" i="1"/>
  <c r="E52" i="5" l="1"/>
  <c r="F52" i="5"/>
  <c r="F53" i="5" s="1"/>
  <c r="C31" i="5"/>
  <c r="E31" i="5" s="1"/>
  <c r="E53" i="5"/>
  <c r="C25" i="4"/>
  <c r="C49" i="4"/>
  <c r="E12" i="4"/>
  <c r="E32" i="3"/>
  <c r="F32" i="3" s="1"/>
  <c r="C33" i="3" s="1"/>
  <c r="F12" i="3"/>
  <c r="E93" i="1"/>
  <c r="F53" i="1"/>
  <c r="E53" i="1"/>
  <c r="G38" i="1"/>
  <c r="E38" i="1"/>
  <c r="C15" i="1"/>
  <c r="E28" i="1"/>
  <c r="G28" i="1" s="1"/>
  <c r="G52" i="5" l="1"/>
  <c r="G53" i="5" s="1"/>
  <c r="C32" i="5"/>
  <c r="E32" i="5"/>
  <c r="E49" i="4"/>
  <c r="E25" i="4"/>
  <c r="G25" i="4" s="1"/>
  <c r="C34" i="3"/>
  <c r="E34" i="3" s="1"/>
  <c r="F34" i="3" s="1"/>
  <c r="E33" i="3"/>
  <c r="F33" i="3" s="1"/>
  <c r="C13" i="3"/>
  <c r="E13" i="3" s="1"/>
  <c r="E94" i="1"/>
  <c r="E15" i="1"/>
  <c r="C33" i="5" l="1"/>
  <c r="E33" i="5"/>
  <c r="C13" i="4"/>
  <c r="E13" i="4" s="1"/>
  <c r="F13" i="3"/>
  <c r="F14" i="3" s="1"/>
  <c r="E14" i="3"/>
  <c r="E95" i="1"/>
  <c r="C16" i="1"/>
  <c r="E16" i="1" s="1"/>
  <c r="C17" i="1" s="1"/>
  <c r="E17" i="1" s="1"/>
  <c r="C34" i="5" l="1"/>
  <c r="E34" i="5" s="1"/>
  <c r="G34" i="5"/>
  <c r="E35" i="5"/>
  <c r="C50" i="4"/>
  <c r="F14" i="4"/>
  <c r="E14" i="4"/>
  <c r="C26" i="4"/>
  <c r="E97" i="1"/>
  <c r="E96" i="1"/>
  <c r="E18" i="1"/>
  <c r="G17" i="1" s="1"/>
  <c r="G18" i="1" s="1"/>
  <c r="E50" i="4" l="1"/>
  <c r="E26" i="4"/>
  <c r="G26" i="4" s="1"/>
  <c r="E98" i="1"/>
  <c r="C51" i="4" l="1"/>
  <c r="C27" i="4"/>
  <c r="E27" i="4" l="1"/>
  <c r="G27" i="4" s="1"/>
  <c r="E51" i="4"/>
  <c r="C52" i="4" s="1"/>
  <c r="E52" i="4" s="1"/>
  <c r="F53" i="4" l="1"/>
  <c r="E53" i="4"/>
  <c r="C28" i="4"/>
  <c r="E28" i="4" l="1"/>
  <c r="G28" i="4" s="1"/>
  <c r="C29" i="4"/>
  <c r="E29" i="4" l="1"/>
  <c r="C30" i="4" l="1"/>
  <c r="G29" i="4"/>
  <c r="E30" i="4"/>
  <c r="G30" i="4" s="1"/>
  <c r="C31" i="4"/>
  <c r="E31" i="4" l="1"/>
  <c r="C32" i="4" l="1"/>
  <c r="G31" i="4"/>
  <c r="E32" i="4"/>
  <c r="G32" i="4" s="1"/>
  <c r="C33" i="4"/>
  <c r="E33" i="4" l="1"/>
  <c r="C34" i="4" l="1"/>
  <c r="E34" i="4" s="1"/>
  <c r="G34" i="4" s="1"/>
  <c r="G33" i="4"/>
  <c r="F35" i="4"/>
  <c r="E35" i="4"/>
  <c r="G35" i="4" l="1"/>
</calcChain>
</file>

<file path=xl/sharedStrings.xml><?xml version="1.0" encoding="utf-8"?>
<sst xmlns="http://schemas.openxmlformats.org/spreadsheetml/2006/main" count="206" uniqueCount="72">
  <si>
    <t>Ćwiczenie 1.2</t>
  </si>
  <si>
    <t>Wyznaczyć schematy amortyzacji kredytu:</t>
  </si>
  <si>
    <t>czas trwania</t>
  </si>
  <si>
    <t>okres odsetkowy</t>
  </si>
  <si>
    <t>rok</t>
  </si>
  <si>
    <t>lata</t>
  </si>
  <si>
    <t>zl</t>
  </si>
  <si>
    <t>kwota</t>
  </si>
  <si>
    <t>stopa procentowa stała:</t>
  </si>
  <si>
    <t>wypłata jednorazowa (jedna transza)</t>
  </si>
  <si>
    <t>Dla następujących sposobów spłaty kapitału i odsetek:</t>
  </si>
  <si>
    <t>1. Jednorazowa spłata kapitału i odsetek po 4 latach</t>
  </si>
  <si>
    <t>Okres</t>
  </si>
  <si>
    <t>zadłużenie</t>
  </si>
  <si>
    <t>stopa %</t>
  </si>
  <si>
    <t>odsetki</t>
  </si>
  <si>
    <t xml:space="preserve">rata kapitałowa </t>
  </si>
  <si>
    <t>spłata</t>
  </si>
  <si>
    <t>Suma:</t>
  </si>
  <si>
    <t>2. Jednorazowa spłata kapitału po 4 latach i odsetek po każdym okresie</t>
  </si>
  <si>
    <t>3. Równe raty kapitałowe i odsetki płatne po każdym okresie</t>
  </si>
  <si>
    <t>4. Równe spłaty czyli rata kapitałowa + odsetki = const.</t>
  </si>
  <si>
    <t>a4 =</t>
  </si>
  <si>
    <t>rata =</t>
  </si>
  <si>
    <t>v =</t>
  </si>
  <si>
    <t>v^2 =</t>
  </si>
  <si>
    <t>v^3 =</t>
  </si>
  <si>
    <t>v^4 =</t>
  </si>
  <si>
    <t>Ćwiczenie 1.5</t>
  </si>
  <si>
    <t>K</t>
  </si>
  <si>
    <t>r_1 = ... = r_12</t>
  </si>
  <si>
    <t>n</t>
  </si>
  <si>
    <t>CF_3</t>
  </si>
  <si>
    <t>CF_8</t>
  </si>
  <si>
    <t>pozostałe CF_i</t>
  </si>
  <si>
    <t>CF_12</t>
  </si>
  <si>
    <t>???</t>
  </si>
  <si>
    <t>Pkt. 1</t>
  </si>
  <si>
    <t>seria</t>
  </si>
  <si>
    <t>OK1204</t>
  </si>
  <si>
    <t>OK0405</t>
  </si>
  <si>
    <t>OK0805</t>
  </si>
  <si>
    <t>OK0406</t>
  </si>
  <si>
    <t>OK0806</t>
  </si>
  <si>
    <t>termin zapadalności</t>
  </si>
  <si>
    <t>cena w PLN (P)</t>
  </si>
  <si>
    <t>czas życia w latach (t)</t>
  </si>
  <si>
    <t>B(t)</t>
  </si>
  <si>
    <t>R(t)</t>
  </si>
  <si>
    <t>R*(t)</t>
  </si>
  <si>
    <t>12.12.2004</t>
  </si>
  <si>
    <t>12.04.2005</t>
  </si>
  <si>
    <t>12.08.2005</t>
  </si>
  <si>
    <t>12.04.2006</t>
  </si>
  <si>
    <t>12.08.2006</t>
  </si>
  <si>
    <t>27 sierpnia 2004</t>
  </si>
  <si>
    <t>nominał 1000</t>
  </si>
  <si>
    <t>Nominał</t>
  </si>
  <si>
    <t>stopa</t>
  </si>
  <si>
    <t>stopa roczna</t>
  </si>
  <si>
    <t>stopa miesięczna</t>
  </si>
  <si>
    <t>Kapitał</t>
  </si>
  <si>
    <t>CF</t>
  </si>
  <si>
    <t>(CF = K / a_n)</t>
  </si>
  <si>
    <t>v</t>
  </si>
  <si>
    <t>a_n</t>
  </si>
  <si>
    <t>=v * (1-v^n) / (1-v)</t>
  </si>
  <si>
    <t>CalcPeriodInputType.YEAR, CalcRepaymentFrequency.MONTHLY</t>
  </si>
  <si>
    <t>Suma</t>
  </si>
  <si>
    <t>CalcPeriodInputType.MONTH, CalcRepaymentFrequency.MONTHLY</t>
  </si>
  <si>
    <t>rata</t>
  </si>
  <si>
    <t>1. Jednorazowa spłata kapitału i odsetek na sam koniec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</si>
</sst>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7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5">
    <xf numFmtId="0" fontId="0" fillId="0" borderId="0" xfId="0"/>
    <xf numFmtId="0" fontId="0" fillId="2" borderId="0" xfId="0" applyFill="1"/>
    <xf numFmtId="9" fontId="0" fillId="2" borderId="0" xfId="0" applyNumberFormat="1" applyFill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2" borderId="10" xfId="0" applyFill="1" applyBorder="1"/>
    <xf numFmtId="9" fontId="0" fillId="2" borderId="10" xfId="0" applyNumberFormat="1" applyFill="1" applyBorder="1"/>
    <xf numFmtId="0" fontId="0" fillId="2" borderId="3" xfId="0" applyFill="1" applyBorder="1"/>
    <xf numFmtId="0" fontId="0" fillId="2" borderId="8" xfId="0" applyFill="1" applyBorder="1"/>
    <xf numFmtId="9" fontId="0" fillId="2" borderId="8" xfId="0" applyNumberFormat="1" applyFill="1" applyBorder="1"/>
    <xf numFmtId="0" fontId="0" fillId="2" borderId="4" xfId="0" applyFill="1" applyBorder="1"/>
    <xf numFmtId="9" fontId="0" fillId="2" borderId="9" xfId="0" applyNumberFormat="1" applyFill="1" applyBorder="1"/>
    <xf numFmtId="0" fontId="0" fillId="2" borderId="9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Alignment="1">
      <alignment horizontal="center"/>
    </xf>
    <xf numFmtId="2" fontId="0" fillId="2" borderId="10" xfId="0" applyNumberFormat="1" applyFill="1" applyBorder="1"/>
    <xf numFmtId="2" fontId="0" fillId="2" borderId="3" xfId="0" applyNumberFormat="1" applyFill="1" applyBorder="1"/>
    <xf numFmtId="2" fontId="0" fillId="2" borderId="8" xfId="0" applyNumberFormat="1" applyFill="1" applyBorder="1"/>
    <xf numFmtId="2" fontId="0" fillId="2" borderId="1" xfId="0" applyNumberFormat="1" applyFill="1" applyBorder="1"/>
    <xf numFmtId="0" fontId="1" fillId="2" borderId="0" xfId="0" applyFont="1" applyFill="1"/>
    <xf numFmtId="0" fontId="2" fillId="2" borderId="0" xfId="0" applyFont="1" applyFill="1"/>
    <xf numFmtId="0" fontId="0" fillId="2" borderId="8" xfId="0" applyNumberFormat="1" applyFill="1" applyBorder="1"/>
    <xf numFmtId="0" fontId="0" fillId="2" borderId="3" xfId="0" applyNumberFormat="1" applyFill="1" applyBorder="1"/>
    <xf numFmtId="0" fontId="0" fillId="2" borderId="10" xfId="0" applyNumberFormat="1" applyFill="1" applyBorder="1"/>
    <xf numFmtId="0" fontId="0" fillId="2" borderId="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3" borderId="0" xfId="0" applyFill="1"/>
    <xf numFmtId="0" fontId="1" fillId="3" borderId="0" xfId="0" applyFont="1" applyFill="1"/>
    <xf numFmtId="0" fontId="0" fillId="3" borderId="1" xfId="0" applyFill="1" applyBorder="1"/>
    <xf numFmtId="0" fontId="0" fillId="3" borderId="7" xfId="0" applyFill="1" applyBorder="1"/>
    <xf numFmtId="0" fontId="0" fillId="3" borderId="2" xfId="0" applyFill="1" applyBorder="1"/>
    <xf numFmtId="2" fontId="0" fillId="3" borderId="10" xfId="0" applyNumberFormat="1" applyFill="1" applyBorder="1"/>
    <xf numFmtId="9" fontId="0" fillId="3" borderId="10" xfId="0" applyNumberFormat="1" applyFill="1" applyBorder="1"/>
    <xf numFmtId="2" fontId="0" fillId="3" borderId="3" xfId="0" applyNumberFormat="1" applyFill="1" applyBorder="1"/>
    <xf numFmtId="2" fontId="0" fillId="3" borderId="8" xfId="0" applyNumberFormat="1" applyFill="1" applyBorder="1"/>
    <xf numFmtId="0" fontId="0" fillId="3" borderId="3" xfId="0" applyFill="1" applyBorder="1"/>
    <xf numFmtId="9" fontId="0" fillId="3" borderId="8" xfId="0" applyNumberFormat="1" applyFill="1" applyBorder="1"/>
    <xf numFmtId="0" fontId="0" fillId="3" borderId="4" xfId="0" applyFill="1" applyBorder="1"/>
    <xf numFmtId="9" fontId="0" fillId="3" borderId="9" xfId="0" applyNumberFormat="1" applyFill="1" applyBorder="1"/>
    <xf numFmtId="0" fontId="0" fillId="3" borderId="6" xfId="0" applyFill="1" applyBorder="1"/>
    <xf numFmtId="2" fontId="0" fillId="3" borderId="1" xfId="0" applyNumberFormat="1" applyFill="1" applyBorder="1"/>
    <xf numFmtId="0" fontId="0" fillId="3" borderId="0" xfId="0" quotePrefix="1" applyFill="1"/>
    <xf numFmtId="0" fontId="0" fillId="3" borderId="14" xfId="0" applyFill="1" applyBorder="1"/>
    <xf numFmtId="0" fontId="0" fillId="3" borderId="5" xfId="0" applyFill="1" applyBorder="1"/>
    <xf numFmtId="0" fontId="0" fillId="3" borderId="10" xfId="0" applyFill="1" applyBorder="1"/>
    <xf numFmtId="0" fontId="0" fillId="3" borderId="8" xfId="0" applyFill="1" applyBorder="1"/>
    <xf numFmtId="0" fontId="0" fillId="3" borderId="9" xfId="0" applyFill="1" applyBorder="1"/>
    <xf numFmtId="10" fontId="0" fillId="3" borderId="10" xfId="1" applyNumberFormat="1" applyFont="1" applyFill="1" applyBorder="1"/>
    <xf numFmtId="10" fontId="0" fillId="3" borderId="8" xfId="1" applyNumberFormat="1" applyFont="1" applyFill="1" applyBorder="1"/>
    <xf numFmtId="10" fontId="0" fillId="3" borderId="9" xfId="1" applyNumberFormat="1" applyFont="1" applyFill="1" applyBorder="1"/>
    <xf numFmtId="0" fontId="0" fillId="3" borderId="12" xfId="0" applyFill="1" applyBorder="1"/>
    <xf numFmtId="164" fontId="0" fillId="3" borderId="6" xfId="0" applyNumberFormat="1" applyFill="1" applyBorder="1"/>
    <xf numFmtId="164" fontId="0" fillId="3" borderId="8" xfId="0" applyNumberFormat="1" applyFill="1" applyBorder="1"/>
    <xf numFmtId="164" fontId="0" fillId="3" borderId="9" xfId="0" applyNumberFormat="1" applyFill="1" applyBorder="1"/>
    <xf numFmtId="164" fontId="0" fillId="3" borderId="13" xfId="0" applyNumberFormat="1" applyFill="1" applyBorder="1"/>
    <xf numFmtId="164" fontId="0" fillId="3" borderId="0" xfId="0" applyNumberFormat="1" applyFill="1" applyBorder="1"/>
    <xf numFmtId="164" fontId="0" fillId="3" borderId="11" xfId="0" applyNumberFormat="1" applyFill="1" applyBorder="1"/>
    <xf numFmtId="164" fontId="0" fillId="3" borderId="10" xfId="0" applyNumberFormat="1" applyFill="1" applyBorder="1"/>
    <xf numFmtId="164" fontId="0" fillId="3" borderId="14" xfId="0" applyNumberFormat="1" applyFill="1" applyBorder="1"/>
    <xf numFmtId="167" fontId="0" fillId="3" borderId="1" xfId="0" applyNumberFormat="1" applyFill="1" applyBorder="1"/>
    <xf numFmtId="164" fontId="0" fillId="3" borderId="1" xfId="0" applyNumberFormat="1" applyFill="1" applyBorder="1"/>
    <xf numFmtId="164" fontId="0" fillId="3" borderId="3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352424</xdr:colOff>
      <xdr:row>1</xdr:row>
      <xdr:rowOff>142875</xdr:rowOff>
    </xdr:from>
    <xdr:to>
      <xdr:col>11</xdr:col>
      <xdr:colOff>476250</xdr:colOff>
      <xdr:row>7</xdr:row>
      <xdr:rowOff>57150</xdr:rowOff>
    </xdr:to>
    <xdr:sp macro="" textlink="">
      <xdr:nvSpPr>
        <xdr:cNvPr id="2" name="Rectangle 1"/>
        <xdr:cNvSpPr/>
      </xdr:nvSpPr>
      <xdr:spPr>
        <a:xfrm>
          <a:off x="962024" y="333375"/>
          <a:ext cx="6219826" cy="1057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l-PL" sz="1100" b="1" u="sng"/>
            <a:t>Yield To</a:t>
          </a:r>
          <a:r>
            <a:rPr lang="pl-PL" sz="1100" b="1" u="sng" baseline="0"/>
            <a:t> Maturity (YTM)</a:t>
          </a:r>
        </a:p>
        <a:p>
          <a:pPr algn="ctr"/>
          <a:endParaRPr lang="pl-PL" sz="1100" baseline="0"/>
        </a:p>
        <a:p>
          <a:pPr algn="l"/>
          <a:r>
            <a:rPr lang="pl-PL" sz="1100" baseline="0"/>
            <a:t>P*(1+YTM)^tn = C1*(1+YTM)^(tn-t1) + C2*(1+YTM)^(tn-t2) + ... + C(n-1)*(1+YTM)^(tn-(tn-1)) + Cn</a:t>
          </a:r>
        </a:p>
        <a:p>
          <a:pPr algn="l"/>
          <a:r>
            <a:rPr lang="pl-PL" sz="1100"/>
            <a:t>Równoważnie:</a:t>
          </a:r>
        </a:p>
        <a:p>
          <a:pPr algn="l"/>
          <a:r>
            <a:rPr lang="pl-PL" sz="1100"/>
            <a:t>P = C1/(1+YTM)^t1</a:t>
          </a:r>
          <a:r>
            <a:rPr lang="pl-PL" sz="1100" baseline="0"/>
            <a:t> + C2/(1+YTM)^t2 + ... + C(n-1)/(1+YTM)^t(n-1) + Cn</a:t>
          </a:r>
          <a:endParaRPr lang="pl-PL" sz="1100"/>
        </a:p>
        <a:p>
          <a:pPr algn="l"/>
          <a:endParaRPr lang="pl-P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3</xdr:row>
      <xdr:rowOff>95250</xdr:rowOff>
    </xdr:from>
    <xdr:to>
      <xdr:col>23</xdr:col>
      <xdr:colOff>540807</xdr:colOff>
      <xdr:row>21</xdr:row>
      <xdr:rowOff>99485</xdr:rowOff>
    </xdr:to>
    <xdr:sp macro="" textlink="">
      <xdr:nvSpPr>
        <xdr:cNvPr id="2" name="Rectangle 1"/>
        <xdr:cNvSpPr/>
      </xdr:nvSpPr>
      <xdr:spPr>
        <a:xfrm>
          <a:off x="7677150" y="666750"/>
          <a:ext cx="6884457" cy="34332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Aby wyliczyć ratę przyjmijmy następujące oznaczenie dla czynnika dyskontującego:</a:t>
          </a:r>
        </a:p>
        <a:p>
          <a:pPr algn="l"/>
          <a:endParaRPr lang="pl-PL" sz="1100"/>
        </a:p>
        <a:p>
          <a:pPr algn="l"/>
          <a:r>
            <a:rPr lang="pl-PL" sz="1100"/>
            <a:t> v := 1/(1+i), gdzie i to st%</a:t>
          </a:r>
        </a:p>
        <a:p>
          <a:pPr algn="l"/>
          <a:endParaRPr lang="pl-PL" sz="1100"/>
        </a:p>
        <a:p>
          <a:pPr algn="l"/>
          <a:r>
            <a:rPr lang="pl-PL" sz="1100"/>
            <a:t>Każdego miesiąca wpłacać będziemy tą samą ratę, która jednak ma (w chwili zaciągnięcia kredytu) inną wartość obecną (tym mniejszą im dalszą spłatę</a:t>
          </a:r>
          <a:r>
            <a:rPr lang="pl-PL" sz="1100" baseline="0"/>
            <a:t> rozważamy). Np. spłata z okresu pierwszego będzie miała wartość obecną równą CF_1 / v1, spłata druga: CF_2 / v2. Z racji tego, że wszystkie są równe mamy CF_1 = CF_2 = CF_3 = CF_4 = CF. Kwota kredytu K to wartość obecna wszystkich przyszłych spłat, zatem: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K = CF * (v + v^2 + v^3 + v^4)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Oznaczając  a_n := v + v^2 + ... + v^n otrzymujemy, że K = CF*a_4 i zatem pojedyncza spłata ma wartość CF = K / a_4.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Zamiast bezpośrednio sumować można skorzystać ze wzoru: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a_n = v + v^2 + ... + v^n = v(1+v+...+v^n-1) = v * (1-v^n)/(1-v) = [1 - 1/(1+i)^n] / i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Ładny wzór na CF: CF = K * (i * (1+i)^n) / ((1+i)^n - 1)</a:t>
          </a:r>
          <a:endParaRPr lang="pl-P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3</xdr:row>
      <xdr:rowOff>95250</xdr:rowOff>
    </xdr:from>
    <xdr:to>
      <xdr:col>23</xdr:col>
      <xdr:colOff>540807</xdr:colOff>
      <xdr:row>21</xdr:row>
      <xdr:rowOff>99485</xdr:rowOff>
    </xdr:to>
    <xdr:sp macro="" textlink="">
      <xdr:nvSpPr>
        <xdr:cNvPr id="2" name="Rectangle 1"/>
        <xdr:cNvSpPr/>
      </xdr:nvSpPr>
      <xdr:spPr>
        <a:xfrm>
          <a:off x="7962900" y="666750"/>
          <a:ext cx="6884457" cy="34332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Aby wyliczyć ratę przyjmijmy następujące oznaczenie dla czynnika dyskontującego:</a:t>
          </a:r>
        </a:p>
        <a:p>
          <a:pPr algn="l"/>
          <a:endParaRPr lang="pl-PL" sz="1100"/>
        </a:p>
        <a:p>
          <a:pPr algn="l"/>
          <a:r>
            <a:rPr lang="pl-PL" sz="1100"/>
            <a:t> v := 1/(1+i), gdzie i to st%</a:t>
          </a:r>
        </a:p>
        <a:p>
          <a:pPr algn="l"/>
          <a:endParaRPr lang="pl-PL" sz="1100"/>
        </a:p>
        <a:p>
          <a:pPr algn="l"/>
          <a:r>
            <a:rPr lang="pl-PL" sz="1100"/>
            <a:t>Każdego miesiąca wpłacać będziemy tą samą ratę, która jednak ma (w chwili zaciągnięcia kredytu) inną wartość obecną (tym mniejszą im dalszą spłatę</a:t>
          </a:r>
          <a:r>
            <a:rPr lang="pl-PL" sz="1100" baseline="0"/>
            <a:t> rozważamy). Np. spłata z okresu pierwszego będzie miała wartość obecną równą CF_1 / v1, spłata druga: CF_2 / v2. Z racji tego, że wszystkie są równe mamy CF_1 = CF_2 = CF_3 = CF_4 = CF. Kwota kredytu K to wartość obecna wszystkich przyszłych spłat, zatem: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K = CF * (v + v^2 + v^3 + v^4)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Oznaczając  a_n := v + v^2 + ... + v^n otrzymujemy, że K = CF*a_4 i zatem pojedyncza spłata ma wartość CF = K / a_4.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Zamiast bezpośrednio sumować można skorzystać ze wzoru: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a_n = v + v^2 + ... + v^n = v(1+v+...+v^n-1) = v * (1-v^n)/(1-v) = [1 - 1/(1+i)^n] / i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Ładny wzór na CF: CF = K * (i * (1+i)^n) / ((1+i)^n - 1)</a:t>
          </a:r>
          <a:endParaRPr lang="pl-PL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41</xdr:row>
      <xdr:rowOff>38098</xdr:rowOff>
    </xdr:from>
    <xdr:to>
      <xdr:col>20</xdr:col>
      <xdr:colOff>219074</xdr:colOff>
      <xdr:row>59</xdr:row>
      <xdr:rowOff>42333</xdr:rowOff>
    </xdr:to>
    <xdr:sp macro="" textlink="">
      <xdr:nvSpPr>
        <xdr:cNvPr id="2" name="Rectangle 1"/>
        <xdr:cNvSpPr/>
      </xdr:nvSpPr>
      <xdr:spPr>
        <a:xfrm>
          <a:off x="5653617" y="7848598"/>
          <a:ext cx="6884457" cy="34332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Aby wyliczyć ratę przyjmijmy następujące oznaczenie dla czynnika dyskontującego:</a:t>
          </a:r>
        </a:p>
        <a:p>
          <a:pPr algn="l"/>
          <a:endParaRPr lang="pl-PL" sz="1100"/>
        </a:p>
        <a:p>
          <a:pPr algn="l"/>
          <a:r>
            <a:rPr lang="pl-PL" sz="1100"/>
            <a:t> v := 1/(1+i), gdzie i to st%</a:t>
          </a:r>
        </a:p>
        <a:p>
          <a:pPr algn="l"/>
          <a:endParaRPr lang="pl-PL" sz="1100"/>
        </a:p>
        <a:p>
          <a:pPr algn="l"/>
          <a:r>
            <a:rPr lang="pl-PL" sz="1100"/>
            <a:t>Każdego miesiąca wpłacać będziemy tą samą ratę, która jednak ma (w chwili zaciągnięcia kredytu) inną wartość obecną (tym mniejszą im dalszą spłatę</a:t>
          </a:r>
          <a:r>
            <a:rPr lang="pl-PL" sz="1100" baseline="0"/>
            <a:t> rozważamy). Np. spłata z okresu pierwszego będzie miała wartość obecną równą CF_1 / v1, spłata druga: CF_2 / v2. Z racji tego, że wszystkie są równe mamy CF_1 = CF_2 = CF_3 = CF_4 = CF. Kwota kredytu K to wartość obecna wszystkich przyszłych spłat, zatem: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K = CF * (v + v^2 + v^3 + v^4)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Oznaczając  a_n := v + v^2 + ... + v^n otrzymujemy, że K = CF*a_4 i zatem pojedyncza spłata ma wartość CF = K / a_4.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Zamiast bezpośrednio sumować można skorzystać ze wzoru: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a_n = v + v^2 + ... + v^n = v(1+v+...+v^n-1) = v * (1-v^n)/(1-v) = [1 - 1/(1+i)^n] / i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Ładny wzór na CF: CF = K * (i * (1+i)^n) / ((1+i)^n - 1)</a:t>
          </a:r>
          <a:endParaRPr lang="pl-PL" sz="1100"/>
        </a:p>
      </xdr:txBody>
    </xdr:sp>
    <xdr:clientData/>
  </xdr:twoCellAnchor>
  <xdr:twoCellAnchor>
    <xdr:from>
      <xdr:col>1</xdr:col>
      <xdr:colOff>74083</xdr:colOff>
      <xdr:row>62</xdr:row>
      <xdr:rowOff>84666</xdr:rowOff>
    </xdr:from>
    <xdr:to>
      <xdr:col>10</xdr:col>
      <xdr:colOff>42333</xdr:colOff>
      <xdr:row>67</xdr:row>
      <xdr:rowOff>116417</xdr:rowOff>
    </xdr:to>
    <xdr:sp macro="" textlink="">
      <xdr:nvSpPr>
        <xdr:cNvPr id="3" name="Rectangle 2"/>
        <xdr:cNvSpPr/>
      </xdr:nvSpPr>
      <xdr:spPr>
        <a:xfrm>
          <a:off x="687916" y="11895666"/>
          <a:ext cx="6487584" cy="9842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Klient zaciągnął</a:t>
          </a:r>
          <a:r>
            <a:rPr lang="pl-PL" sz="1100" baseline="0"/>
            <a:t> na 12 miesięcy kredyt w wysokości 1000zł, przy nominalnej stopie procentowej 12%. Wiemy, że na koniec 3 miesiąca klient zapłacił 200zł, a na koniec 8 miesiąca zapłacił 300zł. Obliczyć ile (zgodnie z zasadą równych miesięcy) klient musi zapłacić na koniec 12 miesiąca oraz ile wynoszą raty kapitałowe:</a:t>
          </a:r>
        </a:p>
        <a:p>
          <a:pPr algn="l"/>
          <a:r>
            <a:rPr lang="pl-PL" sz="1100" baseline="0"/>
            <a:t>1. przy miesięcznej kapitalizacji odsetek,</a:t>
          </a:r>
        </a:p>
        <a:p>
          <a:pPr algn="l"/>
          <a:r>
            <a:rPr lang="pl-PL" sz="1100" baseline="0"/>
            <a:t>2. stosując US-rule</a:t>
          </a:r>
        </a:p>
      </xdr:txBody>
    </xdr:sp>
    <xdr:clientData/>
  </xdr:twoCellAnchor>
  <xdr:twoCellAnchor>
    <xdr:from>
      <xdr:col>4</xdr:col>
      <xdr:colOff>105834</xdr:colOff>
      <xdr:row>68</xdr:row>
      <xdr:rowOff>148167</xdr:rowOff>
    </xdr:from>
    <xdr:to>
      <xdr:col>10</xdr:col>
      <xdr:colOff>349250</xdr:colOff>
      <xdr:row>80</xdr:row>
      <xdr:rowOff>116417</xdr:rowOff>
    </xdr:to>
    <xdr:sp macro="" textlink="">
      <xdr:nvSpPr>
        <xdr:cNvPr id="4" name="Rectangle 3"/>
        <xdr:cNvSpPr/>
      </xdr:nvSpPr>
      <xdr:spPr>
        <a:xfrm>
          <a:off x="3164417" y="13102167"/>
          <a:ext cx="4318000" cy="2254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S_1</a:t>
          </a:r>
          <a:r>
            <a:rPr lang="pl-PL" sz="1100" baseline="0"/>
            <a:t> = K = 1000</a:t>
          </a:r>
        </a:p>
        <a:p>
          <a:pPr algn="l"/>
          <a:r>
            <a:rPr lang="pl-PL" sz="1100" baseline="0"/>
            <a:t>S_(i+1) = S_i + O_i - CF_i,   i = 1, ..., 11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CF_12 otrzymujemy z warunku:</a:t>
          </a:r>
        </a:p>
        <a:p>
          <a:pPr algn="l"/>
          <a:r>
            <a:rPr lang="pl-PL" sz="1100" baseline="0"/>
            <a:t>0 = S_12 + O_12 - CF_12   =&gt;   CF_12 = S_12 + O_12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Raty kapitałowe są spłacane w miesiącach: 3, 8, 12. Wynoszą one: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T_3 = CF_3 - O_1 - O_2 - O_3</a:t>
          </a:r>
        </a:p>
        <a:p>
          <a:pPr algn="l"/>
          <a:r>
            <a:rPr lang="pl-PL" sz="1100" baseline="0"/>
            <a:t>T_8 = CF_8 - 0_4 - O_5 - O_6 - O_7 - O_8</a:t>
          </a:r>
        </a:p>
        <a:p>
          <a:pPr algn="l"/>
          <a:r>
            <a:rPr lang="pl-PL" sz="1100" baseline="0"/>
            <a:t>T_12 = CF_12 - O_9  - O_10 - O_11 - O_12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Co daje następujący schemat amortyzacji</a:t>
          </a:r>
        </a:p>
        <a:p>
          <a:pPr algn="l"/>
          <a:endParaRPr lang="pl-PL" sz="1100" baseline="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3</xdr:row>
      <xdr:rowOff>95250</xdr:rowOff>
    </xdr:from>
    <xdr:to>
      <xdr:col>23</xdr:col>
      <xdr:colOff>540807</xdr:colOff>
      <xdr:row>21</xdr:row>
      <xdr:rowOff>99485</xdr:rowOff>
    </xdr:to>
    <xdr:sp macro="" textlink="">
      <xdr:nvSpPr>
        <xdr:cNvPr id="2" name="Rectangle 1"/>
        <xdr:cNvSpPr/>
      </xdr:nvSpPr>
      <xdr:spPr>
        <a:xfrm>
          <a:off x="8058150" y="666750"/>
          <a:ext cx="6884457" cy="34332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Aby wyliczyć ratę przyjmijmy następujące oznaczenie dla czynnika dyskontującego:</a:t>
          </a:r>
        </a:p>
        <a:p>
          <a:pPr algn="l"/>
          <a:endParaRPr lang="pl-PL" sz="1100"/>
        </a:p>
        <a:p>
          <a:pPr algn="l"/>
          <a:r>
            <a:rPr lang="pl-PL" sz="1100"/>
            <a:t> v := 1/(1+i), gdzie i to st%</a:t>
          </a:r>
        </a:p>
        <a:p>
          <a:pPr algn="l"/>
          <a:endParaRPr lang="pl-PL" sz="1100"/>
        </a:p>
        <a:p>
          <a:pPr algn="l"/>
          <a:r>
            <a:rPr lang="pl-PL" sz="1100"/>
            <a:t>Każdego miesiąca wpłacać będziemy tą samą ratę, która jednak ma (w chwili zaciągnięcia kredytu) inną wartość obecną (tym mniejszą im dalszą spłatę</a:t>
          </a:r>
          <a:r>
            <a:rPr lang="pl-PL" sz="1100" baseline="0"/>
            <a:t> rozważamy). Np. spłata z okresu pierwszego będzie miała wartość obecną równą CF_1 / v1, spłata druga: CF_2 / v2. Z racji tego, że wszystkie są równe mamy CF_1 = CF_2 = CF_3 = CF_4 = CF. Kwota kredytu K to wartość obecna wszystkich przyszłych spłat, zatem: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K = CF * (v + v^2 + v^3 + v^4)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Oznaczając  a_n := v + v^2 + ... + v^n otrzymujemy, że K = CF*a_4 i zatem pojedyncza spłata ma wartość CF = K / a_4.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Zamiast bezpośrednio sumować można skorzystać ze wzoru: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a_n = v + v^2 + ... + v^n = v(1+v+...+v^n-1) = v * (1-v^n)/(1-v) = [1 - 1/(1+i)^n] / i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Ładny wzór na CF: CF = K * (i * (1+i)^n) / ((1+i)^n - 1)</a:t>
          </a:r>
          <a:endParaRPr lang="pl-PL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topLeftCell="A10" workbookViewId="0">
      <selection activeCell="L31" sqref="L31"/>
    </sheetView>
  </sheetViews>
  <sheetFormatPr defaultRowHeight="15" x14ac:dyDescent="0.25"/>
  <cols>
    <col min="2" max="2" width="19.85546875" bestFit="1" customWidth="1"/>
    <col min="3" max="7" width="10.140625" bestFit="1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 t="s">
        <v>55</v>
      </c>
      <c r="C10" s="1" t="s">
        <v>56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5" t="s">
        <v>38</v>
      </c>
      <c r="C13" s="3" t="s">
        <v>39</v>
      </c>
      <c r="D13" s="28" t="s">
        <v>40</v>
      </c>
      <c r="E13" s="3" t="s">
        <v>41</v>
      </c>
      <c r="F13" s="28" t="s">
        <v>42</v>
      </c>
      <c r="G13" s="3" t="s">
        <v>43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5" t="s">
        <v>44</v>
      </c>
      <c r="C14" s="9" t="s">
        <v>50</v>
      </c>
      <c r="D14" s="26" t="s">
        <v>51</v>
      </c>
      <c r="E14" s="9" t="s">
        <v>52</v>
      </c>
      <c r="F14" s="26" t="s">
        <v>53</v>
      </c>
      <c r="G14" s="9" t="s">
        <v>54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5" t="s">
        <v>57</v>
      </c>
      <c r="C15" s="9">
        <v>1000</v>
      </c>
      <c r="D15" s="26">
        <v>1000</v>
      </c>
      <c r="E15" s="9">
        <v>1000</v>
      </c>
      <c r="F15" s="26">
        <v>1000</v>
      </c>
      <c r="G15" s="9">
        <v>1000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5" t="s">
        <v>45</v>
      </c>
      <c r="C16" s="9">
        <v>980.5</v>
      </c>
      <c r="D16" s="26">
        <v>957</v>
      </c>
      <c r="E16" s="9">
        <v>934.8</v>
      </c>
      <c r="F16" s="26">
        <v>888.5</v>
      </c>
      <c r="G16" s="9">
        <v>866.4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5" t="s">
        <v>46</v>
      </c>
      <c r="C17" s="9">
        <v>0.29320000000000002</v>
      </c>
      <c r="D17" s="26">
        <v>0.62470000000000003</v>
      </c>
      <c r="E17" s="9">
        <v>0.95889999999999997</v>
      </c>
      <c r="F17" s="26">
        <v>1.6247</v>
      </c>
      <c r="G17" s="9">
        <v>1.9589000000000001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5" t="s">
        <v>47</v>
      </c>
      <c r="C18" s="9">
        <f>C16/C15</f>
        <v>0.98050000000000004</v>
      </c>
      <c r="D18" s="26">
        <f>D16/D15</f>
        <v>0.95699999999999996</v>
      </c>
      <c r="E18" s="9">
        <f>E16/E15</f>
        <v>0.93479999999999996</v>
      </c>
      <c r="F18" s="26">
        <f>F16/F15</f>
        <v>0.88849999999999996</v>
      </c>
      <c r="G18" s="9">
        <f>G16/G15</f>
        <v>0.86639999999999995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5" t="s">
        <v>49</v>
      </c>
      <c r="C19" s="9"/>
      <c r="D19" s="9"/>
      <c r="E19" s="9"/>
      <c r="F19" s="9"/>
      <c r="G19" s="9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1" t="s">
        <v>48</v>
      </c>
      <c r="C20" s="13"/>
      <c r="D20" s="27"/>
      <c r="E20" s="13"/>
      <c r="F20" s="27"/>
      <c r="G20" s="1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1"/>
      <c r="C21" s="1"/>
      <c r="D21" s="1"/>
      <c r="E21" s="1"/>
      <c r="F21" s="1"/>
      <c r="G21" s="1"/>
      <c r="H21" s="1"/>
      <c r="I21" s="1"/>
      <c r="J21" s="1">
        <f>1.05^5</f>
        <v>1.2762815625000001</v>
      </c>
      <c r="K21" s="1"/>
      <c r="L21" s="1">
        <v>-2.5</v>
      </c>
      <c r="M21" s="1"/>
      <c r="N21" s="1">
        <f>-20/3</f>
        <v>-6.666666666666667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"/>
      <c r="C22" s="1"/>
      <c r="D22" s="1"/>
      <c r="E22" s="1"/>
      <c r="F22" s="1"/>
      <c r="G22" s="1"/>
      <c r="H22" s="1"/>
      <c r="I22" s="1"/>
      <c r="J22" s="1">
        <f>1.05^10</f>
        <v>1.6288946267774416</v>
      </c>
      <c r="K22" s="1"/>
      <c r="L22" s="1">
        <f>1.07^(-8)</f>
        <v>0.5820091045650384</v>
      </c>
      <c r="M22" s="1"/>
      <c r="N22" s="1">
        <f>1.07^(-3)</f>
        <v>0.81629787689085187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>
        <f>1.02^(-8)</f>
        <v>0.85349037119011162</v>
      </c>
      <c r="M23" s="1"/>
      <c r="N23" s="1">
        <f>1.02^(-3)</f>
        <v>0.94232233454704462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>
        <f>L22-L23</f>
        <v>-0.27148126662507321</v>
      </c>
      <c r="M24" s="1"/>
      <c r="N24" s="1">
        <f>N22-N23</f>
        <v>-0.12602445765619275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>
        <f>L21*L24</f>
        <v>0.67870316656268304</v>
      </c>
      <c r="M25" s="1"/>
      <c r="N25" s="1">
        <f>N24*N21</f>
        <v>0.84016305104128497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>
        <f>J22*L25</f>
        <v>1.1055359411907892</v>
      </c>
      <c r="M27" s="1"/>
      <c r="N27" s="1">
        <f>N25*J21</f>
        <v>1.0722846115377385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>
        <f>L27-1</f>
        <v>0.10553594119078924</v>
      </c>
      <c r="M28" s="1"/>
      <c r="N28" s="1">
        <f>N27-1</f>
        <v>7.2284611537738463E-2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>
        <f>L28/2+N28/2</f>
        <v>8.8910276364263852E-2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topLeftCell="A6" workbookViewId="0">
      <selection activeCell="F47" sqref="F47:F52"/>
    </sheetView>
  </sheetViews>
  <sheetFormatPr defaultRowHeight="15" x14ac:dyDescent="0.25"/>
  <cols>
    <col min="3" max="3" width="10.5703125" bestFit="1" customWidth="1"/>
    <col min="5" max="6" width="10.5703125" bestFit="1" customWidth="1"/>
  </cols>
  <sheetData>
    <row r="1" spans="1:22" x14ac:dyDescent="0.2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2" x14ac:dyDescent="0.25">
      <c r="A2" s="29"/>
      <c r="B2" s="30" t="s">
        <v>21</v>
      </c>
      <c r="C2" s="29"/>
      <c r="D2" s="29"/>
      <c r="E2" s="29"/>
      <c r="F2" s="29"/>
      <c r="G2" s="29"/>
      <c r="H2" s="29"/>
      <c r="I2" s="29" t="s">
        <v>58</v>
      </c>
      <c r="J2" s="29">
        <v>0.1</v>
      </c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</row>
    <row r="3" spans="1:22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</row>
    <row r="4" spans="1:22" x14ac:dyDescent="0.25">
      <c r="A4" s="29"/>
      <c r="B4" s="29" t="s">
        <v>22</v>
      </c>
      <c r="C4" s="29">
        <f>F4+F5+F6+F7</f>
        <v>3.1698654463492928</v>
      </c>
      <c r="D4" s="29"/>
      <c r="E4" s="29" t="s">
        <v>24</v>
      </c>
      <c r="F4" s="29">
        <f>1/(1+0.1)</f>
        <v>0.90909090909090906</v>
      </c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</row>
    <row r="5" spans="1:22" x14ac:dyDescent="0.25">
      <c r="A5" s="29"/>
      <c r="B5" s="29" t="s">
        <v>23</v>
      </c>
      <c r="C5" s="29">
        <f>1000/C4</f>
        <v>315.47080370609785</v>
      </c>
      <c r="D5" s="29"/>
      <c r="E5" s="29" t="s">
        <v>25</v>
      </c>
      <c r="F5" s="29">
        <f>1/(1+0.1)^2</f>
        <v>0.82644628099173545</v>
      </c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</row>
    <row r="6" spans="1:22" x14ac:dyDescent="0.25">
      <c r="A6" s="29"/>
      <c r="B6" s="29"/>
      <c r="C6" s="29">
        <f>(1-1/(1+0.1)^4)/0.1</f>
        <v>3.1698654463492946</v>
      </c>
      <c r="D6" s="29"/>
      <c r="E6" s="29" t="s">
        <v>26</v>
      </c>
      <c r="F6" s="29">
        <f>1/(1+0.1)^3</f>
        <v>0.75131480090157754</v>
      </c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</row>
    <row r="7" spans="1:22" x14ac:dyDescent="0.25">
      <c r="A7" s="29"/>
      <c r="B7" s="29"/>
      <c r="C7" s="29"/>
      <c r="D7" s="29"/>
      <c r="E7" s="29" t="s">
        <v>27</v>
      </c>
      <c r="F7" s="29">
        <f>1/(1+0.1)^4</f>
        <v>0.68301345536507052</v>
      </c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</row>
    <row r="8" spans="1:22" x14ac:dyDescent="0.2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</row>
    <row r="9" spans="1:22" x14ac:dyDescent="0.25">
      <c r="A9" s="29"/>
      <c r="B9" s="31" t="s">
        <v>12</v>
      </c>
      <c r="C9" s="31" t="s">
        <v>13</v>
      </c>
      <c r="D9" s="31" t="s">
        <v>14</v>
      </c>
      <c r="E9" s="31" t="s">
        <v>15</v>
      </c>
      <c r="F9" s="31" t="s">
        <v>16</v>
      </c>
      <c r="G9" s="32" t="s">
        <v>17</v>
      </c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</row>
    <row r="10" spans="1:22" x14ac:dyDescent="0.25">
      <c r="A10" s="29"/>
      <c r="B10" s="33">
        <v>1</v>
      </c>
      <c r="C10" s="34">
        <v>1000</v>
      </c>
      <c r="D10" s="35">
        <f t="shared" ref="D10:D13" si="0">$J$2</f>
        <v>0.1</v>
      </c>
      <c r="E10" s="36">
        <f>D10*C10</f>
        <v>100</v>
      </c>
      <c r="F10" s="37">
        <f>G10-E10</f>
        <v>215.47000000000003</v>
      </c>
      <c r="G10" s="38">
        <v>315.47000000000003</v>
      </c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</row>
    <row r="11" spans="1:22" x14ac:dyDescent="0.25">
      <c r="A11" s="29"/>
      <c r="B11" s="33">
        <v>2</v>
      </c>
      <c r="C11" s="37">
        <f>C10-F10</f>
        <v>784.53</v>
      </c>
      <c r="D11" s="39">
        <f t="shared" si="0"/>
        <v>0.1</v>
      </c>
      <c r="E11" s="36">
        <f>C11*D11</f>
        <v>78.453000000000003</v>
      </c>
      <c r="F11" s="37">
        <f t="shared" ref="F11:F13" si="1">G11-E11</f>
        <v>237.01700000000002</v>
      </c>
      <c r="G11" s="38">
        <v>315.47000000000003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</row>
    <row r="12" spans="1:22" x14ac:dyDescent="0.25">
      <c r="A12" s="29"/>
      <c r="B12" s="33">
        <v>3</v>
      </c>
      <c r="C12" s="37">
        <f t="shared" ref="C12:C13" si="2">C11-F11</f>
        <v>547.51299999999992</v>
      </c>
      <c r="D12" s="39">
        <f t="shared" si="0"/>
        <v>0.1</v>
      </c>
      <c r="E12" s="36">
        <f t="shared" ref="E12:E13" si="3">C12*D12</f>
        <v>54.751299999999993</v>
      </c>
      <c r="F12" s="37">
        <f t="shared" si="1"/>
        <v>260.71870000000001</v>
      </c>
      <c r="G12" s="38">
        <v>315.47000000000003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</row>
    <row r="13" spans="1:22" x14ac:dyDescent="0.25">
      <c r="A13" s="29"/>
      <c r="B13" s="40">
        <v>4</v>
      </c>
      <c r="C13" s="37">
        <f t="shared" si="2"/>
        <v>286.79429999999991</v>
      </c>
      <c r="D13" s="41">
        <f t="shared" si="0"/>
        <v>0.1</v>
      </c>
      <c r="E13" s="36">
        <f t="shared" si="3"/>
        <v>28.679429999999993</v>
      </c>
      <c r="F13" s="37">
        <f t="shared" si="1"/>
        <v>286.79057000000006</v>
      </c>
      <c r="G13" s="38">
        <v>315.47000000000003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</row>
    <row r="14" spans="1:22" x14ac:dyDescent="0.25">
      <c r="A14" s="29"/>
      <c r="B14" s="42" t="s">
        <v>18</v>
      </c>
      <c r="C14" s="31"/>
      <c r="D14" s="31"/>
      <c r="E14" s="31">
        <f>SUM(E10:E13)</f>
        <v>261.88372999999996</v>
      </c>
      <c r="F14" s="43">
        <f>SUM(F10:F13)</f>
        <v>999.9962700000001</v>
      </c>
      <c r="G14" s="32">
        <f>SUM(G10:G13)</f>
        <v>1261.8800000000001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</row>
    <row r="15" spans="1:22" x14ac:dyDescent="0.2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</row>
    <row r="16" spans="1:22" x14ac:dyDescent="0.2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</row>
    <row r="17" spans="1:22" x14ac:dyDescent="0.2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</row>
    <row r="18" spans="1:22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</row>
    <row r="19" spans="1:22" x14ac:dyDescent="0.2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</row>
    <row r="20" spans="1:22" x14ac:dyDescent="0.25">
      <c r="A20" s="29"/>
      <c r="B20" s="29" t="s">
        <v>67</v>
      </c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</row>
    <row r="21" spans="1:22" x14ac:dyDescent="0.25">
      <c r="A21" s="29"/>
      <c r="B21" s="29"/>
      <c r="C21" s="29"/>
      <c r="D21" s="29"/>
      <c r="E21" s="29"/>
      <c r="F21" s="29"/>
      <c r="G21" s="29"/>
      <c r="H21" s="29"/>
      <c r="I21" s="29" t="s">
        <v>59</v>
      </c>
      <c r="J21" s="29">
        <v>0.1</v>
      </c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</row>
    <row r="22" spans="1:22" x14ac:dyDescent="0.25">
      <c r="A22" s="29"/>
      <c r="B22" s="31" t="s">
        <v>12</v>
      </c>
      <c r="C22" s="31" t="s">
        <v>13</v>
      </c>
      <c r="D22" s="31" t="s">
        <v>14</v>
      </c>
      <c r="E22" s="53" t="s">
        <v>15</v>
      </c>
      <c r="F22" s="31" t="s">
        <v>16</v>
      </c>
      <c r="G22" s="32" t="s">
        <v>17</v>
      </c>
      <c r="H22" s="29"/>
      <c r="I22" s="29" t="s">
        <v>60</v>
      </c>
      <c r="J22" s="29">
        <f>J21/12</f>
        <v>8.3333333333333332E-3</v>
      </c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</row>
    <row r="23" spans="1:22" x14ac:dyDescent="0.25">
      <c r="A23" s="29"/>
      <c r="B23" s="47">
        <v>1</v>
      </c>
      <c r="C23" s="47">
        <f>J23</f>
        <v>1000</v>
      </c>
      <c r="D23" s="50">
        <f>$J$22</f>
        <v>8.3333333333333332E-3</v>
      </c>
      <c r="E23" s="57">
        <f>C23*D23</f>
        <v>8.3333333333333339</v>
      </c>
      <c r="F23" s="60">
        <f>G23-E23</f>
        <v>79.582553896676245</v>
      </c>
      <c r="G23" s="45">
        <f t="shared" ref="G23:G34" si="4">$J$24</f>
        <v>87.915887230009574</v>
      </c>
      <c r="H23" s="29"/>
      <c r="I23" s="29" t="s">
        <v>61</v>
      </c>
      <c r="J23" s="29">
        <v>1000</v>
      </c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</row>
    <row r="24" spans="1:22" x14ac:dyDescent="0.25">
      <c r="A24" s="29"/>
      <c r="B24" s="48">
        <v>2</v>
      </c>
      <c r="C24" s="55">
        <f>C23-F23</f>
        <v>920.41744610332375</v>
      </c>
      <c r="D24" s="51">
        <f t="shared" ref="D24:D34" si="5">$J$22</f>
        <v>8.3333333333333332E-3</v>
      </c>
      <c r="E24" s="58">
        <f>C24*D24</f>
        <v>7.6701453841943641</v>
      </c>
      <c r="F24" s="55">
        <f>G24-E24</f>
        <v>80.245741845815203</v>
      </c>
      <c r="G24" s="38">
        <f t="shared" si="4"/>
        <v>87.915887230009574</v>
      </c>
      <c r="H24" s="29"/>
      <c r="I24" s="29" t="s">
        <v>62</v>
      </c>
      <c r="J24" s="29">
        <f>J23/J27</f>
        <v>87.915887230009574</v>
      </c>
      <c r="K24" s="29" t="s">
        <v>63</v>
      </c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</row>
    <row r="25" spans="1:22" x14ac:dyDescent="0.25">
      <c r="A25" s="29"/>
      <c r="B25" s="48">
        <v>3</v>
      </c>
      <c r="C25" s="55">
        <f t="shared" ref="C25:C34" si="6">C24-F24</f>
        <v>840.17170425750851</v>
      </c>
      <c r="D25" s="51">
        <f t="shared" si="5"/>
        <v>8.3333333333333332E-3</v>
      </c>
      <c r="E25" s="58">
        <f t="shared" ref="E25:E34" si="7">C25*D25</f>
        <v>7.0014308688125704</v>
      </c>
      <c r="F25" s="55">
        <f t="shared" ref="F25:F34" si="8">G25-E25</f>
        <v>80.914456361196997</v>
      </c>
      <c r="G25" s="38">
        <f t="shared" si="4"/>
        <v>87.915887230009574</v>
      </c>
      <c r="H25" s="29"/>
      <c r="I25" s="29" t="s">
        <v>64</v>
      </c>
      <c r="J25" s="29">
        <f>1/(1+J22)</f>
        <v>0.99173553719008267</v>
      </c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</row>
    <row r="26" spans="1:22" x14ac:dyDescent="0.25">
      <c r="A26" s="29"/>
      <c r="B26" s="48">
        <v>4</v>
      </c>
      <c r="C26" s="55">
        <f t="shared" si="6"/>
        <v>759.25724789631147</v>
      </c>
      <c r="D26" s="51">
        <f t="shared" si="5"/>
        <v>8.3333333333333332E-3</v>
      </c>
      <c r="E26" s="58">
        <f t="shared" si="7"/>
        <v>6.3271437324692625</v>
      </c>
      <c r="F26" s="55">
        <f t="shared" si="8"/>
        <v>81.588743497540307</v>
      </c>
      <c r="G26" s="38">
        <f t="shared" si="4"/>
        <v>87.915887230009574</v>
      </c>
      <c r="H26" s="29"/>
      <c r="I26" s="29" t="s">
        <v>31</v>
      </c>
      <c r="J26" s="29">
        <v>12</v>
      </c>
      <c r="K26" s="44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</row>
    <row r="27" spans="1:22" x14ac:dyDescent="0.25">
      <c r="A27" s="29"/>
      <c r="B27" s="48">
        <v>5</v>
      </c>
      <c r="C27" s="55">
        <f t="shared" si="6"/>
        <v>677.66850439877112</v>
      </c>
      <c r="D27" s="51">
        <f t="shared" si="5"/>
        <v>8.3333333333333332E-3</v>
      </c>
      <c r="E27" s="58">
        <f t="shared" si="7"/>
        <v>5.6472375366564256</v>
      </c>
      <c r="F27" s="55">
        <f t="shared" si="8"/>
        <v>82.268649693353154</v>
      </c>
      <c r="G27" s="38">
        <f t="shared" si="4"/>
        <v>87.915887230009574</v>
      </c>
      <c r="H27" s="29"/>
      <c r="I27" s="29" t="s">
        <v>65</v>
      </c>
      <c r="J27" s="29">
        <f>J25*(1-J25^J26)/(1-J25)</f>
        <v>11.374508425124052</v>
      </c>
      <c r="K27" s="44" t="s">
        <v>66</v>
      </c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</row>
    <row r="28" spans="1:22" x14ac:dyDescent="0.25">
      <c r="A28" s="29"/>
      <c r="B28" s="48">
        <v>6</v>
      </c>
      <c r="C28" s="55">
        <f t="shared" si="6"/>
        <v>595.39985470541797</v>
      </c>
      <c r="D28" s="51">
        <f t="shared" si="5"/>
        <v>8.3333333333333332E-3</v>
      </c>
      <c r="E28" s="58">
        <f t="shared" si="7"/>
        <v>4.9616654558784834</v>
      </c>
      <c r="F28" s="55">
        <f t="shared" si="8"/>
        <v>82.954221774131085</v>
      </c>
      <c r="G28" s="38">
        <f t="shared" si="4"/>
        <v>87.915887230009574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</row>
    <row r="29" spans="1:22" x14ac:dyDescent="0.25">
      <c r="A29" s="29"/>
      <c r="B29" s="48">
        <v>7</v>
      </c>
      <c r="C29" s="55">
        <f t="shared" si="6"/>
        <v>512.44563293128692</v>
      </c>
      <c r="D29" s="51">
        <f t="shared" si="5"/>
        <v>8.3333333333333332E-3</v>
      </c>
      <c r="E29" s="58">
        <f t="shared" si="7"/>
        <v>4.2703802744273913</v>
      </c>
      <c r="F29" s="55">
        <f t="shared" si="8"/>
        <v>83.645506955582178</v>
      </c>
      <c r="G29" s="38">
        <f t="shared" si="4"/>
        <v>87.915887230009574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</row>
    <row r="30" spans="1:22" x14ac:dyDescent="0.25">
      <c r="A30" s="29"/>
      <c r="B30" s="48">
        <v>8</v>
      </c>
      <c r="C30" s="55">
        <f t="shared" si="6"/>
        <v>428.80012597570476</v>
      </c>
      <c r="D30" s="51">
        <f t="shared" si="5"/>
        <v>8.3333333333333332E-3</v>
      </c>
      <c r="E30" s="58">
        <f t="shared" si="7"/>
        <v>3.5733343831308728</v>
      </c>
      <c r="F30" s="55">
        <f t="shared" si="8"/>
        <v>84.342552846878704</v>
      </c>
      <c r="G30" s="38">
        <f t="shared" si="4"/>
        <v>87.915887230009574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</row>
    <row r="31" spans="1:22" x14ac:dyDescent="0.25">
      <c r="A31" s="29"/>
      <c r="B31" s="48">
        <v>9</v>
      </c>
      <c r="C31" s="55">
        <f t="shared" si="6"/>
        <v>344.45757312882608</v>
      </c>
      <c r="D31" s="51">
        <f t="shared" si="5"/>
        <v>8.3333333333333332E-3</v>
      </c>
      <c r="E31" s="58">
        <f t="shared" si="7"/>
        <v>2.8704797760735508</v>
      </c>
      <c r="F31" s="55">
        <f t="shared" si="8"/>
        <v>85.045407453936022</v>
      </c>
      <c r="G31" s="38">
        <f t="shared" si="4"/>
        <v>87.915887230009574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</row>
    <row r="32" spans="1:22" x14ac:dyDescent="0.25">
      <c r="A32" s="29"/>
      <c r="B32" s="48">
        <v>10</v>
      </c>
      <c r="C32" s="55">
        <f t="shared" si="6"/>
        <v>259.41216567489005</v>
      </c>
      <c r="D32" s="51">
        <f t="shared" si="5"/>
        <v>8.3333333333333332E-3</v>
      </c>
      <c r="E32" s="58">
        <f t="shared" si="7"/>
        <v>2.1617680472907503</v>
      </c>
      <c r="F32" s="55">
        <f t="shared" si="8"/>
        <v>85.754119182718824</v>
      </c>
      <c r="G32" s="38">
        <f t="shared" si="4"/>
        <v>87.915887230009574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</row>
    <row r="33" spans="1:22" x14ac:dyDescent="0.25">
      <c r="A33" s="29"/>
      <c r="B33" s="48">
        <v>11</v>
      </c>
      <c r="C33" s="55">
        <f t="shared" si="6"/>
        <v>173.65804649217122</v>
      </c>
      <c r="D33" s="51">
        <f t="shared" si="5"/>
        <v>8.3333333333333332E-3</v>
      </c>
      <c r="E33" s="58">
        <f t="shared" si="7"/>
        <v>1.4471503874347602</v>
      </c>
      <c r="F33" s="55">
        <f t="shared" si="8"/>
        <v>86.468736842574813</v>
      </c>
      <c r="G33" s="38">
        <f t="shared" si="4"/>
        <v>87.915887230009574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</row>
    <row r="34" spans="1:22" x14ac:dyDescent="0.25">
      <c r="A34" s="29"/>
      <c r="B34" s="49">
        <v>12</v>
      </c>
      <c r="C34" s="56">
        <f t="shared" si="6"/>
        <v>87.18930964959641</v>
      </c>
      <c r="D34" s="52">
        <f t="shared" si="5"/>
        <v>8.3333333333333332E-3</v>
      </c>
      <c r="E34" s="59">
        <f t="shared" si="7"/>
        <v>0.72657758041330345</v>
      </c>
      <c r="F34" s="56">
        <f t="shared" si="8"/>
        <v>87.189309649596268</v>
      </c>
      <c r="G34" s="46">
        <f t="shared" si="4"/>
        <v>87.915887230009574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</row>
    <row r="35" spans="1:22" x14ac:dyDescent="0.25">
      <c r="A35" s="29"/>
      <c r="B35" s="49" t="s">
        <v>68</v>
      </c>
      <c r="C35" s="49"/>
      <c r="D35" s="49"/>
      <c r="E35" s="54">
        <f>SUM(E23:E34)</f>
        <v>54.990646760115062</v>
      </c>
      <c r="F35" s="42">
        <f t="shared" ref="F35:G35" si="9">SUM(F23:F34)</f>
        <v>999.99999999999966</v>
      </c>
      <c r="G35" s="31">
        <f t="shared" si="9"/>
        <v>1054.9906467601152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</row>
    <row r="36" spans="1:22" x14ac:dyDescent="0.2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</row>
    <row r="37" spans="1:22" x14ac:dyDescent="0.25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</row>
    <row r="38" spans="1:22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</row>
    <row r="39" spans="1:22" x14ac:dyDescent="0.2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</row>
    <row r="40" spans="1:22" x14ac:dyDescent="0.2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</row>
    <row r="41" spans="1:22" x14ac:dyDescent="0.25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</row>
    <row r="42" spans="1:22" x14ac:dyDescent="0.25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</row>
    <row r="43" spans="1:22" x14ac:dyDescent="0.25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</row>
    <row r="44" spans="1:22" x14ac:dyDescent="0.25">
      <c r="A44" s="29"/>
      <c r="B44" s="29" t="s">
        <v>69</v>
      </c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</row>
    <row r="45" spans="1:22" x14ac:dyDescent="0.2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</row>
    <row r="46" spans="1:22" x14ac:dyDescent="0.25">
      <c r="A46" s="29"/>
      <c r="B46" s="31" t="s">
        <v>12</v>
      </c>
      <c r="C46" s="31" t="s">
        <v>13</v>
      </c>
      <c r="D46" s="31" t="s">
        <v>14</v>
      </c>
      <c r="E46" s="53" t="s">
        <v>15</v>
      </c>
      <c r="F46" s="31" t="s">
        <v>16</v>
      </c>
      <c r="G46" s="32" t="s">
        <v>17</v>
      </c>
      <c r="H46" s="29"/>
      <c r="I46" s="29" t="s">
        <v>59</v>
      </c>
      <c r="J46" s="29">
        <v>0.1</v>
      </c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</row>
    <row r="47" spans="1:22" x14ac:dyDescent="0.25">
      <c r="A47" s="29"/>
      <c r="B47" s="47">
        <v>1</v>
      </c>
      <c r="C47" s="47">
        <f>J48</f>
        <v>1000</v>
      </c>
      <c r="D47" s="50">
        <f>$J$47</f>
        <v>8.3333333333333332E-3</v>
      </c>
      <c r="E47" s="57">
        <f>C47*D47</f>
        <v>8.3333333333333339</v>
      </c>
      <c r="F47" s="60">
        <f>G47-E47</f>
        <v>163.2280608522583</v>
      </c>
      <c r="G47" s="45">
        <f>$J$49</f>
        <v>171.56139418559164</v>
      </c>
      <c r="H47" s="29"/>
      <c r="I47" s="29" t="s">
        <v>60</v>
      </c>
      <c r="J47" s="29">
        <f>J46/12</f>
        <v>8.3333333333333332E-3</v>
      </c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</row>
    <row r="48" spans="1:22" x14ac:dyDescent="0.25">
      <c r="A48" s="29"/>
      <c r="B48" s="48">
        <v>2</v>
      </c>
      <c r="C48" s="55">
        <f>C47-F47</f>
        <v>836.7719391477417</v>
      </c>
      <c r="D48" s="51">
        <f t="shared" ref="D48:D52" si="10">$J$47</f>
        <v>8.3333333333333332E-3</v>
      </c>
      <c r="E48" s="58">
        <f>C48*D48</f>
        <v>6.9730994928978474</v>
      </c>
      <c r="F48" s="55">
        <f>G48-E48</f>
        <v>164.58829469269378</v>
      </c>
      <c r="G48" s="38">
        <f t="shared" ref="G48:G52" si="11">$J$49</f>
        <v>171.56139418559164</v>
      </c>
      <c r="H48" s="29"/>
      <c r="I48" s="29" t="s">
        <v>61</v>
      </c>
      <c r="J48" s="29">
        <v>1000</v>
      </c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</row>
    <row r="49" spans="1:22" x14ac:dyDescent="0.25">
      <c r="A49" s="29"/>
      <c r="B49" s="48">
        <v>3</v>
      </c>
      <c r="C49" s="55">
        <f t="shared" ref="C49:C52" si="12">C48-F48</f>
        <v>672.1836444550479</v>
      </c>
      <c r="D49" s="51">
        <f t="shared" si="10"/>
        <v>8.3333333333333332E-3</v>
      </c>
      <c r="E49" s="58">
        <f t="shared" ref="E49:E52" si="13">C49*D49</f>
        <v>5.6015303704587325</v>
      </c>
      <c r="F49" s="55">
        <f t="shared" ref="F49:F52" si="14">G49-E49</f>
        <v>165.95986381513291</v>
      </c>
      <c r="G49" s="38">
        <f t="shared" si="11"/>
        <v>171.56139418559164</v>
      </c>
      <c r="H49" s="29"/>
      <c r="I49" s="29" t="s">
        <v>62</v>
      </c>
      <c r="J49" s="29">
        <f>J48/J52</f>
        <v>171.56139418559164</v>
      </c>
      <c r="K49" s="29" t="s">
        <v>63</v>
      </c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</row>
    <row r="50" spans="1:22" x14ac:dyDescent="0.25">
      <c r="A50" s="29"/>
      <c r="B50" s="48">
        <v>4</v>
      </c>
      <c r="C50" s="55">
        <f t="shared" si="12"/>
        <v>506.22378063991499</v>
      </c>
      <c r="D50" s="51">
        <f t="shared" si="10"/>
        <v>8.3333333333333332E-3</v>
      </c>
      <c r="E50" s="58">
        <f t="shared" si="13"/>
        <v>4.2185315053326251</v>
      </c>
      <c r="F50" s="55">
        <f t="shared" si="14"/>
        <v>167.342862680259</v>
      </c>
      <c r="G50" s="38">
        <f t="shared" si="11"/>
        <v>171.56139418559164</v>
      </c>
      <c r="H50" s="29"/>
      <c r="I50" s="29" t="s">
        <v>64</v>
      </c>
      <c r="J50" s="29">
        <f>1/(1+J47)</f>
        <v>0.99173553719008267</v>
      </c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</row>
    <row r="51" spans="1:22" x14ac:dyDescent="0.25">
      <c r="A51" s="29"/>
      <c r="B51" s="48">
        <v>5</v>
      </c>
      <c r="C51" s="55">
        <f t="shared" si="12"/>
        <v>338.88091795965602</v>
      </c>
      <c r="D51" s="51">
        <f t="shared" si="10"/>
        <v>8.3333333333333332E-3</v>
      </c>
      <c r="E51" s="58">
        <f t="shared" si="13"/>
        <v>2.8240076496638</v>
      </c>
      <c r="F51" s="55">
        <f t="shared" si="14"/>
        <v>168.73738653592784</v>
      </c>
      <c r="G51" s="38">
        <f t="shared" si="11"/>
        <v>171.56139418559164</v>
      </c>
      <c r="H51" s="29"/>
      <c r="I51" s="29" t="s">
        <v>31</v>
      </c>
      <c r="J51" s="29">
        <v>6</v>
      </c>
      <c r="K51" s="44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</row>
    <row r="52" spans="1:22" x14ac:dyDescent="0.25">
      <c r="A52" s="29"/>
      <c r="B52" s="48">
        <v>6</v>
      </c>
      <c r="C52" s="55">
        <f t="shared" si="12"/>
        <v>170.14353142372818</v>
      </c>
      <c r="D52" s="51">
        <f t="shared" si="10"/>
        <v>8.3333333333333332E-3</v>
      </c>
      <c r="E52" s="58">
        <f t="shared" si="13"/>
        <v>1.4178627618644015</v>
      </c>
      <c r="F52" s="55">
        <f t="shared" si="14"/>
        <v>170.14353142372724</v>
      </c>
      <c r="G52" s="38">
        <f t="shared" si="11"/>
        <v>171.56139418559164</v>
      </c>
      <c r="H52" s="29"/>
      <c r="I52" s="29" t="s">
        <v>65</v>
      </c>
      <c r="J52" s="29">
        <f>J50*(1-J50^J51)/(1-J50)</f>
        <v>5.8288171691949549</v>
      </c>
      <c r="K52" s="44" t="s">
        <v>66</v>
      </c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</row>
    <row r="53" spans="1:22" x14ac:dyDescent="0.25">
      <c r="A53" s="29"/>
      <c r="B53" s="31" t="s">
        <v>68</v>
      </c>
      <c r="C53" s="31"/>
      <c r="D53" s="31"/>
      <c r="E53" s="42">
        <f>SUM(E47:E52)</f>
        <v>29.368365113550741</v>
      </c>
      <c r="F53" s="42">
        <f>SUM(F47:F52)</f>
        <v>999.99999999999909</v>
      </c>
      <c r="G53" s="31">
        <f>SUM(G47:G52)</f>
        <v>1029.3683651135498</v>
      </c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</row>
    <row r="54" spans="1:22" x14ac:dyDescent="0.2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</row>
    <row r="55" spans="1:22" x14ac:dyDescent="0.2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</row>
    <row r="56" spans="1:22" x14ac:dyDescent="0.2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</row>
    <row r="57" spans="1:22" x14ac:dyDescent="0.2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</row>
    <row r="58" spans="1:22" x14ac:dyDescent="0.25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</row>
    <row r="59" spans="1:22" x14ac:dyDescent="0.2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</row>
    <row r="60" spans="1:22" x14ac:dyDescent="0.25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</row>
    <row r="61" spans="1:22" x14ac:dyDescent="0.25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</row>
    <row r="62" spans="1:22" x14ac:dyDescent="0.25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</row>
    <row r="63" spans="1:22" x14ac:dyDescent="0.25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</row>
    <row r="64" spans="1:22" x14ac:dyDescent="0.25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</row>
    <row r="65" spans="1:22" x14ac:dyDescent="0.2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</row>
    <row r="66" spans="1:22" x14ac:dyDescent="0.25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</row>
    <row r="67" spans="1:22" x14ac:dyDescent="0.25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</row>
    <row r="68" spans="1:22" x14ac:dyDescent="0.2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</row>
    <row r="69" spans="1:22" x14ac:dyDescent="0.25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</row>
    <row r="70" spans="1:22" x14ac:dyDescent="0.25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workbookViewId="0">
      <selection activeCell="J22" sqref="J22"/>
    </sheetView>
  </sheetViews>
  <sheetFormatPr defaultRowHeight="15" x14ac:dyDescent="0.25"/>
  <cols>
    <col min="3" max="3" width="10.5703125" bestFit="1" customWidth="1"/>
    <col min="5" max="7" width="10.5703125" bestFit="1" customWidth="1"/>
  </cols>
  <sheetData>
    <row r="1" spans="1:22" x14ac:dyDescent="0.2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2" x14ac:dyDescent="0.25">
      <c r="A2" s="29"/>
      <c r="B2" s="30" t="s">
        <v>20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</row>
    <row r="3" spans="1:22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</row>
    <row r="4" spans="1:22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</row>
    <row r="5" spans="1:22" x14ac:dyDescent="0.2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</row>
    <row r="6" spans="1:22" x14ac:dyDescent="0.25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</row>
    <row r="7" spans="1:22" x14ac:dyDescent="0.2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</row>
    <row r="8" spans="1:22" x14ac:dyDescent="0.2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</row>
    <row r="9" spans="1:22" x14ac:dyDescent="0.25">
      <c r="A9" s="29"/>
      <c r="B9" s="31" t="s">
        <v>12</v>
      </c>
      <c r="C9" s="31" t="s">
        <v>13</v>
      </c>
      <c r="D9" s="31" t="s">
        <v>14</v>
      </c>
      <c r="E9" s="31" t="s">
        <v>15</v>
      </c>
      <c r="F9" s="31" t="s">
        <v>16</v>
      </c>
      <c r="G9" s="32" t="s">
        <v>17</v>
      </c>
      <c r="H9" s="29"/>
      <c r="I9" s="29" t="s">
        <v>58</v>
      </c>
      <c r="J9" s="29">
        <v>0.1</v>
      </c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</row>
    <row r="10" spans="1:22" x14ac:dyDescent="0.25">
      <c r="A10" s="29"/>
      <c r="B10" s="33">
        <v>1</v>
      </c>
      <c r="C10" s="34">
        <f>J10</f>
        <v>1000</v>
      </c>
      <c r="D10" s="35">
        <f>$J$9</f>
        <v>0.1</v>
      </c>
      <c r="E10" s="36">
        <f>D10*C10</f>
        <v>100</v>
      </c>
      <c r="F10" s="37">
        <f>$J$10/4</f>
        <v>250</v>
      </c>
      <c r="G10" s="36">
        <f>E10+F10</f>
        <v>350</v>
      </c>
      <c r="H10" s="29"/>
      <c r="I10" s="29" t="s">
        <v>61</v>
      </c>
      <c r="J10" s="29">
        <v>1000</v>
      </c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</row>
    <row r="11" spans="1:22" x14ac:dyDescent="0.25">
      <c r="A11" s="29"/>
      <c r="B11" s="33">
        <v>2</v>
      </c>
      <c r="C11" s="37">
        <f>C10-F10</f>
        <v>750</v>
      </c>
      <c r="D11" s="39">
        <f>$J$9</f>
        <v>0.1</v>
      </c>
      <c r="E11" s="36">
        <f>C11*D11</f>
        <v>75</v>
      </c>
      <c r="F11" s="37">
        <f t="shared" ref="F11:F13" si="0">$J$10/4</f>
        <v>250</v>
      </c>
      <c r="G11" s="38">
        <f t="shared" ref="G11:G13" si="1">E11+F11</f>
        <v>325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</row>
    <row r="12" spans="1:22" x14ac:dyDescent="0.25">
      <c r="A12" s="29"/>
      <c r="B12" s="33">
        <v>3</v>
      </c>
      <c r="C12" s="37">
        <f t="shared" ref="C12:C13" si="2">C11-F11</f>
        <v>500</v>
      </c>
      <c r="D12" s="39">
        <f>$J$9</f>
        <v>0.1</v>
      </c>
      <c r="E12" s="36">
        <f t="shared" ref="E12:E13" si="3">C12*D12</f>
        <v>50</v>
      </c>
      <c r="F12" s="37">
        <f t="shared" si="0"/>
        <v>250</v>
      </c>
      <c r="G12" s="38">
        <f t="shared" si="1"/>
        <v>300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</row>
    <row r="13" spans="1:22" x14ac:dyDescent="0.25">
      <c r="A13" s="29"/>
      <c r="B13" s="40">
        <v>4</v>
      </c>
      <c r="C13" s="37">
        <f t="shared" si="2"/>
        <v>250</v>
      </c>
      <c r="D13" s="41">
        <f>$J$9</f>
        <v>0.1</v>
      </c>
      <c r="E13" s="36">
        <f t="shared" si="3"/>
        <v>25</v>
      </c>
      <c r="F13" s="37">
        <f t="shared" si="0"/>
        <v>250</v>
      </c>
      <c r="G13" s="38">
        <f t="shared" si="1"/>
        <v>275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</row>
    <row r="14" spans="1:22" x14ac:dyDescent="0.25">
      <c r="A14" s="29"/>
      <c r="B14" s="42" t="s">
        <v>18</v>
      </c>
      <c r="C14" s="31"/>
      <c r="D14" s="31"/>
      <c r="E14" s="31">
        <f>SUM(E10:E13)</f>
        <v>250</v>
      </c>
      <c r="F14" s="43">
        <f>SUM(F10:F13)</f>
        <v>1000</v>
      </c>
      <c r="G14" s="32">
        <f>SUM(G10:G13)</f>
        <v>1250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</row>
    <row r="15" spans="1:22" x14ac:dyDescent="0.2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</row>
    <row r="16" spans="1:22" x14ac:dyDescent="0.2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</row>
    <row r="17" spans="1:22" x14ac:dyDescent="0.2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</row>
    <row r="18" spans="1:22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</row>
    <row r="19" spans="1:22" x14ac:dyDescent="0.2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</row>
    <row r="20" spans="1:22" x14ac:dyDescent="0.25">
      <c r="A20" s="29"/>
      <c r="B20" s="29" t="s">
        <v>67</v>
      </c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</row>
    <row r="21" spans="1:22" x14ac:dyDescent="0.2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</row>
    <row r="22" spans="1:22" x14ac:dyDescent="0.25">
      <c r="A22" s="29"/>
      <c r="B22" s="31" t="s">
        <v>12</v>
      </c>
      <c r="C22" s="31" t="s">
        <v>13</v>
      </c>
      <c r="D22" s="31" t="s">
        <v>14</v>
      </c>
      <c r="E22" s="53" t="s">
        <v>15</v>
      </c>
      <c r="F22" s="31" t="s">
        <v>16</v>
      </c>
      <c r="G22" s="32" t="s">
        <v>17</v>
      </c>
      <c r="H22" s="29"/>
      <c r="I22" s="29" t="s">
        <v>59</v>
      </c>
      <c r="J22" s="29">
        <v>0.1</v>
      </c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</row>
    <row r="23" spans="1:22" x14ac:dyDescent="0.25">
      <c r="A23" s="29"/>
      <c r="B23" s="47">
        <v>1</v>
      </c>
      <c r="C23" s="47">
        <f>J24</f>
        <v>1000</v>
      </c>
      <c r="D23" s="50">
        <f>$J$23</f>
        <v>8.3333333333333332E-3</v>
      </c>
      <c r="E23" s="57">
        <f>C23*D23</f>
        <v>8.3333333333333339</v>
      </c>
      <c r="F23" s="60">
        <f>$J$26</f>
        <v>83.333333333333329</v>
      </c>
      <c r="G23" s="61">
        <f>E23+F23</f>
        <v>91.666666666666657</v>
      </c>
      <c r="H23" s="29"/>
      <c r="I23" s="29" t="s">
        <v>60</v>
      </c>
      <c r="J23" s="29">
        <f>J22/12</f>
        <v>8.3333333333333332E-3</v>
      </c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</row>
    <row r="24" spans="1:22" x14ac:dyDescent="0.25">
      <c r="A24" s="29"/>
      <c r="B24" s="48">
        <v>2</v>
      </c>
      <c r="C24" s="55">
        <f>C23-F23</f>
        <v>916.66666666666663</v>
      </c>
      <c r="D24" s="51">
        <f t="shared" ref="D24:D34" si="4">$J$23</f>
        <v>8.3333333333333332E-3</v>
      </c>
      <c r="E24" s="58">
        <f>C24*D24</f>
        <v>7.6388888888888884</v>
      </c>
      <c r="F24" s="55">
        <f t="shared" ref="F24:F34" si="5">$J$26</f>
        <v>83.333333333333329</v>
      </c>
      <c r="G24" s="38">
        <f t="shared" ref="G24:G34" si="6">E24+F24</f>
        <v>90.972222222222214</v>
      </c>
      <c r="H24" s="29"/>
      <c r="I24" s="29" t="s">
        <v>61</v>
      </c>
      <c r="J24" s="29">
        <v>1000</v>
      </c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</row>
    <row r="25" spans="1:22" x14ac:dyDescent="0.25">
      <c r="A25" s="29"/>
      <c r="B25" s="48">
        <v>3</v>
      </c>
      <c r="C25" s="55">
        <f t="shared" ref="C25:C34" si="7">C24-F24</f>
        <v>833.33333333333326</v>
      </c>
      <c r="D25" s="51">
        <f t="shared" si="4"/>
        <v>8.3333333333333332E-3</v>
      </c>
      <c r="E25" s="58">
        <f t="shared" ref="E25:E34" si="8">C25*D25</f>
        <v>6.9444444444444438</v>
      </c>
      <c r="F25" s="55">
        <f t="shared" si="5"/>
        <v>83.333333333333329</v>
      </c>
      <c r="G25" s="38">
        <f t="shared" si="6"/>
        <v>90.277777777777771</v>
      </c>
      <c r="H25" s="29"/>
      <c r="I25" s="29" t="s">
        <v>31</v>
      </c>
      <c r="J25" s="29">
        <v>12</v>
      </c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</row>
    <row r="26" spans="1:22" x14ac:dyDescent="0.25">
      <c r="A26" s="29"/>
      <c r="B26" s="48">
        <v>4</v>
      </c>
      <c r="C26" s="55">
        <f t="shared" si="7"/>
        <v>749.99999999999989</v>
      </c>
      <c r="D26" s="51">
        <f t="shared" si="4"/>
        <v>8.3333333333333332E-3</v>
      </c>
      <c r="E26" s="58">
        <f t="shared" si="8"/>
        <v>6.2499999999999991</v>
      </c>
      <c r="F26" s="55">
        <f t="shared" si="5"/>
        <v>83.333333333333329</v>
      </c>
      <c r="G26" s="38">
        <f t="shared" si="6"/>
        <v>89.583333333333329</v>
      </c>
      <c r="H26" s="29"/>
      <c r="I26" s="29" t="s">
        <v>70</v>
      </c>
      <c r="J26" s="29">
        <f>J24/J25</f>
        <v>83.333333333333329</v>
      </c>
      <c r="K26" s="44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</row>
    <row r="27" spans="1:22" x14ac:dyDescent="0.25">
      <c r="A27" s="29"/>
      <c r="B27" s="48">
        <v>5</v>
      </c>
      <c r="C27" s="55">
        <f t="shared" si="7"/>
        <v>666.66666666666652</v>
      </c>
      <c r="D27" s="51">
        <f t="shared" si="4"/>
        <v>8.3333333333333332E-3</v>
      </c>
      <c r="E27" s="58">
        <f t="shared" si="8"/>
        <v>5.5555555555555545</v>
      </c>
      <c r="F27" s="55">
        <f t="shared" si="5"/>
        <v>83.333333333333329</v>
      </c>
      <c r="G27" s="38">
        <f t="shared" si="6"/>
        <v>88.888888888888886</v>
      </c>
      <c r="H27" s="29"/>
      <c r="I27" s="29"/>
      <c r="J27" s="29"/>
      <c r="K27" s="44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</row>
    <row r="28" spans="1:22" x14ac:dyDescent="0.25">
      <c r="A28" s="29"/>
      <c r="B28" s="48">
        <v>6</v>
      </c>
      <c r="C28" s="55">
        <f t="shared" si="7"/>
        <v>583.33333333333314</v>
      </c>
      <c r="D28" s="51">
        <f t="shared" si="4"/>
        <v>8.3333333333333332E-3</v>
      </c>
      <c r="E28" s="58">
        <f t="shared" si="8"/>
        <v>4.8611111111111098</v>
      </c>
      <c r="F28" s="55">
        <f t="shared" si="5"/>
        <v>83.333333333333329</v>
      </c>
      <c r="G28" s="38">
        <f t="shared" si="6"/>
        <v>88.194444444444443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</row>
    <row r="29" spans="1:22" x14ac:dyDescent="0.25">
      <c r="A29" s="29"/>
      <c r="B29" s="48">
        <v>7</v>
      </c>
      <c r="C29" s="55">
        <f t="shared" si="7"/>
        <v>499.99999999999983</v>
      </c>
      <c r="D29" s="51">
        <f t="shared" si="4"/>
        <v>8.3333333333333332E-3</v>
      </c>
      <c r="E29" s="58">
        <f t="shared" si="8"/>
        <v>4.1666666666666652</v>
      </c>
      <c r="F29" s="55">
        <f t="shared" si="5"/>
        <v>83.333333333333329</v>
      </c>
      <c r="G29" s="38">
        <f t="shared" si="6"/>
        <v>87.5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</row>
    <row r="30" spans="1:22" x14ac:dyDescent="0.25">
      <c r="A30" s="29"/>
      <c r="B30" s="48">
        <v>8</v>
      </c>
      <c r="C30" s="55">
        <f t="shared" si="7"/>
        <v>416.66666666666652</v>
      </c>
      <c r="D30" s="51">
        <f t="shared" si="4"/>
        <v>8.3333333333333332E-3</v>
      </c>
      <c r="E30" s="58">
        <f t="shared" si="8"/>
        <v>3.472222222222221</v>
      </c>
      <c r="F30" s="55">
        <f t="shared" si="5"/>
        <v>83.333333333333329</v>
      </c>
      <c r="G30" s="38">
        <f t="shared" si="6"/>
        <v>86.805555555555543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</row>
    <row r="31" spans="1:22" x14ac:dyDescent="0.25">
      <c r="A31" s="29"/>
      <c r="B31" s="48">
        <v>9</v>
      </c>
      <c r="C31" s="55">
        <f t="shared" si="7"/>
        <v>333.3333333333332</v>
      </c>
      <c r="D31" s="51">
        <f t="shared" si="4"/>
        <v>8.3333333333333332E-3</v>
      </c>
      <c r="E31" s="58">
        <f t="shared" si="8"/>
        <v>2.7777777777777768</v>
      </c>
      <c r="F31" s="55">
        <f t="shared" si="5"/>
        <v>83.333333333333329</v>
      </c>
      <c r="G31" s="38">
        <f t="shared" si="6"/>
        <v>86.1111111111111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</row>
    <row r="32" spans="1:22" x14ac:dyDescent="0.25">
      <c r="A32" s="29"/>
      <c r="B32" s="48">
        <v>10</v>
      </c>
      <c r="C32" s="55">
        <f t="shared" si="7"/>
        <v>249.99999999999989</v>
      </c>
      <c r="D32" s="51">
        <f t="shared" si="4"/>
        <v>8.3333333333333332E-3</v>
      </c>
      <c r="E32" s="58">
        <f t="shared" si="8"/>
        <v>2.0833333333333321</v>
      </c>
      <c r="F32" s="55">
        <f t="shared" si="5"/>
        <v>83.333333333333329</v>
      </c>
      <c r="G32" s="38">
        <f t="shared" si="6"/>
        <v>85.416666666666657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</row>
    <row r="33" spans="1:22" x14ac:dyDescent="0.25">
      <c r="A33" s="29"/>
      <c r="B33" s="48">
        <v>11</v>
      </c>
      <c r="C33" s="55">
        <f t="shared" si="7"/>
        <v>166.66666666666657</v>
      </c>
      <c r="D33" s="51">
        <f t="shared" si="4"/>
        <v>8.3333333333333332E-3</v>
      </c>
      <c r="E33" s="58">
        <f t="shared" si="8"/>
        <v>1.3888888888888882</v>
      </c>
      <c r="F33" s="55">
        <f t="shared" si="5"/>
        <v>83.333333333333329</v>
      </c>
      <c r="G33" s="38">
        <f t="shared" si="6"/>
        <v>84.722222222222214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</row>
    <row r="34" spans="1:22" x14ac:dyDescent="0.25">
      <c r="A34" s="29"/>
      <c r="B34" s="49">
        <v>12</v>
      </c>
      <c r="C34" s="56">
        <f t="shared" si="7"/>
        <v>83.333333333333243</v>
      </c>
      <c r="D34" s="52">
        <f t="shared" si="4"/>
        <v>8.3333333333333332E-3</v>
      </c>
      <c r="E34" s="59">
        <f t="shared" si="8"/>
        <v>0.69444444444444364</v>
      </c>
      <c r="F34" s="56">
        <f t="shared" si="5"/>
        <v>83.333333333333329</v>
      </c>
      <c r="G34" s="46">
        <f t="shared" si="6"/>
        <v>84.027777777777771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</row>
    <row r="35" spans="1:22" x14ac:dyDescent="0.25">
      <c r="A35" s="29"/>
      <c r="B35" s="49" t="s">
        <v>68</v>
      </c>
      <c r="C35" s="49"/>
      <c r="D35" s="49"/>
      <c r="E35" s="54">
        <f>SUM(E23:E34)</f>
        <v>54.166666666666657</v>
      </c>
      <c r="F35" s="42">
        <f t="shared" ref="F35:G35" si="9">SUM(F23:F34)</f>
        <v>1000.0000000000001</v>
      </c>
      <c r="G35" s="31">
        <f t="shared" si="9"/>
        <v>1054.1666666666665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</row>
    <row r="36" spans="1:22" x14ac:dyDescent="0.2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</row>
    <row r="37" spans="1:22" x14ac:dyDescent="0.25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</row>
    <row r="38" spans="1:22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</row>
    <row r="39" spans="1:22" x14ac:dyDescent="0.2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</row>
    <row r="40" spans="1:22" x14ac:dyDescent="0.2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</row>
    <row r="41" spans="1:22" x14ac:dyDescent="0.25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</row>
    <row r="42" spans="1:22" x14ac:dyDescent="0.25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</row>
    <row r="43" spans="1:22" x14ac:dyDescent="0.25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</row>
    <row r="44" spans="1:22" x14ac:dyDescent="0.25">
      <c r="A44" s="29"/>
      <c r="B44" s="29" t="s">
        <v>69</v>
      </c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</row>
    <row r="45" spans="1:22" x14ac:dyDescent="0.2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</row>
    <row r="46" spans="1:22" x14ac:dyDescent="0.25">
      <c r="A46" s="29"/>
      <c r="B46" s="31" t="s">
        <v>12</v>
      </c>
      <c r="C46" s="31" t="s">
        <v>13</v>
      </c>
      <c r="D46" s="31" t="s">
        <v>14</v>
      </c>
      <c r="E46" s="53" t="s">
        <v>15</v>
      </c>
      <c r="F46" s="31" t="s">
        <v>16</v>
      </c>
      <c r="G46" s="32" t="s">
        <v>17</v>
      </c>
      <c r="H46" s="29"/>
      <c r="I46" s="29" t="s">
        <v>59</v>
      </c>
      <c r="J46" s="29">
        <v>0.1</v>
      </c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</row>
    <row r="47" spans="1:22" x14ac:dyDescent="0.25">
      <c r="A47" s="29"/>
      <c r="B47" s="47">
        <v>1</v>
      </c>
      <c r="C47" s="47">
        <f>J48</f>
        <v>1000</v>
      </c>
      <c r="D47" s="50">
        <f>$J$47</f>
        <v>8.3333333333333332E-3</v>
      </c>
      <c r="E47" s="57">
        <f>C47*D47</f>
        <v>8.3333333333333339</v>
      </c>
      <c r="F47" s="60">
        <f>$J$50</f>
        <v>166.66666666666666</v>
      </c>
      <c r="G47" s="61">
        <f>E47+F47</f>
        <v>175</v>
      </c>
      <c r="H47" s="29"/>
      <c r="I47" s="29" t="s">
        <v>60</v>
      </c>
      <c r="J47" s="29">
        <f>J46/12</f>
        <v>8.3333333333333332E-3</v>
      </c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</row>
    <row r="48" spans="1:22" x14ac:dyDescent="0.25">
      <c r="A48" s="29"/>
      <c r="B48" s="48">
        <v>2</v>
      </c>
      <c r="C48" s="55">
        <f>C47-F47</f>
        <v>833.33333333333337</v>
      </c>
      <c r="D48" s="51">
        <f t="shared" ref="D48:D52" si="10">$J$47</f>
        <v>8.3333333333333332E-3</v>
      </c>
      <c r="E48" s="58">
        <f>C48*D48</f>
        <v>6.9444444444444446</v>
      </c>
      <c r="F48" s="55">
        <f t="shared" ref="F48:F52" si="11">$J$50</f>
        <v>166.66666666666666</v>
      </c>
      <c r="G48" s="38">
        <f t="shared" ref="G48:G52" si="12">E48+F48</f>
        <v>173.61111111111111</v>
      </c>
      <c r="H48" s="29"/>
      <c r="I48" s="29" t="s">
        <v>61</v>
      </c>
      <c r="J48" s="29">
        <v>1000</v>
      </c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</row>
    <row r="49" spans="1:22" x14ac:dyDescent="0.25">
      <c r="A49" s="29"/>
      <c r="B49" s="48">
        <v>3</v>
      </c>
      <c r="C49" s="55">
        <f t="shared" ref="C49:C52" si="13">C48-F48</f>
        <v>666.66666666666674</v>
      </c>
      <c r="D49" s="51">
        <f t="shared" si="10"/>
        <v>8.3333333333333332E-3</v>
      </c>
      <c r="E49" s="58">
        <f t="shared" ref="E49:E52" si="14">C49*D49</f>
        <v>5.5555555555555562</v>
      </c>
      <c r="F49" s="55">
        <f t="shared" si="11"/>
        <v>166.66666666666666</v>
      </c>
      <c r="G49" s="38">
        <f t="shared" si="12"/>
        <v>172.2222222222222</v>
      </c>
      <c r="H49" s="29"/>
      <c r="I49" s="29" t="s">
        <v>31</v>
      </c>
      <c r="J49" s="29">
        <v>6</v>
      </c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</row>
    <row r="50" spans="1:22" x14ac:dyDescent="0.25">
      <c r="A50" s="29"/>
      <c r="B50" s="48">
        <v>4</v>
      </c>
      <c r="C50" s="55">
        <f t="shared" si="13"/>
        <v>500.00000000000011</v>
      </c>
      <c r="D50" s="51">
        <f t="shared" si="10"/>
        <v>8.3333333333333332E-3</v>
      </c>
      <c r="E50" s="58">
        <f t="shared" si="14"/>
        <v>4.1666666666666679</v>
      </c>
      <c r="F50" s="55">
        <f t="shared" si="11"/>
        <v>166.66666666666666</v>
      </c>
      <c r="G50" s="38">
        <f t="shared" si="12"/>
        <v>170.83333333333331</v>
      </c>
      <c r="H50" s="29"/>
      <c r="I50" s="29" t="s">
        <v>70</v>
      </c>
      <c r="J50" s="29">
        <f>J48/J49</f>
        <v>166.66666666666666</v>
      </c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</row>
    <row r="51" spans="1:22" x14ac:dyDescent="0.25">
      <c r="A51" s="29"/>
      <c r="B51" s="48">
        <v>5</v>
      </c>
      <c r="C51" s="55">
        <f t="shared" si="13"/>
        <v>333.33333333333348</v>
      </c>
      <c r="D51" s="51">
        <f t="shared" si="10"/>
        <v>8.3333333333333332E-3</v>
      </c>
      <c r="E51" s="58">
        <f t="shared" si="14"/>
        <v>2.777777777777779</v>
      </c>
      <c r="F51" s="55">
        <f t="shared" si="11"/>
        <v>166.66666666666666</v>
      </c>
      <c r="G51" s="38">
        <f t="shared" si="12"/>
        <v>169.44444444444443</v>
      </c>
      <c r="H51" s="29"/>
      <c r="I51" s="29"/>
      <c r="J51" s="29"/>
      <c r="K51" s="44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</row>
    <row r="52" spans="1:22" x14ac:dyDescent="0.25">
      <c r="A52" s="29"/>
      <c r="B52" s="48">
        <v>6</v>
      </c>
      <c r="C52" s="55">
        <f t="shared" si="13"/>
        <v>166.66666666666683</v>
      </c>
      <c r="D52" s="51">
        <f t="shared" si="10"/>
        <v>8.3333333333333332E-3</v>
      </c>
      <c r="E52" s="58">
        <f t="shared" si="14"/>
        <v>1.3888888888888902</v>
      </c>
      <c r="F52" s="55">
        <f t="shared" si="11"/>
        <v>166.66666666666666</v>
      </c>
      <c r="G52" s="38">
        <f t="shared" si="12"/>
        <v>168.05555555555554</v>
      </c>
      <c r="H52" s="29"/>
      <c r="I52" s="29"/>
      <c r="J52" s="29"/>
      <c r="K52" s="44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</row>
    <row r="53" spans="1:22" x14ac:dyDescent="0.25">
      <c r="A53" s="29"/>
      <c r="B53" s="31" t="s">
        <v>68</v>
      </c>
      <c r="C53" s="31"/>
      <c r="D53" s="31"/>
      <c r="E53" s="42">
        <f>SUM(E47:E52)</f>
        <v>29.166666666666671</v>
      </c>
      <c r="F53" s="42">
        <f>SUM(F47:F52)</f>
        <v>999.99999999999989</v>
      </c>
      <c r="G53" s="31">
        <f>SUM(G47:G52)</f>
        <v>1029.1666666666665</v>
      </c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</row>
    <row r="54" spans="1:22" x14ac:dyDescent="0.2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</row>
    <row r="55" spans="1:22" x14ac:dyDescent="0.2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</row>
    <row r="56" spans="1:22" x14ac:dyDescent="0.2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</row>
    <row r="57" spans="1:22" x14ac:dyDescent="0.2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</row>
    <row r="58" spans="1:22" x14ac:dyDescent="0.25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</row>
    <row r="59" spans="1:22" x14ac:dyDescent="0.2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</row>
    <row r="60" spans="1:22" x14ac:dyDescent="0.25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</row>
    <row r="61" spans="1:22" x14ac:dyDescent="0.25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</row>
    <row r="62" spans="1:22" x14ac:dyDescent="0.25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</row>
    <row r="63" spans="1:22" x14ac:dyDescent="0.25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</row>
    <row r="64" spans="1:22" x14ac:dyDescent="0.25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</row>
    <row r="65" spans="1:22" x14ac:dyDescent="0.2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</row>
    <row r="66" spans="1:22" x14ac:dyDescent="0.25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</row>
    <row r="67" spans="1:22" x14ac:dyDescent="0.25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</row>
    <row r="68" spans="1:22" x14ac:dyDescent="0.2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</row>
    <row r="69" spans="1:22" x14ac:dyDescent="0.25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</row>
    <row r="70" spans="1:22" x14ac:dyDescent="0.25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2"/>
  <sheetViews>
    <sheetView zoomScale="90" zoomScaleNormal="90" workbookViewId="0">
      <selection activeCell="B11" sqref="B11"/>
    </sheetView>
  </sheetViews>
  <sheetFormatPr defaultRowHeight="15" x14ac:dyDescent="0.25"/>
  <cols>
    <col min="2" max="2" width="16.85546875" customWidth="1"/>
    <col min="3" max="3" width="10.5703125" bestFit="1" customWidth="1"/>
    <col min="6" max="6" width="15.140625" bestFit="1" customWidth="1"/>
    <col min="13" max="13" width="4.85546875" customWidth="1"/>
    <col min="15" max="15" width="4.140625" customWidth="1"/>
    <col min="17" max="17" width="4.28515625" customWidth="1"/>
  </cols>
  <sheetData>
    <row r="1" spans="1:2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1"/>
      <c r="B2" s="2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5">
      <c r="A3" s="1"/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5">
      <c r="A4" s="1"/>
      <c r="B4" s="1" t="s">
        <v>7</v>
      </c>
      <c r="C4" s="1">
        <v>1000</v>
      </c>
      <c r="D4" s="1" t="s">
        <v>6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5">
      <c r="A5" s="1"/>
      <c r="B5" s="1" t="s">
        <v>2</v>
      </c>
      <c r="C5" s="1">
        <v>4</v>
      </c>
      <c r="D5" s="1" t="s">
        <v>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25">
      <c r="A6" s="1"/>
      <c r="B6" s="1" t="s">
        <v>3</v>
      </c>
      <c r="C6" s="1">
        <v>1</v>
      </c>
      <c r="D6" s="1" t="s">
        <v>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25">
      <c r="A7" s="1"/>
      <c r="B7" s="1" t="s">
        <v>8</v>
      </c>
      <c r="C7" s="2">
        <v>0.1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25">
      <c r="A8" s="1"/>
      <c r="B8" s="1" t="s">
        <v>9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25">
      <c r="A9" s="1"/>
      <c r="B9" s="1" t="s">
        <v>10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25">
      <c r="A11" s="1"/>
      <c r="B11" s="21" t="s">
        <v>11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25">
      <c r="A13" s="1"/>
      <c r="B13" s="3" t="s">
        <v>12</v>
      </c>
      <c r="C13" s="3" t="s">
        <v>13</v>
      </c>
      <c r="D13" s="3" t="s">
        <v>14</v>
      </c>
      <c r="E13" s="3" t="s">
        <v>15</v>
      </c>
      <c r="F13" s="3" t="s">
        <v>16</v>
      </c>
      <c r="G13" s="4" t="s">
        <v>17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25">
      <c r="A14" s="1"/>
      <c r="B14" s="5">
        <v>1</v>
      </c>
      <c r="C14" s="6">
        <v>1000</v>
      </c>
      <c r="D14" s="7">
        <f>C7</f>
        <v>0.1</v>
      </c>
      <c r="E14" s="8">
        <f>C14*D14</f>
        <v>100</v>
      </c>
      <c r="F14" s="9">
        <v>0</v>
      </c>
      <c r="G14" s="8">
        <v>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25">
      <c r="A15" s="1"/>
      <c r="B15" s="5">
        <v>2</v>
      </c>
      <c r="C15" s="9">
        <f>C14+E14</f>
        <v>1100</v>
      </c>
      <c r="D15" s="10">
        <f>C7</f>
        <v>0.1</v>
      </c>
      <c r="E15" s="8">
        <f t="shared" ref="E15:E17" si="0">C15*D15</f>
        <v>110</v>
      </c>
      <c r="F15" s="9">
        <v>0</v>
      </c>
      <c r="G15" s="8">
        <v>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25">
      <c r="A16" s="1"/>
      <c r="B16" s="5">
        <v>3</v>
      </c>
      <c r="C16" s="9">
        <f t="shared" ref="C16:C17" si="1">C15+E15</f>
        <v>1210</v>
      </c>
      <c r="D16" s="10">
        <f>C7</f>
        <v>0.1</v>
      </c>
      <c r="E16" s="8">
        <f t="shared" si="0"/>
        <v>121</v>
      </c>
      <c r="F16" s="9">
        <v>0</v>
      </c>
      <c r="G16" s="8">
        <v>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25">
      <c r="A17" s="1"/>
      <c r="B17" s="11">
        <v>4</v>
      </c>
      <c r="C17" s="9">
        <f t="shared" si="1"/>
        <v>1331</v>
      </c>
      <c r="D17" s="12">
        <f>C7</f>
        <v>0.1</v>
      </c>
      <c r="E17" s="8">
        <f t="shared" si="0"/>
        <v>133.1</v>
      </c>
      <c r="F17" s="13">
        <v>1000</v>
      </c>
      <c r="G17" s="14">
        <f>F17+E18</f>
        <v>1464.1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25">
      <c r="A18" s="1"/>
      <c r="B18" s="15" t="s">
        <v>18</v>
      </c>
      <c r="C18" s="3"/>
      <c r="D18" s="3"/>
      <c r="E18" s="3">
        <f>SUM(E14:E17)</f>
        <v>464.1</v>
      </c>
      <c r="F18" s="3">
        <f>SUM(F14:F17)</f>
        <v>1000</v>
      </c>
      <c r="G18" s="4">
        <f>SUM(G14:G17)</f>
        <v>1464.1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25">
      <c r="A21" s="1"/>
      <c r="B21" s="21" t="s">
        <v>19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25">
      <c r="A23" s="1"/>
      <c r="B23" s="3" t="s">
        <v>12</v>
      </c>
      <c r="C23" s="3" t="s">
        <v>13</v>
      </c>
      <c r="D23" s="3" t="s">
        <v>14</v>
      </c>
      <c r="E23" s="3" t="s">
        <v>15</v>
      </c>
      <c r="F23" s="3" t="s">
        <v>16</v>
      </c>
      <c r="G23" s="4" t="s">
        <v>17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25">
      <c r="A24" s="1"/>
      <c r="B24" s="5">
        <v>1</v>
      </c>
      <c r="C24" s="6">
        <v>1000</v>
      </c>
      <c r="D24" s="7">
        <f>C7</f>
        <v>0.1</v>
      </c>
      <c r="E24" s="8">
        <f>D24*C24</f>
        <v>100</v>
      </c>
      <c r="F24" s="9">
        <v>0</v>
      </c>
      <c r="G24" s="8">
        <f>E24+F24</f>
        <v>100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25">
      <c r="A25" s="1"/>
      <c r="B25" s="5">
        <v>2</v>
      </c>
      <c r="C25" s="9">
        <v>1000</v>
      </c>
      <c r="D25" s="10">
        <f>C7</f>
        <v>0.1</v>
      </c>
      <c r="E25" s="8">
        <f t="shared" ref="E25:E27" si="2">D25*C25</f>
        <v>100</v>
      </c>
      <c r="F25" s="9">
        <v>0</v>
      </c>
      <c r="G25" s="8">
        <f t="shared" ref="G25:G27" si="3">E25+F25</f>
        <v>100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25">
      <c r="A26" s="1"/>
      <c r="B26" s="5">
        <v>3</v>
      </c>
      <c r="C26" s="9">
        <v>1000</v>
      </c>
      <c r="D26" s="10">
        <f>C7</f>
        <v>0.1</v>
      </c>
      <c r="E26" s="8">
        <f t="shared" si="2"/>
        <v>100</v>
      </c>
      <c r="F26" s="9">
        <v>0</v>
      </c>
      <c r="G26" s="8">
        <f t="shared" si="3"/>
        <v>100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25">
      <c r="A27" s="1"/>
      <c r="B27" s="11">
        <v>4</v>
      </c>
      <c r="C27" s="9">
        <v>1000</v>
      </c>
      <c r="D27" s="12">
        <f>C7</f>
        <v>0.1</v>
      </c>
      <c r="E27" s="8">
        <f t="shared" si="2"/>
        <v>100</v>
      </c>
      <c r="F27" s="13">
        <v>1000</v>
      </c>
      <c r="G27" s="8">
        <f t="shared" si="3"/>
        <v>1100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25">
      <c r="A28" s="1"/>
      <c r="B28" s="15" t="s">
        <v>18</v>
      </c>
      <c r="C28" s="3"/>
      <c r="D28" s="3"/>
      <c r="E28" s="3">
        <f>SUM(E24:E27)</f>
        <v>400</v>
      </c>
      <c r="F28" s="3">
        <f>SUM(F24:F27)</f>
        <v>1000</v>
      </c>
      <c r="G28" s="4">
        <f>SUM(G24:G27)</f>
        <v>1400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25">
      <c r="A31" s="1"/>
      <c r="B31" s="21" t="s">
        <v>20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25">
      <c r="A33" s="1"/>
      <c r="B33" s="3" t="s">
        <v>12</v>
      </c>
      <c r="C33" s="3" t="s">
        <v>13</v>
      </c>
      <c r="D33" s="3" t="s">
        <v>14</v>
      </c>
      <c r="E33" s="3" t="s">
        <v>15</v>
      </c>
      <c r="F33" s="3" t="s">
        <v>16</v>
      </c>
      <c r="G33" s="4" t="s">
        <v>17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25">
      <c r="A34" s="1"/>
      <c r="B34" s="5">
        <v>1</v>
      </c>
      <c r="C34" s="6">
        <v>1000</v>
      </c>
      <c r="D34" s="7">
        <f>C7</f>
        <v>0.1</v>
      </c>
      <c r="E34" s="8">
        <f>C34*D34</f>
        <v>100</v>
      </c>
      <c r="F34" s="9">
        <v>250</v>
      </c>
      <c r="G34" s="8">
        <f>E34+F34</f>
        <v>350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25">
      <c r="A35" s="1"/>
      <c r="B35" s="5">
        <v>2</v>
      </c>
      <c r="C35" s="9">
        <f>C34-F34</f>
        <v>750</v>
      </c>
      <c r="D35" s="10">
        <f>C7</f>
        <v>0.1</v>
      </c>
      <c r="E35" s="8">
        <f t="shared" ref="E35:E37" si="4">C35*D35</f>
        <v>75</v>
      </c>
      <c r="F35" s="9">
        <v>250</v>
      </c>
      <c r="G35" s="8">
        <f t="shared" ref="G35:G37" si="5">E35+F35</f>
        <v>325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25">
      <c r="A36" s="1"/>
      <c r="B36" s="5">
        <v>3</v>
      </c>
      <c r="C36" s="9">
        <f t="shared" ref="C36:C37" si="6">C35-F35</f>
        <v>500</v>
      </c>
      <c r="D36" s="10">
        <f>C7</f>
        <v>0.1</v>
      </c>
      <c r="E36" s="8">
        <f t="shared" si="4"/>
        <v>50</v>
      </c>
      <c r="F36" s="9">
        <v>250</v>
      </c>
      <c r="G36" s="8">
        <f t="shared" si="5"/>
        <v>300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25">
      <c r="A37" s="1"/>
      <c r="B37" s="11">
        <v>4</v>
      </c>
      <c r="C37" s="9">
        <f t="shared" si="6"/>
        <v>250</v>
      </c>
      <c r="D37" s="12">
        <f>C7</f>
        <v>0.1</v>
      </c>
      <c r="E37" s="8">
        <f t="shared" si="4"/>
        <v>25</v>
      </c>
      <c r="F37" s="13">
        <v>250</v>
      </c>
      <c r="G37" s="8">
        <f t="shared" si="5"/>
        <v>275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25">
      <c r="A38" s="1"/>
      <c r="B38" s="15" t="s">
        <v>18</v>
      </c>
      <c r="C38" s="3"/>
      <c r="D38" s="3"/>
      <c r="E38" s="3">
        <f>SUM(E34:E37)</f>
        <v>250</v>
      </c>
      <c r="F38" s="3">
        <f>SUM(F34:F37)</f>
        <v>1000</v>
      </c>
      <c r="G38" s="4">
        <f>SUM(G34:G37)</f>
        <v>1250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25">
      <c r="A41" s="1"/>
      <c r="B41" s="21" t="s">
        <v>21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25">
      <c r="A43" s="1"/>
      <c r="B43" s="1" t="s">
        <v>22</v>
      </c>
      <c r="C43" s="1">
        <f>F43+F44+F45+F46</f>
        <v>3.1698654463492928</v>
      </c>
      <c r="D43" s="1"/>
      <c r="E43" s="1" t="s">
        <v>24</v>
      </c>
      <c r="F43" s="1">
        <f>1/(1+0.1)</f>
        <v>0.90909090909090906</v>
      </c>
      <c r="G43" s="1"/>
      <c r="H43" s="16"/>
      <c r="I43" s="1"/>
      <c r="J43" s="16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x14ac:dyDescent="0.25">
      <c r="A44" s="1"/>
      <c r="B44" s="1" t="s">
        <v>23</v>
      </c>
      <c r="C44" s="1">
        <f>1000/C43</f>
        <v>315.47080370609785</v>
      </c>
      <c r="D44" s="1"/>
      <c r="E44" s="1" t="s">
        <v>25</v>
      </c>
      <c r="F44" s="1">
        <f>1/(1+0.1)^2</f>
        <v>0.82644628099173545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x14ac:dyDescent="0.25">
      <c r="A45" s="1"/>
      <c r="B45" s="1"/>
      <c r="C45" s="1">
        <f>(1-1/(1+0.1)^4)/0.1</f>
        <v>3.1698654463492946</v>
      </c>
      <c r="D45" s="1"/>
      <c r="E45" s="1" t="s">
        <v>26</v>
      </c>
      <c r="F45" s="1">
        <f>1/(1+0.1)^3</f>
        <v>0.75131480090157754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25">
      <c r="A46" s="1"/>
      <c r="B46" s="1"/>
      <c r="C46" s="1"/>
      <c r="D46" s="1"/>
      <c r="E46" s="1" t="s">
        <v>27</v>
      </c>
      <c r="F46" s="1">
        <f>1/(1+0.1)^4</f>
        <v>0.68301345536507052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25">
      <c r="A48" s="1"/>
      <c r="B48" s="3" t="s">
        <v>12</v>
      </c>
      <c r="C48" s="3" t="s">
        <v>13</v>
      </c>
      <c r="D48" s="3" t="s">
        <v>14</v>
      </c>
      <c r="E48" s="3" t="s">
        <v>15</v>
      </c>
      <c r="F48" s="3" t="s">
        <v>16</v>
      </c>
      <c r="G48" s="4" t="s">
        <v>17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25">
      <c r="A49" s="1"/>
      <c r="B49" s="5">
        <v>1</v>
      </c>
      <c r="C49" s="17">
        <v>1000</v>
      </c>
      <c r="D49" s="7">
        <f>C7</f>
        <v>0.1</v>
      </c>
      <c r="E49" s="18">
        <f>D49*C49</f>
        <v>100</v>
      </c>
      <c r="F49" s="19">
        <f>G49-E49</f>
        <v>215.47000000000003</v>
      </c>
      <c r="G49" s="8">
        <v>315.47000000000003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25">
      <c r="A50" s="1"/>
      <c r="B50" s="5">
        <v>2</v>
      </c>
      <c r="C50" s="19">
        <f>C49-F49</f>
        <v>784.53</v>
      </c>
      <c r="D50" s="10">
        <f>C7</f>
        <v>0.1</v>
      </c>
      <c r="E50" s="18">
        <f>C50*D50</f>
        <v>78.453000000000003</v>
      </c>
      <c r="F50" s="19">
        <f t="shared" ref="F50:F52" si="7">G50-E50</f>
        <v>237.01700000000002</v>
      </c>
      <c r="G50" s="8">
        <v>315.47000000000003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25">
      <c r="A51" s="1"/>
      <c r="B51" s="5">
        <v>3</v>
      </c>
      <c r="C51" s="19">
        <f t="shared" ref="C51:C52" si="8">C50-F50</f>
        <v>547.51299999999992</v>
      </c>
      <c r="D51" s="10">
        <f>C7</f>
        <v>0.1</v>
      </c>
      <c r="E51" s="18">
        <f t="shared" ref="E51:E52" si="9">C51*D51</f>
        <v>54.751299999999993</v>
      </c>
      <c r="F51" s="19">
        <f t="shared" si="7"/>
        <v>260.71870000000001</v>
      </c>
      <c r="G51" s="8">
        <v>315.47000000000003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25">
      <c r="A52" s="1"/>
      <c r="B52" s="11">
        <v>4</v>
      </c>
      <c r="C52" s="19">
        <f t="shared" si="8"/>
        <v>286.79429999999991</v>
      </c>
      <c r="D52" s="12">
        <f>C7</f>
        <v>0.1</v>
      </c>
      <c r="E52" s="18">
        <f t="shared" si="9"/>
        <v>28.679429999999993</v>
      </c>
      <c r="F52" s="19">
        <f t="shared" si="7"/>
        <v>286.79057000000006</v>
      </c>
      <c r="G52" s="8">
        <v>315.47000000000003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25">
      <c r="A53" s="1"/>
      <c r="B53" s="15" t="s">
        <v>18</v>
      </c>
      <c r="C53" s="3"/>
      <c r="D53" s="3"/>
      <c r="E53" s="3">
        <f>SUM(E49:E52)</f>
        <v>261.88372999999996</v>
      </c>
      <c r="F53" s="20">
        <f>SUM(F49:F52)</f>
        <v>999.9962700000001</v>
      </c>
      <c r="G53" s="4">
        <f>SUM(G49:G52)</f>
        <v>1261.8800000000001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25">
      <c r="A62" s="1"/>
      <c r="B62" s="22" t="s">
        <v>28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25">
      <c r="A69" s="1"/>
      <c r="B69" s="21" t="s">
        <v>37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25">
      <c r="A71" s="1"/>
      <c r="B71" s="1" t="s">
        <v>29</v>
      </c>
      <c r="C71" s="1">
        <v>1000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25">
      <c r="A72" s="1"/>
      <c r="B72" s="1" t="s">
        <v>31</v>
      </c>
      <c r="C72" s="1">
        <v>12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25">
      <c r="A73" s="1"/>
      <c r="B73" s="1" t="s">
        <v>30</v>
      </c>
      <c r="C73" s="1">
        <f>0.12/12</f>
        <v>0.01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x14ac:dyDescent="0.25">
      <c r="A74" s="1"/>
      <c r="B74" s="1" t="s">
        <v>32</v>
      </c>
      <c r="C74" s="1">
        <v>200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x14ac:dyDescent="0.25">
      <c r="A75" s="1"/>
      <c r="B75" s="1" t="s">
        <v>33</v>
      </c>
      <c r="C75" s="1">
        <v>300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x14ac:dyDescent="0.25">
      <c r="A76" s="1"/>
      <c r="B76" s="1" t="s">
        <v>35</v>
      </c>
      <c r="C76" s="1" t="s">
        <v>36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x14ac:dyDescent="0.25">
      <c r="A77" s="1"/>
      <c r="B77" s="1" t="s">
        <v>34</v>
      </c>
      <c r="C77" s="1">
        <v>0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x14ac:dyDescent="0.25">
      <c r="A85" s="1"/>
      <c r="B85" s="3" t="s">
        <v>12</v>
      </c>
      <c r="C85" s="3" t="s">
        <v>13</v>
      </c>
      <c r="D85" s="3" t="s">
        <v>14</v>
      </c>
      <c r="E85" s="3" t="s">
        <v>15</v>
      </c>
      <c r="F85" s="3" t="s">
        <v>16</v>
      </c>
      <c r="G85" s="4" t="s">
        <v>17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x14ac:dyDescent="0.25">
      <c r="A86" s="1"/>
      <c r="B86" s="5">
        <v>1</v>
      </c>
      <c r="C86" s="25">
        <v>1000</v>
      </c>
      <c r="D86" s="7">
        <f>$C$73</f>
        <v>0.01</v>
      </c>
      <c r="E86" s="24">
        <f>C86*D86</f>
        <v>10</v>
      </c>
      <c r="F86" s="23">
        <v>0</v>
      </c>
      <c r="G86" s="8">
        <v>0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25">
      <c r="A87" s="1"/>
      <c r="B87" s="5">
        <v>2</v>
      </c>
      <c r="C87" s="23">
        <f>C86+E86-G86</f>
        <v>1010</v>
      </c>
      <c r="D87" s="10">
        <f t="shared" ref="D87:D97" si="10">$C$73</f>
        <v>0.01</v>
      </c>
      <c r="E87" s="24">
        <f t="shared" ref="E87:E97" si="11">C87*D87</f>
        <v>10.1</v>
      </c>
      <c r="F87" s="23">
        <v>0</v>
      </c>
      <c r="G87" s="8">
        <v>0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x14ac:dyDescent="0.25">
      <c r="A88" s="1"/>
      <c r="B88" s="5">
        <v>3</v>
      </c>
      <c r="C88" s="23">
        <f t="shared" ref="C88:C97" si="12">C87+E87-G87</f>
        <v>1020.1</v>
      </c>
      <c r="D88" s="10">
        <f t="shared" si="10"/>
        <v>0.01</v>
      </c>
      <c r="E88" s="18">
        <f t="shared" si="11"/>
        <v>10.201000000000001</v>
      </c>
      <c r="F88" s="19">
        <f>G88-SUM(E86:E88)</f>
        <v>169.69900000000001</v>
      </c>
      <c r="G88" s="8">
        <v>200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x14ac:dyDescent="0.25">
      <c r="A89" s="1"/>
      <c r="B89" s="9">
        <v>4</v>
      </c>
      <c r="C89" s="19">
        <f t="shared" si="12"/>
        <v>830.30099999999993</v>
      </c>
      <c r="D89" s="10">
        <f t="shared" si="10"/>
        <v>0.01</v>
      </c>
      <c r="E89" s="18">
        <f t="shared" si="11"/>
        <v>8.3030099999999987</v>
      </c>
      <c r="F89" s="23">
        <v>0</v>
      </c>
      <c r="G89" s="8">
        <v>0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x14ac:dyDescent="0.25">
      <c r="A90" s="1"/>
      <c r="B90" s="5">
        <v>5</v>
      </c>
      <c r="C90" s="19">
        <f t="shared" si="12"/>
        <v>838.6040099999999</v>
      </c>
      <c r="D90" s="10">
        <f t="shared" si="10"/>
        <v>0.01</v>
      </c>
      <c r="E90" s="18">
        <f t="shared" si="11"/>
        <v>8.3860400999999989</v>
      </c>
      <c r="F90" s="23">
        <v>0</v>
      </c>
      <c r="G90" s="8">
        <v>0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x14ac:dyDescent="0.25">
      <c r="A91" s="1"/>
      <c r="B91" s="9">
        <v>6</v>
      </c>
      <c r="C91" s="19">
        <f t="shared" si="12"/>
        <v>846.99005009999985</v>
      </c>
      <c r="D91" s="10">
        <f t="shared" si="10"/>
        <v>0.01</v>
      </c>
      <c r="E91" s="18">
        <f t="shared" si="11"/>
        <v>8.4699005009999979</v>
      </c>
      <c r="F91" s="23">
        <v>0</v>
      </c>
      <c r="G91" s="8">
        <v>0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x14ac:dyDescent="0.25">
      <c r="A92" s="1"/>
      <c r="B92" s="5">
        <v>7</v>
      </c>
      <c r="C92" s="19">
        <f t="shared" si="12"/>
        <v>855.45995060099983</v>
      </c>
      <c r="D92" s="10">
        <f t="shared" si="10"/>
        <v>0.01</v>
      </c>
      <c r="E92" s="18">
        <f t="shared" si="11"/>
        <v>8.554599506009998</v>
      </c>
      <c r="F92" s="23">
        <v>0</v>
      </c>
      <c r="G92" s="8">
        <v>0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x14ac:dyDescent="0.25">
      <c r="A93" s="1"/>
      <c r="B93" s="9">
        <v>8</v>
      </c>
      <c r="C93" s="19">
        <f t="shared" si="12"/>
        <v>864.01455010700988</v>
      </c>
      <c r="D93" s="10">
        <f t="shared" si="10"/>
        <v>0.01</v>
      </c>
      <c r="E93" s="18">
        <f t="shared" si="11"/>
        <v>8.6401455010700996</v>
      </c>
      <c r="F93" s="19">
        <f>G93-SUM(E89:E93)</f>
        <v>257.6463043919199</v>
      </c>
      <c r="G93" s="8">
        <v>300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x14ac:dyDescent="0.25">
      <c r="A94" s="1"/>
      <c r="B94" s="5">
        <v>9</v>
      </c>
      <c r="C94" s="19">
        <f t="shared" si="12"/>
        <v>572.65469560808003</v>
      </c>
      <c r="D94" s="10">
        <f t="shared" si="10"/>
        <v>0.01</v>
      </c>
      <c r="E94" s="18">
        <f t="shared" si="11"/>
        <v>5.7265469560808002</v>
      </c>
      <c r="F94" s="23">
        <v>0</v>
      </c>
      <c r="G94" s="8">
        <v>0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x14ac:dyDescent="0.25">
      <c r="A95" s="1"/>
      <c r="B95" s="9">
        <v>10</v>
      </c>
      <c r="C95" s="19">
        <f t="shared" si="12"/>
        <v>578.38124256416086</v>
      </c>
      <c r="D95" s="10">
        <f t="shared" si="10"/>
        <v>0.01</v>
      </c>
      <c r="E95" s="18">
        <f t="shared" si="11"/>
        <v>5.7838124256416084</v>
      </c>
      <c r="F95" s="23">
        <v>0</v>
      </c>
      <c r="G95" s="8">
        <v>0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x14ac:dyDescent="0.25">
      <c r="A96" s="1"/>
      <c r="B96" s="5">
        <v>11</v>
      </c>
      <c r="C96" s="19">
        <f t="shared" si="12"/>
        <v>584.16505498980246</v>
      </c>
      <c r="D96" s="10">
        <f t="shared" si="10"/>
        <v>0.01</v>
      </c>
      <c r="E96" s="18">
        <f t="shared" si="11"/>
        <v>5.8416505498980245</v>
      </c>
      <c r="F96" s="23">
        <v>0</v>
      </c>
      <c r="G96" s="8">
        <v>0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x14ac:dyDescent="0.25">
      <c r="A97" s="1"/>
      <c r="B97" s="9">
        <v>12</v>
      </c>
      <c r="C97" s="19">
        <f t="shared" si="12"/>
        <v>590.00670553970053</v>
      </c>
      <c r="D97" s="12">
        <f t="shared" si="10"/>
        <v>0.01</v>
      </c>
      <c r="E97" s="18">
        <f t="shared" si="11"/>
        <v>5.9000670553970052</v>
      </c>
      <c r="F97" s="19">
        <f>G97-SUM(E94:E97)</f>
        <v>572.65469560808015</v>
      </c>
      <c r="G97" s="18">
        <f>C97+E97</f>
        <v>595.90677259509755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x14ac:dyDescent="0.25">
      <c r="A98" s="1"/>
      <c r="B98" s="15" t="s">
        <v>18</v>
      </c>
      <c r="C98" s="3"/>
      <c r="D98" s="13"/>
      <c r="E98" s="20">
        <f>SUM(E86:E97)</f>
        <v>95.906772595097522</v>
      </c>
      <c r="F98" s="20">
        <f>SUM(F86:F97)</f>
        <v>1000</v>
      </c>
      <c r="G98" s="4">
        <f>SUM(G86:G97)</f>
        <v>1095.9067725950977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tabSelected="1" topLeftCell="A22" workbookViewId="0">
      <selection activeCell="G53" sqref="G53"/>
    </sheetView>
  </sheetViews>
  <sheetFormatPr defaultRowHeight="15" x14ac:dyDescent="0.25"/>
  <cols>
    <col min="3" max="3" width="11.5703125" bestFit="1" customWidth="1"/>
    <col min="5" max="5" width="10.5703125" bestFit="1" customWidth="1"/>
    <col min="6" max="7" width="11.5703125" bestFit="1" customWidth="1"/>
  </cols>
  <sheetData>
    <row r="1" spans="1:22" x14ac:dyDescent="0.2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2" x14ac:dyDescent="0.25">
      <c r="A2" s="29"/>
      <c r="B2" s="21" t="s">
        <v>71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</row>
    <row r="3" spans="1:22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</row>
    <row r="4" spans="1:22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</row>
    <row r="5" spans="1:22" x14ac:dyDescent="0.2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</row>
    <row r="6" spans="1:22" x14ac:dyDescent="0.25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</row>
    <row r="7" spans="1:22" x14ac:dyDescent="0.2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</row>
    <row r="8" spans="1:22" x14ac:dyDescent="0.2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</row>
    <row r="9" spans="1:22" x14ac:dyDescent="0.25">
      <c r="A9" s="29"/>
      <c r="B9" s="31" t="s">
        <v>12</v>
      </c>
      <c r="C9" s="31" t="s">
        <v>13</v>
      </c>
      <c r="D9" s="31" t="s">
        <v>14</v>
      </c>
      <c r="E9" s="31" t="s">
        <v>15</v>
      </c>
      <c r="F9" s="31" t="s">
        <v>16</v>
      </c>
      <c r="G9" s="32" t="s">
        <v>17</v>
      </c>
      <c r="H9" s="29"/>
      <c r="I9" s="29" t="s">
        <v>58</v>
      </c>
      <c r="J9" s="29">
        <v>0.1</v>
      </c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</row>
    <row r="10" spans="1:22" x14ac:dyDescent="0.25">
      <c r="A10" s="29"/>
      <c r="B10" s="33">
        <v>1</v>
      </c>
      <c r="C10" s="34">
        <f>J10</f>
        <v>1000</v>
      </c>
      <c r="D10" s="35">
        <f>$J$9</f>
        <v>0.1</v>
      </c>
      <c r="E10" s="36">
        <f>D10*C10</f>
        <v>100</v>
      </c>
      <c r="F10" s="37">
        <v>0</v>
      </c>
      <c r="G10" s="36">
        <f>0</f>
        <v>0</v>
      </c>
      <c r="H10" s="29"/>
      <c r="I10" s="29" t="s">
        <v>61</v>
      </c>
      <c r="J10" s="29">
        <v>1000</v>
      </c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</row>
    <row r="11" spans="1:22" x14ac:dyDescent="0.25">
      <c r="A11" s="29"/>
      <c r="B11" s="33">
        <v>2</v>
      </c>
      <c r="C11" s="37">
        <f>C10+E10</f>
        <v>1100</v>
      </c>
      <c r="D11" s="39">
        <f>$J$9</f>
        <v>0.1</v>
      </c>
      <c r="E11" s="36">
        <f>C11*D11</f>
        <v>110</v>
      </c>
      <c r="F11" s="37">
        <v>0</v>
      </c>
      <c r="G11" s="36">
        <f>0</f>
        <v>0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</row>
    <row r="12" spans="1:22" x14ac:dyDescent="0.25">
      <c r="A12" s="29"/>
      <c r="B12" s="33">
        <v>3</v>
      </c>
      <c r="C12" s="37">
        <f t="shared" ref="C12:C13" si="0">C11+E11</f>
        <v>1210</v>
      </c>
      <c r="D12" s="39">
        <f>$J$9</f>
        <v>0.1</v>
      </c>
      <c r="E12" s="36">
        <f t="shared" ref="E12:E13" si="1">C12*D12</f>
        <v>121</v>
      </c>
      <c r="F12" s="37">
        <v>0</v>
      </c>
      <c r="G12" s="36">
        <f>0</f>
        <v>0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</row>
    <row r="13" spans="1:22" x14ac:dyDescent="0.25">
      <c r="A13" s="29"/>
      <c r="B13" s="40">
        <v>4</v>
      </c>
      <c r="C13" s="37">
        <f t="shared" si="0"/>
        <v>1331</v>
      </c>
      <c r="D13" s="41">
        <f>$J$9</f>
        <v>0.1</v>
      </c>
      <c r="E13" s="36">
        <f t="shared" si="1"/>
        <v>133.1</v>
      </c>
      <c r="F13" s="37">
        <f>C13</f>
        <v>1331</v>
      </c>
      <c r="G13" s="36">
        <f t="shared" ref="G11:G13" si="2">E13+F13</f>
        <v>1464.1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</row>
    <row r="14" spans="1:22" x14ac:dyDescent="0.25">
      <c r="A14" s="29"/>
      <c r="B14" s="42" t="s">
        <v>18</v>
      </c>
      <c r="C14" s="31"/>
      <c r="D14" s="31"/>
      <c r="E14" s="62">
        <f>SUM(E10:E13)</f>
        <v>464.1</v>
      </c>
      <c r="F14" s="43">
        <f>SUM(F10:F13)</f>
        <v>1331</v>
      </c>
      <c r="G14" s="32">
        <f>SUM(G10:G13)</f>
        <v>1464.1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</row>
    <row r="15" spans="1:22" x14ac:dyDescent="0.2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</row>
    <row r="16" spans="1:22" x14ac:dyDescent="0.2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</row>
    <row r="17" spans="1:22" x14ac:dyDescent="0.2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</row>
    <row r="18" spans="1:22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</row>
    <row r="19" spans="1:22" x14ac:dyDescent="0.2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</row>
    <row r="20" spans="1:22" x14ac:dyDescent="0.25">
      <c r="A20" s="29"/>
      <c r="B20" s="29" t="s">
        <v>67</v>
      </c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</row>
    <row r="21" spans="1:22" x14ac:dyDescent="0.2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</row>
    <row r="22" spans="1:22" x14ac:dyDescent="0.25">
      <c r="A22" s="29"/>
      <c r="B22" s="31" t="s">
        <v>12</v>
      </c>
      <c r="C22" s="31" t="s">
        <v>13</v>
      </c>
      <c r="D22" s="31" t="s">
        <v>14</v>
      </c>
      <c r="E22" s="53" t="s">
        <v>15</v>
      </c>
      <c r="F22" s="31" t="s">
        <v>16</v>
      </c>
      <c r="G22" s="32" t="s">
        <v>17</v>
      </c>
      <c r="H22" s="29"/>
      <c r="I22" s="29" t="s">
        <v>59</v>
      </c>
      <c r="J22" s="29">
        <v>0.1</v>
      </c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</row>
    <row r="23" spans="1:22" x14ac:dyDescent="0.25">
      <c r="A23" s="29"/>
      <c r="B23" s="47">
        <v>1</v>
      </c>
      <c r="C23" s="47">
        <f>J24</f>
        <v>1000</v>
      </c>
      <c r="D23" s="50">
        <f>$J$23</f>
        <v>8.3333333333333332E-3</v>
      </c>
      <c r="E23" s="57">
        <f>C23*D23</f>
        <v>8.3333333333333339</v>
      </c>
      <c r="F23" s="60">
        <f>0</f>
        <v>0</v>
      </c>
      <c r="G23" s="61">
        <f>0</f>
        <v>0</v>
      </c>
      <c r="H23" s="29"/>
      <c r="I23" s="29" t="s">
        <v>60</v>
      </c>
      <c r="J23" s="29">
        <f>J22/12</f>
        <v>8.3333333333333332E-3</v>
      </c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</row>
    <row r="24" spans="1:22" x14ac:dyDescent="0.25">
      <c r="A24" s="29"/>
      <c r="B24" s="48">
        <v>2</v>
      </c>
      <c r="C24" s="55">
        <f>C23+E23</f>
        <v>1008.3333333333334</v>
      </c>
      <c r="D24" s="51">
        <f t="shared" ref="D24:D34" si="3">$J$23</f>
        <v>8.3333333333333332E-3</v>
      </c>
      <c r="E24" s="58">
        <f>C24*D24</f>
        <v>8.4027777777777786</v>
      </c>
      <c r="F24" s="55">
        <f>0</f>
        <v>0</v>
      </c>
      <c r="G24" s="38">
        <f>0</f>
        <v>0</v>
      </c>
      <c r="H24" s="29"/>
      <c r="I24" s="29" t="s">
        <v>61</v>
      </c>
      <c r="J24" s="29">
        <v>1000</v>
      </c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</row>
    <row r="25" spans="1:22" x14ac:dyDescent="0.25">
      <c r="A25" s="29"/>
      <c r="B25" s="48">
        <v>3</v>
      </c>
      <c r="C25" s="55">
        <f t="shared" ref="C25:C34" si="4">C24+E24</f>
        <v>1016.7361111111112</v>
      </c>
      <c r="D25" s="51">
        <f t="shared" si="3"/>
        <v>8.3333333333333332E-3</v>
      </c>
      <c r="E25" s="58">
        <f t="shared" ref="E25:E34" si="5">C25*D25</f>
        <v>8.4728009259259274</v>
      </c>
      <c r="F25" s="55">
        <f>0</f>
        <v>0</v>
      </c>
      <c r="G25" s="38">
        <f>0</f>
        <v>0</v>
      </c>
      <c r="H25" s="29"/>
      <c r="I25" s="29" t="s">
        <v>31</v>
      </c>
      <c r="J25" s="29">
        <v>12</v>
      </c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</row>
    <row r="26" spans="1:22" x14ac:dyDescent="0.25">
      <c r="A26" s="29"/>
      <c r="B26" s="48">
        <v>4</v>
      </c>
      <c r="C26" s="55">
        <f t="shared" si="4"/>
        <v>1025.2089120370372</v>
      </c>
      <c r="D26" s="51">
        <f t="shared" si="3"/>
        <v>8.3333333333333332E-3</v>
      </c>
      <c r="E26" s="58">
        <f t="shared" si="5"/>
        <v>8.5434076003086439</v>
      </c>
      <c r="F26" s="55">
        <f>0</f>
        <v>0</v>
      </c>
      <c r="G26" s="38">
        <f>0</f>
        <v>0</v>
      </c>
      <c r="H26" s="29"/>
      <c r="I26" s="29"/>
      <c r="J26" s="29"/>
      <c r="K26" s="44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</row>
    <row r="27" spans="1:22" x14ac:dyDescent="0.25">
      <c r="A27" s="29"/>
      <c r="B27" s="48">
        <v>5</v>
      </c>
      <c r="C27" s="55">
        <f t="shared" si="4"/>
        <v>1033.7523196373459</v>
      </c>
      <c r="D27" s="51">
        <f t="shared" si="3"/>
        <v>8.3333333333333332E-3</v>
      </c>
      <c r="E27" s="58">
        <f t="shared" si="5"/>
        <v>8.6146026636445487</v>
      </c>
      <c r="F27" s="55">
        <f>0</f>
        <v>0</v>
      </c>
      <c r="G27" s="38">
        <f>0</f>
        <v>0</v>
      </c>
      <c r="H27" s="29"/>
      <c r="I27" s="29"/>
      <c r="J27" s="29"/>
      <c r="K27" s="44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</row>
    <row r="28" spans="1:22" x14ac:dyDescent="0.25">
      <c r="A28" s="29"/>
      <c r="B28" s="48">
        <v>6</v>
      </c>
      <c r="C28" s="55">
        <f t="shared" si="4"/>
        <v>1042.3669223009904</v>
      </c>
      <c r="D28" s="51">
        <f t="shared" si="3"/>
        <v>8.3333333333333332E-3</v>
      </c>
      <c r="E28" s="58">
        <f t="shared" si="5"/>
        <v>8.6863910191749198</v>
      </c>
      <c r="F28" s="55">
        <f>0</f>
        <v>0</v>
      </c>
      <c r="G28" s="38">
        <f>0</f>
        <v>0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</row>
    <row r="29" spans="1:22" x14ac:dyDescent="0.25">
      <c r="A29" s="29"/>
      <c r="B29" s="48">
        <v>7</v>
      </c>
      <c r="C29" s="55">
        <f t="shared" si="4"/>
        <v>1051.0533133201652</v>
      </c>
      <c r="D29" s="51">
        <f t="shared" si="3"/>
        <v>8.3333333333333332E-3</v>
      </c>
      <c r="E29" s="58">
        <f t="shared" si="5"/>
        <v>8.758777611001376</v>
      </c>
      <c r="F29" s="55">
        <f>0</f>
        <v>0</v>
      </c>
      <c r="G29" s="38">
        <f>0</f>
        <v>0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</row>
    <row r="30" spans="1:22" x14ac:dyDescent="0.25">
      <c r="A30" s="29"/>
      <c r="B30" s="48">
        <v>8</v>
      </c>
      <c r="C30" s="55">
        <f t="shared" si="4"/>
        <v>1059.8120909311665</v>
      </c>
      <c r="D30" s="51">
        <f t="shared" si="3"/>
        <v>8.3333333333333332E-3</v>
      </c>
      <c r="E30" s="58">
        <f t="shared" si="5"/>
        <v>8.8317674244263866</v>
      </c>
      <c r="F30" s="55">
        <f>0</f>
        <v>0</v>
      </c>
      <c r="G30" s="38">
        <f>0</f>
        <v>0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</row>
    <row r="31" spans="1:22" x14ac:dyDescent="0.25">
      <c r="A31" s="29"/>
      <c r="B31" s="48">
        <v>9</v>
      </c>
      <c r="C31" s="55">
        <f t="shared" si="4"/>
        <v>1068.6438583555928</v>
      </c>
      <c r="D31" s="51">
        <f t="shared" si="3"/>
        <v>8.3333333333333332E-3</v>
      </c>
      <c r="E31" s="58">
        <f t="shared" si="5"/>
        <v>8.9053654862966063</v>
      </c>
      <c r="F31" s="55">
        <f>0</f>
        <v>0</v>
      </c>
      <c r="G31" s="38">
        <f>0</f>
        <v>0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</row>
    <row r="32" spans="1:22" x14ac:dyDescent="0.25">
      <c r="A32" s="29"/>
      <c r="B32" s="48">
        <v>10</v>
      </c>
      <c r="C32" s="55">
        <f t="shared" si="4"/>
        <v>1077.5492238418894</v>
      </c>
      <c r="D32" s="51">
        <f t="shared" si="3"/>
        <v>8.3333333333333332E-3</v>
      </c>
      <c r="E32" s="58">
        <f t="shared" si="5"/>
        <v>8.9795768653490793</v>
      </c>
      <c r="F32" s="55">
        <f>0</f>
        <v>0</v>
      </c>
      <c r="G32" s="38">
        <f>0</f>
        <v>0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</row>
    <row r="33" spans="1:22" x14ac:dyDescent="0.25">
      <c r="A33" s="29"/>
      <c r="B33" s="48">
        <v>11</v>
      </c>
      <c r="C33" s="55">
        <f t="shared" si="4"/>
        <v>1086.5288007072386</v>
      </c>
      <c r="D33" s="51">
        <f t="shared" si="3"/>
        <v>8.3333333333333332E-3</v>
      </c>
      <c r="E33" s="58">
        <f t="shared" si="5"/>
        <v>9.0544066725603223</v>
      </c>
      <c r="F33" s="55">
        <f>0</f>
        <v>0</v>
      </c>
      <c r="G33" s="38">
        <f>0</f>
        <v>0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</row>
    <row r="34" spans="1:22" x14ac:dyDescent="0.25">
      <c r="A34" s="29"/>
      <c r="B34" s="49">
        <v>12</v>
      </c>
      <c r="C34" s="56">
        <f t="shared" si="4"/>
        <v>1095.583207379799</v>
      </c>
      <c r="D34" s="52">
        <f t="shared" si="3"/>
        <v>8.3333333333333332E-3</v>
      </c>
      <c r="E34" s="59">
        <f t="shared" si="5"/>
        <v>9.1298600614983254</v>
      </c>
      <c r="F34" s="56">
        <f>C34</f>
        <v>1095.583207379799</v>
      </c>
      <c r="G34" s="46">
        <f t="shared" ref="G24:G34" si="6">E34+F34</f>
        <v>1104.7130674412972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</row>
    <row r="35" spans="1:22" x14ac:dyDescent="0.25">
      <c r="A35" s="29"/>
      <c r="B35" s="49" t="s">
        <v>68</v>
      </c>
      <c r="C35" s="49"/>
      <c r="D35" s="49"/>
      <c r="E35" s="54">
        <f>SUM(E23:E34)</f>
        <v>104.71306744129723</v>
      </c>
      <c r="F35" s="42">
        <f t="shared" ref="F35:G35" si="7">SUM(F23:F34)</f>
        <v>1095.583207379799</v>
      </c>
      <c r="G35" s="63">
        <f>SUM(G23:G34)</f>
        <v>1104.7130674412972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</row>
    <row r="36" spans="1:22" x14ac:dyDescent="0.2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</row>
    <row r="37" spans="1:22" x14ac:dyDescent="0.25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</row>
    <row r="38" spans="1:22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</row>
    <row r="39" spans="1:22" x14ac:dyDescent="0.2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</row>
    <row r="40" spans="1:22" x14ac:dyDescent="0.2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</row>
    <row r="41" spans="1:22" x14ac:dyDescent="0.25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</row>
    <row r="42" spans="1:22" x14ac:dyDescent="0.25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</row>
    <row r="43" spans="1:22" x14ac:dyDescent="0.25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</row>
    <row r="44" spans="1:22" x14ac:dyDescent="0.25">
      <c r="A44" s="29"/>
      <c r="B44" s="29" t="s">
        <v>69</v>
      </c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</row>
    <row r="45" spans="1:22" x14ac:dyDescent="0.2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</row>
    <row r="46" spans="1:22" x14ac:dyDescent="0.25">
      <c r="A46" s="29"/>
      <c r="B46" s="31" t="s">
        <v>12</v>
      </c>
      <c r="C46" s="31" t="s">
        <v>13</v>
      </c>
      <c r="D46" s="31" t="s">
        <v>14</v>
      </c>
      <c r="E46" s="53" t="s">
        <v>15</v>
      </c>
      <c r="F46" s="31" t="s">
        <v>16</v>
      </c>
      <c r="G46" s="32" t="s">
        <v>17</v>
      </c>
      <c r="H46" s="29"/>
      <c r="I46" s="29" t="s">
        <v>59</v>
      </c>
      <c r="J46" s="29">
        <v>0.1</v>
      </c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</row>
    <row r="47" spans="1:22" x14ac:dyDescent="0.25">
      <c r="A47" s="29"/>
      <c r="B47" s="47">
        <v>1</v>
      </c>
      <c r="C47" s="47">
        <f>J48</f>
        <v>1000</v>
      </c>
      <c r="D47" s="50">
        <f>$J$47</f>
        <v>8.3333333333333332E-3</v>
      </c>
      <c r="E47" s="57">
        <f>C47*D47</f>
        <v>8.3333333333333339</v>
      </c>
      <c r="F47" s="60">
        <f>0</f>
        <v>0</v>
      </c>
      <c r="G47" s="61">
        <v>0</v>
      </c>
      <c r="H47" s="29"/>
      <c r="I47" s="29" t="s">
        <v>60</v>
      </c>
      <c r="J47" s="29">
        <f>J46/12</f>
        <v>8.3333333333333332E-3</v>
      </c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</row>
    <row r="48" spans="1:22" x14ac:dyDescent="0.25">
      <c r="A48" s="29"/>
      <c r="B48" s="48">
        <v>2</v>
      </c>
      <c r="C48" s="55">
        <f>C47+E47</f>
        <v>1008.3333333333334</v>
      </c>
      <c r="D48" s="51">
        <f t="shared" ref="D48:D52" si="8">$J$47</f>
        <v>8.3333333333333332E-3</v>
      </c>
      <c r="E48" s="58">
        <f>C48*D48</f>
        <v>8.4027777777777786</v>
      </c>
      <c r="F48" s="55">
        <f>0</f>
        <v>0</v>
      </c>
      <c r="G48" s="38">
        <v>0</v>
      </c>
      <c r="H48" s="29"/>
      <c r="I48" s="29" t="s">
        <v>61</v>
      </c>
      <c r="J48" s="29">
        <v>1000</v>
      </c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</row>
    <row r="49" spans="1:22" x14ac:dyDescent="0.25">
      <c r="A49" s="29"/>
      <c r="B49" s="48">
        <v>3</v>
      </c>
      <c r="C49" s="55">
        <f t="shared" ref="C49:C52" si="9">C48+E48</f>
        <v>1016.7361111111112</v>
      </c>
      <c r="D49" s="51">
        <f t="shared" si="8"/>
        <v>8.3333333333333332E-3</v>
      </c>
      <c r="E49" s="58">
        <f t="shared" ref="E49:E52" si="10">C49*D49</f>
        <v>8.4728009259259274</v>
      </c>
      <c r="F49" s="55">
        <f>0</f>
        <v>0</v>
      </c>
      <c r="G49" s="38">
        <v>0</v>
      </c>
      <c r="H49" s="29"/>
      <c r="I49" s="29" t="s">
        <v>31</v>
      </c>
      <c r="J49" s="29">
        <v>6</v>
      </c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</row>
    <row r="50" spans="1:22" x14ac:dyDescent="0.25">
      <c r="A50" s="29"/>
      <c r="B50" s="48">
        <v>4</v>
      </c>
      <c r="C50" s="55">
        <f t="shared" si="9"/>
        <v>1025.2089120370372</v>
      </c>
      <c r="D50" s="51">
        <f t="shared" si="8"/>
        <v>8.3333333333333332E-3</v>
      </c>
      <c r="E50" s="58">
        <f t="shared" si="10"/>
        <v>8.5434076003086439</v>
      </c>
      <c r="F50" s="55">
        <f>0</f>
        <v>0</v>
      </c>
      <c r="G50" s="38">
        <v>0</v>
      </c>
      <c r="H50" s="29"/>
      <c r="I50" s="29" t="s">
        <v>70</v>
      </c>
      <c r="J50" s="29">
        <f>J48/J49</f>
        <v>166.66666666666666</v>
      </c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</row>
    <row r="51" spans="1:22" x14ac:dyDescent="0.25">
      <c r="A51" s="29"/>
      <c r="B51" s="48">
        <v>5</v>
      </c>
      <c r="C51" s="55">
        <f t="shared" si="9"/>
        <v>1033.7523196373459</v>
      </c>
      <c r="D51" s="51">
        <f t="shared" si="8"/>
        <v>8.3333333333333332E-3</v>
      </c>
      <c r="E51" s="58">
        <f t="shared" si="10"/>
        <v>8.6146026636445487</v>
      </c>
      <c r="F51" s="55">
        <f>0</f>
        <v>0</v>
      </c>
      <c r="G51" s="38">
        <v>0</v>
      </c>
      <c r="H51" s="29"/>
      <c r="I51" s="29"/>
      <c r="J51" s="29"/>
      <c r="K51" s="44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</row>
    <row r="52" spans="1:22" x14ac:dyDescent="0.25">
      <c r="A52" s="29"/>
      <c r="B52" s="48">
        <v>6</v>
      </c>
      <c r="C52" s="55">
        <f t="shared" si="9"/>
        <v>1042.3669223009904</v>
      </c>
      <c r="D52" s="51">
        <f t="shared" si="8"/>
        <v>8.3333333333333332E-3</v>
      </c>
      <c r="E52" s="58">
        <f t="shared" si="10"/>
        <v>8.6863910191749198</v>
      </c>
      <c r="F52" s="55">
        <f>C52</f>
        <v>1042.3669223009904</v>
      </c>
      <c r="G52" s="64">
        <f t="shared" ref="G48:G52" si="11">E52+F52</f>
        <v>1051.0533133201652</v>
      </c>
      <c r="H52" s="29"/>
      <c r="I52" s="29"/>
      <c r="J52" s="29"/>
      <c r="K52" s="44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</row>
    <row r="53" spans="1:22" x14ac:dyDescent="0.25">
      <c r="A53" s="29"/>
      <c r="B53" s="31" t="s">
        <v>68</v>
      </c>
      <c r="C53" s="31"/>
      <c r="D53" s="31"/>
      <c r="E53" s="42">
        <f>SUM(E47:E52)</f>
        <v>51.053313320165152</v>
      </c>
      <c r="F53" s="54">
        <f>SUM(F47:F52)</f>
        <v>1042.3669223009904</v>
      </c>
      <c r="G53" s="63">
        <f>SUM(G47:G52)</f>
        <v>1051.0533133201652</v>
      </c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</row>
    <row r="54" spans="1:22" x14ac:dyDescent="0.2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</row>
    <row r="55" spans="1:22" x14ac:dyDescent="0.2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</row>
    <row r="56" spans="1:22" x14ac:dyDescent="0.2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</row>
    <row r="57" spans="1:22" x14ac:dyDescent="0.2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</row>
    <row r="58" spans="1:22" x14ac:dyDescent="0.25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</row>
    <row r="59" spans="1:22" x14ac:dyDescent="0.2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</row>
    <row r="60" spans="1:22" x14ac:dyDescent="0.25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</row>
    <row r="61" spans="1:22" x14ac:dyDescent="0.25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</row>
    <row r="62" spans="1:22" x14ac:dyDescent="0.25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</row>
    <row r="63" spans="1:22" x14ac:dyDescent="0.25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</row>
    <row r="64" spans="1:22" x14ac:dyDescent="0.25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</row>
    <row r="65" spans="1:22" x14ac:dyDescent="0.2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</row>
    <row r="66" spans="1:22" x14ac:dyDescent="0.25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</row>
    <row r="67" spans="1:22" x14ac:dyDescent="0.25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</row>
    <row r="68" spans="1:22" x14ac:dyDescent="0.2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</row>
    <row r="69" spans="1:22" x14ac:dyDescent="0.25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</row>
    <row r="70" spans="1:22" x14ac:dyDescent="0.25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Rozdział 5</vt:lpstr>
      <vt:lpstr>ConstantInstallment</vt:lpstr>
      <vt:lpstr>ConstantCapitalPart</vt:lpstr>
      <vt:lpstr>Rozdział 1</vt:lpstr>
      <vt:lpstr>CapitalAndInterestAtEnd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2015-12-30T18:12:05Z</dcterms:modified>
</cp:coreProperties>
</file>