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1.CapitalAndInterestAtEnd" sheetId="5" r:id="rId1"/>
    <sheet name="2.CapitalAtEndInterestPerPeriod" sheetId="6" r:id="rId2"/>
    <sheet name="3.ConstantCapitalPart" sheetId="4" r:id="rId3"/>
    <sheet name="4.ConstantInstallment" sheetId="3" r:id="rId4"/>
  </sheets>
  <calcPr calcId="145621" iterateDelta="1E-4"/>
</workbook>
</file>

<file path=xl/calcChain.xml><?xml version="1.0" encoding="utf-8"?>
<calcChain xmlns="http://schemas.openxmlformats.org/spreadsheetml/2006/main">
  <c r="G52" i="6" l="1"/>
  <c r="G51" i="6"/>
  <c r="G50" i="6"/>
  <c r="G49" i="6"/>
  <c r="G48" i="6"/>
  <c r="G47" i="6"/>
  <c r="G34" i="6"/>
  <c r="G33" i="6"/>
  <c r="G32" i="6"/>
  <c r="G31" i="6"/>
  <c r="G30" i="6"/>
  <c r="G29" i="6"/>
  <c r="G28" i="6"/>
  <c r="G27" i="6"/>
  <c r="G26" i="6"/>
  <c r="G25" i="6"/>
  <c r="G24" i="6"/>
  <c r="G23" i="6"/>
  <c r="G12" i="6"/>
  <c r="G11" i="6"/>
  <c r="G10" i="6"/>
  <c r="C49" i="6"/>
  <c r="C50" i="6" s="1"/>
  <c r="C51" i="6" s="1"/>
  <c r="C52" i="6" s="1"/>
  <c r="C48" i="6"/>
  <c r="C25" i="6"/>
  <c r="C26" i="6" s="1"/>
  <c r="C27" i="6" s="1"/>
  <c r="C28" i="6" s="1"/>
  <c r="C29" i="6" s="1"/>
  <c r="C30" i="6" s="1"/>
  <c r="C31" i="6" s="1"/>
  <c r="C32" i="6" s="1"/>
  <c r="C33" i="6" s="1"/>
  <c r="C34" i="6" s="1"/>
  <c r="C24" i="6"/>
  <c r="C12" i="6"/>
  <c r="C13" i="6" s="1"/>
  <c r="C11" i="6"/>
  <c r="D52" i="6"/>
  <c r="F51" i="6"/>
  <c r="D51" i="6"/>
  <c r="F50" i="6"/>
  <c r="F49" i="6"/>
  <c r="F48" i="6"/>
  <c r="J47" i="6"/>
  <c r="D50" i="6" s="1"/>
  <c r="F47" i="6"/>
  <c r="D47" i="6"/>
  <c r="C47" i="6"/>
  <c r="E47" i="6" s="1"/>
  <c r="F33" i="6"/>
  <c r="F32" i="6"/>
  <c r="D32" i="6"/>
  <c r="F31" i="6"/>
  <c r="F30" i="6"/>
  <c r="F29" i="6"/>
  <c r="F28" i="6"/>
  <c r="D28" i="6"/>
  <c r="F27" i="6"/>
  <c r="F26" i="6"/>
  <c r="F25" i="6"/>
  <c r="F24" i="6"/>
  <c r="D24" i="6"/>
  <c r="J23" i="6"/>
  <c r="D33" i="6" s="1"/>
  <c r="F23" i="6"/>
  <c r="C23" i="6"/>
  <c r="D13" i="6"/>
  <c r="D12" i="6"/>
  <c r="D11" i="6"/>
  <c r="D10" i="6"/>
  <c r="E10" i="6" s="1"/>
  <c r="C10" i="6"/>
  <c r="D23" i="6" l="1"/>
  <c r="D26" i="6"/>
  <c r="D30" i="6"/>
  <c r="D34" i="6"/>
  <c r="E23" i="6"/>
  <c r="D27" i="6"/>
  <c r="D31" i="6"/>
  <c r="D48" i="6"/>
  <c r="D49" i="6"/>
  <c r="D25" i="6"/>
  <c r="D29" i="6"/>
  <c r="G35" i="5"/>
  <c r="C49" i="5"/>
  <c r="C48" i="5"/>
  <c r="F47" i="5"/>
  <c r="F48" i="5"/>
  <c r="F49" i="5"/>
  <c r="F50" i="5"/>
  <c r="F51" i="5"/>
  <c r="G23" i="5"/>
  <c r="G24" i="5"/>
  <c r="G25" i="5"/>
  <c r="G26" i="5"/>
  <c r="G27" i="5"/>
  <c r="G28" i="5"/>
  <c r="G29" i="5"/>
  <c r="G30" i="5"/>
  <c r="G31" i="5"/>
  <c r="G32" i="5"/>
  <c r="G33" i="5"/>
  <c r="F34" i="5"/>
  <c r="C25" i="5"/>
  <c r="C24" i="5"/>
  <c r="F23" i="5"/>
  <c r="F24" i="5"/>
  <c r="F25" i="5"/>
  <c r="F26" i="5"/>
  <c r="F27" i="5"/>
  <c r="F28" i="5"/>
  <c r="F29" i="5"/>
  <c r="F30" i="5"/>
  <c r="F31" i="5"/>
  <c r="F32" i="5"/>
  <c r="F33" i="5"/>
  <c r="G10" i="5"/>
  <c r="G11" i="5"/>
  <c r="G12" i="5"/>
  <c r="F13" i="5"/>
  <c r="C12" i="5"/>
  <c r="C11" i="5"/>
  <c r="E11" i="5" s="1"/>
  <c r="J47" i="5"/>
  <c r="D50" i="5" s="1"/>
  <c r="E47" i="5"/>
  <c r="D47" i="5"/>
  <c r="C47" i="5"/>
  <c r="D31" i="5"/>
  <c r="D30" i="5"/>
  <c r="D27" i="5"/>
  <c r="D24" i="5"/>
  <c r="J23" i="5"/>
  <c r="D34" i="5" s="1"/>
  <c r="E23" i="5"/>
  <c r="D23" i="5"/>
  <c r="C23" i="5"/>
  <c r="D13" i="5"/>
  <c r="F14" i="5"/>
  <c r="D12" i="5"/>
  <c r="D11" i="5"/>
  <c r="D10" i="5"/>
  <c r="E10" i="5" s="1"/>
  <c r="C10" i="5"/>
  <c r="E24" i="6" l="1"/>
  <c r="E11" i="6"/>
  <c r="E48" i="6"/>
  <c r="E25" i="5"/>
  <c r="E24" i="5"/>
  <c r="D25" i="5"/>
  <c r="D28" i="5"/>
  <c r="D32" i="5"/>
  <c r="D48" i="5"/>
  <c r="D51" i="5"/>
  <c r="D26" i="5"/>
  <c r="F35" i="5"/>
  <c r="D29" i="5"/>
  <c r="D33" i="5"/>
  <c r="D49" i="5"/>
  <c r="D52" i="5"/>
  <c r="G48" i="4"/>
  <c r="G49" i="4"/>
  <c r="G50" i="4"/>
  <c r="G51" i="4"/>
  <c r="G52" i="4"/>
  <c r="G47" i="4"/>
  <c r="F48" i="4"/>
  <c r="F49" i="4"/>
  <c r="F50" i="4"/>
  <c r="F51" i="4"/>
  <c r="F52" i="4"/>
  <c r="F47" i="4"/>
  <c r="J50" i="4"/>
  <c r="J47" i="4"/>
  <c r="D52" i="4" s="1"/>
  <c r="F24" i="4"/>
  <c r="F25" i="4"/>
  <c r="F26" i="4"/>
  <c r="F27" i="4"/>
  <c r="F28" i="4"/>
  <c r="F29" i="4"/>
  <c r="F30" i="4"/>
  <c r="F31" i="4"/>
  <c r="F32" i="4"/>
  <c r="F33" i="4"/>
  <c r="F34" i="4"/>
  <c r="F23" i="4"/>
  <c r="J26" i="4"/>
  <c r="D30" i="4"/>
  <c r="D34" i="4"/>
  <c r="C23" i="4"/>
  <c r="J23" i="4"/>
  <c r="D33" i="4" s="1"/>
  <c r="G11" i="4"/>
  <c r="G12" i="4"/>
  <c r="G13" i="4"/>
  <c r="G10" i="4"/>
  <c r="G14" i="4" s="1"/>
  <c r="F11" i="4"/>
  <c r="F12" i="4"/>
  <c r="F13" i="4"/>
  <c r="F10" i="4"/>
  <c r="C10" i="4"/>
  <c r="D51" i="4"/>
  <c r="D49" i="4"/>
  <c r="D48" i="4"/>
  <c r="D47" i="4"/>
  <c r="C47" i="4"/>
  <c r="E47" i="4" s="1"/>
  <c r="D13" i="4"/>
  <c r="D12" i="4"/>
  <c r="D11" i="4"/>
  <c r="D10" i="4"/>
  <c r="E10" i="4" s="1"/>
  <c r="G53" i="3"/>
  <c r="F53" i="3"/>
  <c r="E53" i="3"/>
  <c r="G48" i="3"/>
  <c r="G49" i="3"/>
  <c r="G50" i="3"/>
  <c r="G51" i="3"/>
  <c r="G52" i="3"/>
  <c r="D48" i="3"/>
  <c r="D49" i="3"/>
  <c r="D50" i="3"/>
  <c r="D51" i="3"/>
  <c r="D52" i="3"/>
  <c r="D47" i="3"/>
  <c r="C47" i="3"/>
  <c r="J50" i="3"/>
  <c r="J52" i="3" s="1"/>
  <c r="J49" i="3" s="1"/>
  <c r="G47" i="3" s="1"/>
  <c r="J47" i="3"/>
  <c r="F35" i="3"/>
  <c r="G35" i="3"/>
  <c r="E35" i="3"/>
  <c r="E25" i="3"/>
  <c r="F25" i="3"/>
  <c r="E26" i="3"/>
  <c r="F26" i="3" s="1"/>
  <c r="C27" i="3" s="1"/>
  <c r="C25" i="3"/>
  <c r="C26" i="3"/>
  <c r="F24" i="3"/>
  <c r="E24" i="3"/>
  <c r="C24" i="3"/>
  <c r="F23" i="3"/>
  <c r="E23" i="3"/>
  <c r="G23" i="3"/>
  <c r="G24" i="3"/>
  <c r="G25" i="3"/>
  <c r="G26" i="3"/>
  <c r="G27" i="3"/>
  <c r="G28" i="3"/>
  <c r="G29" i="3"/>
  <c r="G30" i="3"/>
  <c r="G31" i="3"/>
  <c r="G32" i="3"/>
  <c r="G33" i="3"/>
  <c r="G34" i="3"/>
  <c r="J24" i="3"/>
  <c r="J27" i="3"/>
  <c r="J25" i="3"/>
  <c r="C23" i="3"/>
  <c r="D24" i="3"/>
  <c r="D25" i="3"/>
  <c r="D26" i="3"/>
  <c r="D27" i="3"/>
  <c r="D28" i="3"/>
  <c r="D29" i="3"/>
  <c r="D30" i="3"/>
  <c r="D31" i="3"/>
  <c r="D32" i="3"/>
  <c r="D33" i="3"/>
  <c r="D34" i="3"/>
  <c r="D23" i="3"/>
  <c r="J22" i="3"/>
  <c r="D10" i="3"/>
  <c r="D11" i="3"/>
  <c r="D12" i="3"/>
  <c r="D13" i="3"/>
  <c r="G14" i="3"/>
  <c r="F7" i="3"/>
  <c r="F6" i="3"/>
  <c r="C6" i="3"/>
  <c r="F5" i="3"/>
  <c r="C4" i="3" s="1"/>
  <c r="C5" i="3" s="1"/>
  <c r="F4" i="3"/>
  <c r="E25" i="6" l="1"/>
  <c r="E12" i="6"/>
  <c r="C26" i="5"/>
  <c r="E12" i="5"/>
  <c r="C13" i="5" s="1"/>
  <c r="E13" i="5"/>
  <c r="G13" i="5" s="1"/>
  <c r="E26" i="5"/>
  <c r="D26" i="4"/>
  <c r="D25" i="4"/>
  <c r="D32" i="4"/>
  <c r="D28" i="4"/>
  <c r="D24" i="4"/>
  <c r="D29" i="4"/>
  <c r="D23" i="4"/>
  <c r="E23" i="4" s="1"/>
  <c r="G23" i="4" s="1"/>
  <c r="D31" i="4"/>
  <c r="D27" i="4"/>
  <c r="D50" i="4"/>
  <c r="E47" i="3"/>
  <c r="F47" i="3" s="1"/>
  <c r="C48" i="3" s="1"/>
  <c r="E27" i="3"/>
  <c r="F27" i="3" s="1"/>
  <c r="C28" i="3" s="1"/>
  <c r="E10" i="3"/>
  <c r="F10" i="3" s="1"/>
  <c r="F13" i="6" l="1"/>
  <c r="F14" i="6" s="1"/>
  <c r="E13" i="6"/>
  <c r="E49" i="6"/>
  <c r="C27" i="5"/>
  <c r="E27" i="5"/>
  <c r="G14" i="5"/>
  <c r="E14" i="5"/>
  <c r="E48" i="5"/>
  <c r="C11" i="4"/>
  <c r="G53" i="4"/>
  <c r="E48" i="3"/>
  <c r="F48" i="3" s="1"/>
  <c r="C49" i="3" s="1"/>
  <c r="E49" i="3" s="1"/>
  <c r="F49" i="3" s="1"/>
  <c r="C50" i="3" s="1"/>
  <c r="E28" i="3"/>
  <c r="F28" i="3" s="1"/>
  <c r="C29" i="3" s="1"/>
  <c r="C11" i="3"/>
  <c r="E50" i="6" l="1"/>
  <c r="E26" i="6"/>
  <c r="G13" i="6"/>
  <c r="G14" i="6" s="1"/>
  <c r="E14" i="6"/>
  <c r="C28" i="5"/>
  <c r="E28" i="5"/>
  <c r="E49" i="5"/>
  <c r="C50" i="5" s="1"/>
  <c r="E11" i="4"/>
  <c r="C24" i="4"/>
  <c r="C48" i="4"/>
  <c r="E50" i="3"/>
  <c r="F50" i="3" s="1"/>
  <c r="C51" i="3" s="1"/>
  <c r="E29" i="3"/>
  <c r="F29" i="3" s="1"/>
  <c r="C30" i="3" s="1"/>
  <c r="E11" i="3"/>
  <c r="E51" i="6" l="1"/>
  <c r="C29" i="5"/>
  <c r="E50" i="5"/>
  <c r="C51" i="5" s="1"/>
  <c r="E29" i="5"/>
  <c r="E48" i="4"/>
  <c r="E24" i="4"/>
  <c r="G24" i="4" s="1"/>
  <c r="E51" i="3"/>
  <c r="F51" i="3" s="1"/>
  <c r="C52" i="3" s="1"/>
  <c r="E52" i="3" s="1"/>
  <c r="F52" i="3" s="1"/>
  <c r="C31" i="3"/>
  <c r="E30" i="3"/>
  <c r="F30" i="3" s="1"/>
  <c r="F11" i="3"/>
  <c r="E27" i="6" l="1"/>
  <c r="F52" i="6"/>
  <c r="F53" i="6" s="1"/>
  <c r="E52" i="6"/>
  <c r="C30" i="5"/>
  <c r="E51" i="5"/>
  <c r="C52" i="5" s="1"/>
  <c r="E30" i="5"/>
  <c r="C12" i="4"/>
  <c r="E31" i="3"/>
  <c r="F31" i="3" s="1"/>
  <c r="C32" i="3" s="1"/>
  <c r="C12" i="3"/>
  <c r="E12" i="3" s="1"/>
  <c r="G53" i="6" l="1"/>
  <c r="E53" i="6"/>
  <c r="E28" i="6"/>
  <c r="E52" i="5"/>
  <c r="F52" i="5"/>
  <c r="F53" i="5" s="1"/>
  <c r="C31" i="5"/>
  <c r="E31" i="5" s="1"/>
  <c r="E53" i="5"/>
  <c r="C25" i="4"/>
  <c r="C49" i="4"/>
  <c r="E12" i="4"/>
  <c r="E32" i="3"/>
  <c r="F32" i="3" s="1"/>
  <c r="C33" i="3" s="1"/>
  <c r="F12" i="3"/>
  <c r="E29" i="6" l="1"/>
  <c r="G52" i="5"/>
  <c r="G53" i="5" s="1"/>
  <c r="C32" i="5"/>
  <c r="E32" i="5"/>
  <c r="E49" i="4"/>
  <c r="E25" i="4"/>
  <c r="G25" i="4" s="1"/>
  <c r="C34" i="3"/>
  <c r="E34" i="3" s="1"/>
  <c r="F34" i="3" s="1"/>
  <c r="E33" i="3"/>
  <c r="F33" i="3" s="1"/>
  <c r="C13" i="3"/>
  <c r="E13" i="3" s="1"/>
  <c r="E30" i="6" l="1"/>
  <c r="C33" i="5"/>
  <c r="E33" i="5"/>
  <c r="C13" i="4"/>
  <c r="E13" i="4" s="1"/>
  <c r="F13" i="3"/>
  <c r="F14" i="3" s="1"/>
  <c r="E14" i="3"/>
  <c r="E31" i="6" l="1"/>
  <c r="C34" i="5"/>
  <c r="E34" i="5" s="1"/>
  <c r="G34" i="5"/>
  <c r="E35" i="5"/>
  <c r="C50" i="4"/>
  <c r="F14" i="4"/>
  <c r="E14" i="4"/>
  <c r="C26" i="4"/>
  <c r="E32" i="6" l="1"/>
  <c r="E50" i="4"/>
  <c r="E26" i="4"/>
  <c r="G26" i="4" s="1"/>
  <c r="E33" i="6" l="1"/>
  <c r="C51" i="4"/>
  <c r="C27" i="4"/>
  <c r="E34" i="6" l="1"/>
  <c r="F34" i="6"/>
  <c r="F35" i="6" s="1"/>
  <c r="E27" i="4"/>
  <c r="G27" i="4" s="1"/>
  <c r="E51" i="4"/>
  <c r="C52" i="4" s="1"/>
  <c r="E52" i="4" s="1"/>
  <c r="G35" i="6" l="1"/>
  <c r="E35" i="6"/>
  <c r="F53" i="4"/>
  <c r="E53" i="4"/>
  <c r="C28" i="4"/>
  <c r="E28" i="4" l="1"/>
  <c r="G28" i="4" s="1"/>
  <c r="C29" i="4"/>
  <c r="E29" i="4" l="1"/>
  <c r="C30" i="4" l="1"/>
  <c r="G29" i="4"/>
  <c r="E30" i="4"/>
  <c r="G30" i="4" s="1"/>
  <c r="C31" i="4"/>
  <c r="E31" i="4" l="1"/>
  <c r="C32" i="4" l="1"/>
  <c r="G31" i="4"/>
  <c r="E32" i="4"/>
  <c r="G32" i="4" s="1"/>
  <c r="C33" i="4"/>
  <c r="E33" i="4" l="1"/>
  <c r="C34" i="4" l="1"/>
  <c r="E34" i="4" s="1"/>
  <c r="G34" i="4" s="1"/>
  <c r="G33" i="4"/>
  <c r="F35" i="4"/>
  <c r="E35" i="4"/>
  <c r="G35" i="4" l="1"/>
</calcChain>
</file>

<file path=xl/sharedStrings.xml><?xml version="1.0" encoding="utf-8"?>
<sst xmlns="http://schemas.openxmlformats.org/spreadsheetml/2006/main" count="153" uniqueCount="31">
  <si>
    <t>a4 =</t>
  </si>
  <si>
    <t>v =</t>
  </si>
  <si>
    <t>v^2 =</t>
  </si>
  <si>
    <t>v^3 =</t>
  </si>
  <si>
    <t>v^4 =</t>
  </si>
  <si>
    <t>n</t>
  </si>
  <si>
    <t>CF</t>
  </si>
  <si>
    <t>(CF = K / a_n)</t>
  </si>
  <si>
    <t>v</t>
  </si>
  <si>
    <t>a_n</t>
  </si>
  <si>
    <t>=v * (1-v^n) / (1-v)</t>
  </si>
  <si>
    <t>CalcPeriodInputType.YEAR, CalcRepaymentFrequency.MONTHLY</t>
  </si>
  <si>
    <t>CalcPeriodInputType.MONTH, CalcRepaymentFrequency.MONTHLY</t>
  </si>
  <si>
    <t>1.One-off repayment of capital and interest at the end</t>
  </si>
  <si>
    <t>rate</t>
  </si>
  <si>
    <t>capital</t>
  </si>
  <si>
    <t>yearly rate</t>
  </si>
  <si>
    <t>monthly rate</t>
  </si>
  <si>
    <t># periods</t>
  </si>
  <si>
    <t>2. One-off repayment of capital at the end and interest paid every period</t>
  </si>
  <si>
    <t>capital part</t>
  </si>
  <si>
    <t>installment =</t>
  </si>
  <si>
    <t>3. Constant capital part and decreasing interest paid every period</t>
  </si>
  <si>
    <t>4. Constant installment, i.e. capital part + interest = const.</t>
  </si>
  <si>
    <t>Period</t>
  </si>
  <si>
    <t>Debt outstanding</t>
  </si>
  <si>
    <t>Interest rate (%)</t>
  </si>
  <si>
    <t>Interest</t>
  </si>
  <si>
    <t>Capital part</t>
  </si>
  <si>
    <t>Installment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</si>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</sst>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0"/>
    <numFmt numFmtId="165" formatCode="0.0000"/>
    <numFmt numFmtId="168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2" borderId="1" xfId="0" applyFill="1" applyBorder="1"/>
    <xf numFmtId="0" fontId="0" fillId="2" borderId="7" xfId="0" applyFill="1" applyBorder="1"/>
    <xf numFmtId="0" fontId="0" fillId="2" borderId="2" xfId="0" applyFill="1" applyBorder="1"/>
    <xf numFmtId="2" fontId="0" fillId="2" borderId="10" xfId="0" applyNumberFormat="1" applyFill="1" applyBorder="1"/>
    <xf numFmtId="9" fontId="0" fillId="2" borderId="10" xfId="0" applyNumberFormat="1" applyFill="1" applyBorder="1"/>
    <xf numFmtId="2" fontId="0" fillId="2" borderId="3" xfId="0" applyNumberFormat="1" applyFill="1" applyBorder="1"/>
    <xf numFmtId="2" fontId="0" fillId="2" borderId="8" xfId="0" applyNumberFormat="1" applyFill="1" applyBorder="1"/>
    <xf numFmtId="0" fontId="0" fillId="2" borderId="3" xfId="0" applyFill="1" applyBorder="1"/>
    <xf numFmtId="9" fontId="0" fillId="2" borderId="8" xfId="0" applyNumberFormat="1" applyFill="1" applyBorder="1"/>
    <xf numFmtId="0" fontId="0" fillId="2" borderId="4" xfId="0" applyFill="1" applyBorder="1"/>
    <xf numFmtId="9" fontId="0" fillId="2" borderId="9" xfId="0" applyNumberFormat="1" applyFill="1" applyBorder="1"/>
    <xf numFmtId="0" fontId="0" fillId="2" borderId="6" xfId="0" applyFill="1" applyBorder="1"/>
    <xf numFmtId="2" fontId="0" fillId="2" borderId="1" xfId="0" applyNumberFormat="1" applyFill="1" applyBorder="1"/>
    <xf numFmtId="0" fontId="0" fillId="2" borderId="0" xfId="0" quotePrefix="1" applyFill="1"/>
    <xf numFmtId="0" fontId="0" fillId="2" borderId="13" xfId="0" applyFill="1" applyBorder="1"/>
    <xf numFmtId="0" fontId="0" fillId="2" borderId="5" xfId="0" applyFill="1" applyBorder="1"/>
    <xf numFmtId="0" fontId="0" fillId="2" borderId="10" xfId="0" applyFill="1" applyBorder="1"/>
    <xf numFmtId="0" fontId="0" fillId="2" borderId="8" xfId="0" applyFill="1" applyBorder="1"/>
    <xf numFmtId="0" fontId="0" fillId="2" borderId="9" xfId="0" applyFill="1" applyBorder="1"/>
    <xf numFmtId="10" fontId="0" fillId="2" borderId="10" xfId="1" applyNumberFormat="1" applyFont="1" applyFill="1" applyBorder="1"/>
    <xf numFmtId="10" fontId="0" fillId="2" borderId="8" xfId="1" applyNumberFormat="1" applyFont="1" applyFill="1" applyBorder="1"/>
    <xf numFmtId="10" fontId="0" fillId="2" borderId="9" xfId="1" applyNumberFormat="1" applyFont="1" applyFill="1" applyBorder="1"/>
    <xf numFmtId="164" fontId="0" fillId="2" borderId="6" xfId="0" applyNumberFormat="1" applyFill="1" applyBorder="1"/>
    <xf numFmtId="164" fontId="0" fillId="2" borderId="8" xfId="0" applyNumberFormat="1" applyFill="1" applyBorder="1"/>
    <xf numFmtId="164" fontId="0" fillId="2" borderId="9" xfId="0" applyNumberFormat="1" applyFill="1" applyBorder="1"/>
    <xf numFmtId="164" fontId="0" fillId="2" borderId="12" xfId="0" applyNumberFormat="1" applyFill="1" applyBorder="1"/>
    <xf numFmtId="164" fontId="0" fillId="2" borderId="0" xfId="0" applyNumberFormat="1" applyFill="1" applyBorder="1"/>
    <xf numFmtId="164" fontId="0" fillId="2" borderId="11" xfId="0" applyNumberFormat="1" applyFill="1" applyBorder="1"/>
    <xf numFmtId="164" fontId="0" fillId="2" borderId="10" xfId="0" applyNumberFormat="1" applyFill="1" applyBorder="1"/>
    <xf numFmtId="164" fontId="0" fillId="2" borderId="13" xfId="0" applyNumberFormat="1" applyFill="1" applyBorder="1"/>
    <xf numFmtId="165" fontId="0" fillId="2" borderId="1" xfId="0" applyNumberFormat="1" applyFill="1" applyBorder="1"/>
    <xf numFmtId="164" fontId="0" fillId="2" borderId="1" xfId="0" applyNumberFormat="1" applyFill="1" applyBorder="1"/>
    <xf numFmtId="164" fontId="0" fillId="2" borderId="3" xfId="0" applyNumberFormat="1" applyFill="1" applyBorder="1"/>
    <xf numFmtId="168" fontId="0" fillId="2" borderId="10" xfId="0" applyNumberFormat="1" applyFill="1" applyBorder="1"/>
    <xf numFmtId="2" fontId="0" fillId="2" borderId="9" xfId="0" applyNumberFormat="1" applyFill="1" applyBorder="1"/>
    <xf numFmtId="2" fontId="0" fillId="2" borderId="7" xfId="0" applyNumberFormat="1" applyFill="1" applyBorder="1"/>
    <xf numFmtId="164" fontId="0" fillId="2" borderId="5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285750</xdr:colOff>
      <xdr:row>2</xdr:row>
      <xdr:rowOff>9525</xdr:rowOff>
    </xdr:from>
    <xdr:to>
      <xdr:col>21</xdr:col>
      <xdr:colOff>464607</xdr:colOff>
      <xdr:row>21</xdr:row>
      <xdr:rowOff>47625</xdr:rowOff>
    </xdr:to>
    <xdr:sp macro="" textlink="">
      <xdr:nvSpPr>
        <xdr:cNvPr id="2" name="Rectangle 1"/>
        <xdr:cNvSpPr/>
      </xdr:nvSpPr>
      <xdr:spPr>
        <a:xfrm>
          <a:off x="7324725" y="390525"/>
          <a:ext cx="6884457" cy="3657600"/>
        </a:xfrm>
        <a:prstGeom prst="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l-PL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COMPUTING CONSTANT INSTALLMENT:</a:t>
          </a: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v be the discount factor for a single period: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v := 1/(1+i), where i is the interest rate (in %)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Every month, the same installment is paid, but the installment has different present value (computed at the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moment of obtaining the loan) - the smaller the further it is in time from the moment of taking the loan.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example, the first payment has present value of CF_1 / v1, second payment has value of CF_2 / v2 and so on.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(CF_i and vi are i-th Cash Flow and discount factor, respectively). Because each one of them is equal, we obtain: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CF_1 = CF_2 = ... = CF_n =: CF. Loan value K is the present value of all future payments, hence: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 = CF * (v + v^2 + ... + v^n) and so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 = K / (v + v^2 + ... + v^n)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Setting a_n := v + v^2 + ... + v^n, we obtain that K = CF * a_n and so the final formula for CF is:</a:t>
          </a:r>
          <a:b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endParaRPr lang="pl-PL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pl-PL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CF = K / a_n.</a:t>
          </a:r>
          <a:endParaRPr lang="pl-PL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tabSelected="1" workbookViewId="0"/>
  </sheetViews>
  <sheetFormatPr defaultColWidth="0" defaultRowHeight="15" zeroHeight="1" x14ac:dyDescent="0.25"/>
  <cols>
    <col min="1" max="2" width="9.140625" customWidth="1"/>
    <col min="3" max="3" width="16.42578125" bestFit="1" customWidth="1"/>
    <col min="4" max="4" width="15.5703125" bestFit="1" customWidth="1"/>
    <col min="5" max="5" width="10.5703125" bestFit="1" customWidth="1"/>
    <col min="6" max="7" width="11.5703125" bestFit="1" customWidth="1"/>
    <col min="8" max="8" width="9.140625" customWidth="1"/>
    <col min="9" max="9" width="16.140625" bestFit="1" customWidth="1"/>
    <col min="10" max="13" width="9.140625" customWidth="1"/>
    <col min="14" max="22" width="0" hidden="1" customWidth="1"/>
    <col min="23" max="16384" width="9.140625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2" t="s">
        <v>13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3" t="s">
        <v>24</v>
      </c>
      <c r="C9" s="3" t="s">
        <v>25</v>
      </c>
      <c r="D9" s="3" t="s">
        <v>26</v>
      </c>
      <c r="E9" s="3" t="s">
        <v>27</v>
      </c>
      <c r="F9" s="3" t="s">
        <v>28</v>
      </c>
      <c r="G9" s="4" t="s">
        <v>29</v>
      </c>
      <c r="H9" s="1"/>
      <c r="I9" s="1" t="s">
        <v>14</v>
      </c>
      <c r="J9" s="1">
        <v>0.1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5">
        <v>1</v>
      </c>
      <c r="C10" s="6">
        <f>J10</f>
        <v>1000</v>
      </c>
      <c r="D10" s="7">
        <f>$J$9</f>
        <v>0.1</v>
      </c>
      <c r="E10" s="8">
        <f>D10*C10</f>
        <v>100</v>
      </c>
      <c r="F10" s="9">
        <v>0</v>
      </c>
      <c r="G10" s="8">
        <f>0</f>
        <v>0</v>
      </c>
      <c r="H10" s="1"/>
      <c r="I10" s="1" t="s">
        <v>15</v>
      </c>
      <c r="J10" s="1">
        <v>1000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5">
        <v>2</v>
      </c>
      <c r="C11" s="9">
        <f>C10+E10</f>
        <v>1100</v>
      </c>
      <c r="D11" s="11">
        <f>$J$9</f>
        <v>0.1</v>
      </c>
      <c r="E11" s="8">
        <f>C11*D11</f>
        <v>110</v>
      </c>
      <c r="F11" s="9">
        <v>0</v>
      </c>
      <c r="G11" s="8">
        <f>0</f>
        <v>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5">
        <v>3</v>
      </c>
      <c r="C12" s="9">
        <f t="shared" ref="C12:C13" si="0">C11+E11</f>
        <v>1210</v>
      </c>
      <c r="D12" s="11">
        <f>$J$9</f>
        <v>0.1</v>
      </c>
      <c r="E12" s="8">
        <f t="shared" ref="E12:E13" si="1">C12*D12</f>
        <v>121</v>
      </c>
      <c r="F12" s="9">
        <v>0</v>
      </c>
      <c r="G12" s="8">
        <f>0</f>
        <v>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2">
        <v>4</v>
      </c>
      <c r="C13" s="9">
        <f t="shared" si="0"/>
        <v>1331</v>
      </c>
      <c r="D13" s="13">
        <f>$J$9</f>
        <v>0.1</v>
      </c>
      <c r="E13" s="8">
        <f t="shared" si="1"/>
        <v>133.1</v>
      </c>
      <c r="F13" s="9">
        <f>C13</f>
        <v>1331</v>
      </c>
      <c r="G13" s="8">
        <f t="shared" ref="G13" si="2">E13+F13</f>
        <v>1464.1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4" t="s">
        <v>30</v>
      </c>
      <c r="C14" s="3"/>
      <c r="D14" s="3"/>
      <c r="E14" s="33">
        <f>SUM(E10:E13)</f>
        <v>464.1</v>
      </c>
      <c r="F14" s="15">
        <f>SUM(F10:F13)</f>
        <v>1331</v>
      </c>
      <c r="G14" s="4">
        <f>SUM(G10:G13)</f>
        <v>1464.1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 t="s">
        <v>11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3" t="s">
        <v>24</v>
      </c>
      <c r="C22" s="3" t="s">
        <v>25</v>
      </c>
      <c r="D22" s="3" t="s">
        <v>26</v>
      </c>
      <c r="E22" s="3" t="s">
        <v>27</v>
      </c>
      <c r="F22" s="3" t="s">
        <v>28</v>
      </c>
      <c r="G22" s="4" t="s">
        <v>29</v>
      </c>
      <c r="H22" s="1"/>
      <c r="I22" s="1" t="s">
        <v>16</v>
      </c>
      <c r="J22" s="1">
        <v>0.1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9">
        <v>1</v>
      </c>
      <c r="C23" s="31">
        <f>J24</f>
        <v>1000</v>
      </c>
      <c r="D23" s="22">
        <f>$J$23</f>
        <v>8.3333333333333332E-3</v>
      </c>
      <c r="E23" s="28">
        <f>C23*D23</f>
        <v>8.3333333333333339</v>
      </c>
      <c r="F23" s="31">
        <f>0</f>
        <v>0</v>
      </c>
      <c r="G23" s="32">
        <f>0</f>
        <v>0</v>
      </c>
      <c r="H23" s="1"/>
      <c r="I23" s="1" t="s">
        <v>17</v>
      </c>
      <c r="J23" s="1">
        <f>J22/12</f>
        <v>8.3333333333333332E-3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20">
        <v>2</v>
      </c>
      <c r="C24" s="26">
        <f>C23+E23</f>
        <v>1008.3333333333334</v>
      </c>
      <c r="D24" s="23">
        <f t="shared" ref="D24:D34" si="3">$J$23</f>
        <v>8.3333333333333332E-3</v>
      </c>
      <c r="E24" s="29">
        <f>C24*D24</f>
        <v>8.4027777777777786</v>
      </c>
      <c r="F24" s="26">
        <f>0</f>
        <v>0</v>
      </c>
      <c r="G24" s="35">
        <f>0</f>
        <v>0</v>
      </c>
      <c r="H24" s="1"/>
      <c r="I24" s="1" t="s">
        <v>15</v>
      </c>
      <c r="J24" s="1">
        <v>1000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20">
        <v>3</v>
      </c>
      <c r="C25" s="26">
        <f t="shared" ref="C25:C34" si="4">C24+E24</f>
        <v>1016.7361111111112</v>
      </c>
      <c r="D25" s="23">
        <f t="shared" si="3"/>
        <v>8.3333333333333332E-3</v>
      </c>
      <c r="E25" s="29">
        <f t="shared" ref="E25:E34" si="5">C25*D25</f>
        <v>8.4728009259259274</v>
      </c>
      <c r="F25" s="26">
        <f>0</f>
        <v>0</v>
      </c>
      <c r="G25" s="35">
        <f>0</f>
        <v>0</v>
      </c>
      <c r="H25" s="1"/>
      <c r="I25" s="1" t="s">
        <v>18</v>
      </c>
      <c r="J25" s="1">
        <v>12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20">
        <v>4</v>
      </c>
      <c r="C26" s="26">
        <f t="shared" si="4"/>
        <v>1025.2089120370372</v>
      </c>
      <c r="D26" s="23">
        <f t="shared" si="3"/>
        <v>8.3333333333333332E-3</v>
      </c>
      <c r="E26" s="29">
        <f t="shared" si="5"/>
        <v>8.5434076003086439</v>
      </c>
      <c r="F26" s="26">
        <f>0</f>
        <v>0</v>
      </c>
      <c r="G26" s="35">
        <f>0</f>
        <v>0</v>
      </c>
      <c r="H26" s="1"/>
      <c r="I26" s="1"/>
      <c r="J26" s="1"/>
      <c r="K26" s="1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20">
        <v>5</v>
      </c>
      <c r="C27" s="26">
        <f t="shared" si="4"/>
        <v>1033.7523196373459</v>
      </c>
      <c r="D27" s="23">
        <f t="shared" si="3"/>
        <v>8.3333333333333332E-3</v>
      </c>
      <c r="E27" s="29">
        <f t="shared" si="5"/>
        <v>8.6146026636445487</v>
      </c>
      <c r="F27" s="26">
        <f>0</f>
        <v>0</v>
      </c>
      <c r="G27" s="35">
        <f>0</f>
        <v>0</v>
      </c>
      <c r="H27" s="1"/>
      <c r="I27" s="1"/>
      <c r="J27" s="1"/>
      <c r="K27" s="1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20">
        <v>6</v>
      </c>
      <c r="C28" s="26">
        <f t="shared" si="4"/>
        <v>1042.3669223009904</v>
      </c>
      <c r="D28" s="23">
        <f t="shared" si="3"/>
        <v>8.3333333333333332E-3</v>
      </c>
      <c r="E28" s="29">
        <f t="shared" si="5"/>
        <v>8.6863910191749198</v>
      </c>
      <c r="F28" s="26">
        <f>0</f>
        <v>0</v>
      </c>
      <c r="G28" s="35">
        <f>0</f>
        <v>0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20">
        <v>7</v>
      </c>
      <c r="C29" s="26">
        <f t="shared" si="4"/>
        <v>1051.0533133201652</v>
      </c>
      <c r="D29" s="23">
        <f t="shared" si="3"/>
        <v>8.3333333333333332E-3</v>
      </c>
      <c r="E29" s="29">
        <f t="shared" si="5"/>
        <v>8.758777611001376</v>
      </c>
      <c r="F29" s="26">
        <f>0</f>
        <v>0</v>
      </c>
      <c r="G29" s="35">
        <f>0</f>
        <v>0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20">
        <v>8</v>
      </c>
      <c r="C30" s="26">
        <f t="shared" si="4"/>
        <v>1059.8120909311665</v>
      </c>
      <c r="D30" s="23">
        <f t="shared" si="3"/>
        <v>8.3333333333333332E-3</v>
      </c>
      <c r="E30" s="29">
        <f t="shared" si="5"/>
        <v>8.8317674244263866</v>
      </c>
      <c r="F30" s="26">
        <f>0</f>
        <v>0</v>
      </c>
      <c r="G30" s="35">
        <f>0</f>
        <v>0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20">
        <v>9</v>
      </c>
      <c r="C31" s="26">
        <f t="shared" si="4"/>
        <v>1068.6438583555928</v>
      </c>
      <c r="D31" s="23">
        <f t="shared" si="3"/>
        <v>8.3333333333333332E-3</v>
      </c>
      <c r="E31" s="29">
        <f t="shared" si="5"/>
        <v>8.9053654862966063</v>
      </c>
      <c r="F31" s="26">
        <f>0</f>
        <v>0</v>
      </c>
      <c r="G31" s="35">
        <f>0</f>
        <v>0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20">
        <v>10</v>
      </c>
      <c r="C32" s="26">
        <f t="shared" si="4"/>
        <v>1077.5492238418894</v>
      </c>
      <c r="D32" s="23">
        <f t="shared" si="3"/>
        <v>8.3333333333333332E-3</v>
      </c>
      <c r="E32" s="29">
        <f t="shared" si="5"/>
        <v>8.9795768653490793</v>
      </c>
      <c r="F32" s="26">
        <f>0</f>
        <v>0</v>
      </c>
      <c r="G32" s="35">
        <f>0</f>
        <v>0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/>
      <c r="B33" s="20">
        <v>11</v>
      </c>
      <c r="C33" s="26">
        <f t="shared" si="4"/>
        <v>1086.5288007072386</v>
      </c>
      <c r="D33" s="23">
        <f t="shared" si="3"/>
        <v>8.3333333333333332E-3</v>
      </c>
      <c r="E33" s="29">
        <f t="shared" si="5"/>
        <v>9.0544066725603223</v>
      </c>
      <c r="F33" s="26">
        <f>0</f>
        <v>0</v>
      </c>
      <c r="G33" s="35">
        <f>0</f>
        <v>0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21">
        <v>12</v>
      </c>
      <c r="C34" s="27">
        <f t="shared" si="4"/>
        <v>1095.583207379799</v>
      </c>
      <c r="D34" s="24">
        <f t="shared" si="3"/>
        <v>8.3333333333333332E-3</v>
      </c>
      <c r="E34" s="30">
        <f t="shared" si="5"/>
        <v>9.1298600614983254</v>
      </c>
      <c r="F34" s="27">
        <f>C34</f>
        <v>1095.583207379799</v>
      </c>
      <c r="G34" s="18">
        <f t="shared" ref="G34" si="6">E34+F34</f>
        <v>1104.7130674412972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4" t="s">
        <v>30</v>
      </c>
      <c r="C35" s="21"/>
      <c r="D35" s="21"/>
      <c r="E35" s="25">
        <f>SUM(E23:E34)</f>
        <v>104.71306744129723</v>
      </c>
      <c r="F35" s="14">
        <f t="shared" ref="F35" si="7">SUM(F23:F34)</f>
        <v>1095.583207379799</v>
      </c>
      <c r="G35" s="34">
        <f>SUM(G23:G34)</f>
        <v>1104.7130674412972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 t="s">
        <v>12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3" t="s">
        <v>24</v>
      </c>
      <c r="C46" s="3" t="s">
        <v>25</v>
      </c>
      <c r="D46" s="3" t="s">
        <v>26</v>
      </c>
      <c r="E46" s="3" t="s">
        <v>27</v>
      </c>
      <c r="F46" s="3" t="s">
        <v>28</v>
      </c>
      <c r="G46" s="4" t="s">
        <v>29</v>
      </c>
      <c r="H46" s="1"/>
      <c r="I46" s="1" t="s">
        <v>16</v>
      </c>
      <c r="J46" s="1">
        <v>0.1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19">
        <v>1</v>
      </c>
      <c r="C47" s="31">
        <f>J48</f>
        <v>1000</v>
      </c>
      <c r="D47" s="22">
        <f>$J$47</f>
        <v>8.3333333333333332E-3</v>
      </c>
      <c r="E47" s="28">
        <f>C47*D47</f>
        <v>8.3333333333333339</v>
      </c>
      <c r="F47" s="31">
        <f>0</f>
        <v>0</v>
      </c>
      <c r="G47" s="32">
        <v>0</v>
      </c>
      <c r="H47" s="1"/>
      <c r="I47" s="1" t="s">
        <v>17</v>
      </c>
      <c r="J47" s="1">
        <f>J46/12</f>
        <v>8.3333333333333332E-3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20">
        <v>2</v>
      </c>
      <c r="C48" s="26">
        <f>C47+E47</f>
        <v>1008.3333333333334</v>
      </c>
      <c r="D48" s="23">
        <f t="shared" ref="D48:D52" si="8">$J$47</f>
        <v>8.3333333333333332E-3</v>
      </c>
      <c r="E48" s="29">
        <f>C48*D48</f>
        <v>8.4027777777777786</v>
      </c>
      <c r="F48" s="26">
        <f>0</f>
        <v>0</v>
      </c>
      <c r="G48" s="35">
        <v>0</v>
      </c>
      <c r="H48" s="1"/>
      <c r="I48" s="1" t="s">
        <v>15</v>
      </c>
      <c r="J48" s="1">
        <v>1000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20">
        <v>3</v>
      </c>
      <c r="C49" s="26">
        <f t="shared" ref="C49:C52" si="9">C48+E48</f>
        <v>1016.7361111111112</v>
      </c>
      <c r="D49" s="23">
        <f t="shared" si="8"/>
        <v>8.3333333333333332E-3</v>
      </c>
      <c r="E49" s="29">
        <f t="shared" ref="E49:E52" si="10">C49*D49</f>
        <v>8.4728009259259274</v>
      </c>
      <c r="F49" s="26">
        <f>0</f>
        <v>0</v>
      </c>
      <c r="G49" s="35">
        <v>0</v>
      </c>
      <c r="H49" s="1"/>
      <c r="I49" s="1" t="s">
        <v>18</v>
      </c>
      <c r="J49" s="1">
        <v>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20">
        <v>4</v>
      </c>
      <c r="C50" s="26">
        <f t="shared" si="9"/>
        <v>1025.2089120370372</v>
      </c>
      <c r="D50" s="23">
        <f t="shared" si="8"/>
        <v>8.3333333333333332E-3</v>
      </c>
      <c r="E50" s="29">
        <f t="shared" si="10"/>
        <v>8.5434076003086439</v>
      </c>
      <c r="F50" s="26">
        <f>0</f>
        <v>0</v>
      </c>
      <c r="G50" s="35"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20">
        <v>5</v>
      </c>
      <c r="C51" s="26">
        <f t="shared" si="9"/>
        <v>1033.7523196373459</v>
      </c>
      <c r="D51" s="23">
        <f t="shared" si="8"/>
        <v>8.3333333333333332E-3</v>
      </c>
      <c r="E51" s="29">
        <f t="shared" si="10"/>
        <v>8.6146026636445487</v>
      </c>
      <c r="F51" s="26">
        <f>0</f>
        <v>0</v>
      </c>
      <c r="G51" s="35">
        <v>0</v>
      </c>
      <c r="H51" s="1"/>
      <c r="I51" s="1"/>
      <c r="J51" s="1"/>
      <c r="K51" s="1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20">
        <v>6</v>
      </c>
      <c r="C52" s="26">
        <f t="shared" si="9"/>
        <v>1042.3669223009904</v>
      </c>
      <c r="D52" s="23">
        <f t="shared" si="8"/>
        <v>8.3333333333333332E-3</v>
      </c>
      <c r="E52" s="29">
        <f t="shared" si="10"/>
        <v>8.6863910191749198</v>
      </c>
      <c r="F52" s="26">
        <f>C52</f>
        <v>1042.3669223009904</v>
      </c>
      <c r="G52" s="35">
        <f t="shared" ref="G52" si="11">E52+F52</f>
        <v>1051.0533133201652</v>
      </c>
      <c r="H52" s="1"/>
      <c r="I52" s="1"/>
      <c r="J52" s="1"/>
      <c r="K52" s="1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4" t="s">
        <v>30</v>
      </c>
      <c r="C53" s="3"/>
      <c r="D53" s="3"/>
      <c r="E53" s="14">
        <f>SUM(E47:E52)</f>
        <v>51.053313320165152</v>
      </c>
      <c r="F53" s="25">
        <f>SUM(F47:F52)</f>
        <v>1042.3669223009904</v>
      </c>
      <c r="G53" s="34">
        <f>SUM(G47:G52)</f>
        <v>1051.0533133201652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/>
  </sheetViews>
  <sheetFormatPr defaultColWidth="0" defaultRowHeight="15" zeroHeight="1" x14ac:dyDescent="0.25"/>
  <cols>
    <col min="1" max="2" width="9.140625" customWidth="1"/>
    <col min="3" max="3" width="16.42578125" bestFit="1" customWidth="1"/>
    <col min="4" max="4" width="15.5703125" bestFit="1" customWidth="1"/>
    <col min="5" max="5" width="10.5703125" bestFit="1" customWidth="1"/>
    <col min="6" max="6" width="11.5703125" bestFit="1" customWidth="1"/>
    <col min="7" max="7" width="12" bestFit="1" customWidth="1"/>
    <col min="8" max="8" width="9.140625" customWidth="1"/>
    <col min="9" max="9" width="16.140625" bestFit="1" customWidth="1"/>
    <col min="10" max="13" width="9.140625" customWidth="1"/>
    <col min="14" max="22" width="0" hidden="1" customWidth="1"/>
    <col min="23" max="16384" width="9.140625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2" t="s">
        <v>19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3" t="s">
        <v>24</v>
      </c>
      <c r="C9" s="3" t="s">
        <v>25</v>
      </c>
      <c r="D9" s="3" t="s">
        <v>26</v>
      </c>
      <c r="E9" s="3" t="s">
        <v>27</v>
      </c>
      <c r="F9" s="3" t="s">
        <v>28</v>
      </c>
      <c r="G9" s="4" t="s">
        <v>29</v>
      </c>
      <c r="H9" s="1"/>
      <c r="I9" s="1" t="s">
        <v>14</v>
      </c>
      <c r="J9" s="1">
        <v>0.1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5">
        <v>1</v>
      </c>
      <c r="C10" s="6">
        <f>J10</f>
        <v>1000</v>
      </c>
      <c r="D10" s="7">
        <f>$J$9</f>
        <v>0.1</v>
      </c>
      <c r="E10" s="8">
        <f>D10*C10</f>
        <v>100</v>
      </c>
      <c r="F10" s="9">
        <v>0</v>
      </c>
      <c r="G10" s="8">
        <f t="shared" ref="G10:G12" si="0">E10+F10</f>
        <v>100</v>
      </c>
      <c r="H10" s="1"/>
      <c r="I10" s="1" t="s">
        <v>15</v>
      </c>
      <c r="J10" s="1">
        <v>1000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5">
        <v>2</v>
      </c>
      <c r="C11" s="9">
        <f>C10</f>
        <v>1000</v>
      </c>
      <c r="D11" s="11">
        <f>$J$9</f>
        <v>0.1</v>
      </c>
      <c r="E11" s="8">
        <f>C11*D11</f>
        <v>100</v>
      </c>
      <c r="F11" s="9">
        <v>0</v>
      </c>
      <c r="G11" s="8">
        <f t="shared" si="0"/>
        <v>100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5">
        <v>3</v>
      </c>
      <c r="C12" s="9">
        <f t="shared" ref="C12:C13" si="1">C11</f>
        <v>1000</v>
      </c>
      <c r="D12" s="11">
        <f>$J$9</f>
        <v>0.1</v>
      </c>
      <c r="E12" s="8">
        <f t="shared" ref="E12:E13" si="2">C12*D12</f>
        <v>100</v>
      </c>
      <c r="F12" s="9">
        <v>0</v>
      </c>
      <c r="G12" s="8">
        <f t="shared" si="0"/>
        <v>100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2">
        <v>4</v>
      </c>
      <c r="C13" s="9">
        <f t="shared" si="1"/>
        <v>1000</v>
      </c>
      <c r="D13" s="13">
        <f>$J$9</f>
        <v>0.1</v>
      </c>
      <c r="E13" s="8">
        <f t="shared" si="2"/>
        <v>100</v>
      </c>
      <c r="F13" s="9">
        <f>C13</f>
        <v>1000</v>
      </c>
      <c r="G13" s="8">
        <f t="shared" ref="G13" si="3">E13+F13</f>
        <v>1100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4" t="s">
        <v>30</v>
      </c>
      <c r="C14" s="3"/>
      <c r="D14" s="3"/>
      <c r="E14" s="33">
        <f>SUM(E10:E13)</f>
        <v>400</v>
      </c>
      <c r="F14" s="15">
        <f>SUM(F10:F13)</f>
        <v>1000</v>
      </c>
      <c r="G14" s="4">
        <f>SUM(G10:G13)</f>
        <v>1400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 t="s">
        <v>11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3" t="s">
        <v>24</v>
      </c>
      <c r="C22" s="3" t="s">
        <v>25</v>
      </c>
      <c r="D22" s="3" t="s">
        <v>26</v>
      </c>
      <c r="E22" s="3" t="s">
        <v>27</v>
      </c>
      <c r="F22" s="3" t="s">
        <v>28</v>
      </c>
      <c r="G22" s="4" t="s">
        <v>29</v>
      </c>
      <c r="H22" s="1"/>
      <c r="I22" s="1" t="s">
        <v>16</v>
      </c>
      <c r="J22" s="1">
        <v>0.1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9">
        <v>1</v>
      </c>
      <c r="C23" s="6">
        <f>J24</f>
        <v>1000</v>
      </c>
      <c r="D23" s="22">
        <f>$J$23</f>
        <v>8.3333333333333332E-3</v>
      </c>
      <c r="E23" s="28">
        <f>C23*D23</f>
        <v>8.3333333333333339</v>
      </c>
      <c r="F23" s="31">
        <f>0</f>
        <v>0</v>
      </c>
      <c r="G23" s="32">
        <f t="shared" ref="G23:G34" si="4">E23+F23</f>
        <v>8.3333333333333339</v>
      </c>
      <c r="H23" s="1"/>
      <c r="I23" s="1" t="s">
        <v>17</v>
      </c>
      <c r="J23" s="1">
        <f>J22/12</f>
        <v>8.3333333333333332E-3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20">
        <v>2</v>
      </c>
      <c r="C24" s="9">
        <f>C23</f>
        <v>1000</v>
      </c>
      <c r="D24" s="23">
        <f t="shared" ref="D24:D34" si="5">$J$23</f>
        <v>8.3333333333333332E-3</v>
      </c>
      <c r="E24" s="29">
        <f>C24*D24</f>
        <v>8.3333333333333339</v>
      </c>
      <c r="F24" s="26">
        <f>0</f>
        <v>0</v>
      </c>
      <c r="G24" s="35">
        <f t="shared" si="4"/>
        <v>8.3333333333333339</v>
      </c>
      <c r="H24" s="1"/>
      <c r="I24" s="1" t="s">
        <v>15</v>
      </c>
      <c r="J24" s="1">
        <v>1000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20">
        <v>3</v>
      </c>
      <c r="C25" s="9">
        <f t="shared" ref="C25:C34" si="6">C24</f>
        <v>1000</v>
      </c>
      <c r="D25" s="23">
        <f t="shared" si="5"/>
        <v>8.3333333333333332E-3</v>
      </c>
      <c r="E25" s="29">
        <f t="shared" ref="E25:E34" si="7">C25*D25</f>
        <v>8.3333333333333339</v>
      </c>
      <c r="F25" s="26">
        <f>0</f>
        <v>0</v>
      </c>
      <c r="G25" s="35">
        <f t="shared" si="4"/>
        <v>8.3333333333333339</v>
      </c>
      <c r="H25" s="1"/>
      <c r="I25" s="1" t="s">
        <v>18</v>
      </c>
      <c r="J25" s="1">
        <v>12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20">
        <v>4</v>
      </c>
      <c r="C26" s="9">
        <f t="shared" si="6"/>
        <v>1000</v>
      </c>
      <c r="D26" s="23">
        <f t="shared" si="5"/>
        <v>8.3333333333333332E-3</v>
      </c>
      <c r="E26" s="29">
        <f t="shared" si="7"/>
        <v>8.3333333333333339</v>
      </c>
      <c r="F26" s="26">
        <f>0</f>
        <v>0</v>
      </c>
      <c r="G26" s="35">
        <f t="shared" si="4"/>
        <v>8.3333333333333339</v>
      </c>
      <c r="H26" s="1"/>
      <c r="I26" s="1"/>
      <c r="J26" s="1"/>
      <c r="K26" s="1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20">
        <v>5</v>
      </c>
      <c r="C27" s="9">
        <f t="shared" si="6"/>
        <v>1000</v>
      </c>
      <c r="D27" s="23">
        <f t="shared" si="5"/>
        <v>8.3333333333333332E-3</v>
      </c>
      <c r="E27" s="29">
        <f t="shared" si="7"/>
        <v>8.3333333333333339</v>
      </c>
      <c r="F27" s="26">
        <f>0</f>
        <v>0</v>
      </c>
      <c r="G27" s="35">
        <f t="shared" si="4"/>
        <v>8.3333333333333339</v>
      </c>
      <c r="H27" s="1"/>
      <c r="I27" s="1"/>
      <c r="J27" s="1"/>
      <c r="K27" s="1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20">
        <v>6</v>
      </c>
      <c r="C28" s="9">
        <f t="shared" si="6"/>
        <v>1000</v>
      </c>
      <c r="D28" s="23">
        <f t="shared" si="5"/>
        <v>8.3333333333333332E-3</v>
      </c>
      <c r="E28" s="29">
        <f t="shared" si="7"/>
        <v>8.3333333333333339</v>
      </c>
      <c r="F28" s="26">
        <f>0</f>
        <v>0</v>
      </c>
      <c r="G28" s="35">
        <f t="shared" si="4"/>
        <v>8.3333333333333339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20">
        <v>7</v>
      </c>
      <c r="C29" s="9">
        <f t="shared" si="6"/>
        <v>1000</v>
      </c>
      <c r="D29" s="23">
        <f t="shared" si="5"/>
        <v>8.3333333333333332E-3</v>
      </c>
      <c r="E29" s="29">
        <f t="shared" si="7"/>
        <v>8.3333333333333339</v>
      </c>
      <c r="F29" s="26">
        <f>0</f>
        <v>0</v>
      </c>
      <c r="G29" s="35">
        <f t="shared" si="4"/>
        <v>8.3333333333333339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20">
        <v>8</v>
      </c>
      <c r="C30" s="9">
        <f t="shared" si="6"/>
        <v>1000</v>
      </c>
      <c r="D30" s="23">
        <f t="shared" si="5"/>
        <v>8.3333333333333332E-3</v>
      </c>
      <c r="E30" s="29">
        <f t="shared" si="7"/>
        <v>8.3333333333333339</v>
      </c>
      <c r="F30" s="26">
        <f>0</f>
        <v>0</v>
      </c>
      <c r="G30" s="35">
        <f t="shared" si="4"/>
        <v>8.3333333333333339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20">
        <v>9</v>
      </c>
      <c r="C31" s="9">
        <f t="shared" si="6"/>
        <v>1000</v>
      </c>
      <c r="D31" s="23">
        <f t="shared" si="5"/>
        <v>8.3333333333333332E-3</v>
      </c>
      <c r="E31" s="29">
        <f t="shared" si="7"/>
        <v>8.3333333333333339</v>
      </c>
      <c r="F31" s="26">
        <f>0</f>
        <v>0</v>
      </c>
      <c r="G31" s="35">
        <f t="shared" si="4"/>
        <v>8.3333333333333339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20">
        <v>10</v>
      </c>
      <c r="C32" s="9">
        <f t="shared" si="6"/>
        <v>1000</v>
      </c>
      <c r="D32" s="23">
        <f t="shared" si="5"/>
        <v>8.3333333333333332E-3</v>
      </c>
      <c r="E32" s="29">
        <f t="shared" si="7"/>
        <v>8.3333333333333339</v>
      </c>
      <c r="F32" s="26">
        <f>0</f>
        <v>0</v>
      </c>
      <c r="G32" s="35">
        <f t="shared" si="4"/>
        <v>8.3333333333333339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/>
      <c r="B33" s="20">
        <v>11</v>
      </c>
      <c r="C33" s="9">
        <f t="shared" si="6"/>
        <v>1000</v>
      </c>
      <c r="D33" s="23">
        <f t="shared" si="5"/>
        <v>8.3333333333333332E-3</v>
      </c>
      <c r="E33" s="29">
        <f t="shared" si="7"/>
        <v>8.3333333333333339</v>
      </c>
      <c r="F33" s="26">
        <f>0</f>
        <v>0</v>
      </c>
      <c r="G33" s="35">
        <f t="shared" si="4"/>
        <v>8.3333333333333339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21">
        <v>12</v>
      </c>
      <c r="C34" s="37">
        <f t="shared" si="6"/>
        <v>1000</v>
      </c>
      <c r="D34" s="24">
        <f t="shared" si="5"/>
        <v>8.3333333333333332E-3</v>
      </c>
      <c r="E34" s="30">
        <f t="shared" si="7"/>
        <v>8.3333333333333339</v>
      </c>
      <c r="F34" s="27">
        <f>C34</f>
        <v>1000</v>
      </c>
      <c r="G34" s="18">
        <f t="shared" si="4"/>
        <v>1008.3333333333334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4" t="s">
        <v>30</v>
      </c>
      <c r="C35" s="21"/>
      <c r="D35" s="21"/>
      <c r="E35" s="25">
        <f>SUM(E23:E34)</f>
        <v>99.999999999999986</v>
      </c>
      <c r="F35" s="14">
        <f t="shared" ref="F35" si="8">SUM(F23:F34)</f>
        <v>1000</v>
      </c>
      <c r="G35" s="34">
        <f>SUM(G23:G34)</f>
        <v>1100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 t="s">
        <v>12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3" t="s">
        <v>24</v>
      </c>
      <c r="C46" s="3" t="s">
        <v>25</v>
      </c>
      <c r="D46" s="3" t="s">
        <v>26</v>
      </c>
      <c r="E46" s="3" t="s">
        <v>27</v>
      </c>
      <c r="F46" s="3" t="s">
        <v>28</v>
      </c>
      <c r="G46" s="4" t="s">
        <v>29</v>
      </c>
      <c r="H46" s="1"/>
      <c r="I46" s="1" t="s">
        <v>16</v>
      </c>
      <c r="J46" s="1">
        <v>0.1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19">
        <v>1</v>
      </c>
      <c r="C47" s="6">
        <f>J48</f>
        <v>1000</v>
      </c>
      <c r="D47" s="22">
        <f>$J$47</f>
        <v>8.3333333333333332E-3</v>
      </c>
      <c r="E47" s="28">
        <f>C47*D47</f>
        <v>8.3333333333333339</v>
      </c>
      <c r="F47" s="31">
        <f>0</f>
        <v>0</v>
      </c>
      <c r="G47" s="32">
        <f t="shared" ref="G47:G52" si="9">E47+F47</f>
        <v>8.3333333333333339</v>
      </c>
      <c r="H47" s="1"/>
      <c r="I47" s="1" t="s">
        <v>17</v>
      </c>
      <c r="J47" s="1">
        <f>J46/12</f>
        <v>8.3333333333333332E-3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20">
        <v>2</v>
      </c>
      <c r="C48" s="9">
        <f>C47</f>
        <v>1000</v>
      </c>
      <c r="D48" s="23">
        <f t="shared" ref="D48:D52" si="10">$J$47</f>
        <v>8.3333333333333332E-3</v>
      </c>
      <c r="E48" s="29">
        <f>C48*D48</f>
        <v>8.3333333333333339</v>
      </c>
      <c r="F48" s="26">
        <f>0</f>
        <v>0</v>
      </c>
      <c r="G48" s="35">
        <f t="shared" si="9"/>
        <v>8.3333333333333339</v>
      </c>
      <c r="H48" s="1"/>
      <c r="I48" s="1" t="s">
        <v>15</v>
      </c>
      <c r="J48" s="1">
        <v>1000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20">
        <v>3</v>
      </c>
      <c r="C49" s="9">
        <f t="shared" ref="C49:C52" si="11">C48</f>
        <v>1000</v>
      </c>
      <c r="D49" s="23">
        <f t="shared" si="10"/>
        <v>8.3333333333333332E-3</v>
      </c>
      <c r="E49" s="29">
        <f t="shared" ref="E49:E52" si="12">C49*D49</f>
        <v>8.3333333333333339</v>
      </c>
      <c r="F49" s="26">
        <f>0</f>
        <v>0</v>
      </c>
      <c r="G49" s="35">
        <f t="shared" si="9"/>
        <v>8.3333333333333339</v>
      </c>
      <c r="H49" s="1"/>
      <c r="I49" s="1" t="s">
        <v>18</v>
      </c>
      <c r="J49" s="1">
        <v>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20">
        <v>4</v>
      </c>
      <c r="C50" s="9">
        <f t="shared" si="11"/>
        <v>1000</v>
      </c>
      <c r="D50" s="23">
        <f t="shared" si="10"/>
        <v>8.3333333333333332E-3</v>
      </c>
      <c r="E50" s="29">
        <f t="shared" si="12"/>
        <v>8.3333333333333339</v>
      </c>
      <c r="F50" s="26">
        <f>0</f>
        <v>0</v>
      </c>
      <c r="G50" s="35">
        <f t="shared" si="9"/>
        <v>8.3333333333333339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20">
        <v>5</v>
      </c>
      <c r="C51" s="9">
        <f t="shared" si="11"/>
        <v>1000</v>
      </c>
      <c r="D51" s="23">
        <f t="shared" si="10"/>
        <v>8.3333333333333332E-3</v>
      </c>
      <c r="E51" s="29">
        <f t="shared" si="12"/>
        <v>8.3333333333333339</v>
      </c>
      <c r="F51" s="26">
        <f>0</f>
        <v>0</v>
      </c>
      <c r="G51" s="35">
        <f t="shared" si="9"/>
        <v>8.3333333333333339</v>
      </c>
      <c r="H51" s="1"/>
      <c r="I51" s="1"/>
      <c r="J51" s="1"/>
      <c r="K51" s="1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20">
        <v>6</v>
      </c>
      <c r="C52" s="9">
        <f t="shared" si="11"/>
        <v>1000</v>
      </c>
      <c r="D52" s="23">
        <f t="shared" si="10"/>
        <v>8.3333333333333332E-3</v>
      </c>
      <c r="E52" s="29">
        <f t="shared" si="12"/>
        <v>8.3333333333333339</v>
      </c>
      <c r="F52" s="26">
        <f>C52</f>
        <v>1000</v>
      </c>
      <c r="G52" s="35">
        <f t="shared" si="9"/>
        <v>1008.3333333333334</v>
      </c>
      <c r="H52" s="1"/>
      <c r="I52" s="1"/>
      <c r="J52" s="1"/>
      <c r="K52" s="1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4" t="s">
        <v>30</v>
      </c>
      <c r="C53" s="3"/>
      <c r="D53" s="3"/>
      <c r="E53" s="14">
        <f>SUM(E47:E52)</f>
        <v>50.000000000000007</v>
      </c>
      <c r="F53" s="25">
        <f>SUM(F47:F52)</f>
        <v>1000</v>
      </c>
      <c r="G53" s="34">
        <f>SUM(G47:G52)</f>
        <v>1050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/>
  </sheetViews>
  <sheetFormatPr defaultColWidth="0" defaultRowHeight="15" zeroHeight="1" x14ac:dyDescent="0.25"/>
  <cols>
    <col min="1" max="2" width="9.140625" customWidth="1"/>
    <col min="3" max="3" width="16.42578125" bestFit="1" customWidth="1"/>
    <col min="4" max="4" width="15.5703125" bestFit="1" customWidth="1"/>
    <col min="5" max="5" width="10.5703125" bestFit="1" customWidth="1"/>
    <col min="6" max="6" width="11.5703125" bestFit="1" customWidth="1"/>
    <col min="7" max="7" width="12" bestFit="1" customWidth="1"/>
    <col min="8" max="8" width="9.140625" customWidth="1"/>
    <col min="9" max="9" width="16.140625" bestFit="1" customWidth="1"/>
    <col min="10" max="13" width="9.140625" customWidth="1"/>
    <col min="14" max="22" width="9.140625" hidden="1" customWidth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2" t="s">
        <v>22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3" t="s">
        <v>24</v>
      </c>
      <c r="C9" s="3" t="s">
        <v>25</v>
      </c>
      <c r="D9" s="3" t="s">
        <v>26</v>
      </c>
      <c r="E9" s="3" t="s">
        <v>27</v>
      </c>
      <c r="F9" s="3" t="s">
        <v>28</v>
      </c>
      <c r="G9" s="4" t="s">
        <v>29</v>
      </c>
      <c r="H9" s="1"/>
      <c r="I9" s="1" t="s">
        <v>14</v>
      </c>
      <c r="J9" s="1">
        <v>0.1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5">
        <v>1</v>
      </c>
      <c r="C10" s="6">
        <f>J10</f>
        <v>1000</v>
      </c>
      <c r="D10" s="7">
        <f>$J$9</f>
        <v>0.1</v>
      </c>
      <c r="E10" s="8">
        <f>D10*C10</f>
        <v>100</v>
      </c>
      <c r="F10" s="9">
        <f>$J$10/4</f>
        <v>250</v>
      </c>
      <c r="G10" s="8">
        <f>E10+F10</f>
        <v>350</v>
      </c>
      <c r="H10" s="1"/>
      <c r="I10" s="1" t="s">
        <v>15</v>
      </c>
      <c r="J10" s="1">
        <v>1000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5">
        <v>2</v>
      </c>
      <c r="C11" s="9">
        <f>C10-F10</f>
        <v>750</v>
      </c>
      <c r="D11" s="11">
        <f>$J$9</f>
        <v>0.1</v>
      </c>
      <c r="E11" s="8">
        <f>C11*D11</f>
        <v>75</v>
      </c>
      <c r="F11" s="9">
        <f t="shared" ref="F11:F13" si="0">$J$10/4</f>
        <v>250</v>
      </c>
      <c r="G11" s="8">
        <f t="shared" ref="G11:G13" si="1">E11+F11</f>
        <v>325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5">
        <v>3</v>
      </c>
      <c r="C12" s="9">
        <f t="shared" ref="C12:C13" si="2">C11-F11</f>
        <v>500</v>
      </c>
      <c r="D12" s="11">
        <f>$J$9</f>
        <v>0.1</v>
      </c>
      <c r="E12" s="8">
        <f t="shared" ref="E12:E13" si="3">C12*D12</f>
        <v>50</v>
      </c>
      <c r="F12" s="9">
        <f t="shared" si="0"/>
        <v>250</v>
      </c>
      <c r="G12" s="8">
        <f t="shared" si="1"/>
        <v>300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2">
        <v>4</v>
      </c>
      <c r="C13" s="9">
        <f t="shared" si="2"/>
        <v>250</v>
      </c>
      <c r="D13" s="13">
        <f>$J$9</f>
        <v>0.1</v>
      </c>
      <c r="E13" s="8">
        <f t="shared" si="3"/>
        <v>25</v>
      </c>
      <c r="F13" s="9">
        <f t="shared" si="0"/>
        <v>250</v>
      </c>
      <c r="G13" s="8">
        <f t="shared" si="1"/>
        <v>275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4" t="s">
        <v>30</v>
      </c>
      <c r="C14" s="3"/>
      <c r="D14" s="3"/>
      <c r="E14" s="15">
        <f>SUM(E10:E13)</f>
        <v>250</v>
      </c>
      <c r="F14" s="15">
        <f>SUM(F10:F13)</f>
        <v>1000</v>
      </c>
      <c r="G14" s="38">
        <f>SUM(G10:G13)</f>
        <v>1250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 t="s">
        <v>11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3" t="s">
        <v>24</v>
      </c>
      <c r="C22" s="3" t="s">
        <v>25</v>
      </c>
      <c r="D22" s="3" t="s">
        <v>26</v>
      </c>
      <c r="E22" s="3" t="s">
        <v>27</v>
      </c>
      <c r="F22" s="3" t="s">
        <v>28</v>
      </c>
      <c r="G22" s="4" t="s">
        <v>29</v>
      </c>
      <c r="H22" s="1"/>
      <c r="I22" s="1" t="s">
        <v>16</v>
      </c>
      <c r="J22" s="1">
        <v>0.1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9">
        <v>1</v>
      </c>
      <c r="C23" s="31">
        <f>J24</f>
        <v>1000</v>
      </c>
      <c r="D23" s="22">
        <f>$J$23</f>
        <v>8.3333333333333332E-3</v>
      </c>
      <c r="E23" s="28">
        <f>C23*D23</f>
        <v>8.3333333333333339</v>
      </c>
      <c r="F23" s="31">
        <f>$J$26</f>
        <v>83.333333333333329</v>
      </c>
      <c r="G23" s="32">
        <f>E23+F23</f>
        <v>91.666666666666657</v>
      </c>
      <c r="H23" s="1"/>
      <c r="I23" s="1" t="s">
        <v>17</v>
      </c>
      <c r="J23" s="1">
        <f>J22/12</f>
        <v>8.3333333333333332E-3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20">
        <v>2</v>
      </c>
      <c r="C24" s="26">
        <f>C23-F23</f>
        <v>916.66666666666663</v>
      </c>
      <c r="D24" s="23">
        <f t="shared" ref="D24:D34" si="4">$J$23</f>
        <v>8.3333333333333332E-3</v>
      </c>
      <c r="E24" s="29">
        <f>C24*D24</f>
        <v>7.6388888888888884</v>
      </c>
      <c r="F24" s="26">
        <f t="shared" ref="F24:F34" si="5">$J$26</f>
        <v>83.333333333333329</v>
      </c>
      <c r="G24" s="35">
        <f t="shared" ref="G24:G34" si="6">E24+F24</f>
        <v>90.972222222222214</v>
      </c>
      <c r="H24" s="1"/>
      <c r="I24" s="1" t="s">
        <v>15</v>
      </c>
      <c r="J24" s="1">
        <v>1000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20">
        <v>3</v>
      </c>
      <c r="C25" s="26">
        <f t="shared" ref="C25:C34" si="7">C24-F24</f>
        <v>833.33333333333326</v>
      </c>
      <c r="D25" s="23">
        <f t="shared" si="4"/>
        <v>8.3333333333333332E-3</v>
      </c>
      <c r="E25" s="29">
        <f t="shared" ref="E25:E34" si="8">C25*D25</f>
        <v>6.9444444444444438</v>
      </c>
      <c r="F25" s="26">
        <f t="shared" si="5"/>
        <v>83.333333333333329</v>
      </c>
      <c r="G25" s="35">
        <f t="shared" si="6"/>
        <v>90.277777777777771</v>
      </c>
      <c r="H25" s="1"/>
      <c r="I25" s="1" t="s">
        <v>18</v>
      </c>
      <c r="J25" s="1">
        <v>12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20">
        <v>4</v>
      </c>
      <c r="C26" s="26">
        <f t="shared" si="7"/>
        <v>749.99999999999989</v>
      </c>
      <c r="D26" s="23">
        <f t="shared" si="4"/>
        <v>8.3333333333333332E-3</v>
      </c>
      <c r="E26" s="29">
        <f t="shared" si="8"/>
        <v>6.2499999999999991</v>
      </c>
      <c r="F26" s="26">
        <f t="shared" si="5"/>
        <v>83.333333333333329</v>
      </c>
      <c r="G26" s="35">
        <f t="shared" si="6"/>
        <v>89.583333333333329</v>
      </c>
      <c r="H26" s="1"/>
      <c r="I26" s="1" t="s">
        <v>20</v>
      </c>
      <c r="J26" s="1">
        <f>J24/J25</f>
        <v>83.333333333333329</v>
      </c>
      <c r="K26" s="1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20">
        <v>5</v>
      </c>
      <c r="C27" s="26">
        <f t="shared" si="7"/>
        <v>666.66666666666652</v>
      </c>
      <c r="D27" s="23">
        <f t="shared" si="4"/>
        <v>8.3333333333333332E-3</v>
      </c>
      <c r="E27" s="29">
        <f t="shared" si="8"/>
        <v>5.5555555555555545</v>
      </c>
      <c r="F27" s="26">
        <f t="shared" si="5"/>
        <v>83.333333333333329</v>
      </c>
      <c r="G27" s="35">
        <f t="shared" si="6"/>
        <v>88.888888888888886</v>
      </c>
      <c r="H27" s="1"/>
      <c r="I27" s="1"/>
      <c r="J27" s="1"/>
      <c r="K27" s="16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20">
        <v>6</v>
      </c>
      <c r="C28" s="26">
        <f t="shared" si="7"/>
        <v>583.33333333333314</v>
      </c>
      <c r="D28" s="23">
        <f t="shared" si="4"/>
        <v>8.3333333333333332E-3</v>
      </c>
      <c r="E28" s="29">
        <f t="shared" si="8"/>
        <v>4.8611111111111098</v>
      </c>
      <c r="F28" s="26">
        <f t="shared" si="5"/>
        <v>83.333333333333329</v>
      </c>
      <c r="G28" s="35">
        <f t="shared" si="6"/>
        <v>88.194444444444443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20">
        <v>7</v>
      </c>
      <c r="C29" s="26">
        <f t="shared" si="7"/>
        <v>499.99999999999983</v>
      </c>
      <c r="D29" s="23">
        <f t="shared" si="4"/>
        <v>8.3333333333333332E-3</v>
      </c>
      <c r="E29" s="29">
        <f t="shared" si="8"/>
        <v>4.1666666666666652</v>
      </c>
      <c r="F29" s="26">
        <f t="shared" si="5"/>
        <v>83.333333333333329</v>
      </c>
      <c r="G29" s="35">
        <f t="shared" si="6"/>
        <v>87.5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20">
        <v>8</v>
      </c>
      <c r="C30" s="26">
        <f t="shared" si="7"/>
        <v>416.66666666666652</v>
      </c>
      <c r="D30" s="23">
        <f t="shared" si="4"/>
        <v>8.3333333333333332E-3</v>
      </c>
      <c r="E30" s="29">
        <f t="shared" si="8"/>
        <v>3.472222222222221</v>
      </c>
      <c r="F30" s="26">
        <f t="shared" si="5"/>
        <v>83.333333333333329</v>
      </c>
      <c r="G30" s="35">
        <f t="shared" si="6"/>
        <v>86.805555555555543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20">
        <v>9</v>
      </c>
      <c r="C31" s="26">
        <f t="shared" si="7"/>
        <v>333.3333333333332</v>
      </c>
      <c r="D31" s="23">
        <f t="shared" si="4"/>
        <v>8.3333333333333332E-3</v>
      </c>
      <c r="E31" s="29">
        <f t="shared" si="8"/>
        <v>2.7777777777777768</v>
      </c>
      <c r="F31" s="26">
        <f t="shared" si="5"/>
        <v>83.333333333333329</v>
      </c>
      <c r="G31" s="35">
        <f t="shared" si="6"/>
        <v>86.1111111111111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20">
        <v>10</v>
      </c>
      <c r="C32" s="26">
        <f t="shared" si="7"/>
        <v>249.99999999999989</v>
      </c>
      <c r="D32" s="23">
        <f t="shared" si="4"/>
        <v>8.3333333333333332E-3</v>
      </c>
      <c r="E32" s="29">
        <f t="shared" si="8"/>
        <v>2.0833333333333321</v>
      </c>
      <c r="F32" s="26">
        <f t="shared" si="5"/>
        <v>83.333333333333329</v>
      </c>
      <c r="G32" s="35">
        <f t="shared" si="6"/>
        <v>85.416666666666657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/>
      <c r="B33" s="20">
        <v>11</v>
      </c>
      <c r="C33" s="26">
        <f t="shared" si="7"/>
        <v>166.66666666666657</v>
      </c>
      <c r="D33" s="23">
        <f t="shared" si="4"/>
        <v>8.3333333333333332E-3</v>
      </c>
      <c r="E33" s="29">
        <f t="shared" si="8"/>
        <v>1.3888888888888882</v>
      </c>
      <c r="F33" s="26">
        <f t="shared" si="5"/>
        <v>83.333333333333329</v>
      </c>
      <c r="G33" s="35">
        <f t="shared" si="6"/>
        <v>84.722222222222214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21">
        <v>12</v>
      </c>
      <c r="C34" s="27">
        <f t="shared" si="7"/>
        <v>83.333333333333243</v>
      </c>
      <c r="D34" s="24">
        <f t="shared" si="4"/>
        <v>8.3333333333333332E-3</v>
      </c>
      <c r="E34" s="30">
        <f t="shared" si="8"/>
        <v>0.69444444444444364</v>
      </c>
      <c r="F34" s="27">
        <f t="shared" si="5"/>
        <v>83.333333333333329</v>
      </c>
      <c r="G34" s="39">
        <f t="shared" si="6"/>
        <v>84.027777777777771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4" t="s">
        <v>30</v>
      </c>
      <c r="C35" s="21"/>
      <c r="D35" s="21"/>
      <c r="E35" s="25">
        <f>SUM(E23:E34)</f>
        <v>54.166666666666657</v>
      </c>
      <c r="F35" s="25">
        <f t="shared" ref="F35:G35" si="9">SUM(F23:F34)</f>
        <v>1000.0000000000001</v>
      </c>
      <c r="G35" s="3">
        <f t="shared" si="9"/>
        <v>1054.1666666666665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 t="s">
        <v>12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3" t="s">
        <v>24</v>
      </c>
      <c r="C46" s="3" t="s">
        <v>25</v>
      </c>
      <c r="D46" s="3" t="s">
        <v>26</v>
      </c>
      <c r="E46" s="3" t="s">
        <v>27</v>
      </c>
      <c r="F46" s="3" t="s">
        <v>28</v>
      </c>
      <c r="G46" s="4" t="s">
        <v>29</v>
      </c>
      <c r="H46" s="1"/>
      <c r="I46" s="1" t="s">
        <v>16</v>
      </c>
      <c r="J46" s="1">
        <v>0.1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19">
        <v>1</v>
      </c>
      <c r="C47" s="31">
        <f>J48</f>
        <v>1000</v>
      </c>
      <c r="D47" s="22">
        <f>$J$47</f>
        <v>8.3333333333333332E-3</v>
      </c>
      <c r="E47" s="28">
        <f>C47*D47</f>
        <v>8.3333333333333339</v>
      </c>
      <c r="F47" s="31">
        <f>$J$50</f>
        <v>166.66666666666666</v>
      </c>
      <c r="G47" s="32">
        <f>E47+F47</f>
        <v>175</v>
      </c>
      <c r="H47" s="1"/>
      <c r="I47" s="1" t="s">
        <v>17</v>
      </c>
      <c r="J47" s="1">
        <f>J46/12</f>
        <v>8.3333333333333332E-3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20">
        <v>2</v>
      </c>
      <c r="C48" s="26">
        <f>C47-F47</f>
        <v>833.33333333333337</v>
      </c>
      <c r="D48" s="23">
        <f t="shared" ref="D48:D52" si="10">$J$47</f>
        <v>8.3333333333333332E-3</v>
      </c>
      <c r="E48" s="29">
        <f>C48*D48</f>
        <v>6.9444444444444446</v>
      </c>
      <c r="F48" s="26">
        <f t="shared" ref="F48:F52" si="11">$J$50</f>
        <v>166.66666666666666</v>
      </c>
      <c r="G48" s="35">
        <f t="shared" ref="G48:G52" si="12">E48+F48</f>
        <v>173.61111111111111</v>
      </c>
      <c r="H48" s="1"/>
      <c r="I48" s="1" t="s">
        <v>15</v>
      </c>
      <c r="J48" s="1">
        <v>1000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20">
        <v>3</v>
      </c>
      <c r="C49" s="26">
        <f t="shared" ref="C49:C52" si="13">C48-F48</f>
        <v>666.66666666666674</v>
      </c>
      <c r="D49" s="23">
        <f t="shared" si="10"/>
        <v>8.3333333333333332E-3</v>
      </c>
      <c r="E49" s="29">
        <f t="shared" ref="E49:E52" si="14">C49*D49</f>
        <v>5.5555555555555562</v>
      </c>
      <c r="F49" s="26">
        <f t="shared" si="11"/>
        <v>166.66666666666666</v>
      </c>
      <c r="G49" s="35">
        <f t="shared" si="12"/>
        <v>172.2222222222222</v>
      </c>
      <c r="H49" s="1"/>
      <c r="I49" s="1" t="s">
        <v>18</v>
      </c>
      <c r="J49" s="1">
        <v>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20">
        <v>4</v>
      </c>
      <c r="C50" s="26">
        <f t="shared" si="13"/>
        <v>500.00000000000011</v>
      </c>
      <c r="D50" s="23">
        <f t="shared" si="10"/>
        <v>8.3333333333333332E-3</v>
      </c>
      <c r="E50" s="29">
        <f t="shared" si="14"/>
        <v>4.1666666666666679</v>
      </c>
      <c r="F50" s="26">
        <f t="shared" si="11"/>
        <v>166.66666666666666</v>
      </c>
      <c r="G50" s="35">
        <f t="shared" si="12"/>
        <v>170.83333333333331</v>
      </c>
      <c r="H50" s="1"/>
      <c r="I50" s="1" t="s">
        <v>20</v>
      </c>
      <c r="J50" s="1">
        <f>J48/J49</f>
        <v>166.66666666666666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20">
        <v>5</v>
      </c>
      <c r="C51" s="26">
        <f t="shared" si="13"/>
        <v>333.33333333333348</v>
      </c>
      <c r="D51" s="23">
        <f t="shared" si="10"/>
        <v>8.3333333333333332E-3</v>
      </c>
      <c r="E51" s="29">
        <f t="shared" si="14"/>
        <v>2.777777777777779</v>
      </c>
      <c r="F51" s="26">
        <f t="shared" si="11"/>
        <v>166.66666666666666</v>
      </c>
      <c r="G51" s="35">
        <f t="shared" si="12"/>
        <v>169.44444444444443</v>
      </c>
      <c r="H51" s="1"/>
      <c r="I51" s="1"/>
      <c r="J51" s="1"/>
      <c r="K51" s="1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20">
        <v>6</v>
      </c>
      <c r="C52" s="26">
        <f t="shared" si="13"/>
        <v>166.66666666666683</v>
      </c>
      <c r="D52" s="23">
        <f t="shared" si="10"/>
        <v>8.3333333333333332E-3</v>
      </c>
      <c r="E52" s="29">
        <f t="shared" si="14"/>
        <v>1.3888888888888902</v>
      </c>
      <c r="F52" s="26">
        <f t="shared" si="11"/>
        <v>166.66666666666666</v>
      </c>
      <c r="G52" s="35">
        <f t="shared" si="12"/>
        <v>168.05555555555554</v>
      </c>
      <c r="H52" s="1"/>
      <c r="I52" s="1"/>
      <c r="J52" s="1"/>
      <c r="K52" s="16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4" t="s">
        <v>30</v>
      </c>
      <c r="C53" s="3"/>
      <c r="D53" s="3"/>
      <c r="E53" s="14">
        <f>SUM(E47:E52)</f>
        <v>29.166666666666671</v>
      </c>
      <c r="F53" s="25">
        <f>SUM(F47:F52)</f>
        <v>999.99999999999989</v>
      </c>
      <c r="G53" s="3">
        <f>SUM(G47:G52)</f>
        <v>1029.1666666666665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0"/>
  <sheetViews>
    <sheetView workbookViewId="0">
      <selection activeCell="F53" sqref="F53"/>
    </sheetView>
  </sheetViews>
  <sheetFormatPr defaultColWidth="0" defaultRowHeight="15" zeroHeight="1" x14ac:dyDescent="0.25"/>
  <cols>
    <col min="1" max="1" width="9.140625" customWidth="1"/>
    <col min="2" max="2" width="12" customWidth="1"/>
    <col min="3" max="3" width="16.42578125" bestFit="1" customWidth="1"/>
    <col min="4" max="4" width="15.5703125" bestFit="1" customWidth="1"/>
    <col min="5" max="5" width="10.5703125" bestFit="1" customWidth="1"/>
    <col min="6" max="7" width="12" bestFit="1" customWidth="1"/>
    <col min="8" max="8" width="9.140625" customWidth="1"/>
    <col min="9" max="9" width="16.140625" bestFit="1" customWidth="1"/>
    <col min="10" max="22" width="9.140625" customWidth="1"/>
    <col min="23" max="16384" width="9.140625" hidden="1"/>
  </cols>
  <sheetData>
    <row r="1" spans="1:22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x14ac:dyDescent="0.25">
      <c r="A2" s="1"/>
      <c r="B2" s="2" t="s">
        <v>23</v>
      </c>
      <c r="C2" s="1"/>
      <c r="D2" s="1"/>
      <c r="E2" s="1"/>
      <c r="F2" s="1"/>
      <c r="G2" s="1"/>
      <c r="H2" s="1"/>
      <c r="I2" s="1" t="s">
        <v>14</v>
      </c>
      <c r="J2" s="1">
        <v>0.1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1"/>
      <c r="B4" s="1" t="s">
        <v>0</v>
      </c>
      <c r="C4" s="1">
        <f>F4+F5+F6+F7</f>
        <v>3.1698654463492928</v>
      </c>
      <c r="D4" s="1"/>
      <c r="E4" s="1" t="s">
        <v>1</v>
      </c>
      <c r="F4" s="1">
        <f>1/(1+0.1)</f>
        <v>0.90909090909090906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1"/>
      <c r="B5" s="1" t="s">
        <v>21</v>
      </c>
      <c r="C5" s="1">
        <f>1000/C4</f>
        <v>315.47080370609785</v>
      </c>
      <c r="D5" s="1"/>
      <c r="E5" s="1" t="s">
        <v>2</v>
      </c>
      <c r="F5" s="1">
        <f>1/(1+0.1)^2</f>
        <v>0.82644628099173545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1"/>
      <c r="B6" s="1"/>
      <c r="C6" s="1">
        <f>(1-1/(1+0.1)^4)/0.1</f>
        <v>3.1698654463492946</v>
      </c>
      <c r="D6" s="1"/>
      <c r="E6" s="1" t="s">
        <v>3</v>
      </c>
      <c r="F6" s="1">
        <f>1/(1+0.1)^3</f>
        <v>0.75131480090157754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1"/>
      <c r="B7" s="1"/>
      <c r="C7" s="1"/>
      <c r="D7" s="1"/>
      <c r="E7" s="1" t="s">
        <v>4</v>
      </c>
      <c r="F7" s="1">
        <f>1/(1+0.1)^4</f>
        <v>0.68301345536507052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/>
      <c r="B9" s="3" t="s">
        <v>24</v>
      </c>
      <c r="C9" s="3" t="s">
        <v>25</v>
      </c>
      <c r="D9" s="3" t="s">
        <v>26</v>
      </c>
      <c r="E9" s="3" t="s">
        <v>27</v>
      </c>
      <c r="F9" s="3" t="s">
        <v>28</v>
      </c>
      <c r="G9" s="4" t="s">
        <v>29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/>
      <c r="B10" s="5">
        <v>1</v>
      </c>
      <c r="C10" s="6">
        <v>1000</v>
      </c>
      <c r="D10" s="7">
        <f t="shared" ref="D10:D13" si="0">$J$2</f>
        <v>0.1</v>
      </c>
      <c r="E10" s="8">
        <f>D10*C10</f>
        <v>100</v>
      </c>
      <c r="F10" s="9">
        <f>G10-E10</f>
        <v>215.47000000000003</v>
      </c>
      <c r="G10" s="10">
        <v>315.47000000000003</v>
      </c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/>
      <c r="B11" s="5">
        <v>2</v>
      </c>
      <c r="C11" s="9">
        <f>C10-F10</f>
        <v>784.53</v>
      </c>
      <c r="D11" s="11">
        <f t="shared" si="0"/>
        <v>0.1</v>
      </c>
      <c r="E11" s="8">
        <f>C11*D11</f>
        <v>78.453000000000003</v>
      </c>
      <c r="F11" s="9">
        <f t="shared" ref="F11:F13" si="1">G11-E11</f>
        <v>237.01700000000002</v>
      </c>
      <c r="G11" s="10">
        <v>315.47000000000003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/>
      <c r="B12" s="5">
        <v>3</v>
      </c>
      <c r="C12" s="9">
        <f t="shared" ref="C12:C13" si="2">C11-F11</f>
        <v>547.51299999999992</v>
      </c>
      <c r="D12" s="11">
        <f t="shared" si="0"/>
        <v>0.1</v>
      </c>
      <c r="E12" s="8">
        <f t="shared" ref="E12:E13" si="3">C12*D12</f>
        <v>54.751299999999993</v>
      </c>
      <c r="F12" s="9">
        <f t="shared" si="1"/>
        <v>260.71870000000001</v>
      </c>
      <c r="G12" s="10">
        <v>315.47000000000003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1"/>
      <c r="B13" s="12">
        <v>4</v>
      </c>
      <c r="C13" s="9">
        <f t="shared" si="2"/>
        <v>286.79429999999991</v>
      </c>
      <c r="D13" s="13">
        <f t="shared" si="0"/>
        <v>0.1</v>
      </c>
      <c r="E13" s="8">
        <f t="shared" si="3"/>
        <v>28.679429999999993</v>
      </c>
      <c r="F13" s="9">
        <f t="shared" si="1"/>
        <v>286.79057000000006</v>
      </c>
      <c r="G13" s="10">
        <v>315.47000000000003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1"/>
      <c r="B14" s="14" t="s">
        <v>30</v>
      </c>
      <c r="C14" s="3"/>
      <c r="D14" s="3"/>
      <c r="E14" s="3">
        <f>SUM(E10:E13)</f>
        <v>261.88372999999996</v>
      </c>
      <c r="F14" s="15">
        <f>SUM(F10:F13)</f>
        <v>999.9962700000001</v>
      </c>
      <c r="G14" s="4">
        <f>SUM(G10:G13)</f>
        <v>1261.8800000000001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 t="s">
        <v>11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1"/>
      <c r="B21" s="1"/>
      <c r="C21" s="1"/>
      <c r="D21" s="1"/>
      <c r="E21" s="1"/>
      <c r="F21" s="1"/>
      <c r="G21" s="1"/>
      <c r="H21" s="1"/>
      <c r="I21" s="1" t="s">
        <v>16</v>
      </c>
      <c r="J21" s="1">
        <v>0.1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1"/>
      <c r="B22" s="3" t="s">
        <v>24</v>
      </c>
      <c r="C22" s="3" t="s">
        <v>25</v>
      </c>
      <c r="D22" s="3" t="s">
        <v>26</v>
      </c>
      <c r="E22" s="3" t="s">
        <v>27</v>
      </c>
      <c r="F22" s="3" t="s">
        <v>28</v>
      </c>
      <c r="G22" s="4" t="s">
        <v>29</v>
      </c>
      <c r="H22" s="1"/>
      <c r="I22" s="1" t="s">
        <v>17</v>
      </c>
      <c r="J22" s="1">
        <f>J21/12</f>
        <v>8.3333333333333332E-3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1"/>
      <c r="B23" s="19">
        <v>1</v>
      </c>
      <c r="C23" s="36">
        <f>J23</f>
        <v>1000</v>
      </c>
      <c r="D23" s="22">
        <f>$J$22</f>
        <v>8.3333333333333332E-3</v>
      </c>
      <c r="E23" s="28">
        <f>C23*D23</f>
        <v>8.3333333333333339</v>
      </c>
      <c r="F23" s="31">
        <f>G23-E23</f>
        <v>79.582553896676245</v>
      </c>
      <c r="G23" s="17">
        <f t="shared" ref="G23:G34" si="4">$J$24</f>
        <v>87.915887230009574</v>
      </c>
      <c r="H23" s="1"/>
      <c r="I23" s="1" t="s">
        <v>15</v>
      </c>
      <c r="J23" s="1">
        <v>1000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1"/>
      <c r="B24" s="20">
        <v>2</v>
      </c>
      <c r="C24" s="26">
        <f>C23-F23</f>
        <v>920.41744610332375</v>
      </c>
      <c r="D24" s="23">
        <f t="shared" ref="D24:D34" si="5">$J$22</f>
        <v>8.3333333333333332E-3</v>
      </c>
      <c r="E24" s="29">
        <f>C24*D24</f>
        <v>7.6701453841943641</v>
      </c>
      <c r="F24" s="26">
        <f>G24-E24</f>
        <v>80.245741845815203</v>
      </c>
      <c r="G24" s="10">
        <f t="shared" si="4"/>
        <v>87.915887230009574</v>
      </c>
      <c r="H24" s="1"/>
      <c r="I24" s="1" t="s">
        <v>6</v>
      </c>
      <c r="J24" s="1">
        <f>J23/J27</f>
        <v>87.915887230009574</v>
      </c>
      <c r="K24" s="1" t="s">
        <v>7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1"/>
      <c r="B25" s="20">
        <v>3</v>
      </c>
      <c r="C25" s="26">
        <f t="shared" ref="C25:C34" si="6">C24-F24</f>
        <v>840.17170425750851</v>
      </c>
      <c r="D25" s="23">
        <f t="shared" si="5"/>
        <v>8.3333333333333332E-3</v>
      </c>
      <c r="E25" s="29">
        <f t="shared" ref="E25:E34" si="7">C25*D25</f>
        <v>7.0014308688125704</v>
      </c>
      <c r="F25" s="26">
        <f t="shared" ref="F25:F34" si="8">G25-E25</f>
        <v>80.914456361196997</v>
      </c>
      <c r="G25" s="10">
        <f t="shared" si="4"/>
        <v>87.915887230009574</v>
      </c>
      <c r="H25" s="1"/>
      <c r="I25" s="1" t="s">
        <v>8</v>
      </c>
      <c r="J25" s="1">
        <f>1/(1+J22)</f>
        <v>0.99173553719008267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</row>
    <row r="26" spans="1:22" x14ac:dyDescent="0.25">
      <c r="A26" s="1"/>
      <c r="B26" s="20">
        <v>4</v>
      </c>
      <c r="C26" s="26">
        <f t="shared" si="6"/>
        <v>759.25724789631147</v>
      </c>
      <c r="D26" s="23">
        <f t="shared" si="5"/>
        <v>8.3333333333333332E-3</v>
      </c>
      <c r="E26" s="29">
        <f t="shared" si="7"/>
        <v>6.3271437324692625</v>
      </c>
      <c r="F26" s="26">
        <f t="shared" si="8"/>
        <v>81.588743497540307</v>
      </c>
      <c r="G26" s="10">
        <f t="shared" si="4"/>
        <v>87.915887230009574</v>
      </c>
      <c r="H26" s="1"/>
      <c r="I26" s="1" t="s">
        <v>5</v>
      </c>
      <c r="J26" s="1">
        <v>12</v>
      </c>
      <c r="K26" s="16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</row>
    <row r="27" spans="1:22" x14ac:dyDescent="0.25">
      <c r="A27" s="1"/>
      <c r="B27" s="20">
        <v>5</v>
      </c>
      <c r="C27" s="26">
        <f t="shared" si="6"/>
        <v>677.66850439877112</v>
      </c>
      <c r="D27" s="23">
        <f t="shared" si="5"/>
        <v>8.3333333333333332E-3</v>
      </c>
      <c r="E27" s="29">
        <f t="shared" si="7"/>
        <v>5.6472375366564256</v>
      </c>
      <c r="F27" s="26">
        <f t="shared" si="8"/>
        <v>82.268649693353154</v>
      </c>
      <c r="G27" s="10">
        <f t="shared" si="4"/>
        <v>87.915887230009574</v>
      </c>
      <c r="H27" s="1"/>
      <c r="I27" s="1" t="s">
        <v>9</v>
      </c>
      <c r="J27" s="1">
        <f>J25*(1-J25^J26)/(1-J25)</f>
        <v>11.374508425124052</v>
      </c>
      <c r="K27" s="16" t="s">
        <v>10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</row>
    <row r="28" spans="1:22" x14ac:dyDescent="0.25">
      <c r="A28" s="1"/>
      <c r="B28" s="20">
        <v>6</v>
      </c>
      <c r="C28" s="26">
        <f t="shared" si="6"/>
        <v>595.39985470541797</v>
      </c>
      <c r="D28" s="23">
        <f t="shared" si="5"/>
        <v>8.3333333333333332E-3</v>
      </c>
      <c r="E28" s="29">
        <f t="shared" si="7"/>
        <v>4.9616654558784834</v>
      </c>
      <c r="F28" s="26">
        <f t="shared" si="8"/>
        <v>82.954221774131085</v>
      </c>
      <c r="G28" s="10">
        <f t="shared" si="4"/>
        <v>87.915887230009574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spans="1:22" x14ac:dyDescent="0.25">
      <c r="A29" s="1"/>
      <c r="B29" s="20">
        <v>7</v>
      </c>
      <c r="C29" s="26">
        <f t="shared" si="6"/>
        <v>512.44563293128692</v>
      </c>
      <c r="D29" s="23">
        <f t="shared" si="5"/>
        <v>8.3333333333333332E-3</v>
      </c>
      <c r="E29" s="29">
        <f t="shared" si="7"/>
        <v>4.2703802744273913</v>
      </c>
      <c r="F29" s="26">
        <f t="shared" si="8"/>
        <v>83.645506955582178</v>
      </c>
      <c r="G29" s="10">
        <f t="shared" si="4"/>
        <v>87.915887230009574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25">
      <c r="A30" s="1"/>
      <c r="B30" s="20">
        <v>8</v>
      </c>
      <c r="C30" s="26">
        <f t="shared" si="6"/>
        <v>428.80012597570476</v>
      </c>
      <c r="D30" s="23">
        <f t="shared" si="5"/>
        <v>8.3333333333333332E-3</v>
      </c>
      <c r="E30" s="29">
        <f t="shared" si="7"/>
        <v>3.5733343831308728</v>
      </c>
      <c r="F30" s="26">
        <f t="shared" si="8"/>
        <v>84.342552846878704</v>
      </c>
      <c r="G30" s="10">
        <f t="shared" si="4"/>
        <v>87.915887230009574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</row>
    <row r="31" spans="1:22" x14ac:dyDescent="0.25">
      <c r="A31" s="1"/>
      <c r="B31" s="20">
        <v>9</v>
      </c>
      <c r="C31" s="26">
        <f t="shared" si="6"/>
        <v>344.45757312882608</v>
      </c>
      <c r="D31" s="23">
        <f t="shared" si="5"/>
        <v>8.3333333333333332E-3</v>
      </c>
      <c r="E31" s="29">
        <f t="shared" si="7"/>
        <v>2.8704797760735508</v>
      </c>
      <c r="F31" s="26">
        <f t="shared" si="8"/>
        <v>85.045407453936022</v>
      </c>
      <c r="G31" s="10">
        <f t="shared" si="4"/>
        <v>87.915887230009574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</row>
    <row r="32" spans="1:22" x14ac:dyDescent="0.25">
      <c r="A32" s="1"/>
      <c r="B32" s="20">
        <v>10</v>
      </c>
      <c r="C32" s="26">
        <f t="shared" si="6"/>
        <v>259.41216567489005</v>
      </c>
      <c r="D32" s="23">
        <f t="shared" si="5"/>
        <v>8.3333333333333332E-3</v>
      </c>
      <c r="E32" s="29">
        <f t="shared" si="7"/>
        <v>2.1617680472907503</v>
      </c>
      <c r="F32" s="26">
        <f t="shared" si="8"/>
        <v>85.754119182718824</v>
      </c>
      <c r="G32" s="10">
        <f t="shared" si="4"/>
        <v>87.915887230009574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</row>
    <row r="33" spans="1:22" x14ac:dyDescent="0.25">
      <c r="A33" s="1"/>
      <c r="B33" s="20">
        <v>11</v>
      </c>
      <c r="C33" s="26">
        <f t="shared" si="6"/>
        <v>173.65804649217122</v>
      </c>
      <c r="D33" s="23">
        <f t="shared" si="5"/>
        <v>8.3333333333333332E-3</v>
      </c>
      <c r="E33" s="29">
        <f t="shared" si="7"/>
        <v>1.4471503874347602</v>
      </c>
      <c r="F33" s="26">
        <f t="shared" si="8"/>
        <v>86.468736842574813</v>
      </c>
      <c r="G33" s="10">
        <f t="shared" si="4"/>
        <v>87.915887230009574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</row>
    <row r="34" spans="1:22" x14ac:dyDescent="0.25">
      <c r="A34" s="1"/>
      <c r="B34" s="21">
        <v>12</v>
      </c>
      <c r="C34" s="27">
        <f t="shared" si="6"/>
        <v>87.18930964959641</v>
      </c>
      <c r="D34" s="24">
        <f t="shared" si="5"/>
        <v>8.3333333333333332E-3</v>
      </c>
      <c r="E34" s="30">
        <f t="shared" si="7"/>
        <v>0.72657758041330345</v>
      </c>
      <c r="F34" s="27">
        <f t="shared" si="8"/>
        <v>87.189309649596268</v>
      </c>
      <c r="G34" s="18">
        <f t="shared" si="4"/>
        <v>87.915887230009574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2" x14ac:dyDescent="0.25">
      <c r="A35" s="1"/>
      <c r="B35" s="14" t="s">
        <v>30</v>
      </c>
      <c r="C35" s="21"/>
      <c r="D35" s="21"/>
      <c r="E35" s="25">
        <f>SUM(E23:E34)</f>
        <v>54.990646760115062</v>
      </c>
      <c r="F35" s="14">
        <f t="shared" ref="F35:G35" si="9">SUM(F23:F34)</f>
        <v>999.99999999999966</v>
      </c>
      <c r="G35" s="3">
        <f t="shared" si="9"/>
        <v>1054.9906467601152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</row>
    <row r="37" spans="1:2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</row>
    <row r="38" spans="1:2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</row>
    <row r="39" spans="1:2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</row>
    <row r="40" spans="1:2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</row>
    <row r="41" spans="1:2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</row>
    <row r="42" spans="1:2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 x14ac:dyDescent="0.25">
      <c r="A44" s="1"/>
      <c r="B44" s="1" t="s">
        <v>12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</row>
    <row r="45" spans="1:2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</row>
    <row r="46" spans="1:22" x14ac:dyDescent="0.25">
      <c r="A46" s="1"/>
      <c r="B46" s="3" t="s">
        <v>24</v>
      </c>
      <c r="C46" s="3" t="s">
        <v>25</v>
      </c>
      <c r="D46" s="3" t="s">
        <v>26</v>
      </c>
      <c r="E46" s="3" t="s">
        <v>27</v>
      </c>
      <c r="F46" s="3" t="s">
        <v>28</v>
      </c>
      <c r="G46" s="4" t="s">
        <v>29</v>
      </c>
      <c r="H46" s="1"/>
      <c r="I46" s="1" t="s">
        <v>16</v>
      </c>
      <c r="J46" s="1">
        <v>0.1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</row>
    <row r="47" spans="1:22" x14ac:dyDescent="0.25">
      <c r="A47" s="1"/>
      <c r="B47" s="19">
        <v>1</v>
      </c>
      <c r="C47" s="19">
        <f>J48</f>
        <v>1000</v>
      </c>
      <c r="D47" s="22">
        <f>$J$47</f>
        <v>8.3333333333333332E-3</v>
      </c>
      <c r="E47" s="28">
        <f>C47*D47</f>
        <v>8.3333333333333339</v>
      </c>
      <c r="F47" s="31">
        <f>G47-E47</f>
        <v>163.2280608522583</v>
      </c>
      <c r="G47" s="17">
        <f>$J$49</f>
        <v>171.56139418559164</v>
      </c>
      <c r="H47" s="1"/>
      <c r="I47" s="1" t="s">
        <v>17</v>
      </c>
      <c r="J47" s="1">
        <f>J46/12</f>
        <v>8.3333333333333332E-3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</row>
    <row r="48" spans="1:22" x14ac:dyDescent="0.25">
      <c r="A48" s="1"/>
      <c r="B48" s="20">
        <v>2</v>
      </c>
      <c r="C48" s="26">
        <f>C47-F47</f>
        <v>836.7719391477417</v>
      </c>
      <c r="D48" s="23">
        <f t="shared" ref="D48:D52" si="10">$J$47</f>
        <v>8.3333333333333332E-3</v>
      </c>
      <c r="E48" s="29">
        <f>C48*D48</f>
        <v>6.9730994928978474</v>
      </c>
      <c r="F48" s="26">
        <f>G48-E48</f>
        <v>164.58829469269378</v>
      </c>
      <c r="G48" s="10">
        <f t="shared" ref="G48:G52" si="11">$J$49</f>
        <v>171.56139418559164</v>
      </c>
      <c r="H48" s="1"/>
      <c r="I48" s="1" t="s">
        <v>15</v>
      </c>
      <c r="J48" s="1">
        <v>1000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</row>
    <row r="49" spans="1:22" x14ac:dyDescent="0.25">
      <c r="A49" s="1"/>
      <c r="B49" s="20">
        <v>3</v>
      </c>
      <c r="C49" s="26">
        <f t="shared" ref="C49:C52" si="12">C48-F48</f>
        <v>672.1836444550479</v>
      </c>
      <c r="D49" s="23">
        <f t="shared" si="10"/>
        <v>8.3333333333333332E-3</v>
      </c>
      <c r="E49" s="29">
        <f t="shared" ref="E49:E52" si="13">C49*D49</f>
        <v>5.6015303704587325</v>
      </c>
      <c r="F49" s="26">
        <f t="shared" ref="F49:F52" si="14">G49-E49</f>
        <v>165.95986381513291</v>
      </c>
      <c r="G49" s="10">
        <f t="shared" si="11"/>
        <v>171.56139418559164</v>
      </c>
      <c r="H49" s="1"/>
      <c r="I49" s="1" t="s">
        <v>6</v>
      </c>
      <c r="J49" s="1">
        <f>J48/J52</f>
        <v>171.56139418559164</v>
      </c>
      <c r="K49" s="1" t="s">
        <v>7</v>
      </c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</row>
    <row r="50" spans="1:22" x14ac:dyDescent="0.25">
      <c r="A50" s="1"/>
      <c r="B50" s="20">
        <v>4</v>
      </c>
      <c r="C50" s="26">
        <f t="shared" si="12"/>
        <v>506.22378063991499</v>
      </c>
      <c r="D50" s="23">
        <f t="shared" si="10"/>
        <v>8.3333333333333332E-3</v>
      </c>
      <c r="E50" s="29">
        <f t="shared" si="13"/>
        <v>4.2185315053326251</v>
      </c>
      <c r="F50" s="26">
        <f t="shared" si="14"/>
        <v>167.342862680259</v>
      </c>
      <c r="G50" s="10">
        <f t="shared" si="11"/>
        <v>171.56139418559164</v>
      </c>
      <c r="H50" s="1"/>
      <c r="I50" s="1" t="s">
        <v>8</v>
      </c>
      <c r="J50" s="1">
        <f>1/(1+J47)</f>
        <v>0.99173553719008267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</row>
    <row r="51" spans="1:22" x14ac:dyDescent="0.25">
      <c r="A51" s="1"/>
      <c r="B51" s="20">
        <v>5</v>
      </c>
      <c r="C51" s="26">
        <f t="shared" si="12"/>
        <v>338.88091795965602</v>
      </c>
      <c r="D51" s="23">
        <f t="shared" si="10"/>
        <v>8.3333333333333332E-3</v>
      </c>
      <c r="E51" s="29">
        <f t="shared" si="13"/>
        <v>2.8240076496638</v>
      </c>
      <c r="F51" s="26">
        <f t="shared" si="14"/>
        <v>168.73738653592784</v>
      </c>
      <c r="G51" s="10">
        <f t="shared" si="11"/>
        <v>171.56139418559164</v>
      </c>
      <c r="H51" s="1"/>
      <c r="I51" s="1" t="s">
        <v>5</v>
      </c>
      <c r="J51" s="1">
        <v>6</v>
      </c>
      <c r="K51" s="16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</row>
    <row r="52" spans="1:22" x14ac:dyDescent="0.25">
      <c r="A52" s="1"/>
      <c r="B52" s="20">
        <v>6</v>
      </c>
      <c r="C52" s="26">
        <f t="shared" si="12"/>
        <v>170.14353142372818</v>
      </c>
      <c r="D52" s="23">
        <f t="shared" si="10"/>
        <v>8.3333333333333332E-3</v>
      </c>
      <c r="E52" s="29">
        <f t="shared" si="13"/>
        <v>1.4178627618644015</v>
      </c>
      <c r="F52" s="26">
        <f t="shared" si="14"/>
        <v>170.14353142372724</v>
      </c>
      <c r="G52" s="10">
        <f t="shared" si="11"/>
        <v>171.56139418559164</v>
      </c>
      <c r="H52" s="1"/>
      <c r="I52" s="1" t="s">
        <v>9</v>
      </c>
      <c r="J52" s="1">
        <f>J50*(1-J50^J51)/(1-J50)</f>
        <v>5.8288171691949549</v>
      </c>
      <c r="K52" s="16" t="s">
        <v>10</v>
      </c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</row>
    <row r="53" spans="1:22" x14ac:dyDescent="0.25">
      <c r="A53" s="1"/>
      <c r="B53" s="14" t="s">
        <v>30</v>
      </c>
      <c r="C53" s="3"/>
      <c r="D53" s="3"/>
      <c r="E53" s="14">
        <f>SUM(E47:E52)</f>
        <v>29.368365113550741</v>
      </c>
      <c r="F53" s="25">
        <f>SUM(F47:F52)</f>
        <v>999.99999999999909</v>
      </c>
      <c r="G53" s="3">
        <f>SUM(G47:G52)</f>
        <v>1029.3683651135498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</row>
    <row r="54" spans="1:2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</row>
    <row r="55" spans="1:2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</row>
    <row r="56" spans="1:2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</row>
    <row r="57" spans="1:2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</row>
    <row r="58" spans="1:2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</row>
    <row r="59" spans="1:2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</row>
    <row r="60" spans="1:2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</row>
    <row r="61" spans="1:2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</row>
    <row r="62" spans="1:2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</row>
    <row r="63" spans="1:2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</row>
    <row r="64" spans="1:2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</row>
    <row r="65" spans="1:2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</row>
    <row r="66" spans="1:2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</row>
    <row r="67" spans="1:2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</row>
    <row r="68" spans="1:2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</row>
    <row r="69" spans="1:2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</row>
    <row r="70" spans="1:2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1.CapitalAndInterestAtEnd</vt:lpstr>
      <vt:lpstr>2.CapitalAtEndInterestPerPeriod</vt:lpstr>
      <vt:lpstr>3.ConstantCapitalPart</vt:lpstr>
      <vt:lpstr>4.ConstantInstallment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2016-01-07T22:54:17Z</dcterms:modified>
</cp:coreProperties>
</file>