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codeName="ThisWorkbook"/>
  <xr:revisionPtr revIDLastSave="0" documentId="13_ncr:1_{0C2A7DC7-4CDF-4853-89F0-CD360EE7E60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ProjectSchedule" sheetId="11" r:id="rId1"/>
  </sheets>
  <definedNames>
    <definedName name="Display_Week">ProjectSchedule!$D$4</definedName>
    <definedName name="_xlnm.Print_Titles" localSheetId="0">ProjectSchedule!$4:$5</definedName>
    <definedName name="Project_Start">ProjectSchedule!$D$3</definedName>
    <definedName name="task_end" localSheetId="0">ProjectSchedule!$E1</definedName>
    <definedName name="task_progress" localSheetId="0">ProjectSchedule!#REF!</definedName>
    <definedName name="task_start" localSheetId="0">ProjectSchedule!$D1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1" l="1"/>
  <c r="D27" i="11"/>
  <c r="E28" i="11"/>
  <c r="D28" i="11"/>
  <c r="E26" i="11"/>
  <c r="D26" i="11"/>
  <c r="E25" i="11"/>
  <c r="D25" i="11"/>
  <c r="E23" i="11"/>
  <c r="D23" i="11"/>
  <c r="E22" i="11"/>
  <c r="D22" i="11"/>
  <c r="E21" i="11"/>
  <c r="D21" i="11"/>
  <c r="E20" i="11"/>
  <c r="E19" i="11"/>
  <c r="D20" i="11"/>
  <c r="D19" i="11"/>
  <c r="E17" i="11"/>
  <c r="D17" i="11"/>
  <c r="E16" i="11"/>
  <c r="E15" i="11"/>
  <c r="D16" i="11"/>
  <c r="D15" i="11"/>
  <c r="E14" i="11"/>
  <c r="E13" i="11"/>
  <c r="E12" i="11"/>
  <c r="D13" i="11"/>
  <c r="D12" i="11"/>
  <c r="E11" i="11"/>
  <c r="D14" i="11"/>
  <c r="D11" i="11"/>
  <c r="D9" i="11"/>
  <c r="E9" i="11"/>
  <c r="E8" i="11"/>
  <c r="D8" i="11"/>
  <c r="H5" i="11" l="1"/>
  <c r="G6" i="11" l="1"/>
  <c r="G29" i="11" l="1"/>
  <c r="G24" i="11"/>
  <c r="G19" i="11"/>
  <c r="G18" i="11"/>
  <c r="G10" i="11"/>
  <c r="G7" i="11"/>
  <c r="G8" i="11" l="1"/>
  <c r="G25" i="11" l="1"/>
  <c r="G9" i="11"/>
  <c r="G11" i="11"/>
  <c r="I5" i="11"/>
  <c r="H4" i="11"/>
  <c r="J5" i="11" l="1"/>
  <c r="K5" i="11" l="1"/>
  <c r="L5" i="11" l="1"/>
  <c r="M5" i="11" l="1"/>
  <c r="N5" i="11" l="1"/>
  <c r="O5" i="11" l="1"/>
  <c r="O4" i="11" l="1"/>
  <c r="P5" i="11"/>
  <c r="Q5" i="11" l="1"/>
  <c r="R5" i="11" l="1"/>
  <c r="S5" i="11" l="1"/>
  <c r="T5" i="11" l="1"/>
  <c r="U5" i="11" l="1"/>
  <c r="V5" i="11" l="1"/>
  <c r="W5" i="11" l="1"/>
  <c r="V4" i="11"/>
  <c r="X5" i="11" l="1"/>
  <c r="Y5" i="11" l="1"/>
  <c r="Z5" i="11" l="1"/>
  <c r="AA5" i="11" l="1"/>
  <c r="AB5" i="11" l="1"/>
  <c r="AC5" i="11" l="1"/>
  <c r="AC4" i="11" l="1"/>
  <c r="AD5" i="11"/>
  <c r="AE5" i="11" l="1"/>
  <c r="AF5" i="11" l="1"/>
  <c r="AG5" i="11" l="1"/>
  <c r="AH5" i="11" l="1"/>
  <c r="AI5" i="11" l="1"/>
  <c r="AJ5" i="11" l="1"/>
  <c r="AK5" i="11" l="1"/>
  <c r="AJ4" i="11"/>
  <c r="AL5" i="11" l="1"/>
  <c r="AM5" i="11" l="1"/>
  <c r="AN5" i="11" l="1"/>
  <c r="AO5" i="11" l="1"/>
  <c r="AP5" i="11" l="1"/>
  <c r="AQ5" i="11" l="1"/>
  <c r="AR5" i="11" l="1"/>
  <c r="AQ4" i="11"/>
  <c r="AS5" i="11" l="1"/>
  <c r="AT5" i="11" l="1"/>
  <c r="AU5" i="11" l="1"/>
  <c r="AV5" i="11" l="1"/>
  <c r="AW5" i="11" l="1"/>
  <c r="AX5" i="11" l="1"/>
  <c r="AX4" i="11" l="1"/>
  <c r="AY5" i="11"/>
  <c r="AZ5" i="11" l="1"/>
  <c r="BA5" i="11" l="1"/>
  <c r="BB5" i="11" l="1"/>
  <c r="BC5" i="11" l="1"/>
  <c r="BD5" i="11" l="1"/>
  <c r="BE5" i="11" l="1"/>
  <c r="BF5" i="11" l="1"/>
  <c r="BE4" i="11"/>
  <c r="BG5" i="11" l="1"/>
  <c r="BH5" i="11" l="1"/>
  <c r="BI5" i="11" l="1"/>
  <c r="BJ5" i="11" l="1"/>
  <c r="BK5" i="11" l="1"/>
  <c r="BL5" i="11" l="1"/>
  <c r="BM5" i="11" l="1"/>
  <c r="BN5" i="11" s="1"/>
  <c r="BO5" i="11" s="1"/>
  <c r="BP5" i="11" s="1"/>
  <c r="BQ5" i="11" s="1"/>
  <c r="BR5" i="11" s="1"/>
  <c r="BS5" i="11" s="1"/>
  <c r="BL4" i="11"/>
  <c r="BT5" i="11" l="1"/>
  <c r="BU5" i="11" s="1"/>
  <c r="BV5" i="11" s="1"/>
  <c r="BW5" i="11" s="1"/>
  <c r="BX5" i="11" s="1"/>
  <c r="BY5" i="11" s="1"/>
  <c r="BZ5" i="11" s="1"/>
  <c r="BS4" i="11"/>
  <c r="CA5" i="11" l="1"/>
  <c r="CB5" i="11" s="1"/>
  <c r="CC5" i="11" s="1"/>
  <c r="CD5" i="11" s="1"/>
  <c r="CE5" i="11" s="1"/>
  <c r="CF5" i="11" s="1"/>
  <c r="BZ4" i="11"/>
</calcChain>
</file>

<file path=xl/sharedStrings.xml><?xml version="1.0" encoding="utf-8"?>
<sst xmlns="http://schemas.openxmlformats.org/spreadsheetml/2006/main" count="47" uniqueCount="38">
  <si>
    <t>Projekt kezdete:</t>
  </si>
  <si>
    <t>Feladat</t>
  </si>
  <si>
    <t>Mérföldkő I.</t>
  </si>
  <si>
    <t>Mérföldkő II.</t>
  </si>
  <si>
    <t>Mérföldkő IIII.</t>
  </si>
  <si>
    <t>Felelős</t>
  </si>
  <si>
    <t>Kezdete</t>
  </si>
  <si>
    <t>Vége</t>
  </si>
  <si>
    <t>Projektterv kitöltése</t>
  </si>
  <si>
    <t>Mindenki</t>
  </si>
  <si>
    <t>Bemutató elkészítése</t>
  </si>
  <si>
    <t>Zombori Tamás</t>
  </si>
  <si>
    <t>Use Case diagram</t>
  </si>
  <si>
    <t>Class diagram</t>
  </si>
  <si>
    <t>Sequence diagram</t>
  </si>
  <si>
    <t>EK diagram, relációsémák</t>
  </si>
  <si>
    <t>Package diagram</t>
  </si>
  <si>
    <t>Képernyőtervek</t>
  </si>
  <si>
    <t>Pusztai Ágnes Anna, Zombori Tamás</t>
  </si>
  <si>
    <t>Madarász Máté, Kanyó József</t>
  </si>
  <si>
    <t>Kubatov Tamás, Zombori Tamás, Pusztai Ágnes Anna</t>
  </si>
  <si>
    <t>Madarász Máté, Kubatov Tamás, Kanyó József</t>
  </si>
  <si>
    <t>Kurai István</t>
  </si>
  <si>
    <t>Statikus weblapok elkészítése (frontend)</t>
  </si>
  <si>
    <t>Adatbázis felállítása, feltöltése adatokkal</t>
  </si>
  <si>
    <t>Üzleti logika fejlesztése (backend)</t>
  </si>
  <si>
    <t>Tesztelési dokumentum</t>
  </si>
  <si>
    <t>Kurai István, Kanyó József, Zombori Tamás</t>
  </si>
  <si>
    <t>Pusztai Ágnes Anna, Madarász Máté, Kurai István</t>
  </si>
  <si>
    <t>Kubatov Tamás</t>
  </si>
  <si>
    <t>Dokumentációk, tervek az új funkciókhoz</t>
  </si>
  <si>
    <t>Javított minőségű prototípus új funciókkal</t>
  </si>
  <si>
    <t>Tesztelési dokumentum az új funkciókhoz</t>
  </si>
  <si>
    <t>Kanyó József, Kurai István, Kubatov Tamás</t>
  </si>
  <si>
    <t>Madarász Máté</t>
  </si>
  <si>
    <t>üzeneteSZTEk</t>
  </si>
  <si>
    <t>Kedd 16:00</t>
  </si>
  <si>
    <t>Mérföldkő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</si>
</sst>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.00_);_(* \(#,##0.00\);_(* &quot;-&quot;??_);_(@_)"/>
    <numFmt numFmtId="165" formatCode="m/d/yy;@"/>
    <numFmt numFmtId="166" formatCode="ddd\,\ m/d/yyyy"/>
    <numFmt numFmtId="167" formatCode="mmm\ d\,\ yyyy"/>
    <numFmt numFmtId="168" formatCode="d"/>
  </numFmts>
  <fonts count="18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3" fillId="0" borderId="0"/>
    <xf numFmtId="164" fontId="7" fillId="0" borderId="3" applyFont="0" applyFill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6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</cellStyleXfs>
  <cellXfs count="6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9" fillId="7" borderId="0" xfId="0" applyNumberFormat="1" applyFont="1" applyFill="1" applyAlignment="1">
      <alignment horizontal="center" vertical="center"/>
    </xf>
    <xf numFmtId="168" fontId="9" fillId="7" borderId="6" xfId="0" applyNumberFormat="1" applyFont="1" applyFill="1" applyBorder="1" applyAlignment="1">
      <alignment horizontal="center" vertical="center"/>
    </xf>
    <xf numFmtId="168" fontId="9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1" applyFont="1" applyAlignment="1" applyProtection="1"/>
    <xf numFmtId="0" fontId="5" fillId="0" borderId="2" xfId="0" applyFont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5" fillId="8" borderId="2" xfId="0" applyNumberFormat="1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2"/>
    <xf numFmtId="0" fontId="13" fillId="0" borderId="0" xfId="2" applyAlignment="1">
      <alignment wrapText="1"/>
    </xf>
    <xf numFmtId="0" fontId="13" fillId="0" borderId="0" xfId="0" applyFont="1" applyAlignment="1">
      <alignment horizontal="center"/>
    </xf>
    <xf numFmtId="0" fontId="12" fillId="0" borderId="0" xfId="1" applyFont="1" applyProtection="1">
      <alignment vertical="top"/>
    </xf>
    <xf numFmtId="0" fontId="0" fillId="0" borderId="0" xfId="0" applyAlignment="1">
      <alignment wrapText="1"/>
    </xf>
    <xf numFmtId="0" fontId="8" fillId="0" borderId="0" xfId="5"/>
    <xf numFmtId="165" fontId="7" fillId="3" borderId="2" xfId="9" applyFill="1">
      <alignment horizontal="center" vertical="center"/>
    </xf>
    <xf numFmtId="165" fontId="7" fillId="4" borderId="2" xfId="9" applyFill="1">
      <alignment horizontal="center" vertical="center"/>
    </xf>
    <xf numFmtId="165" fontId="7" fillId="11" borderId="2" xfId="9" applyFill="1">
      <alignment horizontal="center" vertical="center"/>
    </xf>
    <xf numFmtId="165" fontId="7" fillId="10" borderId="2" xfId="9" applyFill="1">
      <alignment horizontal="center" vertical="center"/>
    </xf>
    <xf numFmtId="0" fontId="7" fillId="8" borderId="2" xfId="10" applyFill="1">
      <alignment horizontal="center" vertical="center"/>
    </xf>
    <xf numFmtId="0" fontId="7" fillId="9" borderId="2" xfId="10" applyFill="1">
      <alignment horizontal="center" vertical="center"/>
    </xf>
    <xf numFmtId="0" fontId="7" fillId="6" borderId="2" xfId="10" applyFill="1">
      <alignment horizontal="center" vertical="center"/>
    </xf>
    <xf numFmtId="0" fontId="7" fillId="5" borderId="2" xfId="10" applyFill="1">
      <alignment horizontal="center" vertical="center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0" fillId="0" borderId="8" xfId="0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165" fontId="4" fillId="7" borderId="2" xfId="0" applyNumberFormat="1" applyFont="1" applyFill="1" applyBorder="1" applyAlignment="1">
      <alignment horizontal="left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0" fillId="3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  <xf numFmtId="0" fontId="0" fillId="10" borderId="2" xfId="11" applyFont="1" applyFill="1">
      <alignment horizontal="left" vertical="center" indent="2"/>
    </xf>
    <xf numFmtId="0" fontId="0" fillId="10" borderId="2" xfId="10" applyFont="1" applyFill="1">
      <alignment horizontal="center" vertical="center"/>
    </xf>
    <xf numFmtId="0" fontId="0" fillId="11" borderId="2" xfId="11" applyFont="1" applyFill="1">
      <alignment horizontal="left" vertical="center" indent="2"/>
    </xf>
    <xf numFmtId="0" fontId="0" fillId="11" borderId="2" xfId="10" applyFont="1" applyFill="1">
      <alignment horizontal="center" vertical="center"/>
    </xf>
    <xf numFmtId="0" fontId="0" fillId="4" borderId="2" xfId="11" applyFont="1" applyFill="1">
      <alignment horizontal="left" vertical="center" indent="2"/>
    </xf>
    <xf numFmtId="0" fontId="0" fillId="4" borderId="2" xfId="10" applyFont="1" applyFill="1">
      <alignment horizontal="center" vertical="center"/>
    </xf>
    <xf numFmtId="0" fontId="14" fillId="12" borderId="1" xfId="0" applyFont="1" applyFill="1" applyBorder="1" applyAlignment="1">
      <alignment horizontal="left" vertical="center" indent="1"/>
    </xf>
    <xf numFmtId="0" fontId="14" fillId="12" borderId="1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left" vertical="center" indent="1"/>
    </xf>
    <xf numFmtId="0" fontId="15" fillId="9" borderId="2" xfId="0" applyFont="1" applyFill="1" applyBorder="1" applyAlignment="1">
      <alignment horizontal="left" vertical="center" indent="1"/>
    </xf>
    <xf numFmtId="0" fontId="15" fillId="6" borderId="2" xfId="0" applyFont="1" applyFill="1" applyBorder="1" applyAlignment="1">
      <alignment horizontal="left" vertical="center" indent="1"/>
    </xf>
    <xf numFmtId="0" fontId="15" fillId="5" borderId="2" xfId="0" applyFont="1" applyFill="1" applyBorder="1" applyAlignment="1">
      <alignment horizontal="left" vertical="center" indent="1"/>
    </xf>
    <xf numFmtId="0" fontId="16" fillId="0" borderId="0" xfId="7" applyFont="1">
      <alignment horizontal="right" indent="1"/>
    </xf>
    <xf numFmtId="0" fontId="17" fillId="0" borderId="0" xfId="4" applyFont="1" applyAlignment="1">
      <alignment horizontal="left"/>
    </xf>
    <xf numFmtId="167" fontId="0" fillId="7" borderId="4" xfId="0" applyNumberFormat="1" applyFill="1" applyBorder="1" applyAlignment="1">
      <alignment horizontal="left" vertical="center" wrapText="1" indent="1"/>
    </xf>
    <xf numFmtId="167" fontId="0" fillId="7" borderId="1" xfId="0" applyNumberFormat="1" applyFill="1" applyBorder="1" applyAlignment="1">
      <alignment horizontal="left" vertical="center" wrapText="1" indent="1"/>
    </xf>
    <xf numFmtId="167" fontId="0" fillId="7" borderId="5" xfId="0" applyNumberFormat="1" applyFill="1" applyBorder="1" applyAlignment="1">
      <alignment horizontal="left" vertical="center" wrapText="1" indent="1"/>
    </xf>
    <xf numFmtId="166" fontId="7" fillId="0" borderId="3" xfId="8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51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50"/>
      <tableStyleElement type="headerRow" dxfId="49"/>
      <tableStyleElement type="totalRow" dxfId="48"/>
      <tableStyleElement type="firstColumn" dxfId="47"/>
      <tableStyleElement type="lastColumn" dxfId="46"/>
      <tableStyleElement type="firstRowStripe" dxfId="45"/>
      <tableStyleElement type="secondRowStripe" dxfId="44"/>
      <tableStyleElement type="firstColumnStripe" dxfId="43"/>
      <tableStyleElement type="secondColumnStripe" dxfId="4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F32"/>
  <sheetViews>
    <sheetView showGridLines="0" tabSelected="1" showRuler="0" zoomScaleNormal="100" zoomScalePageLayoutView="70" workbookViewId="0">
      <pane ySplit="5" topLeftCell="A6" activePane="bottomLeft" state="frozen"/>
      <selection pane="bottomLeft" activeCell="B3" sqref="B3"/>
    </sheetView>
  </sheetViews>
  <sheetFormatPr defaultRowHeight="30" customHeight="1" x14ac:dyDescent="0.45"/>
  <cols>
    <col min="1" max="1" width="2.73046875" style="22" customWidth="1"/>
    <col min="2" max="2" width="36.9296875" bestFit="1" customWidth="1"/>
    <col min="3" max="3" width="46.06640625" customWidth="1"/>
    <col min="4" max="4" width="10.3984375" style="4" customWidth="1"/>
    <col min="5" max="5" width="10.3984375" customWidth="1"/>
    <col min="6" max="6" width="2.73046875" style="41" customWidth="1"/>
    <col min="7" max="7" width="6.1328125" hidden="1" customWidth="1"/>
    <col min="8" max="84" width="2.59765625" customWidth="1"/>
  </cols>
  <sheetData>
    <row r="1" spans="1:84" ht="30" customHeight="1" x14ac:dyDescent="0.75">
      <c r="A1" s="23"/>
      <c r="B1" s="61" t="s">
        <v>35</v>
      </c>
      <c r="C1" s="1"/>
      <c r="D1" s="3"/>
      <c r="E1" s="21"/>
      <c r="F1" s="40"/>
      <c r="G1" s="21"/>
      <c r="H1" s="21"/>
    </row>
    <row r="2" spans="1:84" ht="30" customHeight="1" x14ac:dyDescent="0.55000000000000004">
      <c r="B2" s="27" t="s">
        <v>36</v>
      </c>
      <c r="F2" s="40"/>
      <c r="H2" s="25"/>
    </row>
    <row r="3" spans="1:84" ht="30" customHeight="1" x14ac:dyDescent="0.55000000000000004">
      <c r="B3" s="27"/>
      <c r="C3" s="60" t="s">
        <v>0</v>
      </c>
      <c r="D3" s="65">
        <v>44098</v>
      </c>
      <c r="E3" s="65"/>
      <c r="F3" s="40"/>
    </row>
    <row r="4" spans="1:84" ht="30" customHeight="1" x14ac:dyDescent="0.45">
      <c r="A4" s="23"/>
      <c r="D4"/>
      <c r="F4" s="66"/>
      <c r="H4" s="62">
        <f>H5</f>
        <v>44095</v>
      </c>
      <c r="I4" s="63"/>
      <c r="J4" s="63"/>
      <c r="K4" s="63"/>
      <c r="L4" s="63"/>
      <c r="M4" s="63"/>
      <c r="N4" s="64"/>
      <c r="O4" s="62">
        <f>O5</f>
        <v>44102</v>
      </c>
      <c r="P4" s="63"/>
      <c r="Q4" s="63"/>
      <c r="R4" s="63"/>
      <c r="S4" s="63"/>
      <c r="T4" s="63"/>
      <c r="U4" s="64"/>
      <c r="V4" s="62">
        <f>V5</f>
        <v>44109</v>
      </c>
      <c r="W4" s="63"/>
      <c r="X4" s="63"/>
      <c r="Y4" s="63"/>
      <c r="Z4" s="63"/>
      <c r="AA4" s="63"/>
      <c r="AB4" s="64"/>
      <c r="AC4" s="62">
        <f>AC5</f>
        <v>44116</v>
      </c>
      <c r="AD4" s="63"/>
      <c r="AE4" s="63"/>
      <c r="AF4" s="63"/>
      <c r="AG4" s="63"/>
      <c r="AH4" s="63"/>
      <c r="AI4" s="64"/>
      <c r="AJ4" s="62">
        <f>AJ5</f>
        <v>44123</v>
      </c>
      <c r="AK4" s="63"/>
      <c r="AL4" s="63"/>
      <c r="AM4" s="63"/>
      <c r="AN4" s="63"/>
      <c r="AO4" s="63"/>
      <c r="AP4" s="64"/>
      <c r="AQ4" s="62">
        <f>AQ5</f>
        <v>44130</v>
      </c>
      <c r="AR4" s="63"/>
      <c r="AS4" s="63"/>
      <c r="AT4" s="63"/>
      <c r="AU4" s="63"/>
      <c r="AV4" s="63"/>
      <c r="AW4" s="64"/>
      <c r="AX4" s="62">
        <f>AX5</f>
        <v>44137</v>
      </c>
      <c r="AY4" s="63"/>
      <c r="AZ4" s="63"/>
      <c r="BA4" s="63"/>
      <c r="BB4" s="63"/>
      <c r="BC4" s="63"/>
      <c r="BD4" s="64"/>
      <c r="BE4" s="62">
        <f>BE5</f>
        <v>44144</v>
      </c>
      <c r="BF4" s="63"/>
      <c r="BG4" s="63"/>
      <c r="BH4" s="63"/>
      <c r="BI4" s="63"/>
      <c r="BJ4" s="63"/>
      <c r="BK4" s="64"/>
      <c r="BL4" s="62">
        <f>BL5</f>
        <v>44151</v>
      </c>
      <c r="BM4" s="63"/>
      <c r="BN4" s="63"/>
      <c r="BO4" s="63"/>
      <c r="BP4" s="63"/>
      <c r="BQ4" s="63"/>
      <c r="BR4" s="64"/>
      <c r="BS4" s="62">
        <f>BS5</f>
        <v>44158</v>
      </c>
      <c r="BT4" s="63"/>
      <c r="BU4" s="63"/>
      <c r="BV4" s="63"/>
      <c r="BW4" s="63"/>
      <c r="BX4" s="63"/>
      <c r="BY4" s="64"/>
      <c r="BZ4" s="62">
        <f>BZ5</f>
        <v>44165</v>
      </c>
      <c r="CA4" s="63"/>
      <c r="CB4" s="63"/>
      <c r="CC4" s="63"/>
      <c r="CD4" s="63"/>
      <c r="CE4" s="63"/>
      <c r="CF4" s="64"/>
    </row>
    <row r="5" spans="1:84" ht="30" customHeight="1" thickBot="1" x14ac:dyDescent="0.5">
      <c r="A5" s="23"/>
      <c r="B5" s="54" t="s">
        <v>1</v>
      </c>
      <c r="C5" s="55" t="s">
        <v>5</v>
      </c>
      <c r="D5" s="55" t="s">
        <v>6</v>
      </c>
      <c r="E5" s="55" t="s">
        <v>7</v>
      </c>
      <c r="F5" s="67"/>
      <c r="H5" s="6">
        <f>Project_Start-WEEKDAY(Project_Start,1)+2</f>
        <v>44095</v>
      </c>
      <c r="I5" s="5">
        <f>H5+1</f>
        <v>44096</v>
      </c>
      <c r="J5" s="5">
        <f t="shared" ref="J5:AW5" si="0">I5+1</f>
        <v>44097</v>
      </c>
      <c r="K5" s="5">
        <f t="shared" si="0"/>
        <v>44098</v>
      </c>
      <c r="L5" s="5">
        <f t="shared" si="0"/>
        <v>44099</v>
      </c>
      <c r="M5" s="5">
        <f t="shared" si="0"/>
        <v>44100</v>
      </c>
      <c r="N5" s="7">
        <f t="shared" si="0"/>
        <v>44101</v>
      </c>
      <c r="O5" s="6">
        <f>N5+1</f>
        <v>44102</v>
      </c>
      <c r="P5" s="5">
        <f>O5+1</f>
        <v>44103</v>
      </c>
      <c r="Q5" s="5">
        <f t="shared" si="0"/>
        <v>44104</v>
      </c>
      <c r="R5" s="5">
        <f t="shared" si="0"/>
        <v>44105</v>
      </c>
      <c r="S5" s="5">
        <f t="shared" si="0"/>
        <v>44106</v>
      </c>
      <c r="T5" s="5">
        <f t="shared" si="0"/>
        <v>44107</v>
      </c>
      <c r="U5" s="7">
        <f t="shared" si="0"/>
        <v>44108</v>
      </c>
      <c r="V5" s="6">
        <f>U5+1</f>
        <v>44109</v>
      </c>
      <c r="W5" s="5">
        <f>V5+1</f>
        <v>44110</v>
      </c>
      <c r="X5" s="5">
        <f t="shared" si="0"/>
        <v>44111</v>
      </c>
      <c r="Y5" s="5">
        <f t="shared" si="0"/>
        <v>44112</v>
      </c>
      <c r="Z5" s="5">
        <f t="shared" si="0"/>
        <v>44113</v>
      </c>
      <c r="AA5" s="5">
        <f t="shared" si="0"/>
        <v>44114</v>
      </c>
      <c r="AB5" s="7">
        <f t="shared" si="0"/>
        <v>44115</v>
      </c>
      <c r="AC5" s="6">
        <f>AB5+1</f>
        <v>44116</v>
      </c>
      <c r="AD5" s="5">
        <f>AC5+1</f>
        <v>44117</v>
      </c>
      <c r="AE5" s="5">
        <f t="shared" si="0"/>
        <v>44118</v>
      </c>
      <c r="AF5" s="5">
        <f t="shared" si="0"/>
        <v>44119</v>
      </c>
      <c r="AG5" s="5">
        <f t="shared" si="0"/>
        <v>44120</v>
      </c>
      <c r="AH5" s="5">
        <f t="shared" si="0"/>
        <v>44121</v>
      </c>
      <c r="AI5" s="7">
        <f t="shared" si="0"/>
        <v>44122</v>
      </c>
      <c r="AJ5" s="6">
        <f>AI5+1</f>
        <v>44123</v>
      </c>
      <c r="AK5" s="5">
        <f>AJ5+1</f>
        <v>44124</v>
      </c>
      <c r="AL5" s="5">
        <f t="shared" si="0"/>
        <v>44125</v>
      </c>
      <c r="AM5" s="5">
        <f t="shared" si="0"/>
        <v>44126</v>
      </c>
      <c r="AN5" s="5">
        <f t="shared" si="0"/>
        <v>44127</v>
      </c>
      <c r="AO5" s="5">
        <f t="shared" si="0"/>
        <v>44128</v>
      </c>
      <c r="AP5" s="7">
        <f t="shared" si="0"/>
        <v>44129</v>
      </c>
      <c r="AQ5" s="6">
        <f>AP5+1</f>
        <v>44130</v>
      </c>
      <c r="AR5" s="5">
        <f>AQ5+1</f>
        <v>44131</v>
      </c>
      <c r="AS5" s="5">
        <f t="shared" si="0"/>
        <v>44132</v>
      </c>
      <c r="AT5" s="5">
        <f t="shared" si="0"/>
        <v>44133</v>
      </c>
      <c r="AU5" s="5">
        <f t="shared" si="0"/>
        <v>44134</v>
      </c>
      <c r="AV5" s="5">
        <f t="shared" si="0"/>
        <v>44135</v>
      </c>
      <c r="AW5" s="7">
        <f t="shared" si="0"/>
        <v>44136</v>
      </c>
      <c r="AX5" s="6">
        <f>AW5+1</f>
        <v>44137</v>
      </c>
      <c r="AY5" s="5">
        <f>AX5+1</f>
        <v>44138</v>
      </c>
      <c r="AZ5" s="5">
        <f t="shared" ref="AZ5:BD5" si="1">AY5+1</f>
        <v>44139</v>
      </c>
      <c r="BA5" s="5">
        <f t="shared" si="1"/>
        <v>44140</v>
      </c>
      <c r="BB5" s="5">
        <f t="shared" si="1"/>
        <v>44141</v>
      </c>
      <c r="BC5" s="5">
        <f t="shared" si="1"/>
        <v>44142</v>
      </c>
      <c r="BD5" s="7">
        <f t="shared" si="1"/>
        <v>44143</v>
      </c>
      <c r="BE5" s="6">
        <f>BD5+1</f>
        <v>44144</v>
      </c>
      <c r="BF5" s="5">
        <f>BE5+1</f>
        <v>44145</v>
      </c>
      <c r="BG5" s="5">
        <f t="shared" ref="BG5:BL5" si="2">BF5+1</f>
        <v>44146</v>
      </c>
      <c r="BH5" s="5">
        <f t="shared" si="2"/>
        <v>44147</v>
      </c>
      <c r="BI5" s="5">
        <f t="shared" si="2"/>
        <v>44148</v>
      </c>
      <c r="BJ5" s="5">
        <f t="shared" si="2"/>
        <v>44149</v>
      </c>
      <c r="BK5" s="7">
        <f t="shared" si="2"/>
        <v>44150</v>
      </c>
      <c r="BL5" s="6">
        <f t="shared" si="2"/>
        <v>44151</v>
      </c>
      <c r="BM5" s="5">
        <f t="shared" ref="BM5" si="3">BL5+1</f>
        <v>44152</v>
      </c>
      <c r="BN5" s="5">
        <f t="shared" ref="BN5" si="4">BM5+1</f>
        <v>44153</v>
      </c>
      <c r="BO5" s="5">
        <f t="shared" ref="BO5" si="5">BN5+1</f>
        <v>44154</v>
      </c>
      <c r="BP5" s="5">
        <f t="shared" ref="BP5" si="6">BO5+1</f>
        <v>44155</v>
      </c>
      <c r="BQ5" s="5">
        <f t="shared" ref="BQ5" si="7">BP5+1</f>
        <v>44156</v>
      </c>
      <c r="BR5" s="7">
        <f t="shared" ref="BR5" si="8">BQ5+1</f>
        <v>44157</v>
      </c>
      <c r="BS5" s="6">
        <f t="shared" ref="BS5" si="9">BR5+1</f>
        <v>44158</v>
      </c>
      <c r="BT5" s="5">
        <f t="shared" ref="BT5" si="10">BS5+1</f>
        <v>44159</v>
      </c>
      <c r="BU5" s="5">
        <f t="shared" ref="BU5" si="11">BT5+1</f>
        <v>44160</v>
      </c>
      <c r="BV5" s="5">
        <f t="shared" ref="BV5" si="12">BU5+1</f>
        <v>44161</v>
      </c>
      <c r="BW5" s="5">
        <f t="shared" ref="BW5" si="13">BV5+1</f>
        <v>44162</v>
      </c>
      <c r="BX5" s="5">
        <f t="shared" ref="BX5" si="14">BW5+1</f>
        <v>44163</v>
      </c>
      <c r="BY5" s="5">
        <f t="shared" ref="BY5" si="15">BX5+1</f>
        <v>44164</v>
      </c>
      <c r="BZ5" s="5">
        <f t="shared" ref="BZ5" si="16">BY5+1</f>
        <v>44165</v>
      </c>
      <c r="CA5" s="5">
        <f t="shared" ref="CA5" si="17">BZ5+1</f>
        <v>44166</v>
      </c>
      <c r="CB5" s="5">
        <f t="shared" ref="CB5" si="18">CA5+1</f>
        <v>44167</v>
      </c>
      <c r="CC5" s="5">
        <f t="shared" ref="CC5" si="19">CB5+1</f>
        <v>44168</v>
      </c>
      <c r="CD5" s="5">
        <f t="shared" ref="CD5" si="20">CC5+1</f>
        <v>44169</v>
      </c>
      <c r="CE5" s="5">
        <f t="shared" ref="CE5" si="21">CD5+1</f>
        <v>44170</v>
      </c>
      <c r="CF5" s="5">
        <f t="shared" ref="CF5" si="22">CE5+1</f>
        <v>44171</v>
      </c>
    </row>
    <row r="6" spans="1:84" ht="30" hidden="1" customHeight="1" thickBot="1" x14ac:dyDescent="0.5">
      <c r="C6" s="26"/>
      <c r="D6"/>
      <c r="F6" s="36"/>
      <c r="G6" t="str">
        <f>IF(OR(ISBLANK(task_start),ISBLANK(task_end)),"",task_end-task_start+1)</f>
        <v/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</row>
    <row r="7" spans="1:84" s="2" customFormat="1" ht="15" customHeight="1" thickBot="1" x14ac:dyDescent="0.5">
      <c r="A7" s="23"/>
      <c r="B7" s="56" t="s">
        <v>2</v>
      </c>
      <c r="C7" s="32"/>
      <c r="D7" s="11"/>
      <c r="E7" s="12"/>
      <c r="F7" s="37"/>
      <c r="G7" s="10" t="str">
        <f t="shared" ref="G7:G29" si="23">IF(OR(ISBLANK(task_start),ISBLANK(task_end)),"",task_end-task_start+1)</f>
        <v/>
      </c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</row>
    <row r="8" spans="1:84" s="2" customFormat="1" ht="15" customHeight="1" thickBot="1" x14ac:dyDescent="0.5">
      <c r="A8" s="23"/>
      <c r="B8" s="46" t="s">
        <v>8</v>
      </c>
      <c r="C8" s="47" t="s">
        <v>9</v>
      </c>
      <c r="D8" s="28">
        <f>Project_Start</f>
        <v>44098</v>
      </c>
      <c r="E8" s="28">
        <f>Project_Start+7</f>
        <v>44105</v>
      </c>
      <c r="F8" s="37"/>
      <c r="G8" s="10">
        <f t="shared" si="23"/>
        <v>8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</row>
    <row r="9" spans="1:84" s="2" customFormat="1" ht="15" customHeight="1" thickBot="1" x14ac:dyDescent="0.5">
      <c r="A9" s="23"/>
      <c r="B9" s="46" t="s">
        <v>10</v>
      </c>
      <c r="C9" s="47" t="s">
        <v>11</v>
      </c>
      <c r="D9" s="28">
        <f>Project_Start+8</f>
        <v>44106</v>
      </c>
      <c r="E9" s="28">
        <f>Project_Start+10</f>
        <v>44108</v>
      </c>
      <c r="F9" s="37"/>
      <c r="G9" s="10">
        <f t="shared" si="23"/>
        <v>3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9"/>
      <c r="U9" s="39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</row>
    <row r="10" spans="1:84" s="2" customFormat="1" ht="15" customHeight="1" thickBot="1" x14ac:dyDescent="0.5">
      <c r="A10" s="23"/>
      <c r="B10" s="57" t="s">
        <v>3</v>
      </c>
      <c r="C10" s="33"/>
      <c r="D10" s="13"/>
      <c r="E10" s="14"/>
      <c r="F10" s="37"/>
      <c r="G10" s="10" t="str">
        <f t="shared" si="23"/>
        <v/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</row>
    <row r="11" spans="1:84" s="2" customFormat="1" ht="15" customHeight="1" thickBot="1" x14ac:dyDescent="0.5">
      <c r="A11" s="23"/>
      <c r="B11" s="52" t="s">
        <v>12</v>
      </c>
      <c r="C11" s="53" t="s">
        <v>18</v>
      </c>
      <c r="D11" s="29">
        <f>Project_Start+11</f>
        <v>44109</v>
      </c>
      <c r="E11" s="29">
        <f>Project_Start+13</f>
        <v>44111</v>
      </c>
      <c r="F11" s="37"/>
      <c r="G11" s="10">
        <f t="shared" si="23"/>
        <v>3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</row>
    <row r="12" spans="1:84" s="2" customFormat="1" ht="15" customHeight="1" thickBot="1" x14ac:dyDescent="0.5">
      <c r="A12" s="23"/>
      <c r="B12" s="52" t="s">
        <v>13</v>
      </c>
      <c r="C12" s="53" t="s">
        <v>19</v>
      </c>
      <c r="D12" s="29">
        <f>Project_Start+14</f>
        <v>44112</v>
      </c>
      <c r="E12" s="29">
        <f>Project_Start+17</f>
        <v>44115</v>
      </c>
      <c r="F12" s="37"/>
      <c r="G12" s="10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</row>
    <row r="13" spans="1:84" s="2" customFormat="1" ht="15" customHeight="1" thickBot="1" x14ac:dyDescent="0.5">
      <c r="A13" s="23"/>
      <c r="B13" s="52" t="s">
        <v>14</v>
      </c>
      <c r="C13" s="53" t="s">
        <v>19</v>
      </c>
      <c r="D13" s="29">
        <f>Project_Start+14</f>
        <v>44112</v>
      </c>
      <c r="E13" s="29">
        <f>Project_Start+17</f>
        <v>44115</v>
      </c>
      <c r="F13" s="37"/>
      <c r="G13" s="10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</row>
    <row r="14" spans="1:84" s="2" customFormat="1" ht="15" customHeight="1" thickBot="1" x14ac:dyDescent="0.5">
      <c r="A14" s="23"/>
      <c r="B14" s="52" t="s">
        <v>17</v>
      </c>
      <c r="C14" s="53" t="s">
        <v>22</v>
      </c>
      <c r="D14" s="29">
        <f>Project_Start+11</f>
        <v>44109</v>
      </c>
      <c r="E14" s="29">
        <f>Project_Start+17</f>
        <v>44115</v>
      </c>
      <c r="F14" s="37"/>
      <c r="G14" s="10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</row>
    <row r="15" spans="1:84" s="2" customFormat="1" ht="15" customHeight="1" thickBot="1" x14ac:dyDescent="0.5">
      <c r="A15" s="23"/>
      <c r="B15" s="52" t="s">
        <v>15</v>
      </c>
      <c r="C15" s="53" t="s">
        <v>20</v>
      </c>
      <c r="D15" s="29">
        <f>Project_Start+18</f>
        <v>44116</v>
      </c>
      <c r="E15" s="29">
        <f>Project_Start+22</f>
        <v>44120</v>
      </c>
      <c r="F15" s="37"/>
      <c r="G15" s="10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</row>
    <row r="16" spans="1:84" s="2" customFormat="1" ht="15" customHeight="1" thickBot="1" x14ac:dyDescent="0.5">
      <c r="A16" s="23"/>
      <c r="B16" s="52" t="s">
        <v>16</v>
      </c>
      <c r="C16" s="53" t="s">
        <v>21</v>
      </c>
      <c r="D16" s="29">
        <f>Project_Start+18</f>
        <v>44116</v>
      </c>
      <c r="E16" s="29">
        <f>Project_Start+22</f>
        <v>44120</v>
      </c>
      <c r="F16" s="37"/>
      <c r="G16" s="10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</row>
    <row r="17" spans="1:84" s="2" customFormat="1" ht="15" customHeight="1" thickBot="1" x14ac:dyDescent="0.5">
      <c r="A17" s="23"/>
      <c r="B17" s="52" t="s">
        <v>10</v>
      </c>
      <c r="C17" s="53" t="s">
        <v>18</v>
      </c>
      <c r="D17" s="29">
        <f>Project_Start+23</f>
        <v>44121</v>
      </c>
      <c r="E17" s="29">
        <f>Project_Start+24</f>
        <v>44122</v>
      </c>
      <c r="F17" s="37"/>
      <c r="G17" s="10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</row>
    <row r="18" spans="1:84" s="2" customFormat="1" ht="15" customHeight="1" thickBot="1" x14ac:dyDescent="0.5">
      <c r="A18" s="23"/>
      <c r="B18" s="58" t="s">
        <v>37</v>
      </c>
      <c r="C18" s="34"/>
      <c r="D18" s="15"/>
      <c r="E18" s="16"/>
      <c r="F18" s="37"/>
      <c r="G18" s="10" t="str">
        <f t="shared" si="23"/>
        <v/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</row>
    <row r="19" spans="1:84" s="2" customFormat="1" ht="15" customHeight="1" thickBot="1" x14ac:dyDescent="0.5">
      <c r="A19" s="23">
        <v>1</v>
      </c>
      <c r="B19" s="50" t="s">
        <v>23</v>
      </c>
      <c r="C19" s="51" t="s">
        <v>27</v>
      </c>
      <c r="D19" s="30">
        <f>Project_Start+25</f>
        <v>44123</v>
      </c>
      <c r="E19" s="30">
        <f>Project_Start+31</f>
        <v>44129</v>
      </c>
      <c r="F19" s="37"/>
      <c r="G19" s="10">
        <f t="shared" si="23"/>
        <v>7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</row>
    <row r="20" spans="1:84" s="2" customFormat="1" ht="15" customHeight="1" thickBot="1" x14ac:dyDescent="0.5">
      <c r="A20" s="23"/>
      <c r="B20" s="50" t="s">
        <v>24</v>
      </c>
      <c r="C20" s="51" t="s">
        <v>21</v>
      </c>
      <c r="D20" s="30">
        <f>Project_Start+25</f>
        <v>44123</v>
      </c>
      <c r="E20" s="30">
        <f>Project_Start+31</f>
        <v>44129</v>
      </c>
      <c r="F20" s="37"/>
      <c r="G20" s="10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</row>
    <row r="21" spans="1:84" s="2" customFormat="1" ht="15" customHeight="1" thickBot="1" x14ac:dyDescent="0.5">
      <c r="A21" s="23"/>
      <c r="B21" s="50" t="s">
        <v>25</v>
      </c>
      <c r="C21" s="51" t="s">
        <v>28</v>
      </c>
      <c r="D21" s="30">
        <f>Project_Start+32</f>
        <v>44130</v>
      </c>
      <c r="E21" s="30">
        <f>Project_Start+36</f>
        <v>44134</v>
      </c>
      <c r="F21" s="37"/>
      <c r="G21" s="10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</row>
    <row r="22" spans="1:84" s="2" customFormat="1" ht="15" customHeight="1" thickBot="1" x14ac:dyDescent="0.5">
      <c r="A22" s="23"/>
      <c r="B22" s="50" t="s">
        <v>26</v>
      </c>
      <c r="C22" s="51" t="s">
        <v>18</v>
      </c>
      <c r="D22" s="30">
        <f>Project_Start+32</f>
        <v>44130</v>
      </c>
      <c r="E22" s="30">
        <f>Project_Start+36</f>
        <v>44134</v>
      </c>
      <c r="F22" s="37"/>
      <c r="G22" s="10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</row>
    <row r="23" spans="1:84" s="2" customFormat="1" ht="15" customHeight="1" thickBot="1" x14ac:dyDescent="0.5">
      <c r="A23" s="23"/>
      <c r="B23" s="50" t="s">
        <v>10</v>
      </c>
      <c r="C23" s="51" t="s">
        <v>29</v>
      </c>
      <c r="D23" s="30">
        <f>Project_Start+37</f>
        <v>44135</v>
      </c>
      <c r="E23" s="30">
        <f>Project_Start+38</f>
        <v>44136</v>
      </c>
      <c r="F23" s="37"/>
      <c r="G23" s="10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</row>
    <row r="24" spans="1:84" s="2" customFormat="1" ht="15" customHeight="1" thickBot="1" x14ac:dyDescent="0.5">
      <c r="A24" s="23"/>
      <c r="B24" s="59" t="s">
        <v>4</v>
      </c>
      <c r="C24" s="35"/>
      <c r="D24" s="17"/>
      <c r="E24" s="18"/>
      <c r="F24" s="37"/>
      <c r="G24" s="10" t="str">
        <f t="shared" si="23"/>
        <v/>
      </c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</row>
    <row r="25" spans="1:84" s="2" customFormat="1" ht="15" customHeight="1" thickBot="1" x14ac:dyDescent="0.5">
      <c r="A25" s="23"/>
      <c r="B25" s="48" t="s">
        <v>30</v>
      </c>
      <c r="C25" s="49" t="s">
        <v>33</v>
      </c>
      <c r="D25" s="31">
        <f>Project_Start+39</f>
        <v>44137</v>
      </c>
      <c r="E25" s="31">
        <f>Project_Start+45</f>
        <v>44143</v>
      </c>
      <c r="F25" s="37"/>
      <c r="G25" s="10">
        <f t="shared" si="23"/>
        <v>7</v>
      </c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</row>
    <row r="26" spans="1:84" s="2" customFormat="1" ht="15" customHeight="1" thickBot="1" x14ac:dyDescent="0.5">
      <c r="A26" s="23"/>
      <c r="B26" s="48" t="s">
        <v>31</v>
      </c>
      <c r="C26" s="49" t="s">
        <v>9</v>
      </c>
      <c r="D26" s="31">
        <f>Project_Start+46</f>
        <v>44144</v>
      </c>
      <c r="E26" s="31">
        <f>Project_Start+63</f>
        <v>44161</v>
      </c>
      <c r="F26" s="37"/>
      <c r="G26" s="10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</row>
    <row r="27" spans="1:84" s="2" customFormat="1" ht="15" customHeight="1" thickBot="1" x14ac:dyDescent="0.5">
      <c r="A27" s="23"/>
      <c r="B27" s="48" t="s">
        <v>32</v>
      </c>
      <c r="C27" s="49" t="s">
        <v>9</v>
      </c>
      <c r="D27" s="31">
        <f>Project_Start+46</f>
        <v>44144</v>
      </c>
      <c r="E27" s="31">
        <f>Project_Start+63</f>
        <v>44161</v>
      </c>
      <c r="F27" s="37"/>
      <c r="G27" s="10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</row>
    <row r="28" spans="1:84" s="2" customFormat="1" ht="15" customHeight="1" thickBot="1" x14ac:dyDescent="0.5">
      <c r="A28" s="23"/>
      <c r="B28" s="48" t="s">
        <v>10</v>
      </c>
      <c r="C28" s="49" t="s">
        <v>34</v>
      </c>
      <c r="D28" s="31">
        <f>Project_Start+64</f>
        <v>44162</v>
      </c>
      <c r="E28" s="31">
        <f>Project_Start+66</f>
        <v>44164</v>
      </c>
      <c r="F28" s="37"/>
      <c r="G28" s="10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</row>
    <row r="29" spans="1:84" s="2" customFormat="1" ht="15" customHeight="1" thickBot="1" x14ac:dyDescent="0.5">
      <c r="A29" s="23"/>
      <c r="B29" s="42"/>
      <c r="C29" s="43"/>
      <c r="D29" s="44"/>
      <c r="E29" s="45"/>
      <c r="F29" s="37"/>
      <c r="G29" s="19" t="str">
        <f t="shared" si="23"/>
        <v/>
      </c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</row>
    <row r="31" spans="1:84" ht="30" customHeight="1" x14ac:dyDescent="0.45">
      <c r="C31" s="8"/>
      <c r="E31" s="24"/>
    </row>
    <row r="32" spans="1:84" ht="30" customHeight="1" x14ac:dyDescent="0.45">
      <c r="C32" s="9"/>
    </row>
  </sheetData>
  <mergeCells count="13">
    <mergeCell ref="BL4:BR4"/>
    <mergeCell ref="BS4:BY4"/>
    <mergeCell ref="BZ4:CF4"/>
    <mergeCell ref="AX4:BD4"/>
    <mergeCell ref="BE4:BK4"/>
    <mergeCell ref="AJ4:AP4"/>
    <mergeCell ref="AQ4:AW4"/>
    <mergeCell ref="D3:E3"/>
    <mergeCell ref="H4:N4"/>
    <mergeCell ref="O4:U4"/>
    <mergeCell ref="V4:AB4"/>
    <mergeCell ref="AC4:AI4"/>
    <mergeCell ref="F4:F5"/>
  </mergeCells>
  <conditionalFormatting sqref="H5:BX9 BZ6:CE9 H29:BX29 BZ29:CE29">
    <cfRule type="expression" dxfId="41" priority="88">
      <formula>AND(TODAY()&gt;=H$5,TODAY()&lt;I$5)</formula>
    </cfRule>
  </conditionalFormatting>
  <conditionalFormatting sqref="H6:BX9 BZ6:CE9 H29:BX29 BZ29:CE29">
    <cfRule type="expression" dxfId="40" priority="82">
      <formula>AND(task_start&lt;=H$5,ROUNDDOWN((task_end-task_start+1)*task_progress,0)+task_start-1&gt;=H$5)</formula>
    </cfRule>
    <cfRule type="expression" dxfId="39" priority="83" stopIfTrue="1">
      <formula>AND(task_end&gt;=H$5,task_start&lt;I$5)</formula>
    </cfRule>
  </conditionalFormatting>
  <conditionalFormatting sqref="BZ5:CF5 BY5:BY9 CF6:CF9 BY29 CF29">
    <cfRule type="expression" dxfId="38" priority="90">
      <formula>AND(TODAY()&gt;=BY$5,TODAY()&lt;#REF!)</formula>
    </cfRule>
  </conditionalFormatting>
  <conditionalFormatting sqref="BY6:BY9 CF6:CF9 BY29 CF29">
    <cfRule type="expression" dxfId="37" priority="93">
      <formula>AND(task_start&lt;=BY$5,ROUNDDOWN((task_end-task_start+1)*task_progress,0)+task_start-1&gt;=BY$5)</formula>
    </cfRule>
    <cfRule type="expression" dxfId="36" priority="94" stopIfTrue="1">
      <formula>AND(task_end&gt;=BY$5,task_start&lt;#REF!)</formula>
    </cfRule>
  </conditionalFormatting>
  <conditionalFormatting sqref="H10:BX10 BZ10:CE10">
    <cfRule type="expression" dxfId="35" priority="39">
      <formula>AND(TODAY()&gt;=H$5,TODAY()&lt;I$5)</formula>
    </cfRule>
  </conditionalFormatting>
  <conditionalFormatting sqref="H10:BX10 BZ10:CE10">
    <cfRule type="expression" dxfId="34" priority="37">
      <formula>AND(task_start&lt;=H$5,ROUNDDOWN((task_end-task_start+1)*task_progress,0)+task_start-1&gt;=H$5)</formula>
    </cfRule>
    <cfRule type="expression" dxfId="33" priority="38" stopIfTrue="1">
      <formula>AND(task_end&gt;=H$5,task_start&lt;I$5)</formula>
    </cfRule>
  </conditionalFormatting>
  <conditionalFormatting sqref="BY10 CF10">
    <cfRule type="expression" dxfId="32" priority="40">
      <formula>AND(TODAY()&gt;=BY$5,TODAY()&lt;#REF!)</formula>
    </cfRule>
  </conditionalFormatting>
  <conditionalFormatting sqref="BY10 CF10">
    <cfRule type="expression" dxfId="31" priority="41">
      <formula>AND(task_start&lt;=BY$5,ROUNDDOWN((task_end-task_start+1)*task_progress,0)+task_start-1&gt;=BY$5)</formula>
    </cfRule>
    <cfRule type="expression" dxfId="30" priority="42" stopIfTrue="1">
      <formula>AND(task_end&gt;=BY$5,task_start&lt;#REF!)</formula>
    </cfRule>
  </conditionalFormatting>
  <conditionalFormatting sqref="H11:BX17 BZ11:CE17">
    <cfRule type="expression" dxfId="29" priority="33">
      <formula>AND(TODAY()&gt;=H$5,TODAY()&lt;I$5)</formula>
    </cfRule>
  </conditionalFormatting>
  <conditionalFormatting sqref="H11:BX17 BZ11:CE17">
    <cfRule type="expression" dxfId="28" priority="31">
      <formula>AND(task_start&lt;=H$5,ROUNDDOWN((task_end-task_start+1)*task_progress,0)+task_start-1&gt;=H$5)</formula>
    </cfRule>
    <cfRule type="expression" dxfId="27" priority="32" stopIfTrue="1">
      <formula>AND(task_end&gt;=H$5,task_start&lt;I$5)</formula>
    </cfRule>
  </conditionalFormatting>
  <conditionalFormatting sqref="BY11:BY17 CF11:CF17">
    <cfRule type="expression" dxfId="26" priority="34">
      <formula>AND(TODAY()&gt;=BY$5,TODAY()&lt;#REF!)</formula>
    </cfRule>
  </conditionalFormatting>
  <conditionalFormatting sqref="BY11:BY17 CF11:CF17">
    <cfRule type="expression" dxfId="25" priority="35">
      <formula>AND(task_start&lt;=BY$5,ROUNDDOWN((task_end-task_start+1)*task_progress,0)+task_start-1&gt;=BY$5)</formula>
    </cfRule>
    <cfRule type="expression" dxfId="24" priority="36" stopIfTrue="1">
      <formula>AND(task_end&gt;=BY$5,task_start&lt;#REF!)</formula>
    </cfRule>
  </conditionalFormatting>
  <conditionalFormatting sqref="H18:BX18 BZ18:CE18">
    <cfRule type="expression" dxfId="23" priority="27">
      <formula>AND(TODAY()&gt;=H$5,TODAY()&lt;I$5)</formula>
    </cfRule>
  </conditionalFormatting>
  <conditionalFormatting sqref="H18:BX18 BZ18:CE18">
    <cfRule type="expression" dxfId="22" priority="25">
      <formula>AND(task_start&lt;=H$5,ROUNDDOWN((task_end-task_start+1)*task_progress,0)+task_start-1&gt;=H$5)</formula>
    </cfRule>
    <cfRule type="expression" dxfId="21" priority="26" stopIfTrue="1">
      <formula>AND(task_end&gt;=H$5,task_start&lt;I$5)</formula>
    </cfRule>
  </conditionalFormatting>
  <conditionalFormatting sqref="BY18 CF18">
    <cfRule type="expression" dxfId="20" priority="28">
      <formula>AND(TODAY()&gt;=BY$5,TODAY()&lt;#REF!)</formula>
    </cfRule>
  </conditionalFormatting>
  <conditionalFormatting sqref="BY18 CF18">
    <cfRule type="expression" dxfId="19" priority="29">
      <formula>AND(task_start&lt;=BY$5,ROUNDDOWN((task_end-task_start+1)*task_progress,0)+task_start-1&gt;=BY$5)</formula>
    </cfRule>
    <cfRule type="expression" dxfId="18" priority="30" stopIfTrue="1">
      <formula>AND(task_end&gt;=BY$5,task_start&lt;#REF!)</formula>
    </cfRule>
  </conditionalFormatting>
  <conditionalFormatting sqref="H24:BX24 BZ24:CE24">
    <cfRule type="expression" dxfId="17" priority="21">
      <formula>AND(TODAY()&gt;=H$5,TODAY()&lt;I$5)</formula>
    </cfRule>
  </conditionalFormatting>
  <conditionalFormatting sqref="H24:BX24 BZ24:CE24">
    <cfRule type="expression" dxfId="16" priority="19">
      <formula>AND(task_start&lt;=H$5,ROUNDDOWN((task_end-task_start+1)*task_progress,0)+task_start-1&gt;=H$5)</formula>
    </cfRule>
    <cfRule type="expression" dxfId="15" priority="20" stopIfTrue="1">
      <formula>AND(task_end&gt;=H$5,task_start&lt;I$5)</formula>
    </cfRule>
  </conditionalFormatting>
  <conditionalFormatting sqref="BY24 CF24">
    <cfRule type="expression" dxfId="14" priority="22">
      <formula>AND(TODAY()&gt;=BY$5,TODAY()&lt;#REF!)</formula>
    </cfRule>
  </conditionalFormatting>
  <conditionalFormatting sqref="BY24 CF24">
    <cfRule type="expression" dxfId="13" priority="23">
      <formula>AND(task_start&lt;=BY$5,ROUNDDOWN((task_end-task_start+1)*task_progress,0)+task_start-1&gt;=BY$5)</formula>
    </cfRule>
    <cfRule type="expression" dxfId="12" priority="24" stopIfTrue="1">
      <formula>AND(task_end&gt;=BY$5,task_start&lt;#REF!)</formula>
    </cfRule>
  </conditionalFormatting>
  <conditionalFormatting sqref="H19:BX23 BZ19:CE23">
    <cfRule type="expression" dxfId="11" priority="15">
      <formula>AND(TODAY()&gt;=H$5,TODAY()&lt;I$5)</formula>
    </cfRule>
  </conditionalFormatting>
  <conditionalFormatting sqref="H19:BX23 BZ19:CE23">
    <cfRule type="expression" dxfId="10" priority="13">
      <formula>AND(task_start&lt;=H$5,ROUNDDOWN((task_end-task_start+1)*task_progress,0)+task_start-1&gt;=H$5)</formula>
    </cfRule>
    <cfRule type="expression" dxfId="9" priority="14" stopIfTrue="1">
      <formula>AND(task_end&gt;=H$5,task_start&lt;I$5)</formula>
    </cfRule>
  </conditionalFormatting>
  <conditionalFormatting sqref="BY19:BY23 CF19:CF23">
    <cfRule type="expression" dxfId="8" priority="16">
      <formula>AND(TODAY()&gt;=BY$5,TODAY()&lt;#REF!)</formula>
    </cfRule>
  </conditionalFormatting>
  <conditionalFormatting sqref="BY19:BY23 CF19:CF23">
    <cfRule type="expression" dxfId="7" priority="17">
      <formula>AND(task_start&lt;=BY$5,ROUNDDOWN((task_end-task_start+1)*task_progress,0)+task_start-1&gt;=BY$5)</formula>
    </cfRule>
    <cfRule type="expression" dxfId="6" priority="18" stopIfTrue="1">
      <formula>AND(task_end&gt;=BY$5,task_start&lt;#REF!)</formula>
    </cfRule>
  </conditionalFormatting>
  <conditionalFormatting sqref="H25:BX28 BZ25:CE28">
    <cfRule type="expression" dxfId="5" priority="9">
      <formula>AND(TODAY()&gt;=H$5,TODAY()&lt;I$5)</formula>
    </cfRule>
  </conditionalFormatting>
  <conditionalFormatting sqref="H25:BX28 BZ25:CE28">
    <cfRule type="expression" dxfId="4" priority="7">
      <formula>AND(task_start&lt;=H$5,ROUNDDOWN((task_end-task_start+1)*task_progress,0)+task_start-1&gt;=H$5)</formula>
    </cfRule>
    <cfRule type="expression" dxfId="3" priority="8" stopIfTrue="1">
      <formula>AND(task_end&gt;=H$5,task_start&lt;I$5)</formula>
    </cfRule>
  </conditionalFormatting>
  <conditionalFormatting sqref="BY25:BY28 CF25:CF28">
    <cfRule type="expression" dxfId="2" priority="10">
      <formula>AND(TODAY()&gt;=BY$5,TODAY()&lt;#REF!)</formula>
    </cfRule>
  </conditionalFormatting>
  <conditionalFormatting sqref="BY25:BY28 CF25:CF28">
    <cfRule type="expression" dxfId="1" priority="11">
      <formula>AND(task_start&lt;=BY$5,ROUNDDOWN((task_end-task_start+1)*task_progress,0)+task_start-1&gt;=BY$5)</formula>
    </cfRule>
    <cfRule type="expression" dxfId="0" priority="12" stopIfTrue="1">
      <formula>AND(task_end&gt;=BY$5,task_start&lt;#REF!)</formula>
    </cfRule>
  </conditionalFormatting>
  <printOptions horizontalCentered="1"/>
  <pageMargins left="0.35" right="0.35" top="0.35" bottom="0.5" header="0.3" footer="0.3"/>
  <pageSetup scale="47" fitToHeight="0" orientation="landscape" r:id="rId1"/>
  <headerFooter differentFirst="1" scaleWithDoc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ProjectSchedule</vt:lpstr>
      <vt:lpstr>Display_Week</vt:lpstr>
      <vt:lpstr>ProjectSchedule!Nyomtatási_cím</vt:lpstr>
      <vt:lpstr>Project_Start</vt:lpstr>
      <vt:lpstr>ProjectSchedule!task_end</vt:lpstr>
      <vt:lpstr>ProjectSchedule!task_start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2020-10-02T15:14:28Z</dcterms:modified>
</cp:coreProperties>
</file>