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Blatt 1 - Auswertung V2" sheetId="1" r:id="rId4"/>
  </sheets>
</workbook>
</file>

<file path=xl/sharedStrings.xml><?xml version="1.0" encoding="utf-8"?>
<sst xmlns="http://schemas.openxmlformats.org/spreadsheetml/2006/main" uniqueCount="18">
  <si>
    <t>Auswertung V2</t>
  </si>
  <si>
    <t>T/K</t>
  </si>
  <si>
    <t>Delta T</t>
  </si>
  <si>
    <t>EMK</t>
  </si>
  <si>
    <t>Delta_EMK</t>
  </si>
  <si>
    <t>Delta G</t>
  </si>
  <si>
    <t>Delta H</t>
  </si>
  <si>
    <t>Delta S</t>
  </si>
  <si>
    <t>z</t>
  </si>
  <si>
    <t xml:space="preserve">F </t>
  </si>
  <si>
    <t>R</t>
  </si>
  <si>
    <t>K</t>
  </si>
  <si>
    <t>ln(K)</t>
  </si>
  <si>
    <t>Delta ln(K)</t>
  </si>
  <si>
    <t>Delta_Delta G</t>
  </si>
  <si>
    <t>Delta_Delta H</t>
  </si>
  <si>
    <t>Delta_Delta S</t>
  </si>
  <si>
    <t>GrößtFehler Habib</t>
  </si>
</sst>
</file>

<file path=xl/styles.xml><?xml version="1.0" encoding="utf-8"?>
<styleSheet xmlns="http://schemas.openxmlformats.org/spreadsheetml/2006/main">
  <numFmts count="1">
    <numFmt numFmtId="0" formatCode="General"/>
  </numFmts>
  <fonts count="3">
    <font>
      <sz val="10"/>
      <color indexed="8"/>
      <name val="Helvetica"/>
    </font>
    <font>
      <sz val="12"/>
      <color indexed="8"/>
      <name val="Helvetica"/>
    </font>
    <font>
      <b val="1"/>
      <sz val="10"/>
      <color indexed="8"/>
      <name val="Helvetica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4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49" fontId="2" fillId="2" borderId="1" applyNumberFormat="1" applyFont="1" applyFill="1" applyBorder="1" applyAlignment="1" applyProtection="0">
      <alignment vertical="top" wrapText="1"/>
    </xf>
    <xf numFmtId="0" fontId="2" fillId="3" borderId="2" applyNumberFormat="1" applyFont="1" applyFill="1" applyBorder="1" applyAlignment="1" applyProtection="0">
      <alignment vertical="top" wrapText="1"/>
    </xf>
    <xf numFmtId="0" fontId="0" borderId="3" applyNumberFormat="1" applyFont="1" applyFill="0" applyBorder="1" applyAlignment="1" applyProtection="0">
      <alignment vertical="top" wrapText="1"/>
    </xf>
    <xf numFmtId="0" fontId="0" borderId="4" applyNumberFormat="1" applyFont="1" applyFill="0" applyBorder="1" applyAlignment="1" applyProtection="0">
      <alignment vertical="top" wrapText="1"/>
    </xf>
    <xf numFmtId="0" fontId="0" borderId="4" applyNumberFormat="0" applyFont="1" applyFill="0" applyBorder="1" applyAlignment="1" applyProtection="0">
      <alignment vertical="top" wrapText="1"/>
    </xf>
    <xf numFmtId="49" fontId="0" borderId="4" applyNumberFormat="1" applyFont="1" applyFill="0" applyBorder="1" applyAlignment="1" applyProtection="0">
      <alignment vertical="top" wrapText="1"/>
    </xf>
    <xf numFmtId="0" fontId="2" fillId="3" borderId="5" applyNumberFormat="1" applyFont="1" applyFill="1" applyBorder="1" applyAlignment="1" applyProtection="0">
      <alignment vertical="top" wrapText="1"/>
    </xf>
    <xf numFmtId="0" fontId="0" borderId="6" applyNumberFormat="1" applyFont="1" applyFill="0" applyBorder="1" applyAlignment="1" applyProtection="0">
      <alignment vertical="top" wrapText="1"/>
    </xf>
    <xf numFmtId="0" fontId="0" borderId="7" applyNumberFormat="1" applyFont="1" applyFill="0" applyBorder="1" applyAlignment="1" applyProtection="0">
      <alignment vertical="top" wrapText="1"/>
    </xf>
    <xf numFmtId="0" fontId="0" borderId="7" applyNumberFormat="0" applyFont="1" applyFill="0" applyBorder="1" applyAlignment="1" applyProtection="0">
      <alignment vertical="top" wrapText="1"/>
    </xf>
    <xf numFmtId="0" fontId="0" borderId="6" applyNumberFormat="0" applyFont="1" applyFill="0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P23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8" customHeight="1" outlineLevelRow="0" outlineLevelCol="0"/>
  <cols>
    <col min="1" max="1" width="16.3516" style="1" customWidth="1"/>
    <col min="2" max="2" width="16.3516" style="1" customWidth="1"/>
    <col min="3" max="3" width="16.3516" style="1" customWidth="1"/>
    <col min="4" max="4" width="16.3516" style="1" customWidth="1"/>
    <col min="5" max="5" width="16.3516" style="1" customWidth="1"/>
    <col min="6" max="6" width="16.3516" style="1" customWidth="1"/>
    <col min="7" max="7" width="16.3516" style="1" customWidth="1"/>
    <col min="8" max="8" width="16.3516" style="1" customWidth="1"/>
    <col min="9" max="9" width="16.3516" style="1" customWidth="1"/>
    <col min="10" max="10" width="16.3516" style="1" customWidth="1"/>
    <col min="11" max="11" width="16.3516" style="1" customWidth="1"/>
    <col min="12" max="12" width="16.3516" style="1" customWidth="1"/>
    <col min="13" max="13" width="16.3516" style="1" customWidth="1"/>
    <col min="14" max="14" width="16.3516" style="1" customWidth="1"/>
    <col min="15" max="15" width="16.3516" style="1" customWidth="1"/>
    <col min="16" max="16" width="16.3516" style="1" customWidth="1"/>
    <col min="17" max="256" width="16.3516" style="1" customWidth="1"/>
  </cols>
  <sheetData>
    <row r="1" ht="28" customHeight="1">
      <c r="A1" t="s" s="2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ht="20.55" customHeight="1">
      <c r="A2" t="s" s="3">
        <v>1</v>
      </c>
      <c r="B2" t="s" s="3">
        <v>2</v>
      </c>
      <c r="C2" t="s" s="3">
        <v>3</v>
      </c>
      <c r="D2" t="s" s="3">
        <v>4</v>
      </c>
      <c r="E2" t="s" s="3">
        <v>5</v>
      </c>
      <c r="F2" t="s" s="3">
        <v>6</v>
      </c>
      <c r="G2" t="s" s="3">
        <v>7</v>
      </c>
      <c r="H2" t="s" s="3">
        <v>8</v>
      </c>
      <c r="I2" t="s" s="3">
        <v>9</v>
      </c>
      <c r="J2" t="s" s="3">
        <v>10</v>
      </c>
      <c r="K2" t="s" s="3">
        <v>11</v>
      </c>
      <c r="L2" t="s" s="3">
        <v>12</v>
      </c>
      <c r="M2" t="s" s="3">
        <v>13</v>
      </c>
      <c r="N2" t="s" s="3">
        <v>14</v>
      </c>
      <c r="O2" t="s" s="3">
        <v>15</v>
      </c>
      <c r="P2" t="s" s="3">
        <v>16</v>
      </c>
    </row>
    <row r="3" ht="20.55" customHeight="1">
      <c r="A3" s="4">
        <f>160.55+273.15</f>
        <v>433.7</v>
      </c>
      <c r="B3" s="5">
        <v>0.05</v>
      </c>
      <c r="C3" s="6">
        <v>0.2889</v>
      </c>
      <c r="D3" s="6">
        <v>0.005</v>
      </c>
      <c r="E3" s="6">
        <f>-C3*H3*I3</f>
        <v>-5.574922742969999</v>
      </c>
      <c r="F3" s="7"/>
      <c r="G3" s="7"/>
      <c r="H3" s="6">
        <v>2</v>
      </c>
      <c r="I3" s="6">
        <v>9.648533649999999</v>
      </c>
      <c r="J3" s="6">
        <v>8.3144621</v>
      </c>
      <c r="K3" s="6">
        <f>EXP((C3*H3*I3)/(J3*A3))</f>
        <v>1.001547216294519</v>
      </c>
      <c r="L3" s="6">
        <f>LN(K3)</f>
        <v>0.001546020588572841</v>
      </c>
      <c r="M3" s="6">
        <f>(((C3*H3*I3*B3)/(J3*A3^2))^2+((H3*I3*D3)/(J3*A3))^2)^(1/2)</f>
        <v>2.675761316678058e-05</v>
      </c>
      <c r="N3" s="6">
        <f>((-H3*I3*D3)^2)^(1/2)</f>
        <v>0.09648533649999999</v>
      </c>
      <c r="O3" t="s" s="8">
        <v>17</v>
      </c>
      <c r="P3" t="s" s="8">
        <v>17</v>
      </c>
    </row>
    <row r="4" ht="20.35" customHeight="1">
      <c r="A4" s="9">
        <f>165.35+273.15</f>
        <v>438.5</v>
      </c>
      <c r="B4" s="10">
        <v>0.05</v>
      </c>
      <c r="C4" s="11">
        <v>0.2971</v>
      </c>
      <c r="D4" s="11">
        <v>0.003</v>
      </c>
      <c r="E4" s="11">
        <f>-C4*H4*I4</f>
        <v>-5.733158694829999</v>
      </c>
      <c r="F4" s="12"/>
      <c r="G4" s="12"/>
      <c r="H4" s="11">
        <v>2</v>
      </c>
      <c r="I4" s="11">
        <v>9.648533649999999</v>
      </c>
      <c r="J4" s="11">
        <v>8.3144621</v>
      </c>
      <c r="K4" s="11">
        <f>EXP((C4*H4*I4)/(J4*A4))</f>
        <v>1.001573735407103</v>
      </c>
      <c r="L4" s="11">
        <f>LN(K4)</f>
        <v>0.00157249838319896</v>
      </c>
      <c r="M4" s="11">
        <f>(((C4*H4*I4*B4)/(J4*A4^2))^2+((H4*I4*D4)/(J4*A4))^2)^(1/2)</f>
        <v>1.587948810946157e-05</v>
      </c>
      <c r="N4" s="11"/>
      <c r="O4" s="11"/>
      <c r="P4" s="11"/>
    </row>
    <row r="5" ht="20.35" customHeight="1">
      <c r="A5" s="9">
        <f>170.1+273.15</f>
        <v>443.25</v>
      </c>
      <c r="B5" s="10">
        <v>0.1</v>
      </c>
      <c r="C5" s="11">
        <v>0.2872</v>
      </c>
      <c r="D5" s="11">
        <v>0.003</v>
      </c>
      <c r="E5" s="11">
        <f>-C5*H5*I5</f>
        <v>-5.542117728560</v>
      </c>
      <c r="F5" s="12"/>
      <c r="G5" s="12"/>
      <c r="H5" s="11">
        <v>2</v>
      </c>
      <c r="I5" s="11">
        <v>9.648533649999999</v>
      </c>
      <c r="J5" s="11">
        <v>8.3144621</v>
      </c>
      <c r="K5" s="11">
        <f>EXP((C5*H5*I5)/(J5*A5))</f>
        <v>1.001504940860373</v>
      </c>
      <c r="L5" s="11">
        <f>LN(K5)</f>
        <v>0.001503809571749259</v>
      </c>
      <c r="M5" s="11">
        <f>(((C5*H5*I5*B5)/(J5*A5^2))^2+((H5*I5*D5)/(J5*A5))^2)^(1/2)</f>
        <v>1.571198059934476e-05</v>
      </c>
      <c r="N5" s="11"/>
      <c r="O5" s="11"/>
      <c r="P5" s="11"/>
    </row>
    <row r="6" ht="20.35" customHeight="1">
      <c r="A6" s="9">
        <f>175+273.15</f>
        <v>448.15</v>
      </c>
      <c r="B6" s="10">
        <v>0.05</v>
      </c>
      <c r="C6" s="11">
        <v>0.2782</v>
      </c>
      <c r="D6" s="11">
        <v>0.0005</v>
      </c>
      <c r="E6" s="11">
        <f>-C6*H6*I6</f>
        <v>-5.368444122860</v>
      </c>
      <c r="F6" s="12"/>
      <c r="G6" s="12"/>
      <c r="H6" s="11">
        <v>2</v>
      </c>
      <c r="I6" s="11">
        <v>9.648533649999999</v>
      </c>
      <c r="J6" s="11">
        <v>8.3144621</v>
      </c>
      <c r="K6" s="11">
        <f>EXP((C6*H6*I6)/(J6*A6))</f>
        <v>1.001441795854376</v>
      </c>
      <c r="L6" s="11">
        <f>LN(K6)</f>
        <v>0.001440757464710139</v>
      </c>
      <c r="M6" s="11">
        <f>(((C6*H6*I6*B6)/(J6*A6^2))^2+((H6*I6*D6)/(J6*A6))^2)^(1/2)</f>
        <v>2.594412027489036e-06</v>
      </c>
      <c r="N6" s="11"/>
      <c r="O6" s="11"/>
      <c r="P6" s="11"/>
    </row>
    <row r="7" ht="20.35" customHeight="1">
      <c r="A7" s="9">
        <f>180+273.15</f>
        <v>453.15</v>
      </c>
      <c r="B7" s="10">
        <v>0.05</v>
      </c>
      <c r="C7" s="11">
        <v>0.2792</v>
      </c>
      <c r="D7" s="11">
        <v>0.0005</v>
      </c>
      <c r="E7" s="11">
        <f>-C7*H7*I7</f>
        <v>-5.387741190160</v>
      </c>
      <c r="F7" s="12"/>
      <c r="G7" s="12"/>
      <c r="H7" s="11">
        <v>2</v>
      </c>
      <c r="I7" s="11">
        <v>9.648533649999999</v>
      </c>
      <c r="J7" s="11">
        <v>8.3144621</v>
      </c>
      <c r="K7" s="11">
        <f>EXP((C7*H7*I7)/(J7*A7))</f>
        <v>1.001431004952411</v>
      </c>
      <c r="L7" s="11">
        <f>LN(K7)</f>
        <v>0.001429982040569409</v>
      </c>
      <c r="M7" s="11">
        <f>(((C7*H7*I7*B7)/(J7*A7^2))^2+((H7*I7*D7)/(J7*A7))^2)^(1/2)</f>
        <v>2.565712221557039e-06</v>
      </c>
      <c r="N7" s="11"/>
      <c r="O7" s="11"/>
      <c r="P7" s="11"/>
    </row>
    <row r="8" ht="20.35" customHeight="1">
      <c r="A8" s="9">
        <f>185+273.15</f>
        <v>458.15</v>
      </c>
      <c r="B8" s="10">
        <v>0.05</v>
      </c>
      <c r="C8" s="11">
        <v>0.2803</v>
      </c>
      <c r="D8" s="11">
        <v>0.0005</v>
      </c>
      <c r="E8" s="11">
        <f>-C8*H8*I8</f>
        <v>-5.408967964189999</v>
      </c>
      <c r="F8" s="12"/>
      <c r="G8" s="12"/>
      <c r="H8" s="11">
        <v>2</v>
      </c>
      <c r="I8" s="11">
        <v>9.648533649999999</v>
      </c>
      <c r="J8" s="11">
        <v>8.3144621</v>
      </c>
      <c r="K8" s="11">
        <f>EXP((C8*H8*I8)/(J8*A8))</f>
        <v>1.00142095699638</v>
      </c>
      <c r="L8" s="11">
        <f>LN(K8)</f>
        <v>0.001419948392329384</v>
      </c>
      <c r="M8" s="11">
        <f>(((C8*H8*I8*B8)/(J8*A8^2))^2+((H8*I8*D8)/(J8*A8))^2)^(1/2)</f>
        <v>2.537644328928553e-06</v>
      </c>
      <c r="N8" s="11"/>
      <c r="O8" s="11"/>
      <c r="P8" s="11"/>
    </row>
    <row r="9" ht="20.35" customHeight="1">
      <c r="A9" s="9">
        <f>190+273.15</f>
        <v>463.15</v>
      </c>
      <c r="B9" s="10">
        <v>0.05</v>
      </c>
      <c r="C9" s="11">
        <v>0.2814</v>
      </c>
      <c r="D9" s="11">
        <v>0.0005</v>
      </c>
      <c r="E9" s="11">
        <f>-C9*H9*I9</f>
        <v>-5.430194738219999</v>
      </c>
      <c r="F9" s="12"/>
      <c r="G9" s="12"/>
      <c r="H9" s="11">
        <v>2</v>
      </c>
      <c r="I9" s="11">
        <v>9.648533649999999</v>
      </c>
      <c r="J9" s="11">
        <v>8.3144621</v>
      </c>
      <c r="K9" s="11">
        <f>EXP((C9*H9*I9)/(J9*A9))</f>
        <v>1.001411126086127</v>
      </c>
      <c r="L9" s="11">
        <f>LN(K9)</f>
        <v>0.001410131383369054</v>
      </c>
      <c r="M9" s="11">
        <f>(((C9*H9*I9*B9)/(J9*A9^2))^2+((H9*I9*D9)/(J9*A9))^2)^(1/2)</f>
        <v>2.51018434187055e-06</v>
      </c>
      <c r="N9" s="11"/>
      <c r="O9" s="11"/>
      <c r="P9" s="11"/>
    </row>
    <row r="10" ht="20.35" customHeight="1">
      <c r="A10" s="9">
        <f>195+273.15</f>
        <v>468.15</v>
      </c>
      <c r="B10" s="10">
        <v>0.05</v>
      </c>
      <c r="C10" s="11">
        <v>0.2826</v>
      </c>
      <c r="D10" s="11">
        <v>0.0005</v>
      </c>
      <c r="E10" s="11">
        <f>-C10*H10*I10</f>
        <v>-5.453351218980</v>
      </c>
      <c r="F10" s="12"/>
      <c r="G10" s="12"/>
      <c r="H10" s="11">
        <v>2</v>
      </c>
      <c r="I10" s="11">
        <v>9.648533649999999</v>
      </c>
      <c r="J10" s="11">
        <v>8.3144621</v>
      </c>
      <c r="K10" s="11">
        <f>EXP((C10*H10*I10)/(J10*A10))</f>
        <v>1.00140200171986</v>
      </c>
      <c r="L10" s="11">
        <f>LN(K10)</f>
        <v>0.001401019833079961</v>
      </c>
      <c r="M10" s="11">
        <f>(((C10*H10*I10*B10)/(J10*A10^2))^2+((H10*I10*D10)/(J10*A10))^2)^(1/2)</f>
        <v>2.483315898559597e-06</v>
      </c>
      <c r="N10" s="11"/>
      <c r="O10" s="11"/>
      <c r="P10" s="11"/>
    </row>
    <row r="11" ht="20.35" customHeight="1">
      <c r="A11" s="9">
        <f>200+273.15</f>
        <v>473.15</v>
      </c>
      <c r="B11" s="10">
        <v>0.05</v>
      </c>
      <c r="C11" s="11">
        <v>0.2838</v>
      </c>
      <c r="D11" s="11">
        <v>0.0005</v>
      </c>
      <c r="E11" s="11">
        <f>-C11*H11*I11</f>
        <v>-5.476507699739999</v>
      </c>
      <c r="F11" s="12"/>
      <c r="G11" s="12"/>
      <c r="H11" s="11">
        <v>2</v>
      </c>
      <c r="I11" s="11">
        <v>9.648533649999999</v>
      </c>
      <c r="J11" s="11">
        <v>8.3144621</v>
      </c>
      <c r="K11" s="11">
        <f>EXP((C11*H11*I11)/(J11*A11))</f>
        <v>1.001393070277108</v>
      </c>
      <c r="L11" s="11">
        <f>LN(K11)</f>
        <v>0.001392100854920237</v>
      </c>
      <c r="M11" s="11">
        <f>(((C11*H11*I11*B11)/(J11*A11^2))^2+((H11*I11*D11)/(J11*A11))^2)^(1/2)</f>
        <v>2.457016912652886e-06</v>
      </c>
      <c r="N11" s="11"/>
      <c r="O11" s="11"/>
      <c r="P11" s="11"/>
    </row>
    <row r="12" ht="20.35" customHeight="1">
      <c r="A12" s="9">
        <f>205+273.15</f>
        <v>478.15</v>
      </c>
      <c r="B12" s="10">
        <v>0.05</v>
      </c>
      <c r="C12" s="11">
        <v>0.2844</v>
      </c>
      <c r="D12" s="11">
        <v>0.0005</v>
      </c>
      <c r="E12" s="11">
        <f>-C12*H12*I12</f>
        <v>-5.488085940120</v>
      </c>
      <c r="F12" s="12"/>
      <c r="G12" s="12"/>
      <c r="H12" s="11">
        <v>2</v>
      </c>
      <c r="I12" s="11">
        <v>9.648533649999999</v>
      </c>
      <c r="J12" s="11">
        <v>8.3144621</v>
      </c>
      <c r="K12" s="11">
        <f>EXP((C12*H12*I12)/(J12*A12))</f>
        <v>1.001381409321239</v>
      </c>
      <c r="L12" s="11">
        <f>LN(K12)</f>
        <v>0.001380456053184284</v>
      </c>
      <c r="M12" s="11">
        <f>(((C12*H12*I12*B12)/(J12*A12^2))^2+((H12*I12*D12)/(J12*A12))^2)^(1/2)</f>
        <v>2.431251358004012e-06</v>
      </c>
      <c r="N12" s="11"/>
      <c r="O12" s="11"/>
      <c r="P12" s="11"/>
    </row>
    <row r="13" ht="20.35" customHeight="1">
      <c r="A13" s="9">
        <f>210+273.15</f>
        <v>483.15</v>
      </c>
      <c r="B13" s="10">
        <v>0.05</v>
      </c>
      <c r="C13" s="11">
        <v>0.2852</v>
      </c>
      <c r="D13" s="11">
        <v>0.0005</v>
      </c>
      <c r="E13" s="11">
        <f>-C13*H13*I13</f>
        <v>-5.503523593960</v>
      </c>
      <c r="F13" s="12"/>
      <c r="G13" s="12"/>
      <c r="H13" s="11">
        <v>2</v>
      </c>
      <c r="I13" s="11">
        <v>9.648533649999999</v>
      </c>
      <c r="J13" s="11">
        <v>8.3144621</v>
      </c>
      <c r="K13" s="11">
        <f>EXP((C13*H13*I13)/(J13*A13))</f>
        <v>1.001370951904776</v>
      </c>
      <c r="L13" s="11">
        <f>LN(K13)</f>
        <v>0.001370013008236305</v>
      </c>
      <c r="M13" s="11"/>
      <c r="N13" s="11"/>
      <c r="O13" s="11"/>
      <c r="P13" s="11"/>
    </row>
    <row r="14" ht="20.35" customHeight="1">
      <c r="A14" s="9">
        <f>215+273.15</f>
        <v>488.15</v>
      </c>
      <c r="B14" s="13"/>
      <c r="C14" s="11">
        <v>0.286</v>
      </c>
      <c r="D14" s="12"/>
      <c r="E14" s="12"/>
      <c r="F14" s="12"/>
      <c r="G14" s="12"/>
      <c r="H14" s="11">
        <v>2</v>
      </c>
      <c r="I14" s="11">
        <v>9.648533649999999</v>
      </c>
      <c r="J14" s="11">
        <v>8.3144621</v>
      </c>
      <c r="K14" s="11">
        <f>EXP((C14*H14*I14)/(J14*A14))</f>
        <v>1.001360708819659</v>
      </c>
      <c r="L14" s="11">
        <f>LN(K14)</f>
        <v>0.001359783894353767</v>
      </c>
      <c r="M14" s="11"/>
      <c r="N14" s="11"/>
      <c r="O14" s="11"/>
      <c r="P14" s="11"/>
    </row>
    <row r="15" ht="20.35" customHeight="1">
      <c r="A15" s="9">
        <f>220+273.15</f>
        <v>493.15</v>
      </c>
      <c r="B15" s="13"/>
      <c r="C15" s="12"/>
      <c r="D15" s="12"/>
      <c r="E15" s="12"/>
      <c r="F15" s="12"/>
      <c r="G15" s="12"/>
      <c r="H15" s="11">
        <v>2</v>
      </c>
      <c r="I15" s="11">
        <v>9.648533649999999</v>
      </c>
      <c r="J15" s="11">
        <v>8.3144621</v>
      </c>
      <c r="K15" s="11">
        <f>EXP((C15*H15*I15)/(J15*A15))</f>
        <v>1</v>
      </c>
      <c r="L15" s="11">
        <f>LN(K15)</f>
        <v>0</v>
      </c>
      <c r="M15" s="11"/>
      <c r="N15" s="11"/>
      <c r="O15" s="11"/>
      <c r="P15" s="11"/>
    </row>
    <row r="16" ht="20.35" customHeight="1">
      <c r="A16" s="9">
        <f>225+273.15</f>
        <v>498.15</v>
      </c>
      <c r="B16" s="13"/>
      <c r="C16" s="12"/>
      <c r="D16" s="12"/>
      <c r="E16" s="12"/>
      <c r="F16" s="12"/>
      <c r="G16" s="12"/>
      <c r="H16" s="11">
        <v>2</v>
      </c>
      <c r="I16" s="11">
        <v>9.648533649999999</v>
      </c>
      <c r="J16" s="11">
        <v>8.3144621</v>
      </c>
      <c r="K16" s="11">
        <f>EXP((C16*H16*I16)/(J16*A16))</f>
        <v>1</v>
      </c>
      <c r="L16" s="11">
        <f>LN(K16)</f>
        <v>0</v>
      </c>
      <c r="M16" s="11"/>
      <c r="N16" s="11"/>
      <c r="O16" s="11"/>
      <c r="P16" s="11"/>
    </row>
    <row r="17" ht="20.35" customHeight="1">
      <c r="A17" s="9">
        <f>230+273.15</f>
        <v>503.15</v>
      </c>
      <c r="B17" s="13"/>
      <c r="C17" s="12"/>
      <c r="D17" s="12"/>
      <c r="E17" s="12"/>
      <c r="F17" s="12"/>
      <c r="G17" s="12"/>
      <c r="H17" s="11">
        <v>2</v>
      </c>
      <c r="I17" s="11">
        <v>9.648533649999999</v>
      </c>
      <c r="J17" s="11">
        <v>8.3144621</v>
      </c>
      <c r="K17" s="11">
        <f>EXP((C17*H17*I17)/(J17*A17))</f>
        <v>1</v>
      </c>
      <c r="L17" s="11">
        <f>LN(K17)</f>
        <v>0</v>
      </c>
      <c r="M17" s="11"/>
      <c r="N17" s="11"/>
      <c r="O17" s="11"/>
      <c r="P17" s="11"/>
    </row>
    <row r="18" ht="20.35" customHeight="1">
      <c r="A18" s="9">
        <f>235+273.15</f>
        <v>508.15</v>
      </c>
      <c r="B18" s="13"/>
      <c r="C18" s="12"/>
      <c r="D18" s="12"/>
      <c r="E18" s="12"/>
      <c r="F18" s="12"/>
      <c r="G18" s="12"/>
      <c r="H18" s="11">
        <v>2</v>
      </c>
      <c r="I18" s="11">
        <v>9.648533649999999</v>
      </c>
      <c r="J18" s="11">
        <v>8.3144621</v>
      </c>
      <c r="K18" s="11">
        <f>EXP((C18*H18*I18)/(J18*A18))</f>
        <v>1</v>
      </c>
      <c r="L18" s="11">
        <f>LN(K18)</f>
        <v>0</v>
      </c>
      <c r="M18" s="11"/>
      <c r="N18" s="11"/>
      <c r="O18" s="11"/>
      <c r="P18" s="11"/>
    </row>
    <row r="19" ht="20.35" customHeight="1">
      <c r="A19" s="9">
        <f>240+273.15</f>
        <v>513.15</v>
      </c>
      <c r="B19" s="13"/>
      <c r="C19" s="12"/>
      <c r="D19" s="12"/>
      <c r="E19" s="12"/>
      <c r="F19" s="12"/>
      <c r="G19" s="12"/>
      <c r="H19" s="11">
        <v>2</v>
      </c>
      <c r="I19" s="11">
        <v>9.648533649999999</v>
      </c>
      <c r="J19" s="11">
        <v>8.3144621</v>
      </c>
      <c r="K19" s="11">
        <f>EXP((C19*H19*I19)/(J19*A19))</f>
        <v>1</v>
      </c>
      <c r="L19" s="11">
        <f>LN(K19)</f>
        <v>0</v>
      </c>
      <c r="M19" s="11"/>
      <c r="N19" s="11"/>
      <c r="O19" s="11"/>
      <c r="P19" s="11"/>
    </row>
    <row r="20" ht="20.35" customHeight="1">
      <c r="A20" s="9">
        <f>245+273.15</f>
        <v>518.15</v>
      </c>
      <c r="B20" s="13"/>
      <c r="C20" s="12"/>
      <c r="D20" s="12"/>
      <c r="E20" s="12"/>
      <c r="F20" s="12"/>
      <c r="G20" s="12"/>
      <c r="H20" s="11">
        <v>2</v>
      </c>
      <c r="I20" s="11">
        <v>9.648533649999999</v>
      </c>
      <c r="J20" s="11">
        <v>8.3144621</v>
      </c>
      <c r="K20" s="11">
        <f>EXP((C20*H20*I20)/(J20*A20))</f>
        <v>1</v>
      </c>
      <c r="L20" s="11">
        <f>LN(K20)</f>
        <v>0</v>
      </c>
      <c r="M20" s="11"/>
      <c r="N20" s="11"/>
      <c r="O20" s="11"/>
      <c r="P20" s="11"/>
    </row>
    <row r="21" ht="20.35" customHeight="1">
      <c r="A21" s="9">
        <f>250+273.15</f>
        <v>523.15</v>
      </c>
      <c r="B21" s="13"/>
      <c r="C21" s="12"/>
      <c r="D21" s="12"/>
      <c r="E21" s="12"/>
      <c r="F21" s="12"/>
      <c r="G21" s="12"/>
      <c r="H21" s="11">
        <v>2</v>
      </c>
      <c r="I21" s="11">
        <v>9.648533649999999</v>
      </c>
      <c r="J21" s="11">
        <v>8.3144621</v>
      </c>
      <c r="K21" s="11">
        <f>EXP((C21*H21*I21)/(J21*A21))</f>
        <v>1</v>
      </c>
      <c r="L21" s="11">
        <f>LN(K21)</f>
        <v>0</v>
      </c>
      <c r="M21" s="11"/>
      <c r="N21" s="11"/>
      <c r="O21" s="11"/>
      <c r="P21" s="11"/>
    </row>
    <row r="22" ht="20.35" customHeight="1">
      <c r="A22" s="9">
        <f>255+273.15</f>
        <v>528.15</v>
      </c>
      <c r="B22" s="13"/>
      <c r="C22" s="12"/>
      <c r="D22" s="12"/>
      <c r="E22" s="12"/>
      <c r="F22" s="12"/>
      <c r="G22" s="12"/>
      <c r="H22" s="11">
        <v>2</v>
      </c>
      <c r="I22" s="11">
        <v>9.648533649999999</v>
      </c>
      <c r="J22" s="11">
        <v>8.3144621</v>
      </c>
      <c r="K22" s="11">
        <f>EXP((C22*H22*I22)/(J22*A22))</f>
        <v>1</v>
      </c>
      <c r="L22" s="11">
        <f>LN(K22)</f>
        <v>0</v>
      </c>
      <c r="M22" s="11"/>
      <c r="N22" s="11"/>
      <c r="O22" s="11"/>
      <c r="P22" s="11"/>
    </row>
    <row r="23" ht="20.35" customHeight="1">
      <c r="A23" s="9">
        <f>260+273.15</f>
        <v>533.15</v>
      </c>
      <c r="B23" s="13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</row>
  </sheetData>
  <mergeCells count="1">
    <mergeCell ref="A1:P1"/>
  </mergeCells>
  <pageMargins left="0.5" right="0.5" top="0.75" bottom="0.75" header="0.277778" footer="0.277778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