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B:\Courses\Video creating\Tesla - Complete Company Analysis\3. Financial statement analysis\"/>
    </mc:Choice>
  </mc:AlternateContent>
  <xr:revisionPtr revIDLastSave="0" documentId="13_ncr:1_{559042F6-D2EF-4641-8946-BB4B436CC451}" xr6:coauthVersionLast="38" xr6:coauthVersionMax="38" xr10:uidLastSave="{00000000-0000-0000-0000-000000000000}"/>
  <bookViews>
    <workbookView xWindow="0" yWindow="0" windowWidth="20496" windowHeight="8112" activeTab="3" xr2:uid="{00000000-000D-0000-FFFF-FFFF00000000}"/>
  </bookViews>
  <sheets>
    <sheet name="Cover" sheetId="183" r:id="rId1"/>
    <sheet name="Drivers" sheetId="161" r:id="rId2"/>
    <sheet name="Input --&gt;" sheetId="157" r:id="rId3"/>
    <sheet name="P&amp;L Input" sheetId="155" r:id="rId4"/>
    <sheet name="Balance Sheet Input" sheetId="154" r:id="rId5"/>
  </sheet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36" i="155" l="1"/>
  <c r="F36" i="155"/>
  <c r="E36" i="155"/>
  <c r="D36" i="155"/>
  <c r="G35" i="155"/>
  <c r="F35" i="155"/>
  <c r="E35" i="155"/>
  <c r="D35" i="155"/>
  <c r="C36" i="155"/>
  <c r="C35" i="155"/>
  <c r="G34" i="155"/>
  <c r="F34" i="155"/>
  <c r="E34" i="155"/>
  <c r="D34" i="155"/>
  <c r="C34" i="155"/>
  <c r="G33" i="155"/>
  <c r="F33" i="155"/>
  <c r="E33" i="155"/>
  <c r="D33" i="155"/>
  <c r="C33" i="155"/>
  <c r="G32" i="155"/>
  <c r="F32" i="155"/>
  <c r="E32" i="155"/>
  <c r="D32" i="155"/>
  <c r="C32" i="155"/>
  <c r="G31" i="155"/>
  <c r="F31" i="155"/>
  <c r="E31" i="155"/>
  <c r="D31" i="155"/>
  <c r="C31" i="155"/>
  <c r="G30" i="155"/>
  <c r="F30" i="155"/>
  <c r="E30" i="155"/>
  <c r="D30" i="155"/>
  <c r="C30" i="155"/>
  <c r="G29" i="155"/>
  <c r="F29" i="155"/>
  <c r="E29" i="155"/>
  <c r="D29" i="155"/>
  <c r="C29" i="155"/>
  <c r="F28" i="155"/>
  <c r="E28" i="155"/>
  <c r="D28" i="155"/>
  <c r="F27" i="155"/>
  <c r="E27" i="155"/>
  <c r="D27" i="155"/>
  <c r="F26" i="155"/>
  <c r="E26" i="155"/>
  <c r="D26" i="155"/>
  <c r="G31" i="154" l="1"/>
  <c r="G29" i="154"/>
  <c r="G26" i="154"/>
  <c r="G9" i="154"/>
  <c r="G17" i="154" s="1"/>
  <c r="G7" i="155"/>
  <c r="G11" i="155" s="1"/>
  <c r="G15" i="155" s="1"/>
  <c r="F14" i="154"/>
  <c r="G30" i="154" l="1"/>
  <c r="G33" i="154" s="1"/>
  <c r="G19" i="155"/>
  <c r="G21" i="155" s="1"/>
  <c r="G23" i="155" s="1"/>
  <c r="C30" i="154" l="1"/>
  <c r="C33" i="154" s="1"/>
  <c r="D30" i="154"/>
  <c r="D33" i="154" s="1"/>
  <c r="F26" i="154"/>
  <c r="C9" i="154"/>
  <c r="C17" i="154" s="1"/>
  <c r="D9" i="154"/>
  <c r="D17" i="154" s="1"/>
  <c r="E9" i="154"/>
  <c r="E17" i="154" s="1"/>
  <c r="F9" i="154"/>
  <c r="F7" i="155"/>
  <c r="F11" i="155" s="1"/>
  <c r="F15" i="155" s="1"/>
  <c r="F19" i="155" l="1"/>
  <c r="F21" i="155" s="1"/>
  <c r="F23" i="155" s="1"/>
  <c r="F17" i="154"/>
  <c r="F30" i="154"/>
  <c r="F33" i="154" s="1"/>
  <c r="E30" i="154" l="1"/>
  <c r="E7" i="155"/>
  <c r="D7" i="155"/>
  <c r="C7" i="155"/>
  <c r="C11" i="155"/>
  <c r="E33" i="154" l="1"/>
  <c r="C15" i="155"/>
  <c r="C19" i="155" s="1"/>
  <c r="C21" i="155" s="1"/>
  <c r="C23" i="155" s="1"/>
  <c r="D11" i="155"/>
  <c r="D15" i="155" s="1"/>
  <c r="D19" i="155"/>
  <c r="D21" i="155" s="1"/>
  <c r="D23" i="155" s="1"/>
  <c r="E11" i="155"/>
  <c r="E15" i="155" s="1"/>
  <c r="E19" i="155" l="1"/>
  <c r="E21" i="155" s="1"/>
  <c r="E23" i="155" s="1"/>
</calcChain>
</file>

<file path=xl/sharedStrings.xml><?xml version="1.0" encoding="utf-8"?>
<sst xmlns="http://schemas.openxmlformats.org/spreadsheetml/2006/main" count="105" uniqueCount="101">
  <si>
    <t>Total revenues</t>
  </si>
  <si>
    <t>Gross profit</t>
  </si>
  <si>
    <t>Services and other</t>
  </si>
  <si>
    <t>Energy generation and storage</t>
  </si>
  <si>
    <t>Research and development</t>
  </si>
  <si>
    <t>Interest expense</t>
  </si>
  <si>
    <t>Provision for income taxes</t>
  </si>
  <si>
    <t>Cash and cash equivalents</t>
  </si>
  <si>
    <t>Accounts receivable, net</t>
  </si>
  <si>
    <t>Inventory</t>
  </si>
  <si>
    <t>Prepaid expenses and other current assets</t>
  </si>
  <si>
    <t>Total current assets</t>
  </si>
  <si>
    <t>Operating lease vehicles, net</t>
  </si>
  <si>
    <t>Solar energy systems, leased and to be leased, net</t>
  </si>
  <si>
    <t>Property, plant and equipment, net</t>
  </si>
  <si>
    <t>Intangible assets, net</t>
  </si>
  <si>
    <t>portion</t>
  </si>
  <si>
    <t>Restricted cash, net of current portion</t>
  </si>
  <si>
    <t>Other assets</t>
  </si>
  <si>
    <t>Total assets</t>
  </si>
  <si>
    <t>Accounts payable</t>
  </si>
  <si>
    <t>Deferred revenue</t>
  </si>
  <si>
    <t>Resale value guarantees</t>
  </si>
  <si>
    <t>Customer deposits</t>
  </si>
  <si>
    <t>Current portion of long-term debt and capital leases</t>
  </si>
  <si>
    <t>Current portion of solar bonds issued to related</t>
  </si>
  <si>
    <t>parties</t>
  </si>
  <si>
    <t>Total current liabilities</t>
  </si>
  <si>
    <t>Long-term debt and capital leases, net of current</t>
  </si>
  <si>
    <t>Total liabilities</t>
  </si>
  <si>
    <t>Total stockholders' equity</t>
  </si>
  <si>
    <t>Noncontrolling interests in subsidiaries</t>
  </si>
  <si>
    <t>Total liabilities and equity</t>
  </si>
  <si>
    <t>Selling, general and administrative</t>
  </si>
  <si>
    <t>Interest income</t>
  </si>
  <si>
    <t>Other income (expense), net</t>
  </si>
  <si>
    <t>Net loss</t>
  </si>
  <si>
    <t>(in thousands)</t>
  </si>
  <si>
    <t>Accrued liabilities</t>
  </si>
  <si>
    <t>Restricted cash and marketable securities</t>
  </si>
  <si>
    <t>Energy generation and storage cost of revenues</t>
  </si>
  <si>
    <t>Services and other cost of revenues</t>
  </si>
  <si>
    <t>Automotive cost of revenues</t>
  </si>
  <si>
    <t>EBIT</t>
  </si>
  <si>
    <t>EBT</t>
  </si>
  <si>
    <t>2014
Act</t>
  </si>
  <si>
    <t>2015
Act</t>
  </si>
  <si>
    <t>2016
Act</t>
  </si>
  <si>
    <t>31 Dec
2014</t>
  </si>
  <si>
    <t>31 Dec
2015</t>
  </si>
  <si>
    <t>31 Dec
2016</t>
  </si>
  <si>
    <t>DSO</t>
  </si>
  <si>
    <t>DIO</t>
  </si>
  <si>
    <t>DPO</t>
  </si>
  <si>
    <t>Net Trading Cycle</t>
  </si>
  <si>
    <t>ROA</t>
  </si>
  <si>
    <t>ROE</t>
  </si>
  <si>
    <t>EBIT %</t>
  </si>
  <si>
    <t>Net loss incl. minority interests</t>
  </si>
  <si>
    <t>Minority interests</t>
  </si>
  <si>
    <t>GP% automotive</t>
  </si>
  <si>
    <t>GP% energy generation and automotive</t>
  </si>
  <si>
    <t>GP% services and other</t>
  </si>
  <si>
    <t>Overall GP%</t>
  </si>
  <si>
    <t>Net loss %</t>
  </si>
  <si>
    <t>Other liabilities</t>
  </si>
  <si>
    <t>Input --&gt;</t>
  </si>
  <si>
    <t>Drivers</t>
  </si>
  <si>
    <t>Selected case</t>
  </si>
  <si>
    <t>Automotive revenues</t>
  </si>
  <si>
    <t>Corporate tax rate</t>
  </si>
  <si>
    <t>Expected inflation</t>
  </si>
  <si>
    <t>2017
Act</t>
  </si>
  <si>
    <t>P&amp;L Input</t>
  </si>
  <si>
    <t>31 Dec 
2017</t>
  </si>
  <si>
    <t>Balance Sheet Input</t>
  </si>
  <si>
    <t xml:space="preserve"> 30 Jun
2018</t>
  </si>
  <si>
    <t>Restructuring and other</t>
  </si>
  <si>
    <t>KPIs</t>
  </si>
  <si>
    <t>2018 H1
Act</t>
  </si>
  <si>
    <t>Currency</t>
  </si>
  <si>
    <t>USD</t>
  </si>
  <si>
    <t>Domestic country</t>
  </si>
  <si>
    <t>United States</t>
  </si>
  <si>
    <t>Market risk premium US</t>
  </si>
  <si>
    <t>Tesla</t>
  </si>
  <si>
    <t>Company analysis</t>
  </si>
  <si>
    <t>Revenue % automotive y-o-y</t>
  </si>
  <si>
    <t>Revenue % generation y-o-y</t>
  </si>
  <si>
    <t>Revenue % services y-o-y</t>
  </si>
  <si>
    <t>Liquidity ratios</t>
  </si>
  <si>
    <t>Debt ratio</t>
  </si>
  <si>
    <t>Quick ratio</t>
  </si>
  <si>
    <t>Current ratio</t>
  </si>
  <si>
    <t>Solvency ratios</t>
  </si>
  <si>
    <t>Interest coverage</t>
  </si>
  <si>
    <t>Company</t>
  </si>
  <si>
    <t>10-year treasury yield (Sep 27 2018)</t>
  </si>
  <si>
    <t>Company beta (Sep 27 2018)</t>
  </si>
  <si>
    <t>Tesla share price (Sep 27 2018)</t>
  </si>
  <si>
    <t>Bond Yield (Sep 19 2018)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</si>
</sst>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(* #,##0_);_(* \(#,##0\);_(* &quot;-&quot;?_);@_)"/>
  </numFmts>
  <fonts count="15" x14ac:knownFonts="1">
    <font>
      <sz val="10"/>
      <name val="Arial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40"/>
      <color rgb="FF002060"/>
      <name val="Arial"/>
      <family val="2"/>
      <charset val="204"/>
    </font>
    <font>
      <b/>
      <sz val="9"/>
      <color theme="0"/>
      <name val="Arial"/>
      <family val="2"/>
      <charset val="204"/>
    </font>
    <font>
      <sz val="9"/>
      <color theme="1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theme="1"/>
      <name val="Arial"/>
      <family val="2"/>
    </font>
    <font>
      <sz val="10"/>
      <color rgb="FF00206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top"/>
    </xf>
    <xf numFmtId="164" fontId="1" fillId="0" borderId="0">
      <alignment vertical="top"/>
    </xf>
    <xf numFmtId="9" fontId="1" fillId="0" borderId="0">
      <alignment vertical="top"/>
    </xf>
  </cellStyleXfs>
  <cellXfs count="48">
    <xf numFmtId="0" fontId="0" fillId="0" borderId="0" xfId="0">
      <alignment vertical="top"/>
    </xf>
    <xf numFmtId="0" fontId="0" fillId="2" borderId="0" xfId="0" applyFill="1">
      <alignment vertical="top"/>
    </xf>
    <xf numFmtId="0" fontId="5" fillId="2" borderId="0" xfId="0" applyFont="1" applyFill="1">
      <alignment vertical="top"/>
    </xf>
    <xf numFmtId="0" fontId="2" fillId="2" borderId="0" xfId="0" applyFont="1" applyFill="1">
      <alignment vertical="top"/>
    </xf>
    <xf numFmtId="165" fontId="1" fillId="2" borderId="0" xfId="1" applyNumberFormat="1" applyFill="1">
      <alignment vertical="top"/>
    </xf>
    <xf numFmtId="0" fontId="3" fillId="2" borderId="3" xfId="0" applyFont="1" applyFill="1" applyBorder="1" applyAlignment="1"/>
    <xf numFmtId="0" fontId="3" fillId="2" borderId="3" xfId="0" applyFont="1" applyFill="1" applyBorder="1" applyAlignment="1">
      <alignment horizontal="right" vertical="top" wrapText="1"/>
    </xf>
    <xf numFmtId="0" fontId="4" fillId="2" borderId="0" xfId="0" applyFont="1" applyFill="1" applyBorder="1">
      <alignment vertical="top"/>
    </xf>
    <xf numFmtId="0" fontId="4" fillId="2" borderId="0" xfId="0" applyFont="1" applyFill="1">
      <alignment vertical="top"/>
    </xf>
    <xf numFmtId="0" fontId="3" fillId="2" borderId="1" xfId="0" applyFont="1" applyFill="1" applyBorder="1">
      <alignment vertical="top"/>
    </xf>
    <xf numFmtId="0" fontId="3" fillId="2" borderId="2" xfId="0" applyFont="1" applyFill="1" applyBorder="1">
      <alignment vertical="top"/>
    </xf>
    <xf numFmtId="0" fontId="6" fillId="2" borderId="0" xfId="0" applyFont="1" applyFill="1">
      <alignment vertical="top"/>
    </xf>
    <xf numFmtId="0" fontId="7" fillId="4" borderId="0" xfId="0" applyFont="1" applyFill="1">
      <alignment vertical="top"/>
    </xf>
    <xf numFmtId="0" fontId="8" fillId="2" borderId="0" xfId="0" applyFont="1" applyFill="1" applyAlignment="1"/>
    <xf numFmtId="10" fontId="8" fillId="2" borderId="0" xfId="0" applyNumberFormat="1" applyFont="1" applyFill="1" applyAlignment="1"/>
    <xf numFmtId="9" fontId="4" fillId="2" borderId="0" xfId="0" applyNumberFormat="1" applyFont="1" applyFill="1">
      <alignment vertical="top"/>
    </xf>
    <xf numFmtId="0" fontId="3" fillId="2" borderId="3" xfId="0" applyFont="1" applyFill="1" applyBorder="1" applyAlignment="1">
      <alignment horizontal="right" wrapText="1"/>
    </xf>
    <xf numFmtId="165" fontId="4" fillId="2" borderId="0" xfId="0" applyNumberFormat="1" applyFont="1" applyFill="1">
      <alignment vertical="top"/>
    </xf>
    <xf numFmtId="0" fontId="3" fillId="2" borderId="0" xfId="0" applyFont="1" applyFill="1" applyBorder="1">
      <alignment vertical="top"/>
    </xf>
    <xf numFmtId="0" fontId="3" fillId="5" borderId="3" xfId="0" applyFont="1" applyFill="1" applyBorder="1" applyAlignment="1">
      <alignment horizontal="right" wrapText="1"/>
    </xf>
    <xf numFmtId="0" fontId="11" fillId="3" borderId="0" xfId="0" applyFont="1" applyFill="1" applyAlignment="1"/>
    <xf numFmtId="2" fontId="11" fillId="3" borderId="0" xfId="0" applyNumberFormat="1" applyFont="1" applyFill="1" applyAlignment="1"/>
    <xf numFmtId="0" fontId="12" fillId="3" borderId="0" xfId="0" applyFont="1" applyFill="1" applyAlignment="1"/>
    <xf numFmtId="0" fontId="10" fillId="3" borderId="0" xfId="0" applyFont="1" applyFill="1" applyAlignment="1"/>
    <xf numFmtId="0" fontId="13" fillId="3" borderId="0" xfId="0" applyFont="1" applyFill="1" applyAlignment="1"/>
    <xf numFmtId="166" fontId="4" fillId="2" borderId="0" xfId="0" applyNumberFormat="1" applyFont="1" applyFill="1" applyBorder="1" applyAlignment="1">
      <alignment horizontal="right" vertical="top"/>
    </xf>
    <xf numFmtId="166" fontId="4" fillId="5" borderId="0" xfId="0" applyNumberFormat="1" applyFont="1" applyFill="1" applyBorder="1" applyAlignment="1">
      <alignment horizontal="right" vertical="top"/>
    </xf>
    <xf numFmtId="166" fontId="4" fillId="2" borderId="0" xfId="0" applyNumberFormat="1" applyFont="1" applyFill="1" applyAlignment="1">
      <alignment horizontal="right" vertical="top"/>
    </xf>
    <xf numFmtId="166" fontId="4" fillId="5" borderId="0" xfId="0" applyNumberFormat="1" applyFont="1" applyFill="1" applyAlignment="1">
      <alignment horizontal="right" vertical="top"/>
    </xf>
    <xf numFmtId="166" fontId="3" fillId="2" borderId="1" xfId="0" applyNumberFormat="1" applyFont="1" applyFill="1" applyBorder="1" applyAlignment="1">
      <alignment horizontal="right" vertical="top"/>
    </xf>
    <xf numFmtId="166" fontId="3" fillId="5" borderId="1" xfId="0" applyNumberFormat="1" applyFont="1" applyFill="1" applyBorder="1" applyAlignment="1">
      <alignment horizontal="right" vertical="top"/>
    </xf>
    <xf numFmtId="166" fontId="3" fillId="2" borderId="2" xfId="0" applyNumberFormat="1" applyFont="1" applyFill="1" applyBorder="1" applyAlignment="1">
      <alignment horizontal="right" vertical="top"/>
    </xf>
    <xf numFmtId="166" fontId="3" fillId="5" borderId="2" xfId="0" applyNumberFormat="1" applyFont="1" applyFill="1" applyBorder="1" applyAlignment="1">
      <alignment horizontal="right" vertical="top"/>
    </xf>
    <xf numFmtId="9" fontId="9" fillId="3" borderId="0" xfId="2" applyFont="1" applyFill="1">
      <alignment vertical="top"/>
    </xf>
    <xf numFmtId="166" fontId="4" fillId="2" borderId="0" xfId="1" applyNumberFormat="1" applyFont="1" applyFill="1" applyAlignment="1">
      <alignment horizontal="right" vertical="top"/>
    </xf>
    <xf numFmtId="166" fontId="4" fillId="5" borderId="0" xfId="1" applyNumberFormat="1" applyFont="1" applyFill="1" applyAlignment="1">
      <alignment horizontal="right" vertical="top"/>
    </xf>
    <xf numFmtId="166" fontId="3" fillId="2" borderId="1" xfId="1" applyNumberFormat="1" applyFont="1" applyFill="1" applyBorder="1" applyAlignment="1">
      <alignment horizontal="right" vertical="top"/>
    </xf>
    <xf numFmtId="166" fontId="3" fillId="5" borderId="1" xfId="1" applyNumberFormat="1" applyFont="1" applyFill="1" applyBorder="1" applyAlignment="1">
      <alignment horizontal="right" vertical="top"/>
    </xf>
    <xf numFmtId="166" fontId="3" fillId="2" borderId="2" xfId="1" applyNumberFormat="1" applyFont="1" applyFill="1" applyBorder="1" applyAlignment="1">
      <alignment horizontal="right" vertical="top"/>
    </xf>
    <xf numFmtId="166" fontId="3" fillId="5" borderId="2" xfId="1" applyNumberFormat="1" applyFont="1" applyFill="1" applyBorder="1" applyAlignment="1">
      <alignment horizontal="right" vertical="top"/>
    </xf>
    <xf numFmtId="166" fontId="3" fillId="2" borderId="0" xfId="1" applyNumberFormat="1" applyFont="1" applyFill="1" applyAlignment="1">
      <alignment horizontal="right" vertical="top"/>
    </xf>
    <xf numFmtId="166" fontId="3" fillId="5" borderId="0" xfId="1" applyNumberFormat="1" applyFont="1" applyFill="1" applyAlignment="1">
      <alignment horizontal="right" vertical="top"/>
    </xf>
    <xf numFmtId="0" fontId="3" fillId="5" borderId="3" xfId="0" applyFont="1" applyFill="1" applyBorder="1" applyAlignment="1">
      <alignment horizontal="right" vertical="top" wrapText="1"/>
    </xf>
    <xf numFmtId="0" fontId="4" fillId="2" borderId="0" xfId="0" applyFont="1" applyFill="1" applyAlignment="1">
      <alignment horizontal="right" vertical="top"/>
    </xf>
    <xf numFmtId="10" fontId="4" fillId="2" borderId="0" xfId="0" applyNumberFormat="1" applyFont="1" applyFill="1">
      <alignment vertical="top"/>
    </xf>
    <xf numFmtId="0" fontId="14" fillId="2" borderId="0" xfId="0" applyFont="1" applyFill="1">
      <alignment vertical="top"/>
    </xf>
    <xf numFmtId="9" fontId="4" fillId="2" borderId="0" xfId="0" applyNumberFormat="1" applyFont="1" applyFill="1" applyAlignment="1">
      <alignment horizontal="right" vertical="top"/>
    </xf>
    <xf numFmtId="2" fontId="11" fillId="3" borderId="0" xfId="0" applyNumberFormat="1" applyFont="1" applyFill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22</xdr:col>
      <xdr:colOff>121920</xdr:colOff>
      <xdr:row>27</xdr:row>
      <xdr:rowOff>116840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ECFC3C-7143-4EF3-984F-BADB36218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720" y="0"/>
          <a:ext cx="8382000" cy="558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238908</xdr:colOff>
      <xdr:row>1</xdr:row>
      <xdr:rowOff>53340</xdr:rowOff>
    </xdr:from>
    <xdr:to>
      <xdr:col>10</xdr:col>
      <xdr:colOff>121919</xdr:colOff>
      <xdr:row>19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E572DA-DB7E-409D-B549-B912FDF33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7448" y="251460"/>
          <a:ext cx="4348331" cy="2712720"/>
        </a:xfrm>
        <a:prstGeom prst="rect">
          <a:avLst/>
        </a:prstGeom>
      </xdr:spPr>
    </xdr:pic>
    <xdr:clientData/>
  </xdr:twoCellAnchor>
  <xdr:twoCellAnchor editAs="oneCell">
    <xdr:from>
      <xdr:col>10</xdr:col>
      <xdr:colOff>277700</xdr:colOff>
      <xdr:row>1</xdr:row>
      <xdr:rowOff>53340</xdr:rowOff>
    </xdr:from>
    <xdr:to>
      <xdr:col>14</xdr:col>
      <xdr:colOff>670559</xdr:colOff>
      <xdr:row>25</xdr:row>
      <xdr:rowOff>7620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4E606D0-DC6D-4F5A-91AE-D80CD93E1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1560" y="251460"/>
          <a:ext cx="3250359" cy="3474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75CB-43A1-41B9-9A4A-DD70DC72C585}">
  <sheetPr>
    <tabColor rgb="FFC00000"/>
  </sheetPr>
  <dimension ref="B9:C10"/>
  <sheetViews>
    <sheetView workbookViewId="0"/>
  </sheetViews>
  <sheetFormatPr defaultColWidth="9.109375" defaultRowHeight="13.2" x14ac:dyDescent="0.25"/>
  <cols>
    <col min="1" max="1" width="2" style="1" customWidth="1"/>
    <col min="2" max="16384" width="9.109375" style="1"/>
  </cols>
  <sheetData>
    <row r="9" spans="2:3" ht="50.4" x14ac:dyDescent="0.25">
      <c r="B9" s="11" t="s">
        <v>85</v>
      </c>
      <c r="C9" s="45"/>
    </row>
    <row r="10" spans="2:3" ht="50.4" x14ac:dyDescent="0.25">
      <c r="B10" s="11" t="s">
        <v>86</v>
      </c>
      <c r="C10" s="45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selection activeCell="D13" sqref="D13"/>
    </sheetView>
  </sheetViews>
  <sheetFormatPr defaultColWidth="9.109375" defaultRowHeight="11.4" x14ac:dyDescent="0.25"/>
  <cols>
    <col min="1" max="1" width="2" style="8" customWidth="1"/>
    <col min="2" max="2" width="27.21875" style="8" bestFit="1" customWidth="1"/>
    <col min="3" max="6" width="11.33203125" style="8" bestFit="1" customWidth="1"/>
    <col min="7" max="7" width="11.44140625" style="8" bestFit="1" customWidth="1"/>
    <col min="8" max="11" width="10.33203125" style="8" bestFit="1" customWidth="1"/>
    <col min="12" max="16" width="10.44140625" style="8" bestFit="1" customWidth="1"/>
    <col min="17" max="16384" width="9.109375" style="8"/>
  </cols>
  <sheetData>
    <row r="1" spans="1:6" ht="15.6" x14ac:dyDescent="0.25">
      <c r="A1" s="1"/>
      <c r="B1" s="2" t="s">
        <v>67</v>
      </c>
    </row>
    <row r="3" spans="1:6" ht="13.2" x14ac:dyDescent="0.25">
      <c r="B3" s="8" t="s">
        <v>68</v>
      </c>
      <c r="C3" s="12">
        <v>2</v>
      </c>
      <c r="E3" s="4"/>
      <c r="F3" s="4"/>
    </row>
    <row r="4" spans="1:6" ht="13.2" x14ac:dyDescent="0.25">
      <c r="B4" s="8" t="s">
        <v>96</v>
      </c>
      <c r="C4" s="46" t="s">
        <v>85</v>
      </c>
      <c r="E4" s="4"/>
      <c r="F4" s="4"/>
    </row>
    <row r="5" spans="1:6" x14ac:dyDescent="0.25">
      <c r="B5" s="8" t="s">
        <v>80</v>
      </c>
      <c r="C5" s="43" t="s">
        <v>81</v>
      </c>
    </row>
    <row r="6" spans="1:6" x14ac:dyDescent="0.25">
      <c r="B6" s="8" t="s">
        <v>82</v>
      </c>
      <c r="C6" s="43" t="s">
        <v>83</v>
      </c>
    </row>
    <row r="7" spans="1:6" x14ac:dyDescent="0.25">
      <c r="B7" s="8" t="s">
        <v>97</v>
      </c>
      <c r="C7" s="44">
        <v>3.0700000000000002E-2</v>
      </c>
    </row>
    <row r="8" spans="1:6" x14ac:dyDescent="0.25">
      <c r="B8" s="8" t="s">
        <v>84</v>
      </c>
      <c r="C8" s="15">
        <v>0.05</v>
      </c>
    </row>
    <row r="9" spans="1:6" x14ac:dyDescent="0.25">
      <c r="B9" s="8" t="s">
        <v>98</v>
      </c>
      <c r="C9" s="8">
        <v>0.78</v>
      </c>
    </row>
    <row r="10" spans="1:6" x14ac:dyDescent="0.25">
      <c r="B10" s="8" t="s">
        <v>99</v>
      </c>
      <c r="C10" s="8">
        <v>307.8</v>
      </c>
    </row>
    <row r="11" spans="1:6" x14ac:dyDescent="0.2">
      <c r="B11" s="13" t="s">
        <v>100</v>
      </c>
      <c r="C11" s="14">
        <v>7.4999999999999997E-2</v>
      </c>
    </row>
    <row r="12" spans="1:6" x14ac:dyDescent="0.25">
      <c r="B12" s="8" t="s">
        <v>70</v>
      </c>
      <c r="C12" s="15">
        <v>0.3</v>
      </c>
    </row>
    <row r="13" spans="1:6" x14ac:dyDescent="0.25">
      <c r="B13" s="8" t="s">
        <v>71</v>
      </c>
      <c r="C13" s="15">
        <v>0.02</v>
      </c>
    </row>
  </sheetData>
  <dataValidations count="1">
    <dataValidation type="list" allowBlank="1" showInputMessage="1" showErrorMessage="1" sqref="C3" xr:uid="{00000000-0002-0000-0300-000000000000}">
      <formula1>"1,2,3"</formula1>
    </dataValidation>
  </dataValidation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4"/>
  <sheetViews>
    <sheetView workbookViewId="0"/>
  </sheetViews>
  <sheetFormatPr defaultColWidth="9.109375" defaultRowHeight="13.2" x14ac:dyDescent="0.25"/>
  <cols>
    <col min="1" max="1" width="2" style="1" customWidth="1"/>
    <col min="2" max="16384" width="9.109375" style="1"/>
  </cols>
  <sheetData>
    <row r="14" spans="2:2" ht="50.4" x14ac:dyDescent="0.25">
      <c r="B14" s="11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36"/>
  <sheetViews>
    <sheetView tabSelected="1" workbookViewId="0"/>
  </sheetViews>
  <sheetFormatPr defaultColWidth="9.109375" defaultRowHeight="13.2" x14ac:dyDescent="0.25"/>
  <cols>
    <col min="1" max="1" width="2" style="1" customWidth="1"/>
    <col min="2" max="2" width="41.6640625" style="1" bestFit="1" customWidth="1"/>
    <col min="3" max="5" width="11.33203125" style="1" bestFit="1" customWidth="1"/>
    <col min="6" max="6" width="11.5546875" style="1" customWidth="1"/>
    <col min="7" max="7" width="11.44140625" style="1" bestFit="1" customWidth="1"/>
    <col min="8" max="16384" width="9.109375" style="1"/>
  </cols>
  <sheetData>
    <row r="1" spans="2:7" ht="15.6" x14ac:dyDescent="0.25">
      <c r="B1" s="2" t="s">
        <v>73</v>
      </c>
    </row>
    <row r="2" spans="2:7" ht="7.8" customHeight="1" x14ac:dyDescent="0.25"/>
    <row r="3" spans="2:7" ht="24" x14ac:dyDescent="0.25">
      <c r="B3" s="5" t="s">
        <v>37</v>
      </c>
      <c r="C3" s="6" t="s">
        <v>45</v>
      </c>
      <c r="D3" s="6" t="s">
        <v>46</v>
      </c>
      <c r="E3" s="6" t="s">
        <v>47</v>
      </c>
      <c r="F3" s="6" t="s">
        <v>72</v>
      </c>
      <c r="G3" s="42" t="s">
        <v>79</v>
      </c>
    </row>
    <row r="4" spans="2:7" x14ac:dyDescent="0.25">
      <c r="B4" s="7" t="s">
        <v>69</v>
      </c>
      <c r="C4" s="25">
        <v>3007012</v>
      </c>
      <c r="D4" s="25">
        <v>3740973</v>
      </c>
      <c r="E4" s="25">
        <v>6350766</v>
      </c>
      <c r="F4" s="25">
        <v>9641300</v>
      </c>
      <c r="G4" s="26">
        <v>6092998</v>
      </c>
    </row>
    <row r="5" spans="2:7" x14ac:dyDescent="0.25">
      <c r="B5" s="8" t="s">
        <v>3</v>
      </c>
      <c r="C5" s="27">
        <v>4208</v>
      </c>
      <c r="D5" s="27">
        <v>14477</v>
      </c>
      <c r="E5" s="27">
        <v>181394</v>
      </c>
      <c r="F5" s="27">
        <v>1116266</v>
      </c>
      <c r="G5" s="28">
        <v>784430</v>
      </c>
    </row>
    <row r="6" spans="2:7" x14ac:dyDescent="0.25">
      <c r="B6" s="8" t="s">
        <v>2</v>
      </c>
      <c r="C6" s="27">
        <v>187136</v>
      </c>
      <c r="D6" s="27">
        <v>290575</v>
      </c>
      <c r="E6" s="27">
        <v>467972</v>
      </c>
      <c r="F6" s="27">
        <v>1001185</v>
      </c>
      <c r="G6" s="28">
        <v>533554</v>
      </c>
    </row>
    <row r="7" spans="2:7" x14ac:dyDescent="0.25">
      <c r="B7" s="9" t="s">
        <v>0</v>
      </c>
      <c r="C7" s="29">
        <f>SUM(C4:C6)</f>
        <v>3198356</v>
      </c>
      <c r="D7" s="29">
        <f>SUM(D4:D6)</f>
        <v>4046025</v>
      </c>
      <c r="E7" s="29">
        <f>SUM(E4:E6)</f>
        <v>7000132</v>
      </c>
      <c r="F7" s="29">
        <f>SUM(F4:F6)</f>
        <v>11758751</v>
      </c>
      <c r="G7" s="30">
        <f>SUM(G4:G6)</f>
        <v>7410982</v>
      </c>
    </row>
    <row r="8" spans="2:7" x14ac:dyDescent="0.25">
      <c r="B8" s="8" t="s">
        <v>42</v>
      </c>
      <c r="C8" s="27">
        <v>-2145749</v>
      </c>
      <c r="D8" s="27">
        <v>-2823302</v>
      </c>
      <c r="E8" s="27">
        <v>-4750081</v>
      </c>
      <c r="F8" s="27">
        <v>-7432704</v>
      </c>
      <c r="G8" s="28">
        <v>-4862547</v>
      </c>
    </row>
    <row r="9" spans="2:7" x14ac:dyDescent="0.25">
      <c r="B9" s="8" t="s">
        <v>40</v>
      </c>
      <c r="C9" s="27">
        <v>-4005</v>
      </c>
      <c r="D9" s="27">
        <v>-12287</v>
      </c>
      <c r="E9" s="27">
        <v>-178332</v>
      </c>
      <c r="F9" s="27">
        <v>-874538</v>
      </c>
      <c r="G9" s="28">
        <v>-705636</v>
      </c>
    </row>
    <row r="10" spans="2:7" x14ac:dyDescent="0.25">
      <c r="B10" s="8" t="s">
        <v>41</v>
      </c>
      <c r="C10" s="27">
        <v>-166931</v>
      </c>
      <c r="D10" s="27">
        <v>-286933</v>
      </c>
      <c r="E10" s="27">
        <v>-472462</v>
      </c>
      <c r="F10" s="27">
        <v>-1229022</v>
      </c>
      <c r="G10" s="28">
        <v>-767343</v>
      </c>
    </row>
    <row r="11" spans="2:7" x14ac:dyDescent="0.25">
      <c r="B11" s="9" t="s">
        <v>1</v>
      </c>
      <c r="C11" s="29">
        <f>SUM(C7:C10)</f>
        <v>881671</v>
      </c>
      <c r="D11" s="29">
        <f>SUM(D7:D10)</f>
        <v>923503</v>
      </c>
      <c r="E11" s="29">
        <f>SUM(E7:E10)</f>
        <v>1599257</v>
      </c>
      <c r="F11" s="29">
        <f>SUM(F7:F10)</f>
        <v>2222487</v>
      </c>
      <c r="G11" s="30">
        <f>SUM(G7:G10)</f>
        <v>1075456</v>
      </c>
    </row>
    <row r="12" spans="2:7" x14ac:dyDescent="0.25">
      <c r="B12" s="8" t="s">
        <v>4</v>
      </c>
      <c r="C12" s="27">
        <v>-464700</v>
      </c>
      <c r="D12" s="27">
        <v>-717900</v>
      </c>
      <c r="E12" s="27">
        <v>-834408</v>
      </c>
      <c r="F12" s="27">
        <v>-1378073</v>
      </c>
      <c r="G12" s="28">
        <v>-753225</v>
      </c>
    </row>
    <row r="13" spans="2:7" x14ac:dyDescent="0.25">
      <c r="B13" s="8" t="s">
        <v>33</v>
      </c>
      <c r="C13" s="27">
        <v>-603660</v>
      </c>
      <c r="D13" s="27">
        <v>-922232</v>
      </c>
      <c r="E13" s="27">
        <v>-1432189</v>
      </c>
      <c r="F13" s="27">
        <v>-2476500</v>
      </c>
      <c r="G13" s="28">
        <v>-1437163</v>
      </c>
    </row>
    <row r="14" spans="2:7" x14ac:dyDescent="0.25">
      <c r="B14" s="8" t="s">
        <v>77</v>
      </c>
      <c r="C14" s="27"/>
      <c r="D14" s="27"/>
      <c r="E14" s="27"/>
      <c r="F14" s="27"/>
      <c r="G14" s="28">
        <v>-103434</v>
      </c>
    </row>
    <row r="15" spans="2:7" x14ac:dyDescent="0.25">
      <c r="B15" s="9" t="s">
        <v>43</v>
      </c>
      <c r="C15" s="29">
        <f t="shared" ref="C15:F15" si="0">SUM(C11:C14)</f>
        <v>-186689</v>
      </c>
      <c r="D15" s="29">
        <f t="shared" si="0"/>
        <v>-716629</v>
      </c>
      <c r="E15" s="29">
        <f t="shared" si="0"/>
        <v>-667340</v>
      </c>
      <c r="F15" s="29">
        <f t="shared" si="0"/>
        <v>-1632086</v>
      </c>
      <c r="G15" s="30">
        <f>SUM(G11:G14)</f>
        <v>-1218366</v>
      </c>
    </row>
    <row r="16" spans="2:7" x14ac:dyDescent="0.25">
      <c r="B16" s="8" t="s">
        <v>34</v>
      </c>
      <c r="C16" s="27">
        <v>1126</v>
      </c>
      <c r="D16" s="27">
        <v>1508</v>
      </c>
      <c r="E16" s="27">
        <v>8530</v>
      </c>
      <c r="F16" s="27">
        <v>19686</v>
      </c>
      <c r="G16" s="28">
        <v>10278</v>
      </c>
    </row>
    <row r="17" spans="2:7" x14ac:dyDescent="0.25">
      <c r="B17" s="8" t="s">
        <v>5</v>
      </c>
      <c r="C17" s="27">
        <v>-100886</v>
      </c>
      <c r="D17" s="27">
        <v>-118851</v>
      </c>
      <c r="E17" s="27">
        <v>-198810</v>
      </c>
      <c r="F17" s="27">
        <v>-471259</v>
      </c>
      <c r="G17" s="28">
        <v>-313128</v>
      </c>
    </row>
    <row r="18" spans="2:7" x14ac:dyDescent="0.25">
      <c r="B18" s="8" t="s">
        <v>35</v>
      </c>
      <c r="C18" s="27">
        <v>1813</v>
      </c>
      <c r="D18" s="27">
        <v>-41652</v>
      </c>
      <c r="E18" s="27">
        <v>111272</v>
      </c>
      <c r="F18" s="27">
        <v>-125373</v>
      </c>
      <c r="G18" s="28">
        <v>13195</v>
      </c>
    </row>
    <row r="19" spans="2:7" x14ac:dyDescent="0.25">
      <c r="B19" s="9" t="s">
        <v>44</v>
      </c>
      <c r="C19" s="29">
        <f>SUM(C15:C18)</f>
        <v>-284636</v>
      </c>
      <c r="D19" s="29">
        <f>SUM(D15:D18)</f>
        <v>-875624</v>
      </c>
      <c r="E19" s="29">
        <f>SUM(E15:E18)</f>
        <v>-746348</v>
      </c>
      <c r="F19" s="29">
        <f>SUM(F15:F18)</f>
        <v>-2209032</v>
      </c>
      <c r="G19" s="30">
        <f>SUM(G15:G18)</f>
        <v>-1508021</v>
      </c>
    </row>
    <row r="20" spans="2:7" x14ac:dyDescent="0.25">
      <c r="B20" s="8" t="s">
        <v>6</v>
      </c>
      <c r="C20" s="27">
        <v>-9404</v>
      </c>
      <c r="D20" s="27">
        <v>-13039</v>
      </c>
      <c r="E20" s="27">
        <v>-26698</v>
      </c>
      <c r="F20" s="27">
        <v>-31546</v>
      </c>
      <c r="G20" s="28">
        <v>-19312</v>
      </c>
    </row>
    <row r="21" spans="2:7" x14ac:dyDescent="0.25">
      <c r="B21" s="9" t="s">
        <v>58</v>
      </c>
      <c r="C21" s="29">
        <f>SUM(C19:C20)</f>
        <v>-294040</v>
      </c>
      <c r="D21" s="29">
        <f>SUM(D19:D20)</f>
        <v>-888663</v>
      </c>
      <c r="E21" s="29">
        <f>SUM(E19:E20)</f>
        <v>-773046</v>
      </c>
      <c r="F21" s="29">
        <f>SUM(F19:F20)</f>
        <v>-2240578</v>
      </c>
      <c r="G21" s="30">
        <f>SUM(G19:G20)</f>
        <v>-1527333</v>
      </c>
    </row>
    <row r="22" spans="2:7" s="3" customFormat="1" x14ac:dyDescent="0.25">
      <c r="B22" s="8" t="s">
        <v>59</v>
      </c>
      <c r="C22" s="27">
        <v>0</v>
      </c>
      <c r="D22" s="27">
        <v>0</v>
      </c>
      <c r="E22" s="27">
        <v>98132</v>
      </c>
      <c r="F22" s="27">
        <v>279178</v>
      </c>
      <c r="G22" s="28">
        <v>100243</v>
      </c>
    </row>
    <row r="23" spans="2:7" s="3" customFormat="1" ht="13.8" thickBot="1" x14ac:dyDescent="0.3">
      <c r="B23" s="10" t="s">
        <v>36</v>
      </c>
      <c r="C23" s="31">
        <f>SUM(C21:C22)</f>
        <v>-294040</v>
      </c>
      <c r="D23" s="31">
        <f>SUM(D21:D22)</f>
        <v>-888663</v>
      </c>
      <c r="E23" s="31">
        <f>SUM(E21:E22)</f>
        <v>-674914</v>
      </c>
      <c r="F23" s="31">
        <f>SUM(F21:F22)</f>
        <v>-1961400</v>
      </c>
      <c r="G23" s="32">
        <f>SUM(G21:G22)</f>
        <v>-1427090</v>
      </c>
    </row>
    <row r="25" spans="2:7" x14ac:dyDescent="0.2">
      <c r="B25" s="24" t="s">
        <v>78</v>
      </c>
      <c r="C25" s="23"/>
      <c r="D25" s="23"/>
      <c r="E25" s="23"/>
      <c r="F25" s="23"/>
      <c r="G25" s="23"/>
    </row>
    <row r="26" spans="2:7" x14ac:dyDescent="0.2">
      <c r="B26" s="23" t="s">
        <v>87</v>
      </c>
      <c r="C26" s="33"/>
      <c r="D26" s="33">
        <f>D4/C4-1</f>
        <v>0.2440831629537894</v>
      </c>
      <c r="E26" s="33">
        <f>E4/D4-1</f>
        <v>0.69762412078355007</v>
      </c>
      <c r="F26" s="33">
        <f>F4/E4-1</f>
        <v>0.51813182850698647</v>
      </c>
      <c r="G26" s="33"/>
    </row>
    <row r="27" spans="2:7" x14ac:dyDescent="0.2">
      <c r="B27" s="23" t="s">
        <v>88</v>
      </c>
      <c r="C27" s="33"/>
      <c r="D27" s="33">
        <f t="shared" ref="D27:F27" si="1">D5/C5-1</f>
        <v>2.440351711026616</v>
      </c>
      <c r="E27" s="33">
        <f t="shared" si="1"/>
        <v>11.529805899012226</v>
      </c>
      <c r="F27" s="33">
        <f t="shared" si="1"/>
        <v>5.1538198617374338</v>
      </c>
      <c r="G27" s="33"/>
    </row>
    <row r="28" spans="2:7" x14ac:dyDescent="0.2">
      <c r="B28" s="23" t="s">
        <v>89</v>
      </c>
      <c r="C28" s="33"/>
      <c r="D28" s="33">
        <f t="shared" ref="D28:F28" si="2">D6/C6-1</f>
        <v>0.55274773426812596</v>
      </c>
      <c r="E28" s="33">
        <f t="shared" si="2"/>
        <v>0.61050331239783184</v>
      </c>
      <c r="F28" s="33">
        <f t="shared" si="2"/>
        <v>1.1394121870539262</v>
      </c>
      <c r="G28" s="33"/>
    </row>
    <row r="29" spans="2:7" x14ac:dyDescent="0.2">
      <c r="B29" s="23" t="s">
        <v>60</v>
      </c>
      <c r="C29" s="33">
        <f>(C4+C8)/C4</f>
        <v>0.28641821183287597</v>
      </c>
      <c r="D29" s="33">
        <f t="shared" ref="D29:G29" si="3">(D4+D8)/D4</f>
        <v>0.24530275946926108</v>
      </c>
      <c r="E29" s="33">
        <f t="shared" si="3"/>
        <v>0.2520459736667986</v>
      </c>
      <c r="F29" s="33">
        <f t="shared" si="3"/>
        <v>0.2290765768101812</v>
      </c>
      <c r="G29" s="33">
        <f t="shared" si="3"/>
        <v>0.20194508516168888</v>
      </c>
    </row>
    <row r="30" spans="2:7" x14ac:dyDescent="0.2">
      <c r="B30" s="23" t="s">
        <v>61</v>
      </c>
      <c r="C30" s="33">
        <f t="shared" ref="C30:G30" si="4">(C5+C9)/C5</f>
        <v>4.8241444866920155E-2</v>
      </c>
      <c r="D30" s="33">
        <f t="shared" si="4"/>
        <v>0.15127443531118326</v>
      </c>
      <c r="E30" s="33">
        <f t="shared" si="4"/>
        <v>1.688038193104513E-2</v>
      </c>
      <c r="F30" s="33">
        <f t="shared" si="4"/>
        <v>0.21655053544585251</v>
      </c>
      <c r="G30" s="33">
        <f t="shared" si="4"/>
        <v>0.10044745866425303</v>
      </c>
    </row>
    <row r="31" spans="2:7" x14ac:dyDescent="0.2">
      <c r="B31" s="23" t="s">
        <v>62</v>
      </c>
      <c r="C31" s="33">
        <f t="shared" ref="C31:G31" si="5">(C6+C10)/C6</f>
        <v>0.10796960499316005</v>
      </c>
      <c r="D31" s="33">
        <f t="shared" si="5"/>
        <v>1.2533769250623763E-2</v>
      </c>
      <c r="E31" s="33">
        <f t="shared" si="5"/>
        <v>-9.5945911293838088E-3</v>
      </c>
      <c r="F31" s="33">
        <f t="shared" si="5"/>
        <v>-0.22756733271073779</v>
      </c>
      <c r="G31" s="33">
        <f t="shared" si="5"/>
        <v>-0.43817308088778267</v>
      </c>
    </row>
    <row r="32" spans="2:7" x14ac:dyDescent="0.2">
      <c r="B32" s="23" t="s">
        <v>63</v>
      </c>
      <c r="C32" s="33">
        <f>C11/C7</f>
        <v>0.27566380978227567</v>
      </c>
      <c r="D32" s="33">
        <f t="shared" ref="D32:G32" si="6">D11/D7</f>
        <v>0.22824945471172323</v>
      </c>
      <c r="E32" s="33">
        <f t="shared" si="6"/>
        <v>0.22846097759299397</v>
      </c>
      <c r="F32" s="33">
        <f t="shared" si="6"/>
        <v>0.18900706376042831</v>
      </c>
      <c r="G32" s="33">
        <f t="shared" si="6"/>
        <v>0.14511653111557957</v>
      </c>
    </row>
    <row r="33" spans="2:7" x14ac:dyDescent="0.2">
      <c r="B33" s="23" t="s">
        <v>57</v>
      </c>
      <c r="C33" s="33">
        <f>C15/C7</f>
        <v>-5.8370300241749197E-2</v>
      </c>
      <c r="D33" s="33">
        <f t="shared" ref="D33:G33" si="7">D15/D7</f>
        <v>-0.17711927138364197</v>
      </c>
      <c r="E33" s="33">
        <f t="shared" si="7"/>
        <v>-9.533248801594027E-2</v>
      </c>
      <c r="F33" s="33">
        <f t="shared" si="7"/>
        <v>-0.13879756446921956</v>
      </c>
      <c r="G33" s="33">
        <f t="shared" si="7"/>
        <v>-0.16440007545558741</v>
      </c>
    </row>
    <row r="34" spans="2:7" x14ac:dyDescent="0.2">
      <c r="B34" s="23" t="s">
        <v>64</v>
      </c>
      <c r="C34" s="33">
        <f>C23/C7</f>
        <v>-9.1934731468291842E-2</v>
      </c>
      <c r="D34" s="33">
        <f t="shared" ref="D34:G34" si="8">D23/D7</f>
        <v>-0.21963853411681836</v>
      </c>
      <c r="E34" s="33">
        <f t="shared" si="8"/>
        <v>-9.6414467612896446E-2</v>
      </c>
      <c r="F34" s="33">
        <f t="shared" si="8"/>
        <v>-0.16680343005817538</v>
      </c>
      <c r="G34" s="33">
        <f t="shared" si="8"/>
        <v>-0.19256422428228809</v>
      </c>
    </row>
    <row r="35" spans="2:7" x14ac:dyDescent="0.2">
      <c r="B35" s="23" t="s">
        <v>55</v>
      </c>
      <c r="C35" s="33">
        <f>C23/'Balance Sheet Input'!C17</f>
        <v>-5.0429907933346216E-2</v>
      </c>
      <c r="D35" s="33">
        <f>D23/'Balance Sheet Input'!D17</f>
        <v>-0.11014746145205113</v>
      </c>
      <c r="E35" s="33">
        <f>E23/'Balance Sheet Input'!E17</f>
        <v>-2.9779021214012873E-2</v>
      </c>
      <c r="F35" s="33">
        <f>F23/'Balance Sheet Input'!F17</f>
        <v>-6.8447898704647764E-2</v>
      </c>
      <c r="G35" s="33">
        <f>G23/'Balance Sheet Input'!G17</f>
        <v>-5.1131852382658542E-2</v>
      </c>
    </row>
    <row r="36" spans="2:7" x14ac:dyDescent="0.2">
      <c r="B36" s="23" t="s">
        <v>56</v>
      </c>
      <c r="C36" s="33">
        <f>C23/'Balance Sheet Input'!C31</f>
        <v>-0.32251483476105341</v>
      </c>
      <c r="D36" s="33">
        <f>D23/'Balance Sheet Input'!D31</f>
        <v>-0.82002373341798129</v>
      </c>
      <c r="E36" s="33">
        <f>E23/'Balance Sheet Input'!E31</f>
        <v>-0.1420001342335255</v>
      </c>
      <c r="F36" s="33">
        <f>F23/'Balance Sheet Input'!F31</f>
        <v>-0.46289544000555077</v>
      </c>
      <c r="G36" s="33">
        <f>G23/'Balance Sheet Input'!G31</f>
        <v>-0.32098601043599839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45"/>
  <sheetViews>
    <sheetView workbookViewId="0"/>
  </sheetViews>
  <sheetFormatPr defaultColWidth="9.109375" defaultRowHeight="11.4" x14ac:dyDescent="0.25"/>
  <cols>
    <col min="1" max="1" width="2" style="8" customWidth="1"/>
    <col min="2" max="2" width="44.88671875" style="8" bestFit="1" customWidth="1"/>
    <col min="3" max="4" width="12.88671875" style="8" bestFit="1" customWidth="1"/>
    <col min="5" max="5" width="14" style="8" bestFit="1" customWidth="1"/>
    <col min="6" max="7" width="11.44140625" style="8" customWidth="1"/>
    <col min="8" max="8" width="9.109375" style="8"/>
    <col min="9" max="10" width="10.33203125" style="8" bestFit="1" customWidth="1"/>
    <col min="11" max="16384" width="9.109375" style="8"/>
  </cols>
  <sheetData>
    <row r="1" spans="2:7" ht="15.6" x14ac:dyDescent="0.25">
      <c r="B1" s="2" t="s">
        <v>75</v>
      </c>
    </row>
    <row r="3" spans="2:7" ht="24" x14ac:dyDescent="0.25">
      <c r="B3" s="5" t="s">
        <v>37</v>
      </c>
      <c r="C3" s="16" t="s">
        <v>48</v>
      </c>
      <c r="D3" s="16" t="s">
        <v>49</v>
      </c>
      <c r="E3" s="16" t="s">
        <v>50</v>
      </c>
      <c r="F3" s="16" t="s">
        <v>74</v>
      </c>
      <c r="G3" s="19" t="s">
        <v>76</v>
      </c>
    </row>
    <row r="4" spans="2:7" x14ac:dyDescent="0.25">
      <c r="B4" s="8" t="s">
        <v>7</v>
      </c>
      <c r="C4" s="34">
        <v>1905713</v>
      </c>
      <c r="D4" s="34">
        <v>1196908</v>
      </c>
      <c r="E4" s="34">
        <v>3393216</v>
      </c>
      <c r="F4" s="34">
        <v>3367914</v>
      </c>
      <c r="G4" s="35">
        <v>2236424</v>
      </c>
    </row>
    <row r="5" spans="2:7" x14ac:dyDescent="0.25">
      <c r="B5" s="8" t="s">
        <v>39</v>
      </c>
      <c r="C5" s="34">
        <v>17947</v>
      </c>
      <c r="D5" s="34">
        <v>22628</v>
      </c>
      <c r="E5" s="34">
        <v>105519</v>
      </c>
      <c r="F5" s="34">
        <v>155323</v>
      </c>
      <c r="G5" s="35">
        <v>146822</v>
      </c>
    </row>
    <row r="6" spans="2:7" x14ac:dyDescent="0.25">
      <c r="B6" s="8" t="s">
        <v>8</v>
      </c>
      <c r="C6" s="34">
        <v>226604</v>
      </c>
      <c r="D6" s="34">
        <v>168965</v>
      </c>
      <c r="E6" s="34">
        <v>499142</v>
      </c>
      <c r="F6" s="34">
        <v>515381</v>
      </c>
      <c r="G6" s="35">
        <v>569874</v>
      </c>
    </row>
    <row r="7" spans="2:7" x14ac:dyDescent="0.25">
      <c r="B7" s="8" t="s">
        <v>9</v>
      </c>
      <c r="C7" s="34">
        <v>953675</v>
      </c>
      <c r="D7" s="34">
        <v>1277838</v>
      </c>
      <c r="E7" s="34">
        <v>2067454</v>
      </c>
      <c r="F7" s="34">
        <v>2263537</v>
      </c>
      <c r="G7" s="35">
        <v>3324643</v>
      </c>
    </row>
    <row r="8" spans="2:7" x14ac:dyDescent="0.25">
      <c r="B8" s="8" t="s">
        <v>10</v>
      </c>
      <c r="C8" s="34">
        <v>76134</v>
      </c>
      <c r="D8" s="34">
        <v>115667</v>
      </c>
      <c r="E8" s="34">
        <v>194465</v>
      </c>
      <c r="F8" s="34">
        <v>268365</v>
      </c>
      <c r="G8" s="35">
        <v>422034</v>
      </c>
    </row>
    <row r="9" spans="2:7" ht="12" x14ac:dyDescent="0.25">
      <c r="B9" s="9" t="s">
        <v>11</v>
      </c>
      <c r="C9" s="36">
        <f>SUM(C4:C8)</f>
        <v>3180073</v>
      </c>
      <c r="D9" s="36">
        <f>SUM(D4:D8)</f>
        <v>2782006</v>
      </c>
      <c r="E9" s="36">
        <f>SUM(E4:E8)</f>
        <v>6259796</v>
      </c>
      <c r="F9" s="36">
        <f>SUM(F4:F8)</f>
        <v>6570520</v>
      </c>
      <c r="G9" s="37">
        <f>SUM(G4:G8)</f>
        <v>6699797</v>
      </c>
    </row>
    <row r="10" spans="2:7" x14ac:dyDescent="0.25">
      <c r="B10" s="8" t="s">
        <v>12</v>
      </c>
      <c r="C10" s="34">
        <v>766744</v>
      </c>
      <c r="D10" s="34">
        <v>1791403</v>
      </c>
      <c r="E10" s="34">
        <v>3134080</v>
      </c>
      <c r="F10" s="34">
        <v>4116604</v>
      </c>
      <c r="G10" s="35">
        <v>2282047</v>
      </c>
    </row>
    <row r="11" spans="2:7" x14ac:dyDescent="0.25">
      <c r="B11" s="8" t="s">
        <v>13</v>
      </c>
      <c r="C11" s="34">
        <v>0</v>
      </c>
      <c r="D11" s="34">
        <v>0</v>
      </c>
      <c r="E11" s="34">
        <v>5919880</v>
      </c>
      <c r="F11" s="34">
        <v>6347490</v>
      </c>
      <c r="G11" s="35">
        <v>6340031</v>
      </c>
    </row>
    <row r="12" spans="2:7" x14ac:dyDescent="0.25">
      <c r="B12" s="8" t="s">
        <v>14</v>
      </c>
      <c r="C12" s="34">
        <v>1829267</v>
      </c>
      <c r="D12" s="34">
        <v>3403334</v>
      </c>
      <c r="E12" s="34">
        <v>5982957</v>
      </c>
      <c r="F12" s="34">
        <v>10027522</v>
      </c>
      <c r="G12" s="35">
        <v>10969348</v>
      </c>
    </row>
    <row r="13" spans="2:7" x14ac:dyDescent="0.25">
      <c r="B13" s="8" t="s">
        <v>15</v>
      </c>
      <c r="C13" s="34">
        <v>0</v>
      </c>
      <c r="D13" s="34">
        <v>12816</v>
      </c>
      <c r="E13" s="34">
        <v>376145</v>
      </c>
      <c r="F13" s="34">
        <v>361502</v>
      </c>
      <c r="G13" s="35">
        <v>364690</v>
      </c>
    </row>
    <row r="14" spans="2:7" x14ac:dyDescent="0.25">
      <c r="B14" s="8" t="s">
        <v>16</v>
      </c>
      <c r="C14" s="34">
        <v>0</v>
      </c>
      <c r="D14" s="34">
        <v>0</v>
      </c>
      <c r="E14" s="34">
        <v>506302</v>
      </c>
      <c r="F14" s="34">
        <f>456652+60237</f>
        <v>516889</v>
      </c>
      <c r="G14" s="35">
        <v>434841</v>
      </c>
    </row>
    <row r="15" spans="2:7" x14ac:dyDescent="0.25">
      <c r="B15" s="8" t="s">
        <v>17</v>
      </c>
      <c r="C15" s="34">
        <v>11374</v>
      </c>
      <c r="D15" s="34">
        <v>31522</v>
      </c>
      <c r="E15" s="34">
        <v>268165</v>
      </c>
      <c r="F15" s="34">
        <v>441722</v>
      </c>
      <c r="G15" s="35">
        <v>399992</v>
      </c>
    </row>
    <row r="16" spans="2:7" x14ac:dyDescent="0.25">
      <c r="B16" s="8" t="s">
        <v>18</v>
      </c>
      <c r="C16" s="34">
        <v>43209</v>
      </c>
      <c r="D16" s="34">
        <v>46858</v>
      </c>
      <c r="E16" s="34">
        <v>216751</v>
      </c>
      <c r="F16" s="34">
        <v>273123</v>
      </c>
      <c r="G16" s="35">
        <v>419254</v>
      </c>
    </row>
    <row r="17" spans="2:7" ht="12.6" thickBot="1" x14ac:dyDescent="0.3">
      <c r="B17" s="10" t="s">
        <v>19</v>
      </c>
      <c r="C17" s="38">
        <f t="shared" ref="C17:E17" si="0">SUM(C9:C16)</f>
        <v>5830667</v>
      </c>
      <c r="D17" s="38">
        <f t="shared" si="0"/>
        <v>8067939</v>
      </c>
      <c r="E17" s="38">
        <f t="shared" si="0"/>
        <v>22664076</v>
      </c>
      <c r="F17" s="38">
        <f>SUM(F9:F16)</f>
        <v>28655372</v>
      </c>
      <c r="G17" s="39">
        <f>SUM(G9:G16)</f>
        <v>27910000</v>
      </c>
    </row>
    <row r="18" spans="2:7" x14ac:dyDescent="0.25">
      <c r="B18" s="8" t="s">
        <v>20</v>
      </c>
      <c r="C18" s="34">
        <v>777946</v>
      </c>
      <c r="D18" s="34">
        <v>916148</v>
      </c>
      <c r="E18" s="34">
        <v>1860341</v>
      </c>
      <c r="F18" s="34">
        <v>2390250</v>
      </c>
      <c r="G18" s="35">
        <v>3030493</v>
      </c>
    </row>
    <row r="19" spans="2:7" x14ac:dyDescent="0.25">
      <c r="B19" s="8" t="s">
        <v>38</v>
      </c>
      <c r="C19" s="34">
        <v>268883</v>
      </c>
      <c r="D19" s="34">
        <v>422798</v>
      </c>
      <c r="E19" s="34">
        <v>1210028</v>
      </c>
      <c r="F19" s="34">
        <v>1731366</v>
      </c>
      <c r="G19" s="35">
        <v>1814979</v>
      </c>
    </row>
    <row r="20" spans="2:7" x14ac:dyDescent="0.25">
      <c r="B20" s="8" t="s">
        <v>21</v>
      </c>
      <c r="C20" s="34">
        <v>191651</v>
      </c>
      <c r="D20" s="34">
        <v>423961</v>
      </c>
      <c r="E20" s="34">
        <v>763126</v>
      </c>
      <c r="F20" s="34">
        <v>1015253</v>
      </c>
      <c r="G20" s="35">
        <v>576321</v>
      </c>
    </row>
    <row r="21" spans="2:7" x14ac:dyDescent="0.25">
      <c r="B21" s="8" t="s">
        <v>22</v>
      </c>
      <c r="C21" s="34">
        <v>0</v>
      </c>
      <c r="D21" s="34">
        <v>136831</v>
      </c>
      <c r="E21" s="34">
        <v>179504</v>
      </c>
      <c r="F21" s="34">
        <v>787333</v>
      </c>
      <c r="G21" s="35">
        <v>674255</v>
      </c>
    </row>
    <row r="22" spans="2:7" x14ac:dyDescent="0.25">
      <c r="B22" s="8" t="s">
        <v>23</v>
      </c>
      <c r="C22" s="34">
        <v>257587</v>
      </c>
      <c r="D22" s="34">
        <v>283370</v>
      </c>
      <c r="E22" s="34">
        <v>663859</v>
      </c>
      <c r="F22" s="34">
        <v>853919</v>
      </c>
      <c r="G22" s="35">
        <v>942129</v>
      </c>
    </row>
    <row r="23" spans="2:7" x14ac:dyDescent="0.25">
      <c r="B23" s="8" t="s">
        <v>24</v>
      </c>
      <c r="C23" s="34">
        <v>611099</v>
      </c>
      <c r="D23" s="34">
        <v>627927</v>
      </c>
      <c r="E23" s="34">
        <v>984211</v>
      </c>
      <c r="F23" s="34">
        <v>796549</v>
      </c>
      <c r="G23" s="35">
        <v>2103185</v>
      </c>
    </row>
    <row r="24" spans="2:7" x14ac:dyDescent="0.25">
      <c r="B24" s="8" t="s">
        <v>25</v>
      </c>
      <c r="C24" s="34">
        <v>0</v>
      </c>
      <c r="D24" s="34"/>
      <c r="E24" s="34"/>
      <c r="F24" s="27"/>
      <c r="G24" s="28"/>
    </row>
    <row r="25" spans="2:7" x14ac:dyDescent="0.25">
      <c r="B25" s="8" t="s">
        <v>26</v>
      </c>
      <c r="C25" s="34">
        <v>0</v>
      </c>
      <c r="D25" s="34">
        <v>0</v>
      </c>
      <c r="E25" s="34">
        <v>165936</v>
      </c>
      <c r="F25" s="34">
        <v>100000</v>
      </c>
      <c r="G25" s="35">
        <v>0</v>
      </c>
    </row>
    <row r="26" spans="2:7" ht="12" x14ac:dyDescent="0.25">
      <c r="B26" s="9" t="s">
        <v>27</v>
      </c>
      <c r="C26" s="36">
        <v>2107166</v>
      </c>
      <c r="D26" s="36">
        <v>2811035</v>
      </c>
      <c r="E26" s="36">
        <v>5827005</v>
      </c>
      <c r="F26" s="36">
        <f>SUM(F18:F25)</f>
        <v>7674670</v>
      </c>
      <c r="G26" s="37">
        <f>SUM(G18:G25)</f>
        <v>9141362</v>
      </c>
    </row>
    <row r="27" spans="2:7" x14ac:dyDescent="0.25">
      <c r="B27" s="8" t="s">
        <v>28</v>
      </c>
      <c r="C27" s="34"/>
      <c r="D27" s="34"/>
      <c r="E27" s="34"/>
      <c r="F27" s="34"/>
      <c r="G27" s="35"/>
    </row>
    <row r="28" spans="2:7" x14ac:dyDescent="0.25">
      <c r="B28" s="8" t="s">
        <v>16</v>
      </c>
      <c r="C28" s="34">
        <v>1818785</v>
      </c>
      <c r="D28" s="34">
        <v>2021093</v>
      </c>
      <c r="E28" s="34">
        <v>5860049</v>
      </c>
      <c r="F28" s="34">
        <v>9415700</v>
      </c>
      <c r="G28" s="35">
        <v>9513390</v>
      </c>
    </row>
    <row r="29" spans="2:7" x14ac:dyDescent="0.25">
      <c r="B29" s="8" t="s">
        <v>65</v>
      </c>
      <c r="C29" s="27">
        <v>993006</v>
      </c>
      <c r="D29" s="27">
        <v>2152107</v>
      </c>
      <c r="E29" s="27">
        <v>5438936</v>
      </c>
      <c r="F29" s="27">
        <v>6330414</v>
      </c>
      <c r="G29" s="28">
        <f>795820+584857+2607458</f>
        <v>3988135</v>
      </c>
    </row>
    <row r="30" spans="2:7" ht="12" x14ac:dyDescent="0.25">
      <c r="B30" s="18" t="s">
        <v>29</v>
      </c>
      <c r="C30" s="40">
        <f>SUM(C26:C29)</f>
        <v>4918957</v>
      </c>
      <c r="D30" s="40">
        <f>SUM(D26:D29)</f>
        <v>6984235</v>
      </c>
      <c r="E30" s="40">
        <f>SUM(E26:E29)</f>
        <v>17125990</v>
      </c>
      <c r="F30" s="40">
        <f>SUM(F26:F29)</f>
        <v>23420784</v>
      </c>
      <c r="G30" s="41">
        <f>SUM(G26:G29)</f>
        <v>22642887</v>
      </c>
    </row>
    <row r="31" spans="2:7" ht="12" x14ac:dyDescent="0.25">
      <c r="B31" s="18" t="s">
        <v>30</v>
      </c>
      <c r="C31" s="40">
        <v>911710</v>
      </c>
      <c r="D31" s="40">
        <v>1083704</v>
      </c>
      <c r="E31" s="40">
        <v>4752911</v>
      </c>
      <c r="F31" s="40">
        <v>4237242</v>
      </c>
      <c r="G31" s="41">
        <f>3906421+539536</f>
        <v>4445957</v>
      </c>
    </row>
    <row r="32" spans="2:7" x14ac:dyDescent="0.25">
      <c r="B32" s="8" t="s">
        <v>31</v>
      </c>
      <c r="C32" s="34">
        <v>0</v>
      </c>
      <c r="D32" s="34">
        <v>0</v>
      </c>
      <c r="E32" s="34">
        <v>785175</v>
      </c>
      <c r="F32" s="34">
        <v>997346</v>
      </c>
      <c r="G32" s="35">
        <v>821156</v>
      </c>
    </row>
    <row r="33" spans="2:7" ht="12.6" thickBot="1" x14ac:dyDescent="0.3">
      <c r="B33" s="10" t="s">
        <v>32</v>
      </c>
      <c r="C33" s="38">
        <f>C30+C31+C32</f>
        <v>5830667</v>
      </c>
      <c r="D33" s="38">
        <f>D30+D31+D32</f>
        <v>8067939</v>
      </c>
      <c r="E33" s="38">
        <f>E30+E31+E32</f>
        <v>22664076</v>
      </c>
      <c r="F33" s="38">
        <f>F30+F31+F32</f>
        <v>28655372</v>
      </c>
      <c r="G33" s="39">
        <f>G30+G31+G32</f>
        <v>27910000</v>
      </c>
    </row>
    <row r="34" spans="2:7" x14ac:dyDescent="0.25">
      <c r="F34" s="17"/>
    </row>
    <row r="35" spans="2:7" x14ac:dyDescent="0.2">
      <c r="B35" s="22" t="s">
        <v>78</v>
      </c>
      <c r="C35" s="21"/>
      <c r="D35" s="21"/>
      <c r="E35" s="21"/>
      <c r="F35" s="21"/>
      <c r="G35" s="21"/>
    </row>
    <row r="36" spans="2:7" x14ac:dyDescent="0.2">
      <c r="B36" s="22" t="s">
        <v>90</v>
      </c>
      <c r="C36" s="21"/>
      <c r="D36" s="21"/>
      <c r="E36" s="21"/>
      <c r="F36" s="21"/>
      <c r="G36" s="21"/>
    </row>
    <row r="37" spans="2:7" x14ac:dyDescent="0.2">
      <c r="B37" s="20" t="s">
        <v>92</v>
      </c>
      <c r="C37" s="21"/>
      <c r="D37" s="21"/>
      <c r="E37" s="21"/>
      <c r="F37" s="21"/>
      <c r="G37" s="21"/>
    </row>
    <row r="38" spans="2:7" x14ac:dyDescent="0.2">
      <c r="B38" s="20" t="s">
        <v>93</v>
      </c>
      <c r="C38" s="21"/>
      <c r="D38" s="21"/>
      <c r="E38" s="21"/>
      <c r="F38" s="21"/>
      <c r="G38" s="21"/>
    </row>
    <row r="39" spans="2:7" x14ac:dyDescent="0.2">
      <c r="B39" s="20" t="s">
        <v>51</v>
      </c>
      <c r="C39" s="21"/>
      <c r="D39" s="21"/>
      <c r="E39" s="21"/>
      <c r="F39" s="21"/>
      <c r="G39" s="21"/>
    </row>
    <row r="40" spans="2:7" x14ac:dyDescent="0.2">
      <c r="B40" s="20" t="s">
        <v>52</v>
      </c>
      <c r="C40" s="21"/>
      <c r="D40" s="21"/>
      <c r="E40" s="21"/>
      <c r="F40" s="21"/>
      <c r="G40" s="21"/>
    </row>
    <row r="41" spans="2:7" x14ac:dyDescent="0.2">
      <c r="B41" s="20" t="s">
        <v>53</v>
      </c>
      <c r="C41" s="21"/>
      <c r="D41" s="21"/>
      <c r="E41" s="21"/>
      <c r="F41" s="21"/>
      <c r="G41" s="21"/>
    </row>
    <row r="42" spans="2:7" x14ac:dyDescent="0.2">
      <c r="B42" s="20" t="s">
        <v>54</v>
      </c>
      <c r="C42" s="21"/>
      <c r="D42" s="21"/>
      <c r="E42" s="21"/>
      <c r="F42" s="21"/>
      <c r="G42" s="21"/>
    </row>
    <row r="43" spans="2:7" x14ac:dyDescent="0.2">
      <c r="B43" s="22" t="s">
        <v>94</v>
      </c>
      <c r="C43" s="21"/>
      <c r="D43" s="21"/>
      <c r="E43" s="21"/>
      <c r="F43" s="21"/>
      <c r="G43" s="21"/>
    </row>
    <row r="44" spans="2:7" x14ac:dyDescent="0.2">
      <c r="B44" s="20" t="s">
        <v>91</v>
      </c>
      <c r="C44" s="21"/>
      <c r="D44" s="21"/>
      <c r="E44" s="21"/>
      <c r="F44" s="21"/>
      <c r="G44" s="21"/>
    </row>
    <row r="45" spans="2:7" x14ac:dyDescent="0.2">
      <c r="B45" s="20" t="s">
        <v>95</v>
      </c>
      <c r="C45" s="47"/>
      <c r="D45" s="47"/>
      <c r="E45" s="47"/>
      <c r="F45" s="47"/>
      <c r="G45" s="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Drivers</vt:lpstr>
      <vt:lpstr>Input --&gt;</vt:lpstr>
      <vt:lpstr>P&amp;L Input</vt:lpstr>
      <vt:lpstr>Balance Sheet 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Ned</cp:lastModifiedBy>
  <dcterms:created xsi:type="dcterms:W3CDTF">2017-12-26T16:16:22Z</dcterms:created>
  <dcterms:modified xsi:type="dcterms:W3CDTF">2018-11-09T12:13:37Z</dcterms:modified>
</cp:coreProperties>
</file>