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bb34a7c385a3f7/Desktop/"/>
    </mc:Choice>
  </mc:AlternateContent>
  <xr:revisionPtr revIDLastSave="0" documentId="8_{F93EC18E-6F3F-4586-968C-714CE6FE5089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Documentation" sheetId="21" r:id="rId1"/>
    <sheet name="Departments" sheetId="17" r:id="rId2"/>
    <sheet name="Budget" sheetId="18" r:id="rId3"/>
  </sheet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7" l="1"/>
  <c r="M13" i="17"/>
  <c r="M15" i="17"/>
  <c r="M12" i="17"/>
  <c r="M11" i="17"/>
  <c r="M10" i="17"/>
  <c r="M9" i="17"/>
  <c r="M8" i="17"/>
  <c r="C17" i="17"/>
  <c r="M7" i="17"/>
  <c r="F6" i="17"/>
  <c r="H6" i="17"/>
  <c r="F7" i="17"/>
  <c r="H7" i="17"/>
  <c r="F8" i="17"/>
  <c r="H8" i="17"/>
  <c r="F9" i="17"/>
  <c r="H9" i="17"/>
  <c r="F10" i="17"/>
  <c r="H10" i="17"/>
  <c r="F11" i="17"/>
  <c r="H11" i="17"/>
  <c r="F12" i="17"/>
  <c r="H12" i="17"/>
  <c r="F13" i="17"/>
  <c r="H13" i="17"/>
  <c r="H14" i="17"/>
  <c r="C14" i="17"/>
  <c r="D14" i="17"/>
  <c r="E14" i="17"/>
  <c r="F14" i="17"/>
  <c r="G14" i="17"/>
  <c r="I14" i="17"/>
  <c r="J14" i="17"/>
  <c r="C13" i="18"/>
  <c r="D13" i="18"/>
  <c r="E13" i="18"/>
  <c r="F13" i="18"/>
  <c r="B13" i="18"/>
</calcChain>
</file>

<file path=xl/sharedStrings.xml><?xml version="1.0" encoding="utf-8"?>
<sst xmlns="http://schemas.openxmlformats.org/spreadsheetml/2006/main" count="68" uniqueCount="44">
  <si>
    <t>Author:</t>
  </si>
  <si>
    <t>Note: Do not edit this sheet. If your name does not appear in cell B6, please download a new copy of the file from the SAM website.</t>
  </si>
  <si>
    <t>Total</t>
  </si>
  <si>
    <t>Department</t>
  </si>
  <si>
    <t>Emergency</t>
  </si>
  <si>
    <t>Oncology</t>
  </si>
  <si>
    <t>Radiology</t>
  </si>
  <si>
    <t>Endocrinology</t>
  </si>
  <si>
    <t>Coronary Care</t>
  </si>
  <si>
    <t>Intensive Care</t>
  </si>
  <si>
    <t>Neurology</t>
  </si>
  <si>
    <t>MD</t>
  </si>
  <si>
    <t>RN</t>
  </si>
  <si>
    <t>Support</t>
  </si>
  <si>
    <t>Staff</t>
  </si>
  <si>
    <t>Turnover</t>
  </si>
  <si>
    <t>Turnover %</t>
  </si>
  <si>
    <t>Department summary</t>
  </si>
  <si>
    <t>Abbreviation</t>
  </si>
  <si>
    <t>CCU</t>
  </si>
  <si>
    <t>EMR</t>
  </si>
  <si>
    <t>END</t>
  </si>
  <si>
    <t>ICU</t>
  </si>
  <si>
    <t>NEU</t>
  </si>
  <si>
    <t>ONC</t>
  </si>
  <si>
    <t>RAD</t>
  </si>
  <si>
    <t>OBS</t>
  </si>
  <si>
    <t>Obstetrics</t>
  </si>
  <si>
    <t>Last update</t>
  </si>
  <si>
    <t>Today's date</t>
  </si>
  <si>
    <t>Staffing and Financial Summary by Department</t>
  </si>
  <si>
    <t>Budget</t>
  </si>
  <si>
    <t>Trend</t>
  </si>
  <si>
    <t>Next update</t>
  </si>
  <si>
    <t>Tallridge Regional Medical Center</t>
  </si>
  <si>
    <t>FORMATTING, FORMULAS, AND CHARTS</t>
  </si>
  <si>
    <t>2024 Budget</t>
  </si>
  <si>
    <t>% change from 2023</t>
  </si>
  <si>
    <t>2021</t>
  </si>
  <si>
    <t>2022</t>
  </si>
  <si>
    <t>2023</t>
  </si>
  <si>
    <t>2024</t>
  </si>
  <si>
    <t>2025</t>
  </si>
  <si>
    <t>KUEWU PAMELA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</si>
</sst>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name val="Arial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13">
    <xf numFmtId="0" fontId="0" fillId="0" borderId="0"/>
    <xf numFmtId="0" fontId="4" fillId="0" borderId="0"/>
    <xf numFmtId="0" fontId="3" fillId="0" borderId="0"/>
    <xf numFmtId="0" fontId="7" fillId="2" borderId="0">
      <alignment vertical="top" wrapText="1"/>
    </xf>
    <xf numFmtId="0" fontId="9" fillId="2" borderId="0">
      <alignment vertical="top" wrapText="1"/>
    </xf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" fillId="4" borderId="0" applyNumberFormat="0" applyBorder="0" applyAlignment="0" applyProtection="0"/>
    <xf numFmtId="0" fontId="1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0" borderId="0"/>
  </cellStyleXfs>
  <cellXfs count="48">
    <xf numFmtId="0" fontId="0" fillId="0" borderId="0" xfId="0"/>
    <xf numFmtId="0" fontId="6" fillId="2" borderId="1" xfId="1" applyFont="1" applyFill="1" applyBorder="1" applyAlignment="1">
      <alignment horizontal="left"/>
    </xf>
    <xf numFmtId="0" fontId="8" fillId="2" borderId="1" xfId="1" applyFont="1" applyFill="1" applyBorder="1" applyAlignment="1">
      <alignment horizontal="left" wrapText="1"/>
    </xf>
    <xf numFmtId="0" fontId="11" fillId="3" borderId="2" xfId="1" applyFont="1" applyFill="1" applyBorder="1" applyAlignment="1">
      <alignment horizontal="left"/>
    </xf>
    <xf numFmtId="0" fontId="15" fillId="7" borderId="0" xfId="10" applyFont="1"/>
    <xf numFmtId="0" fontId="15" fillId="7" borderId="0" xfId="10" applyFont="1" applyAlignment="1">
      <alignment wrapText="1"/>
    </xf>
    <xf numFmtId="0" fontId="2" fillId="6" borderId="6" xfId="9" applyBorder="1" applyAlignment="1">
      <alignment horizontal="center"/>
    </xf>
    <xf numFmtId="0" fontId="2" fillId="6" borderId="5" xfId="9" applyBorder="1" applyAlignment="1">
      <alignment horizontal="center"/>
    </xf>
    <xf numFmtId="0" fontId="18" fillId="0" borderId="0" xfId="0" applyFont="1"/>
    <xf numFmtId="14" fontId="19" fillId="0" borderId="0" xfId="0" applyNumberFormat="1" applyFont="1"/>
    <xf numFmtId="0" fontId="20" fillId="5" borderId="0" xfId="8" applyFont="1"/>
    <xf numFmtId="166" fontId="21" fillId="0" borderId="0" xfId="6" applyNumberFormat="1" applyFont="1"/>
    <xf numFmtId="167" fontId="21" fillId="0" borderId="0" xfId="5" applyNumberFormat="1" applyFont="1"/>
    <xf numFmtId="0" fontId="23" fillId="8" borderId="0" xfId="11" applyFont="1" applyAlignment="1">
      <alignment horizontal="center" vertical="center"/>
    </xf>
    <xf numFmtId="0" fontId="24" fillId="0" borderId="0" xfId="0" applyFont="1"/>
    <xf numFmtId="0" fontId="4" fillId="0" borderId="0" xfId="1"/>
    <xf numFmtId="0" fontId="6" fillId="0" borderId="0" xfId="1" applyFont="1" applyAlignment="1">
      <alignment vertical="center"/>
    </xf>
    <xf numFmtId="0" fontId="1" fillId="0" borderId="0" xfId="12"/>
    <xf numFmtId="0" fontId="6" fillId="2" borderId="0" xfId="1" applyFont="1" applyFill="1" applyAlignment="1">
      <alignment horizontal="left"/>
    </xf>
    <xf numFmtId="0" fontId="7" fillId="2" borderId="0" xfId="3" applyAlignment="1">
      <alignment horizontal="left" vertical="top" wrapText="1"/>
    </xf>
    <xf numFmtId="0" fontId="4" fillId="0" borderId="0" xfId="1" applyAlignment="1">
      <alignment wrapText="1"/>
    </xf>
    <xf numFmtId="0" fontId="10" fillId="2" borderId="0" xfId="4" applyFont="1" applyAlignment="1">
      <alignment horizontal="left" vertical="top" wrapText="1"/>
    </xf>
    <xf numFmtId="0" fontId="6" fillId="2" borderId="0" xfId="1" applyFont="1" applyFill="1" applyAlignment="1">
      <alignment horizontal="right"/>
    </xf>
    <xf numFmtId="0" fontId="23" fillId="8" borderId="0" xfId="11" quotePrefix="1" applyFont="1" applyAlignment="1">
      <alignment horizontal="center" vertical="center"/>
    </xf>
    <xf numFmtId="0" fontId="5" fillId="0" borderId="0" xfId="1" applyFont="1" applyAlignment="1">
      <alignment horizontal="left" vertical="center" indent="7"/>
    </xf>
    <xf numFmtId="0" fontId="5" fillId="0" borderId="1" xfId="1" applyFont="1" applyBorder="1" applyAlignment="1">
      <alignment horizontal="left" vertical="center" indent="7"/>
    </xf>
    <xf numFmtId="0" fontId="12" fillId="2" borderId="0" xfId="1" applyFont="1" applyFill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6" fillId="5" borderId="0" xfId="8" applyFont="1" applyAlignment="1">
      <alignment horizontal="center"/>
    </xf>
    <xf numFmtId="0" fontId="17" fillId="5" borderId="0" xfId="8" applyFont="1" applyAlignment="1">
      <alignment horizontal="center"/>
    </xf>
    <xf numFmtId="0" fontId="15" fillId="4" borderId="0" xfId="7" applyFont="1" applyAlignment="1">
      <alignment horizontal="center" vertical="center"/>
    </xf>
    <xf numFmtId="0" fontId="22" fillId="7" borderId="0" xfId="10" applyFont="1" applyAlignment="1">
      <alignment horizontal="center"/>
    </xf>
    <xf numFmtId="0" fontId="15" fillId="9" borderId="8" xfId="11" applyFont="1" applyFill="1" applyBorder="1" applyAlignment="1">
      <alignment horizontal="center" vertical="center"/>
    </xf>
    <xf numFmtId="0" fontId="2" fillId="6" borderId="7" xfId="9" applyBorder="1"/>
    <xf numFmtId="0" fontId="16" fillId="5" borderId="7" xfId="8" applyFont="1" applyBorder="1"/>
    <xf numFmtId="166" fontId="2" fillId="6" borderId="7" xfId="9" applyNumberFormat="1" applyBorder="1"/>
    <xf numFmtId="10" fontId="2" fillId="6" borderId="7" xfId="9" applyNumberFormat="1" applyBorder="1"/>
    <xf numFmtId="0" fontId="0" fillId="0" borderId="7" xfId="0" applyBorder="1"/>
    <xf numFmtId="0" fontId="15" fillId="6" borderId="7" xfId="9" applyFont="1" applyBorder="1"/>
    <xf numFmtId="9" fontId="15" fillId="6" borderId="7" xfId="9" applyNumberFormat="1" applyFont="1" applyBorder="1"/>
    <xf numFmtId="166" fontId="15" fillId="6" borderId="7" xfId="9" applyNumberFormat="1" applyFont="1" applyBorder="1"/>
    <xf numFmtId="10" fontId="15" fillId="6" borderId="7" xfId="9" applyNumberFormat="1" applyFont="1" applyBorder="1"/>
    <xf numFmtId="9" fontId="2" fillId="6" borderId="7" xfId="9" applyNumberFormat="1" applyBorder="1"/>
    <xf numFmtId="10" fontId="2" fillId="6" borderId="6" xfId="9" applyNumberFormat="1" applyBorder="1" applyAlignment="1">
      <alignment horizontal="center"/>
    </xf>
    <xf numFmtId="9" fontId="2" fillId="6" borderId="6" xfId="9" applyNumberFormat="1" applyBorder="1" applyAlignment="1">
      <alignment horizontal="center"/>
    </xf>
    <xf numFmtId="42" fontId="2" fillId="6" borderId="6" xfId="6" applyNumberFormat="1" applyFont="1" applyFill="1" applyBorder="1" applyAlignment="1">
      <alignment horizontal="center"/>
    </xf>
  </cellXfs>
  <cellStyles count="13">
    <cellStyle name="20% - Accent5" xfId="9" builtinId="46"/>
    <cellStyle name="40% - Accent5" xfId="10" builtinId="47"/>
    <cellStyle name="60% - Accent3" xfId="7" builtinId="40"/>
    <cellStyle name="60% - Accent5" xfId="11" builtinId="48"/>
    <cellStyle name="Accent5" xfId="8" builtinId="45"/>
    <cellStyle name="Comma" xfId="5" builtinId="3"/>
    <cellStyle name="Currency" xfId="6" builtinId="4"/>
    <cellStyle name="Normal" xfId="0" builtinId="0"/>
    <cellStyle name="Normal 2" xfId="2" xr:uid="{00000000-0005-0000-0000-000008000000}"/>
    <cellStyle name="Normal 2 2" xfId="1" xr:uid="{00000000-0005-0000-0000-000009000000}"/>
    <cellStyle name="Normal 3" xfId="12" xr:uid="{A2EB5644-EDD5-4A6C-86B1-99232136617E}"/>
    <cellStyle name="Student Name" xfId="3" xr:uid="{00000000-0005-0000-0000-00000B000000}"/>
    <cellStyle name="Submission" xfId="4" xr:uid="{00000000-0005-0000-0000-00000C000000}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 Budget Comparison 2021-2025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Budget!$A$4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5-4290-BDE9-E29E3ED231BF}"/>
            </c:ext>
          </c:extLst>
        </c:ser>
        <c:ser>
          <c:idx val="1"/>
          <c:order val="1"/>
          <c:tx>
            <c:strRef>
              <c:f>Budget!$A$5</c:f>
              <c:strCache>
                <c:ptCount val="1"/>
                <c:pt idx="0">
                  <c:v>Coronary 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Budget!$B$5:$F$5</c:f>
              <c:numCache>
                <c:formatCode>_-"$"* #,##0_-;\-"$"* #,##0_-;_-"$"* "-"??_-;_-@_-</c:formatCode>
                <c:ptCount val="5"/>
                <c:pt idx="0">
                  <c:v>4590049</c:v>
                </c:pt>
                <c:pt idx="1">
                  <c:v>5108725</c:v>
                </c:pt>
                <c:pt idx="2">
                  <c:v>4991224</c:v>
                </c:pt>
                <c:pt idx="3">
                  <c:v>5250768</c:v>
                </c:pt>
                <c:pt idx="4">
                  <c:v>5124750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5-4290-BDE9-E29E3ED231BF}"/>
            </c:ext>
          </c:extLst>
        </c:ser>
        <c:ser>
          <c:idx val="2"/>
          <c:order val="2"/>
          <c:tx>
            <c:strRef>
              <c:f>Budget!$A$6</c:f>
              <c:strCache>
                <c:ptCount val="1"/>
                <c:pt idx="0">
                  <c:v>Emergency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Budget!$B$6:$F$6</c:f>
              <c:numCache>
                <c:formatCode>_-* #,##0_-;\-* #,##0_-;_-* "-"??_-;_-@_-</c:formatCode>
                <c:ptCount val="5"/>
                <c:pt idx="0">
                  <c:v>14003329</c:v>
                </c:pt>
                <c:pt idx="1">
                  <c:v>16089825</c:v>
                </c:pt>
                <c:pt idx="2">
                  <c:v>17183933</c:v>
                </c:pt>
                <c:pt idx="3">
                  <c:v>18782039</c:v>
                </c:pt>
                <c:pt idx="4">
                  <c:v>19702359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5-4290-BDE9-E29E3ED231BF}"/>
            </c:ext>
          </c:extLst>
        </c:ser>
        <c:ser>
          <c:idx val="3"/>
          <c:order val="3"/>
          <c:tx>
            <c:strRef>
              <c:f>Budget!$A$7</c:f>
              <c:strCache>
                <c:ptCount val="1"/>
                <c:pt idx="0">
                  <c:v>Endocrinology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Budget!$B$7:$F$7</c:f>
              <c:numCache>
                <c:formatCode>_-* #,##0_-;\-* #,##0_-;_-* "-"??_-;_-@_-</c:formatCode>
                <c:ptCount val="5"/>
                <c:pt idx="0">
                  <c:v>2775520</c:v>
                </c:pt>
                <c:pt idx="1">
                  <c:v>2850459</c:v>
                </c:pt>
                <c:pt idx="2">
                  <c:v>2841908</c:v>
                </c:pt>
                <c:pt idx="3">
                  <c:v>2847592</c:v>
                </c:pt>
                <c:pt idx="4">
                  <c:v>2893153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5-4290-BDE9-E29E3ED231BF}"/>
            </c:ext>
          </c:extLst>
        </c:ser>
        <c:ser>
          <c:idx val="4"/>
          <c:order val="4"/>
          <c:tx>
            <c:strRef>
              <c:f>Budget!$A$8</c:f>
              <c:strCache>
                <c:ptCount val="1"/>
                <c:pt idx="0">
                  <c:v>Intensive Care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Budget!$B$8:$F$8</c:f>
              <c:numCache>
                <c:formatCode>_-* #,##0_-;\-* #,##0_-;_-* "-"??_-;_-@_-</c:formatCode>
                <c:ptCount val="5"/>
                <c:pt idx="0">
                  <c:v>8755483</c:v>
                </c:pt>
                <c:pt idx="1">
                  <c:v>8895571</c:v>
                </c:pt>
                <c:pt idx="2">
                  <c:v>9073482</c:v>
                </c:pt>
                <c:pt idx="3">
                  <c:v>9282172</c:v>
                </c:pt>
                <c:pt idx="4">
                  <c:v>9254325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5-4290-BDE9-E29E3ED231BF}"/>
            </c:ext>
          </c:extLst>
        </c:ser>
        <c:ser>
          <c:idx val="5"/>
          <c:order val="5"/>
          <c:tx>
            <c:strRef>
              <c:f>Budget!$A$9</c:f>
              <c:strCache>
                <c:ptCount val="1"/>
                <c:pt idx="0">
                  <c:v>Neurology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Budget!$B$9:$F$9</c:f>
              <c:numCache>
                <c:formatCode>_-* #,##0_-;\-* #,##0_-;_-* "-"??_-;_-@_-</c:formatCode>
                <c:ptCount val="5"/>
                <c:pt idx="0">
                  <c:v>5095866</c:v>
                </c:pt>
                <c:pt idx="1">
                  <c:v>5289509</c:v>
                </c:pt>
                <c:pt idx="2">
                  <c:v>5363562</c:v>
                </c:pt>
                <c:pt idx="3">
                  <c:v>5283109</c:v>
                </c:pt>
                <c:pt idx="4">
                  <c:v>5864251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F-4EC7-B0A3-6ED6DC0A6C92}"/>
            </c:ext>
          </c:extLst>
        </c:ser>
        <c:ser>
          <c:idx val="6"/>
          <c:order val="6"/>
          <c:tx>
            <c:strRef>
              <c:f>Budget!$A$10</c:f>
              <c:strCache>
                <c:ptCount val="1"/>
                <c:pt idx="0">
                  <c:v>Obstetrics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Budget!$B$10:$F$10</c:f>
              <c:numCache>
                <c:formatCode>_-* #,##0_-;\-* #,##0_-;_-* "-"??_-;_-@_-</c:formatCode>
                <c:ptCount val="5"/>
                <c:pt idx="0">
                  <c:v>10258041</c:v>
                </c:pt>
                <c:pt idx="1">
                  <c:v>10093912</c:v>
                </c:pt>
                <c:pt idx="2">
                  <c:v>10659171</c:v>
                </c:pt>
                <c:pt idx="3">
                  <c:v>11010924</c:v>
                </c:pt>
                <c:pt idx="4">
                  <c:v>11308219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F-4EC7-B0A3-6ED6DC0A6C92}"/>
            </c:ext>
          </c:extLst>
        </c:ser>
        <c:ser>
          <c:idx val="7"/>
          <c:order val="7"/>
          <c:tx>
            <c:strRef>
              <c:f>Budget!$A$11</c:f>
              <c:strCache>
                <c:ptCount val="1"/>
                <c:pt idx="0">
                  <c:v>Oncology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Budget!$B$11:$F$11</c:f>
              <c:numCache>
                <c:formatCode>_-* #,##0_-;\-* #,##0_-;_-* "-"??_-;_-@_-</c:formatCode>
                <c:ptCount val="5"/>
                <c:pt idx="0">
                  <c:v>10617497</c:v>
                </c:pt>
                <c:pt idx="1">
                  <c:v>10734289</c:v>
                </c:pt>
                <c:pt idx="2">
                  <c:v>11732578</c:v>
                </c:pt>
                <c:pt idx="3">
                  <c:v>12448265</c:v>
                </c:pt>
                <c:pt idx="4">
                  <c:v>13518816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F-4EC7-B0A3-6ED6DC0A6C92}"/>
            </c:ext>
          </c:extLst>
        </c:ser>
        <c:ser>
          <c:idx val="8"/>
          <c:order val="8"/>
          <c:tx>
            <c:strRef>
              <c:f>Budget!$A$12</c:f>
              <c:strCache>
                <c:ptCount val="1"/>
                <c:pt idx="0">
                  <c:v>Radiology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Budget!$B$12:$F$12</c:f>
              <c:numCache>
                <c:formatCode>_-* #,##0_-;\-* #,##0_-;_-* "-"??_-;_-@_-</c:formatCode>
                <c:ptCount val="5"/>
                <c:pt idx="0">
                  <c:v>10670979</c:v>
                </c:pt>
                <c:pt idx="1">
                  <c:v>10606953</c:v>
                </c:pt>
                <c:pt idx="2">
                  <c:v>10797878</c:v>
                </c:pt>
                <c:pt idx="3">
                  <c:v>10927453</c:v>
                </c:pt>
                <c:pt idx="4">
                  <c:v>12402659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F-4EC7-B0A3-6ED6DC0A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174488"/>
        <c:axId val="695174816"/>
      </c:barChart>
      <c:lineChart>
        <c:grouping val="standard"/>
        <c:varyColors val="0"/>
        <c:ser>
          <c:idx val="9"/>
          <c:order val="9"/>
          <c:tx>
            <c:strRef>
              <c:f>Budget!$A$13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Budget!$B$13:$F$13</c:f>
              <c:numCache>
                <c:formatCode>_-"$"* #,##0_-;\-"$"* #,##0_-;_-"$"* "-"??_-;_-@_-</c:formatCode>
                <c:ptCount val="5"/>
                <c:pt idx="0">
                  <c:v>66766764</c:v>
                </c:pt>
                <c:pt idx="1">
                  <c:v>69669243</c:v>
                </c:pt>
                <c:pt idx="2">
                  <c:v>72643736</c:v>
                </c:pt>
                <c:pt idx="3">
                  <c:v>75832322</c:v>
                </c:pt>
                <c:pt idx="4">
                  <c:v>80068532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F-4EC7-B0A3-6ED6DC0A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78768"/>
        <c:axId val="582778440"/>
      </c:lineChart>
      <c:catAx>
        <c:axId val="695174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74816"/>
        <c:crosses val="autoZero"/>
        <c:auto val="1"/>
        <c:lblAlgn val="ctr"/>
        <c:lblOffset val="100"/>
        <c:noMultiLvlLbl val="0"/>
      </c:catAx>
      <c:valAx>
        <c:axId val="6951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Department</a:t>
                </a:r>
                <a:r>
                  <a:rPr lang="en-US" b="1" baseline="0"/>
                  <a:t> Budget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74488"/>
        <c:crosses val="autoZero"/>
        <c:crossBetween val="between"/>
      </c:valAx>
      <c:valAx>
        <c:axId val="582778440"/>
        <c:scaling>
          <c:orientation val="minMax"/>
          <c:min val="4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b="1"/>
                  <a:t>Total</a:t>
                </a:r>
                <a:r>
                  <a:rPr lang="en-US" baseline="0"/>
                  <a:t> </a:t>
                </a:r>
                <a:r>
                  <a:rPr lang="en-US" b="1" baseline="0"/>
                  <a:t>Budget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78768"/>
        <c:crosses val="max"/>
        <c:crossBetween val="between"/>
      </c:valAx>
      <c:catAx>
        <c:axId val="58277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778440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Budget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B1-4DF2-B2E3-4F25BE068E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B1-4DF2-B2E3-4F25BE068E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B1-4DF2-B2E3-4F25BE068E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B1-4DF2-B2E3-4F25BE068E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B1-4DF2-B2E3-4F25BE068E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B1-4DF2-B2E3-4F25BE068E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DB1-4DF2-B2E3-4F25BE068E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DB1-4DF2-B2E3-4F25BE068EF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Budget!$A$5:$A$12</c:f>
              <c:strCache>
                <c:ptCount val="8"/>
                <c:pt idx="0">
                  <c:v>Coronary Care</c:v>
                </c:pt>
                <c:pt idx="1">
                  <c:v>Emergency</c:v>
                </c:pt>
                <c:pt idx="2">
                  <c:v>Endocrinology</c:v>
                </c:pt>
                <c:pt idx="3">
                  <c:v>Intensive Care</c:v>
                </c:pt>
                <c:pt idx="4">
                  <c:v>Neurology</c:v>
                </c:pt>
                <c:pt idx="5">
                  <c:v>Obstetrics</c:v>
                </c:pt>
                <c:pt idx="6">
                  <c:v>Oncology</c:v>
                </c:pt>
                <c:pt idx="7">
                  <c:v>Radiology</c:v>
                </c:pt>
              </c:strCache>
            </c:strRef>
          </c:cat>
          <c:val>
            <c:numRef>
              <c:f>Budget!$B$5:$B$12</c:f>
              <c:numCache>
                <c:formatCode>_-* #,##0_-;\-* #,##0_-;_-* "-"??_-;_-@_-</c:formatCode>
                <c:ptCount val="8"/>
                <c:pt idx="0" formatCode="_-&quot;$&quot;* #,##0_-;\-&quot;$&quot;* #,##0_-;_-&quot;$&quot;* &quot;-&quot;??_-;_-@_-">
                  <c:v>4590049</c:v>
                </c:pt>
                <c:pt idx="1">
                  <c:v>14003329</c:v>
                </c:pt>
                <c:pt idx="2">
                  <c:v>2775520</c:v>
                </c:pt>
                <c:pt idx="3">
                  <c:v>8755483</c:v>
                </c:pt>
                <c:pt idx="4">
                  <c:v>5095866</c:v>
                </c:pt>
                <c:pt idx="5">
                  <c:v>10258041</c:v>
                </c:pt>
                <c:pt idx="6">
                  <c:v>10617497</c:v>
                </c:pt>
                <c:pt idx="7">
                  <c:v>10670979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0-4EC2-BD0A-C1A0F568493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2025</a:t>
            </a:r>
            <a:r>
              <a:rPr lang="en-US" baseline="0"/>
              <a:t>  Budget by Department</a:t>
            </a:r>
            <a:endParaRPr lang="en-US"/>
          </a:p>
        </c:rich>
      </c:tx>
      <c:layout>
        <c:manualLayout>
          <c:xMode val="edge"/>
          <c:yMode val="edge"/>
          <c:x val="0.21134711286089236"/>
          <c:y val="3.2223415682062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Budget!$A$5:$A$12</c:f>
              <c:strCache>
                <c:ptCount val="8"/>
                <c:pt idx="0">
                  <c:v>Coronary Care</c:v>
                </c:pt>
                <c:pt idx="1">
                  <c:v>Emergency</c:v>
                </c:pt>
                <c:pt idx="2">
                  <c:v>Endocrinology</c:v>
                </c:pt>
                <c:pt idx="3">
                  <c:v>Intensive Care</c:v>
                </c:pt>
                <c:pt idx="4">
                  <c:v>Neurology</c:v>
                </c:pt>
                <c:pt idx="5">
                  <c:v>Obstetrics</c:v>
                </c:pt>
                <c:pt idx="6">
                  <c:v>Oncology</c:v>
                </c:pt>
                <c:pt idx="7">
                  <c:v>Radiology</c:v>
                </c:pt>
              </c:strCache>
            </c:strRef>
          </c:cat>
          <c:val>
            <c:numRef>
              <c:f>Budget!$F$5:$F$12</c:f>
              <c:numCache>
                <c:formatCode>_-* #,##0_-;\-* #,##0_-;_-* "-"??_-;_-@_-</c:formatCode>
                <c:ptCount val="8"/>
                <c:pt idx="0" formatCode="_-&quot;$&quot;* #,##0_-;\-&quot;$&quot;* #,##0_-;_-&quot;$&quot;* &quot;-&quot;??_-;_-@_-">
                  <c:v>5124750</c:v>
                </c:pt>
                <c:pt idx="1">
                  <c:v>19702359</c:v>
                </c:pt>
                <c:pt idx="2">
                  <c:v>2893153</c:v>
                </c:pt>
                <c:pt idx="3">
                  <c:v>9254325</c:v>
                </c:pt>
                <c:pt idx="4">
                  <c:v>5864251</c:v>
                </c:pt>
                <c:pt idx="5">
                  <c:v>11308219</c:v>
                </c:pt>
                <c:pt idx="6">
                  <c:v>13518816</c:v>
                </c:pt>
                <c:pt idx="7">
                  <c:v>12402659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C-4018-A106-41ED22CDC9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41DDCC7-AF2F-45FE-8E3D-DDCE1B6B8BF8}"/>
            </a:ext>
          </a:extLst>
        </xdr:cNvPr>
        <xdr:cNvGrpSpPr>
          <a:grpSpLocks noChangeAspect="1"/>
        </xdr:cNvGrpSpPr>
      </xdr:nvGrpSpPr>
      <xdr:grpSpPr>
        <a:xfrm>
          <a:off x="0" y="0"/>
          <a:ext cx="9006840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1F335CB-5D3D-4892-870C-D350DD73D7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916286C-FB3C-462C-ADD4-42058127AB55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New Perspectives Excel 365/2021 | Modules 1-4: SAM Capstone Project 1a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14</xdr:row>
      <xdr:rowOff>57149</xdr:rowOff>
    </xdr:from>
    <xdr:to>
      <xdr:col>6</xdr:col>
      <xdr:colOff>514349</xdr:colOff>
      <xdr:row>35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969D5-2D3D-40D1-BFF4-E2922A849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185737</xdr:colOff>
      <xdr:row>22</xdr:row>
      <xdr:rowOff>104774</xdr:rowOff>
    </xdr:from>
    <xdr:to>
      <xdr:col>14</xdr:col>
      <xdr:colOff>490537</xdr:colOff>
      <xdr:row>42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E0844-DD6D-4B32-AE00-D6D6D2B45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594360</xdr:colOff>
      <xdr:row>2</xdr:row>
      <xdr:rowOff>148590</xdr:rowOff>
    </xdr:from>
    <xdr:to>
      <xdr:col>14</xdr:col>
      <xdr:colOff>289560</xdr:colOff>
      <xdr:row>22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6D319F-5F19-1140-4E73-E4F3F9116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1FC8-3AAA-47E2-9E20-07DD64D96D42}">
  <dimension ref="A1:C11"/>
  <sheetViews>
    <sheetView showGridLines="0" topLeftCell="B1" zoomScaleNormal="100" workbookViewId="0">
      <selection activeCell="B6" sqref="B6"/>
    </sheetView>
  </sheetViews>
  <sheetFormatPr defaultColWidth="9.88671875" defaultRowHeight="13.2" x14ac:dyDescent="0.25"/>
  <cols>
    <col min="1" max="1" width="9.6640625" style="15" customWidth="1"/>
    <col min="2" max="2" width="117.5546875" style="15" customWidth="1"/>
    <col min="3" max="3" width="4.109375" style="15" customWidth="1"/>
    <col min="4" max="16384" width="9.88671875" style="15"/>
  </cols>
  <sheetData>
    <row r="1" spans="1:3" ht="42" customHeight="1" x14ac:dyDescent="0.25">
      <c r="A1" s="24"/>
      <c r="B1" s="24"/>
      <c r="C1" s="25"/>
    </row>
    <row r="2" spans="1:3" ht="5.0999999999999996" customHeight="1" x14ac:dyDescent="0.3">
      <c r="A2" s="16"/>
      <c r="B2" s="17"/>
      <c r="C2" s="1"/>
    </row>
    <row r="3" spans="1:3" s="20" customFormat="1" ht="36.6" x14ac:dyDescent="0.25">
      <c r="A3" s="18"/>
      <c r="B3" s="19" t="s">
        <v>34</v>
      </c>
      <c r="C3" s="2"/>
    </row>
    <row r="4" spans="1:3" ht="13.8" x14ac:dyDescent="0.25">
      <c r="A4" s="18"/>
      <c r="B4" s="21" t="s">
        <v>35</v>
      </c>
      <c r="C4" s="1"/>
    </row>
    <row r="5" spans="1:3" ht="15.75" customHeight="1" x14ac:dyDescent="0.25">
      <c r="A5" s="18"/>
      <c r="B5" s="18"/>
      <c r="C5" s="1"/>
    </row>
    <row r="6" spans="1:3" x14ac:dyDescent="0.25">
      <c r="A6" s="22" t="s">
        <v>0</v>
      </c>
      <c r="B6" s="3" t="s">
        <v>43</v>
      </c>
      <c r="C6" s="1"/>
    </row>
    <row r="7" spans="1:3" x14ac:dyDescent="0.25">
      <c r="A7" s="18"/>
      <c r="B7" s="18"/>
      <c r="C7" s="1"/>
    </row>
    <row r="8" spans="1:3" x14ac:dyDescent="0.25">
      <c r="A8" s="26" t="s">
        <v>1</v>
      </c>
      <c r="B8" s="26"/>
      <c r="C8" s="27"/>
    </row>
    <row r="9" spans="1:3" x14ac:dyDescent="0.25">
      <c r="A9" s="26"/>
      <c r="B9" s="26"/>
      <c r="C9" s="27"/>
    </row>
    <row r="10" spans="1:3" ht="13.8" thickBot="1" x14ac:dyDescent="0.3">
      <c r="A10" s="28"/>
      <c r="B10" s="28"/>
      <c r="C10" s="29"/>
    </row>
    <row r="11" spans="1:3" ht="13.8" thickTop="1" x14ac:dyDescent="0.25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9B803387-11BF-40E3-80F9-475C6E16F918}"/>
    <dataValidation allowBlank="1" error="pavI8MeUFtEyxX2I4tky6ca8cfc1-87e4-4d65-9f1e-07f5baa6fa4e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tabSelected="1" topLeftCell="E1" zoomScale="86" workbookViewId="0">
      <selection activeCell="J15" sqref="J15"/>
    </sheetView>
  </sheetViews>
  <sheetFormatPr defaultRowHeight="13.2" x14ac:dyDescent="0.25"/>
  <cols>
    <col min="1" max="1" width="12.6640625" customWidth="1"/>
    <col min="2" max="2" width="13.88671875" bestFit="1" customWidth="1"/>
    <col min="3" max="4" width="12.77734375" customWidth="1"/>
    <col min="5" max="7" width="10.6640625" customWidth="1"/>
    <col min="8" max="8" width="12.77734375" customWidth="1"/>
    <col min="9" max="9" width="15.33203125" customWidth="1"/>
    <col min="10" max="10" width="12.6640625" customWidth="1"/>
    <col min="12" max="12" width="12.6640625" customWidth="1"/>
    <col min="13" max="13" width="15.6640625" customWidth="1"/>
  </cols>
  <sheetData>
    <row r="1" spans="1:16" ht="21" customHeight="1" x14ac:dyDescent="0.4">
      <c r="A1" s="31" t="s">
        <v>34</v>
      </c>
      <c r="B1" s="31"/>
      <c r="C1" s="31"/>
      <c r="D1" s="31"/>
      <c r="E1" s="31"/>
      <c r="F1" s="31"/>
      <c r="G1" s="31"/>
      <c r="H1" s="31"/>
      <c r="I1" s="31"/>
      <c r="J1" s="31"/>
    </row>
    <row r="2" spans="1:16" ht="18" x14ac:dyDescent="0.35">
      <c r="A2" s="33" t="s">
        <v>30</v>
      </c>
      <c r="B2" s="33"/>
      <c r="C2" s="33"/>
      <c r="D2" s="33"/>
      <c r="E2" s="33"/>
      <c r="F2" s="33"/>
      <c r="G2" s="33"/>
      <c r="H2" s="33"/>
      <c r="I2" s="33"/>
      <c r="J2" s="33"/>
    </row>
    <row r="4" spans="1:16" ht="14.4" x14ac:dyDescent="0.3">
      <c r="C4" s="30" t="s">
        <v>14</v>
      </c>
      <c r="D4" s="30"/>
      <c r="E4" s="30"/>
      <c r="F4" s="30"/>
    </row>
    <row r="5" spans="1:16" ht="14.4" x14ac:dyDescent="0.25">
      <c r="A5" s="34" t="s">
        <v>18</v>
      </c>
      <c r="B5" s="34" t="s">
        <v>3</v>
      </c>
      <c r="C5" s="34" t="s">
        <v>11</v>
      </c>
      <c r="D5" s="34" t="s">
        <v>12</v>
      </c>
      <c r="E5" s="34" t="s">
        <v>13</v>
      </c>
      <c r="F5" s="34" t="s">
        <v>2</v>
      </c>
      <c r="G5" s="34" t="s">
        <v>15</v>
      </c>
      <c r="H5" s="34" t="s">
        <v>16</v>
      </c>
      <c r="I5" s="34" t="s">
        <v>36</v>
      </c>
      <c r="J5" s="34" t="s">
        <v>37</v>
      </c>
      <c r="L5" s="32" t="s">
        <v>17</v>
      </c>
      <c r="M5" s="32"/>
    </row>
    <row r="6" spans="1:16" ht="14.4" x14ac:dyDescent="0.3">
      <c r="A6" s="35" t="s">
        <v>19</v>
      </c>
      <c r="B6" s="36" t="s">
        <v>8</v>
      </c>
      <c r="C6" s="35">
        <v>5</v>
      </c>
      <c r="D6" s="35">
        <v>8</v>
      </c>
      <c r="E6" s="35">
        <v>15</v>
      </c>
      <c r="F6" s="35">
        <f>SUM(C6:E6)</f>
        <v>28</v>
      </c>
      <c r="G6" s="35">
        <v>4</v>
      </c>
      <c r="H6" s="44">
        <f>G6/F6</f>
        <v>0.14285714285714285</v>
      </c>
      <c r="I6" s="37">
        <v>5250768</v>
      </c>
      <c r="J6" s="38">
        <v>5.1999999999999998E-2</v>
      </c>
      <c r="L6" s="4" t="s">
        <v>18</v>
      </c>
      <c r="M6" s="7" t="s">
        <v>22</v>
      </c>
    </row>
    <row r="7" spans="1:16" ht="14.4" x14ac:dyDescent="0.3">
      <c r="A7" s="35" t="s">
        <v>20</v>
      </c>
      <c r="B7" s="36" t="s">
        <v>4</v>
      </c>
      <c r="C7" s="35">
        <v>12</v>
      </c>
      <c r="D7" s="35">
        <v>27</v>
      </c>
      <c r="E7" s="35">
        <v>33</v>
      </c>
      <c r="F7" s="35">
        <f t="shared" ref="F7:F13" si="0">SUM(C7:E7)</f>
        <v>72</v>
      </c>
      <c r="G7" s="35">
        <v>21</v>
      </c>
      <c r="H7" s="44">
        <f t="shared" ref="H7:H13" si="1">G7/F7</f>
        <v>0.29166666666666669</v>
      </c>
      <c r="I7" s="37">
        <v>18782039</v>
      </c>
      <c r="J7" s="38">
        <v>9.2999999999999999E-2</v>
      </c>
      <c r="L7" s="4" t="s">
        <v>3</v>
      </c>
      <c r="M7" s="6" t="str">
        <f>VLOOKUP($M$6,$A$6:$J$13,2)</f>
        <v>Intensive Care</v>
      </c>
    </row>
    <row r="8" spans="1:16" ht="14.4" x14ac:dyDescent="0.3">
      <c r="A8" s="35" t="s">
        <v>21</v>
      </c>
      <c r="B8" s="36" t="s">
        <v>7</v>
      </c>
      <c r="C8" s="35">
        <v>3</v>
      </c>
      <c r="D8" s="35">
        <v>6</v>
      </c>
      <c r="E8" s="35">
        <v>4</v>
      </c>
      <c r="F8" s="35">
        <f t="shared" si="0"/>
        <v>13</v>
      </c>
      <c r="G8" s="35">
        <v>0</v>
      </c>
      <c r="H8" s="44">
        <f t="shared" si="1"/>
        <v>0</v>
      </c>
      <c r="I8" s="37">
        <v>2847592</v>
      </c>
      <c r="J8" s="38">
        <v>2E-3</v>
      </c>
      <c r="L8" s="4" t="s">
        <v>11</v>
      </c>
      <c r="M8" s="6">
        <f>VLOOKUP($M$6,$A$6:$J$13,3)</f>
        <v>17</v>
      </c>
    </row>
    <row r="9" spans="1:16" ht="14.4" x14ac:dyDescent="0.3">
      <c r="A9" s="35" t="s">
        <v>22</v>
      </c>
      <c r="B9" s="36" t="s">
        <v>9</v>
      </c>
      <c r="C9" s="35">
        <v>17</v>
      </c>
      <c r="D9" s="35">
        <v>22</v>
      </c>
      <c r="E9" s="35">
        <v>15</v>
      </c>
      <c r="F9" s="35">
        <f t="shared" si="0"/>
        <v>54</v>
      </c>
      <c r="G9" s="35">
        <v>5</v>
      </c>
      <c r="H9" s="44">
        <f t="shared" si="1"/>
        <v>9.2592592592592587E-2</v>
      </c>
      <c r="I9" s="37">
        <v>9282172</v>
      </c>
      <c r="J9" s="38">
        <v>2.3E-2</v>
      </c>
      <c r="L9" s="4" t="s">
        <v>12</v>
      </c>
      <c r="M9" s="6">
        <f>VLOOKUP($M$6,$A$6:$J$13,4)</f>
        <v>22</v>
      </c>
    </row>
    <row r="10" spans="1:16" ht="14.4" x14ac:dyDescent="0.3">
      <c r="A10" s="35" t="s">
        <v>23</v>
      </c>
      <c r="B10" s="36" t="s">
        <v>10</v>
      </c>
      <c r="C10" s="35">
        <v>6</v>
      </c>
      <c r="D10" s="35">
        <v>15</v>
      </c>
      <c r="E10" s="35">
        <v>8</v>
      </c>
      <c r="F10" s="35">
        <f t="shared" si="0"/>
        <v>29</v>
      </c>
      <c r="G10" s="35">
        <v>1</v>
      </c>
      <c r="H10" s="44">
        <f t="shared" si="1"/>
        <v>3.4482758620689655E-2</v>
      </c>
      <c r="I10" s="37">
        <v>5283109</v>
      </c>
      <c r="J10" s="38">
        <v>-1.4999999999999999E-2</v>
      </c>
      <c r="L10" s="4" t="s">
        <v>13</v>
      </c>
      <c r="M10" s="6">
        <f>VLOOKUP($M$6,$A$6:$J$13,5)</f>
        <v>15</v>
      </c>
    </row>
    <row r="11" spans="1:16" ht="14.4" x14ac:dyDescent="0.3">
      <c r="A11" s="35" t="s">
        <v>26</v>
      </c>
      <c r="B11" s="36" t="s">
        <v>27</v>
      </c>
      <c r="C11" s="35">
        <v>9</v>
      </c>
      <c r="D11" s="35">
        <v>17</v>
      </c>
      <c r="E11" s="35">
        <v>17</v>
      </c>
      <c r="F11" s="35">
        <f t="shared" si="0"/>
        <v>43</v>
      </c>
      <c r="G11" s="35">
        <v>3</v>
      </c>
      <c r="H11" s="44">
        <f t="shared" si="1"/>
        <v>6.9767441860465115E-2</v>
      </c>
      <c r="I11" s="37">
        <v>11010924</v>
      </c>
      <c r="J11" s="38">
        <v>3.3000000000000002E-2</v>
      </c>
      <c r="L11" s="4" t="s">
        <v>2</v>
      </c>
      <c r="M11" s="6">
        <f>VLOOKUP($M$6,$A$6:$J$13,6)</f>
        <v>54</v>
      </c>
    </row>
    <row r="12" spans="1:16" ht="14.4" x14ac:dyDescent="0.3">
      <c r="A12" s="35" t="s">
        <v>24</v>
      </c>
      <c r="B12" s="36" t="s">
        <v>5</v>
      </c>
      <c r="C12" s="35">
        <v>5</v>
      </c>
      <c r="D12" s="35">
        <v>3</v>
      </c>
      <c r="E12" s="35">
        <v>9</v>
      </c>
      <c r="F12" s="35">
        <f t="shared" si="0"/>
        <v>17</v>
      </c>
      <c r="G12" s="35">
        <v>8</v>
      </c>
      <c r="H12" s="44">
        <f t="shared" si="1"/>
        <v>0.47058823529411764</v>
      </c>
      <c r="I12" s="37">
        <v>12448265</v>
      </c>
      <c r="J12" s="38">
        <v>6.0999999999999999E-2</v>
      </c>
      <c r="L12" s="4" t="s">
        <v>15</v>
      </c>
      <c r="M12" s="6">
        <f>VLOOKUP($M$6,$A$6:$J$13,7)</f>
        <v>5</v>
      </c>
    </row>
    <row r="13" spans="1:16" ht="14.4" x14ac:dyDescent="0.3">
      <c r="A13" s="35" t="s">
        <v>25</v>
      </c>
      <c r="B13" s="36" t="s">
        <v>6</v>
      </c>
      <c r="C13" s="35">
        <v>2</v>
      </c>
      <c r="D13" s="35">
        <v>8</v>
      </c>
      <c r="E13" s="35">
        <v>27</v>
      </c>
      <c r="F13" s="35">
        <f t="shared" si="0"/>
        <v>37</v>
      </c>
      <c r="G13" s="35">
        <v>4</v>
      </c>
      <c r="H13" s="44">
        <f t="shared" si="1"/>
        <v>0.10810810810810811</v>
      </c>
      <c r="I13" s="37">
        <v>10927453</v>
      </c>
      <c r="J13" s="38">
        <v>1.2E-2</v>
      </c>
      <c r="L13" s="4" t="s">
        <v>16</v>
      </c>
      <c r="M13" s="46">
        <f>VLOOKUP($M$6,$A$6:$J$13,8)</f>
        <v>9.2592592592592587E-2</v>
      </c>
    </row>
    <row r="14" spans="1:16" ht="14.4" x14ac:dyDescent="0.3">
      <c r="A14" s="39"/>
      <c r="B14" s="36" t="s">
        <v>2</v>
      </c>
      <c r="C14" s="40">
        <f>SUM(C6:C13)</f>
        <v>59</v>
      </c>
      <c r="D14" s="40">
        <f t="shared" ref="D14:I14" si="2">SUM(D6:D13)</f>
        <v>106</v>
      </c>
      <c r="E14" s="40">
        <f t="shared" si="2"/>
        <v>128</v>
      </c>
      <c r="F14" s="40">
        <f t="shared" si="2"/>
        <v>293</v>
      </c>
      <c r="G14" s="40">
        <f>SUM(G6:G13)</f>
        <v>46</v>
      </c>
      <c r="H14" s="41">
        <f>AVERAGE(H6:H13)</f>
        <v>0.15125786824997281</v>
      </c>
      <c r="I14" s="42">
        <f t="shared" si="2"/>
        <v>75832322</v>
      </c>
      <c r="J14" s="43">
        <f>AVERAGE(J6:J13)</f>
        <v>3.2624999999999994E-2</v>
      </c>
      <c r="L14" s="4" t="s">
        <v>36</v>
      </c>
      <c r="M14" s="47">
        <f>VLOOKUP($M$6,$A$6:$J$13,9)</f>
        <v>9282172</v>
      </c>
    </row>
    <row r="15" spans="1:16" ht="28.8" x14ac:dyDescent="0.3">
      <c r="L15" s="5" t="s">
        <v>37</v>
      </c>
      <c r="M15" s="45">
        <f>VLOOKUP($M$6,$A$6:$J$13,10)</f>
        <v>2.3E-2</v>
      </c>
      <c r="O15" s="14"/>
      <c r="P15" s="14"/>
    </row>
    <row r="16" spans="1:16" ht="14.4" x14ac:dyDescent="0.3">
      <c r="B16" s="8" t="s">
        <v>28</v>
      </c>
      <c r="C16" s="9">
        <v>45425</v>
      </c>
    </row>
    <row r="17" spans="2:3" ht="14.4" x14ac:dyDescent="0.3">
      <c r="B17" s="8" t="s">
        <v>29</v>
      </c>
      <c r="C17" s="9">
        <f ca="1">TODAY()</f>
        <v>45352</v>
      </c>
    </row>
    <row r="18" spans="2:3" ht="14.4" hidden="1" x14ac:dyDescent="0.3">
      <c r="B18" s="8" t="s">
        <v>33</v>
      </c>
    </row>
  </sheetData>
  <sortState xmlns:xlrd2="http://schemas.microsoft.com/office/spreadsheetml/2017/richdata2" ref="B6:B13">
    <sortCondition ref="B6"/>
  </sortState>
  <mergeCells count="4">
    <mergeCell ref="C4:F4"/>
    <mergeCell ref="A1:J1"/>
    <mergeCell ref="L5:M5"/>
    <mergeCell ref="A2:J2"/>
  </mergeCells>
  <conditionalFormatting sqref="H6:H13">
    <cfRule type="top10" dxfId="8" priority="4" percent="1" rank="10"/>
    <cfRule type="cellIs" dxfId="7" priority="6" operator="greaterThan">
      <formula>0.24</formula>
    </cfRule>
    <cfRule type="cellIs" dxfId="6" priority="3" operator="greaterThan">
      <formula>0.24</formula>
    </cfRule>
  </conditionalFormatting>
  <conditionalFormatting sqref="I6:I1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{A6D36727-B646-4F38-85FD-1748F5F2E9A7}</x14:id>
        </ext>
      </extLst>
    </cfRule>
  </conditionalFormatting>
  <conditionalFormatting sqref="J6:J13">
    <cfRule type="top10" dxfId="0" priority="2" percent="1" rank="10"/>
    <cfRule type="top10" dxfId="1" priority="1" percent="1" bottom="1" rank="10"/>
  </conditionalFormatting>
  <dataValidations count="1">
    <dataValidation allowBlank="1" error="pavI8MeUFtEyxX2I4tky6ca8cfc1-87e4-4d65-9f1e-07f5baa6fa4e" sqref="A1:A18 B3:J18 B1:J1 K1:P18" xr:uid="{00000000-0002-0000-0100-000000000000}"/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D36727-B646-4F38-85FD-1748F5F2E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O23" sqref="O23"/>
    </sheetView>
  </sheetViews>
  <sheetFormatPr defaultRowHeight="13.2" x14ac:dyDescent="0.25"/>
  <cols>
    <col min="1" max="1" width="15.33203125" bestFit="1" customWidth="1"/>
    <col min="2" max="6" width="15.5546875" bestFit="1" customWidth="1"/>
  </cols>
  <sheetData>
    <row r="1" spans="1:7" ht="21" x14ac:dyDescent="0.4">
      <c r="A1" s="31" t="s">
        <v>34</v>
      </c>
      <c r="B1" s="31"/>
      <c r="C1" s="31"/>
      <c r="D1" s="31"/>
      <c r="E1" s="31"/>
      <c r="F1" s="31"/>
      <c r="G1" s="31"/>
    </row>
    <row r="2" spans="1:7" ht="18" x14ac:dyDescent="0.35">
      <c r="A2" s="33" t="s">
        <v>31</v>
      </c>
      <c r="B2" s="33"/>
      <c r="C2" s="33"/>
      <c r="D2" s="33"/>
      <c r="E2" s="33"/>
      <c r="F2" s="33"/>
      <c r="G2" s="33"/>
    </row>
    <row r="4" spans="1:7" ht="18" x14ac:dyDescent="0.25">
      <c r="A4" s="13" t="s">
        <v>3</v>
      </c>
      <c r="B4" s="23" t="s">
        <v>38</v>
      </c>
      <c r="C4" s="23" t="s">
        <v>39</v>
      </c>
      <c r="D4" s="23" t="s">
        <v>40</v>
      </c>
      <c r="E4" s="23" t="s">
        <v>41</v>
      </c>
      <c r="F4" s="23" t="s">
        <v>42</v>
      </c>
      <c r="G4" s="13" t="s">
        <v>32</v>
      </c>
    </row>
    <row r="5" spans="1:7" ht="15.6" x14ac:dyDescent="0.3">
      <c r="A5" s="10" t="s">
        <v>8</v>
      </c>
      <c r="B5" s="11">
        <v>4590049</v>
      </c>
      <c r="C5" s="11">
        <v>5108725</v>
      </c>
      <c r="D5" s="11">
        <v>4991224</v>
      </c>
      <c r="E5" s="11">
        <v>5250768</v>
      </c>
      <c r="F5" s="11">
        <v>5124750</v>
      </c>
    </row>
    <row r="6" spans="1:7" ht="15.6" x14ac:dyDescent="0.3">
      <c r="A6" s="10" t="s">
        <v>4</v>
      </c>
      <c r="B6" s="12">
        <v>14003329</v>
      </c>
      <c r="C6" s="12">
        <v>16089825</v>
      </c>
      <c r="D6" s="12">
        <v>17183933</v>
      </c>
      <c r="E6" s="12">
        <v>18782039</v>
      </c>
      <c r="F6" s="12">
        <v>19702359</v>
      </c>
    </row>
    <row r="7" spans="1:7" ht="15.6" x14ac:dyDescent="0.3">
      <c r="A7" s="10" t="s">
        <v>7</v>
      </c>
      <c r="B7" s="12">
        <v>2775520</v>
      </c>
      <c r="C7" s="12">
        <v>2850459</v>
      </c>
      <c r="D7" s="12">
        <v>2841908</v>
      </c>
      <c r="E7" s="12">
        <v>2847592</v>
      </c>
      <c r="F7" s="12">
        <v>2893153</v>
      </c>
    </row>
    <row r="8" spans="1:7" ht="15.6" x14ac:dyDescent="0.3">
      <c r="A8" s="10" t="s">
        <v>9</v>
      </c>
      <c r="B8" s="12">
        <v>8755483</v>
      </c>
      <c r="C8" s="12">
        <v>8895571</v>
      </c>
      <c r="D8" s="12">
        <v>9073482</v>
      </c>
      <c r="E8" s="12">
        <v>9282172</v>
      </c>
      <c r="F8" s="12">
        <v>9254325</v>
      </c>
    </row>
    <row r="9" spans="1:7" ht="15.6" x14ac:dyDescent="0.3">
      <c r="A9" s="10" t="s">
        <v>10</v>
      </c>
      <c r="B9" s="12">
        <v>5095866</v>
      </c>
      <c r="C9" s="12">
        <v>5289509</v>
      </c>
      <c r="D9" s="12">
        <v>5363562</v>
      </c>
      <c r="E9" s="12">
        <v>5283109</v>
      </c>
      <c r="F9" s="12">
        <v>5864251</v>
      </c>
    </row>
    <row r="10" spans="1:7" ht="15.6" x14ac:dyDescent="0.3">
      <c r="A10" s="10" t="s">
        <v>27</v>
      </c>
      <c r="B10" s="12">
        <v>10258041</v>
      </c>
      <c r="C10" s="12">
        <v>10093912</v>
      </c>
      <c r="D10" s="12">
        <v>10659171</v>
      </c>
      <c r="E10" s="12">
        <v>11010924</v>
      </c>
      <c r="F10" s="12">
        <v>11308219</v>
      </c>
    </row>
    <row r="11" spans="1:7" ht="15.6" x14ac:dyDescent="0.3">
      <c r="A11" s="10" t="s">
        <v>5</v>
      </c>
      <c r="B11" s="12">
        <v>10617497</v>
      </c>
      <c r="C11" s="12">
        <v>10734289</v>
      </c>
      <c r="D11" s="12">
        <v>11732578</v>
      </c>
      <c r="E11" s="12">
        <v>12448265</v>
      </c>
      <c r="F11" s="12">
        <v>13518816</v>
      </c>
    </row>
    <row r="12" spans="1:7" ht="15.6" x14ac:dyDescent="0.3">
      <c r="A12" s="10" t="s">
        <v>6</v>
      </c>
      <c r="B12" s="12">
        <v>10670979</v>
      </c>
      <c r="C12" s="12">
        <v>10606953</v>
      </c>
      <c r="D12" s="12">
        <v>10797878</v>
      </c>
      <c r="E12" s="12">
        <v>10927453</v>
      </c>
      <c r="F12" s="12">
        <v>12402659</v>
      </c>
    </row>
    <row r="13" spans="1:7" ht="15.6" x14ac:dyDescent="0.3">
      <c r="A13" s="10" t="s">
        <v>2</v>
      </c>
      <c r="B13" s="11">
        <f>SUM(B5:B12)</f>
        <v>66766764</v>
      </c>
      <c r="C13" s="11">
        <f t="shared" ref="C13:F13" si="0">SUM(C5:C12)</f>
        <v>69669243</v>
      </c>
      <c r="D13" s="11">
        <f t="shared" si="0"/>
        <v>72643736</v>
      </c>
      <c r="E13" s="11">
        <f t="shared" si="0"/>
        <v>75832322</v>
      </c>
      <c r="F13" s="11">
        <f t="shared" si="0"/>
        <v>80068532</v>
      </c>
    </row>
  </sheetData>
  <mergeCells count="2">
    <mergeCell ref="A1:G1"/>
    <mergeCell ref="A2:G2"/>
  </mergeCells>
  <conditionalFormatting sqref="F5:F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{1233F757-4DF0-4D7B-896C-29B2EF871FBE}</x14:id>
        </ext>
      </extLst>
    </cfRule>
  </conditionalFormatting>
  <dataValidations count="1">
    <dataValidation allowBlank="1" error="pavI8MeUFtEyxX2I4tky6ca8cfc1-87e4-4d65-9f1e-07f5baa6fa4e" sqref="A1:G13" xr:uid="{00000000-0002-0000-0200-000000000000}"/>
  </dataValidation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3F757-4DF0-4D7B-896C-29B2EF871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Budget!B5:F5</xm:f>
              <xm:sqref>G5</xm:sqref>
            </x14:sparkline>
            <x14:sparkline>
              <xm:f>Budget!B6:F6</xm:f>
              <xm:sqref>G6</xm:sqref>
            </x14:sparkline>
            <x14:sparkline>
              <xm:f>Budget!B7:F7</xm:f>
              <xm:sqref>G7</xm:sqref>
            </x14:sparkline>
            <x14:sparkline>
              <xm:f>Budget!B8:F8</xm:f>
              <xm:sqref>G8</xm:sqref>
            </x14:sparkline>
            <x14:sparkline>
              <xm:f>Budget!B9:F9</xm:f>
              <xm:sqref>G9</xm:sqref>
            </x14:sparkline>
            <x14:sparkline>
              <xm:f>Budget!B10:F10</xm:f>
              <xm:sqref>G10</xm:sqref>
            </x14:sparkline>
            <x14:sparkline>
              <xm:f>Budget!B11:F11</xm:f>
              <xm:sqref>G11</xm:sqref>
            </x14:sparkline>
            <x14:sparkline>
              <xm:f>Budget!B12:F12</xm:f>
              <xm:sqref>G12</xm:sqref>
            </x14:sparkline>
            <x14:sparkline>
              <xm:f>Budget!B13:F13</xm:f>
              <xm:sqref>G13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{6ca8cfc1-87e4-4d65-9f1e-07f5baa6fa4e}</UserID>
  <AssignmentID>{6ca8cfc1-87e4-4d65-9f1e-07f5baa6fa4e}</AssignmentID>
</GradingEngineProps>
</file>

<file path=customXml/itemProps1.xml><?xml version="1.0" encoding="utf-8"?>
<ds:datastoreItem xmlns:ds="http://schemas.openxmlformats.org/officeDocument/2006/customXml" ds:itemID="{FB8F7173-931C-4FB6-8211-DA3BC7977F8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Departments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Pamela 22048845</cp:lastModifiedBy>
  <dcterms:created xsi:type="dcterms:W3CDTF">2019-03-29T17:45:45Z</dcterms:created>
  <dcterms:modified xsi:type="dcterms:W3CDTF">2024-03-01T17:29:59Z</dcterms:modified>
</cp:coreProperties>
</file>