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isskih\_Проекты\__Сургутнефтегаз\_БНУ\БУ\Авансовые отчеты\"/>
    </mc:Choice>
  </mc:AlternateContent>
  <xr:revisionPtr revIDLastSave="0" documentId="13_ncr:1_{07F00C50-7C33-44AA-B080-2686FA271F8E}" xr6:coauthVersionLast="43" xr6:coauthVersionMax="43" xr10:uidLastSave="{00000000-0000-0000-0000-000000000000}"/>
  <bookViews>
    <workbookView xWindow="49380" yWindow="-120" windowWidth="29040" windowHeight="15840" tabRatio="812" firstSheet="2" activeTab="7" xr2:uid="{00000000-000D-0000-FFFF-FFFF00000000}"/>
  </bookViews>
  <sheets>
    <sheet name="Общие сведения" sheetId="3" r:id="rId1"/>
    <sheet name="1. Пример Китай" sheetId="5" r:id="rId2"/>
    <sheet name="Мастер ввода - Пример1" sheetId="6" r:id="rId3"/>
    <sheet name="2. Пример Беларусь" sheetId="4" r:id="rId4"/>
    <sheet name="Мастер ввода - Пример3" sheetId="2" r:id="rId5"/>
    <sheet name="3. Пример Многовалютный (+91)" sheetId="9" r:id="rId6"/>
    <sheet name="Мастер ввода - Пример2" sheetId="7" r:id="rId7"/>
    <sheet name="Разницы конвертации" sheetId="10" r:id="rId8"/>
    <sheet name="3. Пример Многовалютный" sheetId="1" state="hidden" r:id="rId9"/>
    <sheet name="Структуры хранения" sheetId="8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6" i="10" l="1"/>
  <c r="C16" i="10"/>
  <c r="F16" i="10"/>
  <c r="K16" i="10"/>
  <c r="J16" i="10"/>
  <c r="E13" i="10"/>
  <c r="E12" i="10"/>
  <c r="L13" i="10"/>
  <c r="L12" i="10"/>
  <c r="F13" i="10"/>
  <c r="K13" i="10" s="1"/>
  <c r="F12" i="10"/>
  <c r="K12" i="10" s="1"/>
  <c r="J13" i="10"/>
  <c r="J12" i="10"/>
  <c r="P26" i="9"/>
  <c r="T26" i="9"/>
  <c r="H58" i="5" l="1"/>
  <c r="D58" i="5"/>
  <c r="H50" i="5"/>
  <c r="G50" i="5"/>
  <c r="G58" i="5" s="1"/>
  <c r="F50" i="5"/>
  <c r="F58" i="5" s="1"/>
  <c r="E50" i="5"/>
  <c r="E58" i="5" s="1"/>
  <c r="D45" i="5"/>
  <c r="D52" i="5" s="1"/>
  <c r="G45" i="5"/>
  <c r="G52" i="5" s="1"/>
  <c r="H43" i="5"/>
  <c r="J6" i="5"/>
  <c r="G43" i="5"/>
  <c r="F43" i="5"/>
  <c r="E43" i="5"/>
  <c r="J5" i="5"/>
  <c r="K5" i="5"/>
  <c r="K4" i="5"/>
  <c r="H41" i="5"/>
  <c r="G41" i="5"/>
  <c r="F41" i="5"/>
  <c r="E41" i="5"/>
  <c r="D41" i="5"/>
  <c r="G37" i="5"/>
  <c r="F37" i="5"/>
  <c r="F45" i="5" s="1"/>
  <c r="E37" i="5"/>
  <c r="E45" i="5" s="1"/>
  <c r="D37" i="5"/>
  <c r="G64" i="4"/>
  <c r="G65" i="4" s="1"/>
  <c r="H62" i="4"/>
  <c r="G62" i="4"/>
  <c r="G56" i="4"/>
  <c r="G67" i="4" s="1"/>
  <c r="I53" i="4"/>
  <c r="H53" i="4"/>
  <c r="G53" i="4"/>
  <c r="F53" i="4"/>
  <c r="E53" i="4"/>
  <c r="D53" i="4"/>
  <c r="G51" i="4"/>
  <c r="F51" i="4"/>
  <c r="G49" i="4"/>
  <c r="F49" i="4"/>
  <c r="F56" i="4" s="1"/>
  <c r="E49" i="4"/>
  <c r="E51" i="4" s="1"/>
  <c r="D49" i="4"/>
  <c r="D56" i="4" s="1"/>
  <c r="H47" i="4"/>
  <c r="G47" i="4"/>
  <c r="I5" i="4"/>
  <c r="H6" i="4"/>
  <c r="H5" i="4"/>
  <c r="H45" i="4"/>
  <c r="G45" i="4"/>
  <c r="F45" i="4"/>
  <c r="E45" i="4"/>
  <c r="D45" i="4"/>
  <c r="H41" i="4"/>
  <c r="H49" i="4" s="1"/>
  <c r="G41" i="4"/>
  <c r="F41" i="4"/>
  <c r="E41" i="4"/>
  <c r="D41" i="4"/>
  <c r="K83" i="9"/>
  <c r="G83" i="9"/>
  <c r="F83" i="9"/>
  <c r="E83" i="9"/>
  <c r="L75" i="9"/>
  <c r="K75" i="9"/>
  <c r="J75" i="9"/>
  <c r="J83" i="9" s="1"/>
  <c r="I75" i="9"/>
  <c r="I83" i="9" s="1"/>
  <c r="H75" i="9"/>
  <c r="H83" i="9" s="1"/>
  <c r="G75" i="9"/>
  <c r="F75" i="9"/>
  <c r="E75" i="9"/>
  <c r="L74" i="9"/>
  <c r="K74" i="9"/>
  <c r="J74" i="9"/>
  <c r="I74" i="9"/>
  <c r="H74" i="9"/>
  <c r="G74" i="9"/>
  <c r="F74" i="9"/>
  <c r="H68" i="9"/>
  <c r="G68" i="9"/>
  <c r="F68" i="9"/>
  <c r="E68" i="9"/>
  <c r="E74" i="9"/>
  <c r="D74" i="9"/>
  <c r="K72" i="9"/>
  <c r="D72" i="9"/>
  <c r="L68" i="9"/>
  <c r="L83" i="9" s="1"/>
  <c r="K68" i="9"/>
  <c r="J68" i="9"/>
  <c r="I68" i="9"/>
  <c r="H65" i="9"/>
  <c r="G65" i="9"/>
  <c r="F65" i="9"/>
  <c r="E65" i="9"/>
  <c r="D65" i="9"/>
  <c r="L70" i="9"/>
  <c r="L85" i="9" s="1"/>
  <c r="L86" i="9" s="1"/>
  <c r="L66" i="9"/>
  <c r="K66" i="9"/>
  <c r="J66" i="9"/>
  <c r="I66" i="9"/>
  <c r="H66" i="9"/>
  <c r="G66" i="9"/>
  <c r="F66" i="9"/>
  <c r="E66" i="9"/>
  <c r="D66" i="9"/>
  <c r="L62" i="9"/>
  <c r="K62" i="9"/>
  <c r="K70" i="9" s="1"/>
  <c r="K77" i="9" s="1"/>
  <c r="J62" i="9"/>
  <c r="J70" i="9" s="1"/>
  <c r="J72" i="9" s="1"/>
  <c r="G62" i="9"/>
  <c r="G70" i="9" s="1"/>
  <c r="G77" i="9" s="1"/>
  <c r="E62" i="9"/>
  <c r="E70" i="9" s="1"/>
  <c r="D62" i="9"/>
  <c r="D70" i="9" s="1"/>
  <c r="D85" i="9" s="1"/>
  <c r="D86" i="9" s="1"/>
  <c r="P50" i="9"/>
  <c r="P31" i="9"/>
  <c r="N31" i="9"/>
  <c r="N30" i="9"/>
  <c r="E44" i="9"/>
  <c r="K80" i="9" l="1"/>
  <c r="F60" i="5"/>
  <c r="F61" i="5" s="1"/>
  <c r="F47" i="5"/>
  <c r="F52" i="5"/>
  <c r="H64" i="4"/>
  <c r="H65" i="4" s="1"/>
  <c r="H56" i="4"/>
  <c r="H51" i="4"/>
  <c r="E52" i="5"/>
  <c r="E47" i="5"/>
  <c r="E60" i="5"/>
  <c r="E61" i="5" s="1"/>
  <c r="F59" i="4"/>
  <c r="E77" i="9"/>
  <c r="E72" i="9"/>
  <c r="E85" i="9"/>
  <c r="E86" i="9" s="1"/>
  <c r="G55" i="5"/>
  <c r="D55" i="5"/>
  <c r="G88" i="9"/>
  <c r="G80" i="9"/>
  <c r="G89" i="9" s="1"/>
  <c r="D59" i="4"/>
  <c r="D68" i="4" s="1"/>
  <c r="G59" i="4"/>
  <c r="G68" i="4" s="1"/>
  <c r="D77" i="9"/>
  <c r="L77" i="9"/>
  <c r="J85" i="9"/>
  <c r="J86" i="9" s="1"/>
  <c r="E64" i="4"/>
  <c r="E65" i="4" s="1"/>
  <c r="G47" i="5"/>
  <c r="G60" i="5"/>
  <c r="G61" i="5" s="1"/>
  <c r="G64" i="5" s="1"/>
  <c r="J77" i="9"/>
  <c r="G72" i="9"/>
  <c r="G85" i="9"/>
  <c r="G86" i="9" s="1"/>
  <c r="F64" i="4"/>
  <c r="F65" i="4" s="1"/>
  <c r="K85" i="9"/>
  <c r="K86" i="9" s="1"/>
  <c r="D64" i="4"/>
  <c r="D65" i="4" s="1"/>
  <c r="D47" i="5"/>
  <c r="D60" i="5"/>
  <c r="D61" i="5" s="1"/>
  <c r="L72" i="9"/>
  <c r="D51" i="4"/>
  <c r="E56" i="4"/>
  <c r="T22" i="4"/>
  <c r="G31" i="4" s="1"/>
  <c r="E31" i="4"/>
  <c r="C69" i="7"/>
  <c r="C71" i="7" s="1"/>
  <c r="E88" i="9" l="1"/>
  <c r="E80" i="9"/>
  <c r="E89" i="9" s="1"/>
  <c r="D67" i="4"/>
  <c r="F63" i="5"/>
  <c r="F55" i="5"/>
  <c r="E67" i="4"/>
  <c r="E59" i="4"/>
  <c r="E68" i="4" s="1"/>
  <c r="L80" i="9"/>
  <c r="L89" i="9" s="1"/>
  <c r="L88" i="9"/>
  <c r="D64" i="5"/>
  <c r="F68" i="4"/>
  <c r="F67" i="4"/>
  <c r="D80" i="9"/>
  <c r="D89" i="9" s="1"/>
  <c r="D88" i="9"/>
  <c r="D63" i="5"/>
  <c r="F64" i="5"/>
  <c r="J88" i="9"/>
  <c r="J80" i="9"/>
  <c r="J89" i="9" s="1"/>
  <c r="K88" i="9"/>
  <c r="H67" i="4"/>
  <c r="J67" i="4" s="1"/>
  <c r="H59" i="4"/>
  <c r="H68" i="4" s="1"/>
  <c r="J68" i="4" s="1"/>
  <c r="G63" i="5"/>
  <c r="E55" i="5"/>
  <c r="E64" i="5" s="1"/>
  <c r="E63" i="5"/>
  <c r="K89" i="9"/>
  <c r="M37" i="4"/>
  <c r="P40" i="9" l="1"/>
  <c r="O40" i="9"/>
  <c r="L40" i="9"/>
  <c r="P39" i="9"/>
  <c r="O39" i="9"/>
  <c r="L39" i="9"/>
  <c r="P38" i="9"/>
  <c r="O38" i="9"/>
  <c r="L38" i="9"/>
  <c r="R33" i="9"/>
  <c r="I33" i="9"/>
  <c r="K33" i="9" s="1"/>
  <c r="S33" i="9" s="1"/>
  <c r="R32" i="9"/>
  <c r="I32" i="9"/>
  <c r="K32" i="9" s="1"/>
  <c r="S32" i="9" s="1"/>
  <c r="V31" i="9"/>
  <c r="X31" i="9" s="1"/>
  <c r="Q31" i="9"/>
  <c r="J31" i="9"/>
  <c r="K31" i="9" s="1"/>
  <c r="R31" i="9" s="1"/>
  <c r="J30" i="9"/>
  <c r="X29" i="9"/>
  <c r="M29" i="9"/>
  <c r="Q29" i="9" s="1"/>
  <c r="I29" i="9"/>
  <c r="O29" i="9" s="1"/>
  <c r="B29" i="9" s="1"/>
  <c r="H62" i="9" s="1"/>
  <c r="H70" i="9" s="1"/>
  <c r="X28" i="9"/>
  <c r="O28" i="9"/>
  <c r="P28" i="9" s="1"/>
  <c r="M28" i="9"/>
  <c r="I28" i="9"/>
  <c r="K28" i="9" s="1"/>
  <c r="O27" i="9"/>
  <c r="M27" i="9"/>
  <c r="I27" i="9"/>
  <c r="B27" i="9"/>
  <c r="F62" i="9" s="1"/>
  <c r="F70" i="9" s="1"/>
  <c r="O26" i="9"/>
  <c r="M26" i="9"/>
  <c r="I26" i="9"/>
  <c r="K26" i="9" s="1"/>
  <c r="P25" i="9"/>
  <c r="Q25" i="9" s="1"/>
  <c r="K25" i="9"/>
  <c r="R25" i="9" s="1"/>
  <c r="E38" i="9" s="1"/>
  <c r="E12" i="9"/>
  <c r="E11" i="9"/>
  <c r="F77" i="9" l="1"/>
  <c r="F85" i="9"/>
  <c r="F86" i="9" s="1"/>
  <c r="F72" i="9"/>
  <c r="H85" i="9"/>
  <c r="H86" i="9" s="1"/>
  <c r="H77" i="9"/>
  <c r="H72" i="9"/>
  <c r="Q39" i="9"/>
  <c r="M44" i="9"/>
  <c r="M57" i="9" s="1"/>
  <c r="R28" i="9"/>
  <c r="E41" i="9" s="1"/>
  <c r="Q40" i="9"/>
  <c r="K27" i="9"/>
  <c r="R27" i="9" s="1"/>
  <c r="E40" i="9" s="1"/>
  <c r="Q26" i="9"/>
  <c r="Q28" i="9"/>
  <c r="P27" i="9"/>
  <c r="Q27" i="9" s="1"/>
  <c r="R26" i="9"/>
  <c r="T31" i="9"/>
  <c r="S31" i="9"/>
  <c r="G44" i="9" s="1"/>
  <c r="B30" i="9"/>
  <c r="I62" i="9" s="1"/>
  <c r="I70" i="9" s="1"/>
  <c r="K29" i="9"/>
  <c r="R29" i="9" s="1"/>
  <c r="Q38" i="9"/>
  <c r="S25" i="9"/>
  <c r="G38" i="9" s="1"/>
  <c r="N44" i="9" l="1"/>
  <c r="I72" i="9"/>
  <c r="I85" i="9"/>
  <c r="I86" i="9" s="1"/>
  <c r="I77" i="9"/>
  <c r="H80" i="9"/>
  <c r="H89" i="9" s="1"/>
  <c r="H88" i="9"/>
  <c r="F88" i="9"/>
  <c r="F80" i="9"/>
  <c r="F89" i="9" s="1"/>
  <c r="R35" i="9"/>
  <c r="S27" i="9"/>
  <c r="G40" i="9" s="1"/>
  <c r="T27" i="9"/>
  <c r="T28" i="9"/>
  <c r="P30" i="9"/>
  <c r="Q30" i="9" s="1"/>
  <c r="Q34" i="9" s="1"/>
  <c r="E43" i="9"/>
  <c r="M46" i="9" s="1"/>
  <c r="S28" i="9"/>
  <c r="G41" i="9" s="1"/>
  <c r="K30" i="9"/>
  <c r="R30" i="9" s="1"/>
  <c r="V30" i="9"/>
  <c r="X30" i="9" s="1"/>
  <c r="E39" i="9"/>
  <c r="S26" i="9"/>
  <c r="E45" i="9"/>
  <c r="R34" i="9"/>
  <c r="S29" i="9"/>
  <c r="G42" i="9" s="1"/>
  <c r="T29" i="9"/>
  <c r="E42" i="9"/>
  <c r="E46" i="9" l="1"/>
  <c r="I88" i="9"/>
  <c r="I80" i="9"/>
  <c r="I89" i="9" s="1"/>
  <c r="M45" i="9"/>
  <c r="U28" i="9"/>
  <c r="U27" i="9"/>
  <c r="G46" i="9" s="1"/>
  <c r="N45" i="9" s="1"/>
  <c r="O50" i="9"/>
  <c r="M59" i="9" s="1"/>
  <c r="K34" i="9"/>
  <c r="T30" i="9"/>
  <c r="S30" i="9"/>
  <c r="G43" i="9" s="1"/>
  <c r="N46" i="9" s="1"/>
  <c r="Q50" i="9" s="1"/>
  <c r="G39" i="9"/>
  <c r="U26" i="9"/>
  <c r="M43" i="9"/>
  <c r="M56" i="9" s="1"/>
  <c r="S34" i="9" l="1"/>
  <c r="M58" i="9"/>
  <c r="G45" i="9"/>
  <c r="G47" i="9" s="1"/>
  <c r="U34" i="9"/>
  <c r="G48" i="9"/>
  <c r="Q43" i="9" l="1"/>
  <c r="O56" i="9" s="1"/>
  <c r="N43" i="9"/>
  <c r="L29" i="4" l="1"/>
  <c r="Q24" i="1" l="1"/>
  <c r="Q26" i="1" l="1"/>
  <c r="C157" i="7"/>
  <c r="C156" i="7"/>
  <c r="F157" i="7"/>
  <c r="F156" i="7"/>
  <c r="C135" i="7"/>
  <c r="C139" i="7" s="1"/>
  <c r="C112" i="7"/>
  <c r="C89" i="7"/>
  <c r="C93" i="7" s="1"/>
  <c r="C95" i="7" s="1"/>
  <c r="C45" i="7"/>
  <c r="C47" i="7" s="1"/>
  <c r="G31" i="7"/>
  <c r="H31" i="7" s="1"/>
  <c r="P24" i="4"/>
  <c r="I156" i="7" s="1"/>
  <c r="P25" i="4"/>
  <c r="I25" i="4"/>
  <c r="I24" i="4"/>
  <c r="E124" i="6"/>
  <c r="E105" i="6"/>
  <c r="C103" i="6"/>
  <c r="E86" i="6"/>
  <c r="C80" i="6"/>
  <c r="C84" i="6" s="1"/>
  <c r="E67" i="6"/>
  <c r="C61" i="6"/>
  <c r="C65" i="6" s="1"/>
  <c r="C42" i="6"/>
  <c r="C46" i="6" s="1"/>
  <c r="C48" i="6" s="1"/>
  <c r="F26" i="6"/>
  <c r="E32" i="5"/>
  <c r="E31" i="5"/>
  <c r="E30" i="5"/>
  <c r="E29" i="5"/>
  <c r="J24" i="5"/>
  <c r="R24" i="5"/>
  <c r="R23" i="5"/>
  <c r="R22" i="5"/>
  <c r="B25" i="5"/>
  <c r="O24" i="5"/>
  <c r="J22" i="5"/>
  <c r="J21" i="5"/>
  <c r="L25" i="5" l="1"/>
  <c r="O25" i="5" s="1"/>
  <c r="R25" i="5" s="1"/>
  <c r="T25" i="5" s="1"/>
  <c r="G33" i="5" s="1"/>
  <c r="H37" i="5"/>
  <c r="H45" i="5" s="1"/>
  <c r="E157" i="7"/>
  <c r="E156" i="7"/>
  <c r="E139" i="7"/>
  <c r="E116" i="7"/>
  <c r="E33" i="5"/>
  <c r="C118" i="6"/>
  <c r="C122" i="6" s="1"/>
  <c r="Q25" i="4"/>
  <c r="I157" i="7"/>
  <c r="Q24" i="4"/>
  <c r="T21" i="5"/>
  <c r="G29" i="5" s="1"/>
  <c r="J23" i="5"/>
  <c r="H52" i="5" l="1"/>
  <c r="H60" i="5"/>
  <c r="H61" i="5" s="1"/>
  <c r="H47" i="5"/>
  <c r="K157" i="7"/>
  <c r="E34" i="4"/>
  <c r="T25" i="4"/>
  <c r="K156" i="7"/>
  <c r="T24" i="4"/>
  <c r="G33" i="4" s="1"/>
  <c r="E33" i="4"/>
  <c r="T24" i="5"/>
  <c r="T22" i="5"/>
  <c r="H55" i="5" l="1"/>
  <c r="H64" i="5" s="1"/>
  <c r="H63" i="5"/>
  <c r="G30" i="5"/>
  <c r="C67" i="6"/>
  <c r="G32" i="5"/>
  <c r="C105" i="6"/>
  <c r="T23" i="5"/>
  <c r="O25" i="4"/>
  <c r="J25" i="4"/>
  <c r="J23" i="4"/>
  <c r="L30" i="4" s="1"/>
  <c r="E30" i="4"/>
  <c r="E9" i="4"/>
  <c r="T23" i="4" l="1"/>
  <c r="G32" i="4" s="1"/>
  <c r="R25" i="4"/>
  <c r="S25" i="4" s="1"/>
  <c r="M157" i="7" s="1"/>
  <c r="L33" i="4"/>
  <c r="G31" i="5"/>
  <c r="C86" i="6"/>
  <c r="T21" i="4"/>
  <c r="G30" i="4" s="1"/>
  <c r="E32" i="4"/>
  <c r="J24" i="4"/>
  <c r="L32" i="4" s="1"/>
  <c r="P45" i="1"/>
  <c r="P44" i="1"/>
  <c r="E125" i="2"/>
  <c r="G26" i="2"/>
  <c r="G25" i="2"/>
  <c r="L157" i="7" l="1"/>
  <c r="L34" i="4"/>
  <c r="R24" i="4"/>
  <c r="C116" i="7"/>
  <c r="Q27" i="4"/>
  <c r="L35" i="1"/>
  <c r="L34" i="1"/>
  <c r="L33" i="1"/>
  <c r="P35" i="1"/>
  <c r="O35" i="1"/>
  <c r="Q35" i="1" s="1"/>
  <c r="P34" i="1"/>
  <c r="P33" i="1"/>
  <c r="O34" i="1"/>
  <c r="O33" i="1"/>
  <c r="Q34" i="1" l="1"/>
  <c r="C141" i="7"/>
  <c r="G34" i="4"/>
  <c r="G36" i="4" s="1"/>
  <c r="S24" i="4"/>
  <c r="M156" i="7" s="1"/>
  <c r="D153" i="7" s="1"/>
  <c r="L156" i="7"/>
  <c r="R27" i="4"/>
  <c r="Q33" i="1"/>
  <c r="E46" i="1"/>
  <c r="E44" i="1"/>
  <c r="S27" i="4" l="1"/>
  <c r="B26" i="4" s="1"/>
  <c r="I41" i="4" s="1"/>
  <c r="I49" i="4" s="1"/>
  <c r="C118" i="7"/>
  <c r="T27" i="1"/>
  <c r="C106" i="2" s="1"/>
  <c r="I51" i="4" l="1"/>
  <c r="I56" i="4"/>
  <c r="I64" i="4"/>
  <c r="I65" i="4" s="1"/>
  <c r="J26" i="4"/>
  <c r="J27" i="4" s="1"/>
  <c r="G37" i="1"/>
  <c r="I29" i="1"/>
  <c r="J29" i="1" s="1"/>
  <c r="E39" i="1" s="1"/>
  <c r="E37" i="1"/>
  <c r="I28" i="1"/>
  <c r="E123" i="2" s="1"/>
  <c r="I27" i="1"/>
  <c r="I26" i="1"/>
  <c r="I25" i="1"/>
  <c r="I24" i="1"/>
  <c r="J23" i="1"/>
  <c r="E33" i="1" s="1"/>
  <c r="B25" i="1"/>
  <c r="Q25" i="1" s="1"/>
  <c r="I59" i="4" l="1"/>
  <c r="I68" i="4" s="1"/>
  <c r="I67" i="4"/>
  <c r="M39" i="1"/>
  <c r="T26" i="4"/>
  <c r="G35" i="4" s="1"/>
  <c r="E35" i="4"/>
  <c r="B27" i="1"/>
  <c r="C100" i="2" s="1"/>
  <c r="E104" i="2"/>
  <c r="J26" i="1"/>
  <c r="E45" i="1"/>
  <c r="J24" i="1"/>
  <c r="J25" i="1"/>
  <c r="T23" i="1"/>
  <c r="G33" i="1" s="1"/>
  <c r="G37" i="4" l="1"/>
  <c r="N37" i="4"/>
  <c r="L37" i="4"/>
  <c r="R24" i="1"/>
  <c r="S24" i="1" s="1"/>
  <c r="T24" i="1"/>
  <c r="R26" i="1"/>
  <c r="S26" i="1" s="1"/>
  <c r="T26" i="1"/>
  <c r="E36" i="1"/>
  <c r="R25" i="1"/>
  <c r="S25" i="1" s="1"/>
  <c r="T25" i="1"/>
  <c r="E34" i="1"/>
  <c r="M38" i="1" s="1"/>
  <c r="M50" i="1" s="1"/>
  <c r="E35" i="1"/>
  <c r="B28" i="1"/>
  <c r="C119" i="2" s="1"/>
  <c r="O27" i="1"/>
  <c r="L29" i="1"/>
  <c r="O26" i="1"/>
  <c r="E12" i="1"/>
  <c r="E11" i="1"/>
  <c r="G44" i="1" l="1"/>
  <c r="Q30" i="1"/>
  <c r="G46" i="1"/>
  <c r="G54" i="1"/>
  <c r="G45" i="1"/>
  <c r="G55" i="1"/>
  <c r="G53" i="1"/>
  <c r="R30" i="1"/>
  <c r="O29" i="1"/>
  <c r="T29" i="1"/>
  <c r="G39" i="1" s="1"/>
  <c r="N39" i="1" s="1"/>
  <c r="J28" i="1"/>
  <c r="L28" i="1"/>
  <c r="T28" i="1" s="1"/>
  <c r="C124" i="6" s="1"/>
  <c r="G56" i="1" l="1"/>
  <c r="G59" i="1" s="1"/>
  <c r="G47" i="1"/>
  <c r="C87" i="2"/>
  <c r="G36" i="1"/>
  <c r="C68" i="2"/>
  <c r="G35" i="1"/>
  <c r="C49" i="2"/>
  <c r="G34" i="1"/>
  <c r="G38" i="1"/>
  <c r="C125" i="2"/>
  <c r="E38" i="1"/>
  <c r="M40" i="1" s="1"/>
  <c r="O45" i="1" s="1"/>
  <c r="C123" i="2"/>
  <c r="O28" i="1"/>
  <c r="S30" i="1"/>
  <c r="N40" i="1" l="1"/>
  <c r="Q45" i="1" s="1"/>
  <c r="O44" i="1"/>
  <c r="Q44" i="1" s="1"/>
  <c r="E48" i="1"/>
  <c r="G48" i="1"/>
  <c r="G49" i="1" s="1"/>
  <c r="G50" i="1" s="1"/>
  <c r="N38" i="1"/>
  <c r="M52" i="1"/>
  <c r="M51" i="1" l="1"/>
  <c r="Q38" i="1"/>
  <c r="O5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Русских Александр</author>
  </authors>
  <commentList>
    <comment ref="G67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86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C99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 это поле сотрудник вносит сумму расхода 9623 CNY в соответствии с документом расхода подотчетного лица.
Т.к. остаток аванса составляет 7600,7 CNY, то система выдает диалог о том, будет создана группа расхода по АО на сумму 9623 CNY, в данной позиции будет зафиксирована сумма расхода 7600,7 CNY, а остаток в размере 2022,3 CNY будет автоматически выделен в новую позицию АО, входящую в данную группу расхода. Да/Нет. Если Да - то автоматически корректируется сумма данной позиции, создается группа расходов и создается новая позиция АО (шаг 4.5)</t>
        </r>
      </text>
    </comment>
    <comment ref="G105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124" authorId="0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Русских Александр</author>
  </authors>
  <commentList>
    <comment ref="I2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 №1</t>
        </r>
      </text>
    </comment>
    <comment ref="I25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 №1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Русских Александр</author>
  </authors>
  <commentList>
    <comment ref="E24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При вводе сумм рассчитывать курсы</t>
        </r>
      </text>
    </comment>
    <comment ref="G24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При вводе курса рассчитывать обратный курс и сумму в валюте получателя</t>
        </r>
      </text>
    </comment>
    <comment ref="H45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Можно показывать сумме не использованного остатка по КА</t>
        </r>
      </text>
    </comment>
    <comment ref="G47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49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H64" authorId="0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Можно показывать сумме не использованного остатка по КА</t>
        </r>
      </text>
    </comment>
    <comment ref="G66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68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H83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Можно показывать сумме не использованного остатка по КА</t>
        </r>
      </text>
    </comment>
    <comment ref="G85" authorId="0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87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H102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Можно показывать сумме не использованного остатка по КА</t>
        </r>
      </text>
    </comment>
    <comment ref="C104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 этом случае сотрудник вводит данное поле</t>
        </r>
      </text>
    </comment>
    <comment ref="G104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106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H12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Можно показывать сумме не использованного остатка по КА</t>
        </r>
      </text>
    </comment>
    <comment ref="G123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125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Русских Александр</author>
  </authors>
  <commentList>
    <comment ref="C10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Должна быть равна валюте аванса, иначе система не определит к какому авансу относится конвертация</t>
        </r>
      </text>
    </comment>
    <comment ref="F10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Должна быть равна валюте расхода, иначе система не определит эту запись  автоматически</t>
        </r>
      </text>
    </comment>
    <comment ref="O26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</t>
        </r>
      </text>
    </comment>
    <comment ref="O27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 №2</t>
        </r>
      </text>
    </comment>
    <comment ref="O28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 №2</t>
        </r>
      </text>
    </comment>
    <comment ref="O29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Кросс курс по ЦБ РФ на дату выдачи аванса</t>
        </r>
      </text>
    </comment>
    <comment ref="O30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По кросс-курсу на дату авансового отчета. </t>
        </r>
      </text>
    </comment>
    <comment ref="O31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По курсу на дату авансового отчета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Русских Александр</author>
  </authors>
  <commentList>
    <comment ref="H11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Аванс определится автоматически за счет поиска в перечне КА (конвертированных авансов) имеющей остаток записи с валютой расходов равной валюте получателю при конвертации</t>
        </r>
      </text>
    </comment>
    <comment ref="G116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  <comment ref="G139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автоматическое не редактируемое примечание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Русских Александр</author>
  </authors>
  <commentList>
    <comment ref="C10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Должна быть равна валюте аванса, иначе система не определит к какому авансу относится конвертация</t>
        </r>
      </text>
    </comment>
    <comment ref="F10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Должна быть равна валюте расхода, иначе система не определит эту запись  автоматически</t>
        </r>
      </text>
    </comment>
    <comment ref="I24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</t>
        </r>
      </text>
    </comment>
    <comment ref="I25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 №2</t>
        </r>
      </text>
    </comment>
    <comment ref="I26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взят из конвертации №2</t>
        </r>
      </text>
    </comment>
    <comment ref="I27" authorId="0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Кросс курс по ЦБ РФ на дату выдачи аванса</t>
        </r>
      </text>
    </comment>
    <comment ref="I28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По кросс-курсу на дату авансового отчета. </t>
        </r>
      </text>
    </comment>
    <comment ref="I29" authorId="0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Русских Александр:</t>
        </r>
        <r>
          <rPr>
            <sz val="9"/>
            <color indexed="81"/>
            <rFont val="Tahoma"/>
            <family val="2"/>
            <charset val="204"/>
          </rPr>
          <t xml:space="preserve">
По курсу на дату авансового отчета</t>
        </r>
      </text>
    </comment>
  </commentList>
</comments>
</file>

<file path=xl/sharedStrings.xml><?xml version="1.0" encoding="utf-8"?>
<sst xmlns="http://schemas.openxmlformats.org/spreadsheetml/2006/main" count="1596" uniqueCount="373">
  <si>
    <t>Валютные авансовые отчеты</t>
  </si>
  <si>
    <t>Под каждую валюту выдачи аванса под отчет оформляют отдельный АО. Валюта АО при этом является валютой выданного аванса</t>
  </si>
  <si>
    <t>Учет выданных в валюте авансов осуществляется с конвертацией в Руб по курсу ЦБ РФ на дату выдачи аванса</t>
  </si>
  <si>
    <t>Требования законодательства и положения о порядке выезда сотрудников СНГ в зарубежные командировки:</t>
  </si>
  <si>
    <t>При наличии квитанции об обмене валюты происходит конвертация из валюты аванса в валюту расхода по курсу обмена.</t>
  </si>
  <si>
    <t xml:space="preserve">При отсутствии квитанции об обмене валюты происходит конвертация из валюты аванса в валюту расхода по ЦБ РФ на дату получения аванса.  </t>
  </si>
  <si>
    <t>Если курс ЦБ РФ не установлен, то пересчет осуществляется по кросс-курсу исходя из курсов валют, установленных ЦБ РФ на дату получения аванса.</t>
  </si>
  <si>
    <t>Кт 71 02 00 00 00 (расчеты с подотч.лицами в валюте)</t>
  </si>
  <si>
    <t>Дт 71 02 00 00 00 (расчеты с подотч.лицами в валюте)</t>
  </si>
  <si>
    <t>В случае положительной разницы?</t>
  </si>
  <si>
    <t>В случае отрицательной разницы?</t>
  </si>
  <si>
    <t>В этой ситуации требуется формировать дополнительную позицию АО</t>
  </si>
  <si>
    <t>Выданные авансы</t>
  </si>
  <si>
    <t>Сумма</t>
  </si>
  <si>
    <t>Валюта</t>
  </si>
  <si>
    <t>Дата выдачи</t>
  </si>
  <si>
    <t>Руб</t>
  </si>
  <si>
    <t>USD</t>
  </si>
  <si>
    <t>EUR</t>
  </si>
  <si>
    <t>Валюта расхода</t>
  </si>
  <si>
    <t>Курс конвертации</t>
  </si>
  <si>
    <t>Валюта источника</t>
  </si>
  <si>
    <t>Валюта получателя</t>
  </si>
  <si>
    <t>Сумма в валюте источника</t>
  </si>
  <si>
    <t>Сумма в валюте получателя</t>
  </si>
  <si>
    <t>№</t>
  </si>
  <si>
    <t>Юани</t>
  </si>
  <si>
    <t>Выполненные конвертации валюты (подтвержденные квитанциями)</t>
  </si>
  <si>
    <t>В случае если был перерасход средств (сверх выданного аванса), то при создании РКО по компенсации перерасхода (проводка по банку дублируется с видом документа АО в валютном эквиваленте) будет взят курс на дату АО. В момент выравнивания образуется курсовая разница.</t>
  </si>
  <si>
    <t>Поддерживается печать нескольких АО (с одним номером) в одной печатной форме для ситуаций выдачи средств под отчет в разных валютах</t>
  </si>
  <si>
    <t>Реализация в SAP, особенности:</t>
  </si>
  <si>
    <t>Сумма в валюте расхода</t>
  </si>
  <si>
    <t>Дата утверждения авансового отчета</t>
  </si>
  <si>
    <t>Элемент аванс.отчета</t>
  </si>
  <si>
    <t>Проживание</t>
  </si>
  <si>
    <t>Авиаперелет</t>
  </si>
  <si>
    <t>Курс ЦБ РФ на дату выдачи</t>
  </si>
  <si>
    <t>Понесенные подтвержденные расходы по АО</t>
  </si>
  <si>
    <t>Оформление позиций в авансовом отчете</t>
  </si>
  <si>
    <t>В случае возврата выданных средств при выравании также должна рассчитываться курсовая разница и формироваться проводка с аналогичным счетом</t>
  </si>
  <si>
    <t>Сумма перерасхода в валюте расхода</t>
  </si>
  <si>
    <t>Сумма перерасхода в НВ</t>
  </si>
  <si>
    <t>Представительские расходы №1</t>
  </si>
  <si>
    <t>Представительские расходы №2</t>
  </si>
  <si>
    <t>Счет Дб</t>
  </si>
  <si>
    <t>Счет  Кр</t>
  </si>
  <si>
    <t>Описание</t>
  </si>
  <si>
    <t>Конвертация</t>
  </si>
  <si>
    <t>Курс ЦБ РФ к валюте расхода на дату выдачи аванса</t>
  </si>
  <si>
    <t>Дт 91.01... (прочие расходы по конв.валюты)</t>
  </si>
  <si>
    <t>Кт 91.02.. (прочие расходы по конв.валюты)</t>
  </si>
  <si>
    <t>Разница, руб</t>
  </si>
  <si>
    <t>430 Конвертация</t>
  </si>
  <si>
    <t>Поз №1</t>
  </si>
  <si>
    <t>Сумма в валюте</t>
  </si>
  <si>
    <t>Сумма в НВ</t>
  </si>
  <si>
    <t>Поз №2</t>
  </si>
  <si>
    <t>Поз №3</t>
  </si>
  <si>
    <t>Поз №4</t>
  </si>
  <si>
    <t>Поз №5</t>
  </si>
  <si>
    <t>Перерасход</t>
  </si>
  <si>
    <t>Поз №6</t>
  </si>
  <si>
    <t>Представительские расходы №1 (перерасход)</t>
  </si>
  <si>
    <t>Проводки по авансовому отчету</t>
  </si>
  <si>
    <t>В случае превышения суммы выданного аванса в расходах по позиции аванса расчет  осуществляется по курсу ЦБ РФ на дату утверждения АО</t>
  </si>
  <si>
    <t>Поз №7</t>
  </si>
  <si>
    <t>Поз №8</t>
  </si>
  <si>
    <t>Конв №1</t>
  </si>
  <si>
    <t>Конв №2</t>
  </si>
  <si>
    <t>Выданный аванс</t>
  </si>
  <si>
    <t>№1 1000 Usd</t>
  </si>
  <si>
    <t>№2 100 тыс руб</t>
  </si>
  <si>
    <t>№3 2000 Eur</t>
  </si>
  <si>
    <t>Валюта выдачи аванса</t>
  </si>
  <si>
    <t>Сумма в валюте аванса</t>
  </si>
  <si>
    <t>Валюта аванса (сведения)</t>
  </si>
  <si>
    <t>Курс валюты  расхода к валюте аванса</t>
  </si>
  <si>
    <t>Курс ЦБ РФ валюты расхода к НВ на дату АО</t>
  </si>
  <si>
    <t>Курс ЦБ РФ валюты аванса к НВ на дату АО</t>
  </si>
  <si>
    <t>Аванс №3  в EUR, перерасход</t>
  </si>
  <si>
    <t>Разница между суммой, потраченной для конвертации по курсу квитанции об обмене валюты (приведение к НВ осуществляется по курсу на дату выдачи аванса от приобретенной валюты) и суммой пересчета факт.расходов на дату выданного аванса, отражается в БУ следующим образом:</t>
  </si>
  <si>
    <t>Сумма в валюте расхода
(nSumRep)</t>
  </si>
  <si>
    <r>
      <t xml:space="preserve">Конвертированные авансы - </t>
    </r>
    <r>
      <rPr>
        <sz val="11"/>
        <rFont val="Calibri"/>
        <family val="2"/>
        <charset val="204"/>
        <scheme val="minor"/>
      </rPr>
      <t>КА</t>
    </r>
    <r>
      <rPr>
        <sz val="11"/>
        <color theme="1"/>
        <rFont val="Calibri"/>
        <family val="2"/>
        <charset val="204"/>
        <scheme val="minor"/>
      </rPr>
      <t xml:space="preserve"> (выданные авансы с учетом подтвержденных конвертаций)</t>
    </r>
  </si>
  <si>
    <t>Аванс №1 в USD c учетом конвертации №1 (КА №1)</t>
  </si>
  <si>
    <t>Аванс №3 в EUR c учетом конвертации №2 (КА №3)</t>
  </si>
  <si>
    <t>Аванс №3  в EUR на 4500 юаней  c учетом конвертации №2 (КА №3)</t>
  </si>
  <si>
    <t>Аванс №2 в руб (КА №2)</t>
  </si>
  <si>
    <t>Аванс №3 в EUR на 7541,43 без подтв. конвертации по курсу на дату аванса (КА №4)</t>
  </si>
  <si>
    <t>Пример оформления сложного валютного АО</t>
  </si>
  <si>
    <t>Проводки по положению</t>
  </si>
  <si>
    <t>Всего</t>
  </si>
  <si>
    <t>Проводки в SAP</t>
  </si>
  <si>
    <t xml:space="preserve">Эта позиция не формируется </t>
  </si>
  <si>
    <t>Документ основание</t>
  </si>
  <si>
    <t>Выдача под отчет</t>
  </si>
  <si>
    <t>Рублевый эквивалент расхода в валюте аванса по курсу выдачи аванса</t>
  </si>
  <si>
    <t>Сумма потраченная на конвертацию приведенная к НВ по курсу на дату выдачи аванса</t>
  </si>
  <si>
    <t>Сальдо 71 сч</t>
  </si>
  <si>
    <t>Проводки по денежному потоку (выдано под отчет)</t>
  </si>
  <si>
    <t>РКО №1 от 10.01.2025</t>
  </si>
  <si>
    <t>РКО №2 от 11.01.2025</t>
  </si>
  <si>
    <t>РКО №3 от 11.01.2025</t>
  </si>
  <si>
    <t>Выдача за перерасход</t>
  </si>
  <si>
    <t>Курс на дату выдачи</t>
  </si>
  <si>
    <t>Сальдо по 71 счету после оформления АО</t>
  </si>
  <si>
    <t>Сальдо по 71 счету после оформления выдачи за перерасход</t>
  </si>
  <si>
    <t>Сальдо 71 сч в НВ</t>
  </si>
  <si>
    <t>Использованный аванс (привязка к КА)</t>
  </si>
  <si>
    <t>Шаг</t>
  </si>
  <si>
    <t>Действие</t>
  </si>
  <si>
    <t>Указание конвертаций валюты, подтвержденных квитанциями</t>
  </si>
  <si>
    <t>Ввод позиций авансового отчета</t>
  </si>
  <si>
    <t>Общий перечень действий по вводу авансового отчета</t>
  </si>
  <si>
    <t>Формирование проводок по АО</t>
  </si>
  <si>
    <t>Создан АО, указаны БЕ, подразделение, подотчетное лицо, период командировки</t>
  </si>
  <si>
    <t>Шаг 1</t>
  </si>
  <si>
    <t>Денежный поток</t>
  </si>
  <si>
    <t>Документ</t>
  </si>
  <si>
    <t>Курс</t>
  </si>
  <si>
    <t>Дата курса</t>
  </si>
  <si>
    <t>Дата</t>
  </si>
  <si>
    <t>Валюта источник</t>
  </si>
  <si>
    <t>Валюта получатель</t>
  </si>
  <si>
    <t>Курс источника к получателю</t>
  </si>
  <si>
    <t>Курс получателя к источнику</t>
  </si>
  <si>
    <t>Конвертация валюты</t>
  </si>
  <si>
    <t>Юань (CNY)</t>
  </si>
  <si>
    <t>Завершить ввод</t>
  </si>
  <si>
    <t>Создать новую позицию</t>
  </si>
  <si>
    <t xml:space="preserve"> Элемент АО</t>
  </si>
  <si>
    <t>Наименование</t>
  </si>
  <si>
    <t>Валюта аванса</t>
  </si>
  <si>
    <t xml:space="preserve">  Аванс</t>
  </si>
  <si>
    <t xml:space="preserve">  Валюта расходов (ВР)</t>
  </si>
  <si>
    <t xml:space="preserve">  Курс ВР к ВА</t>
  </si>
  <si>
    <t>Курс определен конвертацией №1</t>
  </si>
  <si>
    <t>Выдача подотч.лицу №1 от 10.01.2025</t>
  </si>
  <si>
    <t>Выдача подотч.лицу №2 от 11.01.2025</t>
  </si>
  <si>
    <t>Выдача подотч.лицу №3 от 11.01.2025</t>
  </si>
  <si>
    <t xml:space="preserve">  Курс НВ к ВР</t>
  </si>
  <si>
    <t xml:space="preserve"> № п/п</t>
  </si>
  <si>
    <t xml:space="preserve"> Наименование</t>
  </si>
  <si>
    <t xml:space="preserve"> Сумма по отчету</t>
  </si>
  <si>
    <t xml:space="preserve"> Валюта аванса (ВА)</t>
  </si>
  <si>
    <t xml:space="preserve"> Сумма в нац.валюте</t>
  </si>
  <si>
    <t xml:space="preserve"> Сумма в ВА</t>
  </si>
  <si>
    <t xml:space="preserve"> Прочие необходимые поля ….</t>
  </si>
  <si>
    <t>Шаг 4.2</t>
  </si>
  <si>
    <t>Шаг 3</t>
  </si>
  <si>
    <t>Шаг 4.4</t>
  </si>
  <si>
    <t>Проживание в гостинице</t>
  </si>
  <si>
    <t>Представительские расходы</t>
  </si>
  <si>
    <t>Курс определен конвертацией №2</t>
  </si>
  <si>
    <t>Шаг 4.5</t>
  </si>
  <si>
    <t>Курс ЦБ РФ на дату аванса 10.01.2025</t>
  </si>
  <si>
    <t>Курс ЦБ РФ на дату аванса 11.01.2025</t>
  </si>
  <si>
    <t>Шаг 4.6</t>
  </si>
  <si>
    <t>Выдача подотч.лицу №3 от 11.01.2025, перерасход</t>
  </si>
  <si>
    <t>Курс ЦБ РФ на дату АО 16.01.2025</t>
  </si>
  <si>
    <t>Шаг 5</t>
  </si>
  <si>
    <t>Дата выдачи аванса</t>
  </si>
  <si>
    <t>Эквивалент в НВ расхода в валюте аванса по курсу выдачи аванса</t>
  </si>
  <si>
    <t>Сумма в НВ потраченная на конвертацию приведенная к НВ по курсу на дату выдачи аванса</t>
  </si>
  <si>
    <t>Шаг 2</t>
  </si>
  <si>
    <t>Возврат зар.платой</t>
  </si>
  <si>
    <t>Сальдо 71 сч в валюте</t>
  </si>
  <si>
    <t>Оформление возврата перерасхода в ЗП, ПКО по возврату не использованного аванса</t>
  </si>
  <si>
    <t>Привязка РКО по выдаче авансов, перечислений аванса по банку</t>
  </si>
  <si>
    <t>Итого, разница по конвертации</t>
  </si>
  <si>
    <t>Позиции с разницей на основе конвертации валют</t>
  </si>
  <si>
    <t>Разница, в НВ</t>
  </si>
  <si>
    <t>Оформление позиции с разницей по конвертации</t>
  </si>
  <si>
    <t>Шаг 4.3</t>
  </si>
  <si>
    <t>Элемент АО</t>
  </si>
  <si>
    <t xml:space="preserve"> Сумма по отчету в ВР</t>
  </si>
  <si>
    <t>Выдача подотч.лицу №1 от 10.01.2025, конвертация №1 (7000 CNY, 1000 USD)</t>
  </si>
  <si>
    <t>Выдача подотч.лицу №3 от 11.01.2025, без конвертации (7066,65 CNY, 1000 EUR)</t>
  </si>
  <si>
    <t>Пример оформления валютного АО</t>
  </si>
  <si>
    <t>CNY</t>
  </si>
  <si>
    <t>RUB</t>
  </si>
  <si>
    <t>900019995/2024</t>
  </si>
  <si>
    <t>500002276/2024</t>
  </si>
  <si>
    <t>Примечание</t>
  </si>
  <si>
    <t>Выдача в кассе под отчет</t>
  </si>
  <si>
    <t>Оплата авиабилетов</t>
  </si>
  <si>
    <t xml:space="preserve">Документ SAP </t>
  </si>
  <si>
    <t>7100061595/2024</t>
  </si>
  <si>
    <t>Суточные</t>
  </si>
  <si>
    <t>7100061586/ 2024</t>
  </si>
  <si>
    <t xml:space="preserve">Билет </t>
  </si>
  <si>
    <t>7100061590/2024, 7100061591/2024</t>
  </si>
  <si>
    <t>Билет (перерасход)</t>
  </si>
  <si>
    <t>Оплата организацией</t>
  </si>
  <si>
    <t>Аванс №1  CNY (33500-7997=25503)</t>
  </si>
  <si>
    <t>Аванс №1  CNY (25503-17902.3=7600.7)</t>
  </si>
  <si>
    <t>Аванс №1  CNY (7600.7 -9623 ) перерасход по данному элементу</t>
  </si>
  <si>
    <t>Сумма позиции в НВ</t>
  </si>
  <si>
    <t>Билет</t>
  </si>
  <si>
    <t>Поз №4 перерасход</t>
  </si>
  <si>
    <t>Привязка РКО по выдаче авансов, перечислений по банку</t>
  </si>
  <si>
    <t>Выдача подотч.лицу 500002276/2024</t>
  </si>
  <si>
    <t>Оплата авиабилетов 900019995/2024</t>
  </si>
  <si>
    <t>Шаг 4.1</t>
  </si>
  <si>
    <t>Оплата авиабилетов 900019995/2024 (остаток 313468 RUB)</t>
  </si>
  <si>
    <t>Выдача подотч.лицу 500002276/2024 (остаток 33500 CNY)</t>
  </si>
  <si>
    <t>Курс ЦБ РФ на дату аванса 28.11.2024</t>
  </si>
  <si>
    <t>Выдача подотч.лицу 500002276/2024 (остаток 25503 CNY)</t>
  </si>
  <si>
    <t>Выдача подотч.лицу 500002276/2024 (остаток 7600,70 CNY)</t>
  </si>
  <si>
    <t>Курс ЦБ РФ на дату АО 18.12.2024</t>
  </si>
  <si>
    <t>Пример оформления валютного АО с конвертацией</t>
  </si>
  <si>
    <t>№1 100000 RUB</t>
  </si>
  <si>
    <t>ЖД Билет</t>
  </si>
  <si>
    <t>BYN</t>
  </si>
  <si>
    <t>Аванс №1 в руб (КА №2, без конвертации)</t>
  </si>
  <si>
    <t>Аванс №1 в руб c учетом конвертации №1 (КА №1)</t>
  </si>
  <si>
    <t>Дата авансового отчета</t>
  </si>
  <si>
    <t>BYD</t>
  </si>
  <si>
    <t>Выдача подотч.лицу №1 от 10.01.2025 без конвертации (остаток 40000 RUB)</t>
  </si>
  <si>
    <t>Выдача подотч.лицу №1 от 10.01.2025 без конвертации (остаток 18000 RUB)</t>
  </si>
  <si>
    <t>Выдача подотч.лицу №1 от 10.01.2025, конвертация №1 (остаток 1920 BYD, 60000 RUB)</t>
  </si>
  <si>
    <t>Выдача подотч.лицу №1 от 10.01.2025, конвертация №1 (остаток 420 BYD, 13125 RUB)</t>
  </si>
  <si>
    <t xml:space="preserve"> Конвертация</t>
  </si>
  <si>
    <t>Курс ЦБ РФ r НВ на дату выдачи</t>
  </si>
  <si>
    <t>PM_AdvRepDet</t>
  </si>
  <si>
    <t>Позиции АО</t>
  </si>
  <si>
    <t>idCur</t>
  </si>
  <si>
    <t>idVATRate</t>
  </si>
  <si>
    <t>Ставка НДС</t>
  </si>
  <si>
    <t>nSumVAT</t>
  </si>
  <si>
    <t>nSumVATBase</t>
  </si>
  <si>
    <t>Сумма НДС в валюте расхода</t>
  </si>
  <si>
    <t>nCurRate</t>
  </si>
  <si>
    <t>Курс валюты расхода к национальной валюте</t>
  </si>
  <si>
    <t>Сумма в национальной валюте</t>
  </si>
  <si>
    <t>Курс валюты аванса к национальной валюте</t>
  </si>
  <si>
    <t>nSum</t>
  </si>
  <si>
    <t>Сумма НДС в валюте аванса</t>
  </si>
  <si>
    <t>nSumBase</t>
  </si>
  <si>
    <t>Сумма НДС в НВ</t>
  </si>
  <si>
    <t>idCurExp</t>
  </si>
  <si>
    <t>nSumExp</t>
  </si>
  <si>
    <t>nSumVATExp</t>
  </si>
  <si>
    <t>Сумма в  валюте расхода</t>
  </si>
  <si>
    <t>nCurRateExp</t>
  </si>
  <si>
    <t>nCurRateExpToAdv</t>
  </si>
  <si>
    <t>Курс валюты расхода к валюте аванса</t>
  </si>
  <si>
    <t>Курс валюты  расхода к валюте аванса (nCurRateExpToAdv)</t>
  </si>
  <si>
    <t>Сумма в валюте аванса (nSum)</t>
  </si>
  <si>
    <t>Валюта аванса (idCur)</t>
  </si>
  <si>
    <t>Курс ЦБ РФ к валюте расхода на дату выдачи аванса (nCurRateExp)</t>
  </si>
  <si>
    <t>idAdvRepCurConv</t>
  </si>
  <si>
    <t>idCurRateType</t>
  </si>
  <si>
    <t>Тип курса</t>
  </si>
  <si>
    <t>Источники подстановки курсов</t>
  </si>
  <si>
    <t>Курс на дату выдачи аванса</t>
  </si>
  <si>
    <t>Курс на дату авансового отчета</t>
  </si>
  <si>
    <t>Выдача подотч.лицу №3 от 11.01.2025, конвертация №2 (7500 CNY, 1000 EUR)</t>
  </si>
  <si>
    <t>Выдача подотч.лицу №3 от 11.01.2025, конвертация №2 (4500 CNY, 600 EUR)</t>
  </si>
  <si>
    <t>PM_AdvRepAdvFlowByConv</t>
  </si>
  <si>
    <t>Конвертированные авансы (выданные авансы с учетом подтвержденных конвертаций)</t>
  </si>
  <si>
    <t>idAdvRep</t>
  </si>
  <si>
    <t>Авансовый отчет</t>
  </si>
  <si>
    <t>idCashFlow</t>
  </si>
  <si>
    <t>Конвертация авансового отчета</t>
  </si>
  <si>
    <t>Конвертированный аванс</t>
  </si>
  <si>
    <t>idAdvRepAdvFlowByConv</t>
  </si>
  <si>
    <t>sCurRateSrc</t>
  </si>
  <si>
    <t>Источник курса ВА к НВ</t>
  </si>
  <si>
    <t>Источник курса ВР к НВ</t>
  </si>
  <si>
    <t>sCurRateExpToAdvSrc</t>
  </si>
  <si>
    <t>sCurRateExpSrc</t>
  </si>
  <si>
    <t>Источник курса ВР к ВА</t>
  </si>
  <si>
    <t>Conv</t>
  </si>
  <si>
    <t>Adv</t>
  </si>
  <si>
    <t>Rep</t>
  </si>
  <si>
    <t>Сумма позиции в НВ (nSumBase)</t>
  </si>
  <si>
    <t>nSumExpBase</t>
  </si>
  <si>
    <t>Разница, руб (nDumBaseDiff)</t>
  </si>
  <si>
    <t>Сумма потраченная на конвертацию приведенная к НВ по курсу на дату выдачи аванса (тSumExpBase)</t>
  </si>
  <si>
    <t>Курс ЦБ РФ валюты аванса к НВ на дату АО (nCurRate)</t>
  </si>
  <si>
    <t>Курс ЦБ РФ валюты расхода к НВ на дату АО (nCurRateExp)</t>
  </si>
  <si>
    <t>nSumExpRep</t>
  </si>
  <si>
    <t>nSumVATExpRep</t>
  </si>
  <si>
    <t>Сумма отчета в валюте расхода</t>
  </si>
  <si>
    <t>Сумма НДС отчета в валюте расхода</t>
  </si>
  <si>
    <t>Выдача подотч.лицу 500002276/2024 (остаток 0 CNY), перерасход</t>
  </si>
  <si>
    <t>Курс ЦБ РФ в НВ</t>
  </si>
  <si>
    <t>Курс ЦБ РФ  валюты расхода к НВ на дату выдачи аванса</t>
  </si>
  <si>
    <t>Рублевый эквивалент расхода в валюте расхода по курсу ЦБ РФ</t>
  </si>
  <si>
    <t>Курс ЦБ РФ валюты аванса к НВ на дату выдачи аванса</t>
  </si>
  <si>
    <t>Рублевый эквивалент расхода в валюте аванса по курсу ЦБ РФ</t>
  </si>
  <si>
    <t>Сумма в валюте аванса (через рублевый эквивалент)</t>
  </si>
  <si>
    <t>Сумма в валюте аванса (по курсу конвертации)</t>
  </si>
  <si>
    <t>Разница, валюта</t>
  </si>
  <si>
    <t>nSumDiff</t>
  </si>
  <si>
    <t>nSumDiffBase</t>
  </si>
  <si>
    <t>Разница суммы расхода в валюте расхода с суммой расхода в валюте аванса</t>
  </si>
  <si>
    <t>Разница суммы расхода в валюте расхода с суммой расхода в валюте аванса в НВ</t>
  </si>
  <si>
    <t>Поз №3 + Поз №4</t>
  </si>
  <si>
    <t>0430 Прочие расходы от конвертации</t>
  </si>
  <si>
    <t>Аванс</t>
  </si>
  <si>
    <t>Расход 4</t>
  </si>
  <si>
    <t>Итого</t>
  </si>
  <si>
    <t>Должен вернуть Дт50/Кт71 или Дт70/Кт71</t>
  </si>
  <si>
    <t>Дт71/Кт50</t>
  </si>
  <si>
    <t xml:space="preserve">Дт32/Кт71 </t>
  </si>
  <si>
    <t xml:space="preserve"> Группа расходов</t>
  </si>
  <si>
    <t xml:space="preserve"> Билет 9623 CNY</t>
  </si>
  <si>
    <t>0431 Прочие расходы от конвертации</t>
  </si>
  <si>
    <t>Проживание 10000 CNY</t>
  </si>
  <si>
    <t>Представительские расходы №1 25000 CNY</t>
  </si>
  <si>
    <t>-------Счет-фактура------</t>
  </si>
  <si>
    <t>Создать / Включить в с-ф другой поз.</t>
  </si>
  <si>
    <t xml:space="preserve">  Вид  ____________  Ставка НДС  _______________  Номер вх. ________________  Дата вх. _______________</t>
  </si>
  <si>
    <t>Д91 К71</t>
  </si>
  <si>
    <t>Дт</t>
  </si>
  <si>
    <t>Кт</t>
  </si>
  <si>
    <t>Сальдо</t>
  </si>
  <si>
    <t xml:space="preserve">  Курс ВА к ВР</t>
  </si>
  <si>
    <t>Курс конвертации валюты аванса к валюте расхода</t>
  </si>
  <si>
    <t xml:space="preserve">  Вид  _счет-фактура_  Ставка НДС  __НДС 20%_  Номер вх. _4223423_  Дата вх. _11.01.2025___</t>
  </si>
  <si>
    <t>Билет 22000 руб</t>
  </si>
  <si>
    <t>Данная позиция по оплате авиаперелета через контрагента в АО подтягиваться не будет</t>
  </si>
  <si>
    <t>По двум ставкам НДС: 10 тыс по ставке 20%, 12 тыс НДС не облагается</t>
  </si>
  <si>
    <t>Расход 1+2+3</t>
  </si>
  <si>
    <t>Расход 5</t>
  </si>
  <si>
    <t>Выдача подотч.лицу №1 от 10.01.2025 без конвертации (остаток 30000 RUB)</t>
  </si>
  <si>
    <t xml:space="preserve">  Вид  _счет-фактура_  Ставка НДС  __НДС не облагается_  Номер вх. _4223423_  Дата вх. _11.01.2025___</t>
  </si>
  <si>
    <t>Сумма в валюте расхода в НВ</t>
  </si>
  <si>
    <t>nSumAdv</t>
  </si>
  <si>
    <t>Сумма валюте аванса по кросс-курсу</t>
  </si>
  <si>
    <t>Сумма валюте аванса по курсу пересчета</t>
  </si>
  <si>
    <t>Сумма валюте аванса по курсу пересчета в НВ</t>
  </si>
  <si>
    <t>nSumAdvBase</t>
  </si>
  <si>
    <t>ЦБ РФ</t>
  </si>
  <si>
    <t>Поз №9</t>
  </si>
  <si>
    <t>АО</t>
  </si>
  <si>
    <t>????</t>
  </si>
  <si>
    <t>КА №2</t>
  </si>
  <si>
    <t>КА №1</t>
  </si>
  <si>
    <t>№1 313468 RUB</t>
  </si>
  <si>
    <t>№1 33500 CNY</t>
  </si>
  <si>
    <t>Текущий столбец</t>
  </si>
  <si>
    <r>
      <t xml:space="preserve">Исходная сумма сотрудника по которой он пытается отчитаться. </t>
    </r>
    <r>
      <rPr>
        <sz val="11"/>
        <color rgb="FFFF0000"/>
        <rFont val="Calibri"/>
        <family val="2"/>
        <charset val="204"/>
        <scheme val="minor"/>
      </rPr>
      <t>Миграция данных из nSumRep!</t>
    </r>
  </si>
  <si>
    <t xml:space="preserve">Исходная сумма НДС сотрудника по которой он пытается отчитаться. </t>
  </si>
  <si>
    <t>Столбцы по удаление:</t>
  </si>
  <si>
    <t>nSumRep</t>
  </si>
  <si>
    <t>Сумма по отчету в валюте позиции</t>
  </si>
  <si>
    <t>nSumRepBase</t>
  </si>
  <si>
    <t>Сумма по отчету в базовой валюте</t>
  </si>
  <si>
    <t>nSumVATBaseConfirmed</t>
  </si>
  <si>
    <t>Сумма НДС, принятая по отчету в НВ</t>
  </si>
  <si>
    <t>Атрибут уже есть</t>
  </si>
  <si>
    <t>Нац.валюта</t>
  </si>
  <si>
    <t>Элемент авансового отчета</t>
  </si>
  <si>
    <t>Под пример "3. Многовалютный"</t>
  </si>
  <si>
    <t>Разница суммы в валюте аванса по кросс-курсу с суммой в валюте аванса</t>
  </si>
  <si>
    <t>Разница суммы в валюте аванса по кросс-курсу с суммой в валюте аванса в НВ</t>
  </si>
  <si>
    <t>Кросс-курс к валюте расхода на дату выдачи аванса</t>
  </si>
  <si>
    <t>Курс валюты расхода к валюте аванса по конвертации</t>
  </si>
  <si>
    <t>Сумма в валюте аванса по конвертации</t>
  </si>
  <si>
    <t>Разница в валюте аванса</t>
  </si>
  <si>
    <t>Разница в нац.валюте</t>
  </si>
  <si>
    <t>Pm_AdvRepCashFlow.dMove</t>
  </si>
  <si>
    <t>nCurRateExp / nCurRate</t>
  </si>
  <si>
    <t>Оформление позиций отражения разниц курсов по конвертации</t>
  </si>
  <si>
    <t>Созданные позиции разниц</t>
  </si>
  <si>
    <t>Статус наличия позиций по разницам конвертации</t>
  </si>
  <si>
    <t>Разницы конвертации</t>
  </si>
  <si>
    <t>nRow</t>
  </si>
  <si>
    <t>sCaption</t>
  </si>
  <si>
    <t>Отсутствует</t>
  </si>
  <si>
    <t>Создана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</si>
</sst>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₽_-;\-* #,##0.00\ _₽_-;_-* &quot;-&quot;??\ _₽_-;_-@_-"/>
    <numFmt numFmtId="165" formatCode="#,##0.0000"/>
    <numFmt numFmtId="166" formatCode="#,##0.00&quot; USD&quot;"/>
    <numFmt numFmtId="167" formatCode="#,##0.00&quot; EUR&quot;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206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2" fillId="0" borderId="0" xfId="0" applyFont="1"/>
    <xf numFmtId="14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43" fontId="0" fillId="0" borderId="2" xfId="1" applyFont="1" applyBorder="1"/>
    <xf numFmtId="0" fontId="0" fillId="0" borderId="1" xfId="0" applyBorder="1" applyAlignment="1">
      <alignment wrapText="1"/>
    </xf>
    <xf numFmtId="43" fontId="0" fillId="0" borderId="1" xfId="1" applyFont="1" applyBorder="1" applyAlignment="1">
      <alignment wrapText="1"/>
    </xf>
    <xf numFmtId="0" fontId="3" fillId="0" borderId="0" xfId="0" applyFont="1"/>
    <xf numFmtId="0" fontId="0" fillId="0" borderId="1" xfId="0" applyFill="1" applyBorder="1"/>
    <xf numFmtId="0" fontId="0" fillId="0" borderId="0" xfId="0" applyBorder="1"/>
    <xf numFmtId="43" fontId="0" fillId="0" borderId="0" xfId="1" applyFont="1" applyBorder="1"/>
    <xf numFmtId="164" fontId="0" fillId="0" borderId="0" xfId="0" applyNumberForma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top" wrapText="1"/>
    </xf>
    <xf numFmtId="43" fontId="0" fillId="0" borderId="1" xfId="0" applyNumberFormat="1" applyBorder="1"/>
    <xf numFmtId="0" fontId="0" fillId="0" borderId="0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4" fillId="0" borderId="0" xfId="0" applyFont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43" fontId="0" fillId="5" borderId="1" xfId="1" applyFont="1" applyFill="1" applyBorder="1"/>
    <xf numFmtId="164" fontId="0" fillId="5" borderId="1" xfId="0" applyNumberFormat="1" applyFill="1" applyBorder="1"/>
    <xf numFmtId="0" fontId="0" fillId="5" borderId="1" xfId="0" applyFill="1" applyBorder="1" applyAlignment="1">
      <alignment vertical="top" wrapText="1"/>
    </xf>
    <xf numFmtId="0" fontId="0" fillId="5" borderId="10" xfId="0" applyFill="1" applyBorder="1"/>
    <xf numFmtId="0" fontId="0" fillId="5" borderId="0" xfId="0" applyFill="1"/>
    <xf numFmtId="164" fontId="0" fillId="5" borderId="0" xfId="0" applyNumberFormat="1" applyFill="1"/>
    <xf numFmtId="0" fontId="0" fillId="5" borderId="11" xfId="0" applyFill="1" applyBorder="1"/>
    <xf numFmtId="0" fontId="0" fillId="5" borderId="1" xfId="0" applyFill="1" applyBorder="1" applyAlignment="1">
      <alignment wrapText="1"/>
    </xf>
    <xf numFmtId="0" fontId="0" fillId="5" borderId="12" xfId="0" applyFill="1" applyBorder="1"/>
    <xf numFmtId="0" fontId="0" fillId="5" borderId="13" xfId="0" applyFill="1" applyBorder="1"/>
    <xf numFmtId="164" fontId="0" fillId="5" borderId="13" xfId="0" applyNumberFormat="1" applyFill="1" applyBorder="1"/>
    <xf numFmtId="0" fontId="0" fillId="5" borderId="1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1" xfId="0" applyFill="1" applyBorder="1"/>
    <xf numFmtId="43" fontId="0" fillId="6" borderId="1" xfId="1" applyFont="1" applyFill="1" applyBorder="1"/>
    <xf numFmtId="164" fontId="0" fillId="6" borderId="1" xfId="0" applyNumberFormat="1" applyFill="1" applyBorder="1"/>
    <xf numFmtId="0" fontId="0" fillId="6" borderId="9" xfId="0" applyFill="1" applyBorder="1"/>
    <xf numFmtId="0" fontId="0" fillId="6" borderId="1" xfId="0" applyFill="1" applyBorder="1" applyAlignment="1">
      <alignment vertical="top" wrapText="1"/>
    </xf>
    <xf numFmtId="0" fontId="0" fillId="6" borderId="10" xfId="0" applyFill="1" applyBorder="1"/>
    <xf numFmtId="0" fontId="0" fillId="6" borderId="0" xfId="0" applyFill="1"/>
    <xf numFmtId="164" fontId="0" fillId="6" borderId="0" xfId="0" applyNumberFormat="1" applyFill="1"/>
    <xf numFmtId="0" fontId="0" fillId="6" borderId="11" xfId="0" applyFill="1" applyBorder="1"/>
    <xf numFmtId="0" fontId="0" fillId="6" borderId="1" xfId="0" applyFill="1" applyBorder="1" applyAlignment="1">
      <alignment wrapText="1"/>
    </xf>
    <xf numFmtId="0" fontId="0" fillId="6" borderId="12" xfId="0" applyFill="1" applyBorder="1"/>
    <xf numFmtId="0" fontId="0" fillId="6" borderId="13" xfId="0" applyFill="1" applyBorder="1"/>
    <xf numFmtId="164" fontId="0" fillId="6" borderId="13" xfId="0" applyNumberFormat="1" applyFill="1" applyBorder="1"/>
    <xf numFmtId="0" fontId="0" fillId="6" borderId="14" xfId="0" applyFill="1" applyBorder="1"/>
    <xf numFmtId="0" fontId="0" fillId="0" borderId="5" xfId="0" applyBorder="1"/>
    <xf numFmtId="0" fontId="0" fillId="0" borderId="7" xfId="0" applyBorder="1"/>
    <xf numFmtId="0" fontId="0" fillId="0" borderId="19" xfId="0" applyBorder="1"/>
    <xf numFmtId="0" fontId="0" fillId="0" borderId="20" xfId="0" applyBorder="1"/>
    <xf numFmtId="14" fontId="0" fillId="0" borderId="9" xfId="0" applyNumberFormat="1" applyBorder="1"/>
    <xf numFmtId="43" fontId="0" fillId="0" borderId="22" xfId="1" applyFont="1" applyBorder="1"/>
    <xf numFmtId="0" fontId="0" fillId="0" borderId="22" xfId="0" applyBorder="1"/>
    <xf numFmtId="14" fontId="0" fillId="0" borderId="23" xfId="0" applyNumberFormat="1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9" xfId="0" applyBorder="1"/>
    <xf numFmtId="0" fontId="0" fillId="0" borderId="23" xfId="0" applyBorder="1"/>
    <xf numFmtId="0" fontId="0" fillId="0" borderId="15" xfId="0" applyBorder="1"/>
    <xf numFmtId="0" fontId="0" fillId="0" borderId="26" xfId="0" applyBorder="1"/>
    <xf numFmtId="14" fontId="0" fillId="0" borderId="27" xfId="0" applyNumberFormat="1" applyBorder="1"/>
    <xf numFmtId="14" fontId="0" fillId="0" borderId="28" xfId="0" applyNumberFormat="1" applyBorder="1"/>
    <xf numFmtId="0" fontId="0" fillId="0" borderId="18" xfId="0" applyBorder="1"/>
    <xf numFmtId="0" fontId="0" fillId="0" borderId="8" xfId="0" applyBorder="1"/>
    <xf numFmtId="0" fontId="0" fillId="0" borderId="2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4" xfId="0" applyBorder="1" applyAlignment="1"/>
    <xf numFmtId="0" fontId="0" fillId="0" borderId="25" xfId="0" applyBorder="1" applyAlignment="1"/>
    <xf numFmtId="0" fontId="0" fillId="0" borderId="29" xfId="0" applyBorder="1" applyAlignment="1"/>
    <xf numFmtId="0" fontId="0" fillId="0" borderId="4" xfId="0" applyBorder="1" applyAlignment="1"/>
    <xf numFmtId="0" fontId="0" fillId="0" borderId="32" xfId="0" applyBorder="1" applyAlignment="1"/>
    <xf numFmtId="0" fontId="0" fillId="0" borderId="33" xfId="0" applyBorder="1" applyAlignment="1"/>
    <xf numFmtId="43" fontId="0" fillId="0" borderId="1" xfId="0" applyNumberFormat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43" fontId="0" fillId="0" borderId="9" xfId="0" applyNumberFormat="1" applyBorder="1"/>
    <xf numFmtId="165" fontId="0" fillId="0" borderId="1" xfId="0" applyNumberFormat="1" applyBorder="1"/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left" wrapText="1"/>
    </xf>
    <xf numFmtId="0" fontId="4" fillId="0" borderId="1" xfId="0" applyFont="1" applyBorder="1"/>
    <xf numFmtId="0" fontId="2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164" fontId="0" fillId="0" borderId="0" xfId="0" applyNumberFormat="1" applyAlignment="1">
      <alignment horizontal="right"/>
    </xf>
    <xf numFmtId="0" fontId="0" fillId="3" borderId="2" xfId="0" applyFill="1" applyBorder="1" applyAlignment="1">
      <alignment wrapText="1"/>
    </xf>
    <xf numFmtId="43" fontId="0" fillId="0" borderId="35" xfId="0" applyNumberFormat="1" applyBorder="1"/>
    <xf numFmtId="43" fontId="0" fillId="0" borderId="0" xfId="0" applyNumberFormat="1"/>
    <xf numFmtId="164" fontId="0" fillId="7" borderId="0" xfId="0" applyNumberFormat="1" applyFill="1"/>
    <xf numFmtId="0" fontId="0" fillId="0" borderId="1" xfId="0" applyBorder="1" applyAlignment="1">
      <alignment horizontal="left" wrapText="1"/>
    </xf>
    <xf numFmtId="0" fontId="0" fillId="0" borderId="0" xfId="0" applyFill="1" applyBorder="1"/>
    <xf numFmtId="0" fontId="0" fillId="0" borderId="1" xfId="0" applyBorder="1"/>
    <xf numFmtId="43" fontId="0" fillId="0" borderId="36" xfId="0" applyNumberFormat="1" applyBorder="1"/>
    <xf numFmtId="166" fontId="0" fillId="0" borderId="0" xfId="0" applyNumberFormat="1"/>
    <xf numFmtId="167" fontId="0" fillId="0" borderId="0" xfId="0" applyNumberFormat="1"/>
    <xf numFmtId="43" fontId="0" fillId="8" borderId="1" xfId="1" applyFont="1" applyFill="1" applyBorder="1"/>
    <xf numFmtId="14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37" xfId="0" applyBorder="1"/>
    <xf numFmtId="0" fontId="0" fillId="0" borderId="38" xfId="0" applyBorder="1" applyAlignment="1">
      <alignment horizontal="center"/>
    </xf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" xfId="0" applyBorder="1"/>
    <xf numFmtId="164" fontId="0" fillId="9" borderId="0" xfId="0" applyNumberFormat="1" applyFill="1"/>
    <xf numFmtId="164" fontId="0" fillId="0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42" xfId="0" applyFill="1" applyBorder="1"/>
    <xf numFmtId="0" fontId="0" fillId="10" borderId="1" xfId="0" applyFill="1" applyBorder="1"/>
    <xf numFmtId="43" fontId="0" fillId="10" borderId="1" xfId="1" applyFont="1" applyFill="1" applyBorder="1"/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2" borderId="1" xfId="0" applyFont="1" applyFill="1" applyBorder="1"/>
    <xf numFmtId="0" fontId="0" fillId="0" borderId="1" xfId="0" applyBorder="1" applyAlignment="1"/>
    <xf numFmtId="43" fontId="0" fillId="0" borderId="1" xfId="0" applyNumberFormat="1" applyBorder="1" applyAlignment="1"/>
    <xf numFmtId="0" fontId="9" fillId="0" borderId="0" xfId="0" applyFont="1"/>
    <xf numFmtId="0" fontId="2" fillId="0" borderId="3" xfId="0" applyFont="1" applyBorder="1"/>
    <xf numFmtId="0" fontId="0" fillId="0" borderId="43" xfId="0" applyBorder="1"/>
    <xf numFmtId="0" fontId="7" fillId="0" borderId="43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10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43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wrapText="1"/>
    </xf>
    <xf numFmtId="43" fontId="0" fillId="0" borderId="1" xfId="0" applyNumberFormat="1" applyBorder="1" applyAlignment="1">
      <alignment horizontal="left" wrapText="1"/>
    </xf>
    <xf numFmtId="43" fontId="0" fillId="0" borderId="9" xfId="0" applyNumberFormat="1" applyBorder="1" applyAlignment="1">
      <alignment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17" xfId="0" applyBorder="1" applyAlignment="1"/>
    <xf numFmtId="43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2" borderId="1" xfId="0" applyFill="1" applyBorder="1"/>
    <xf numFmtId="0" fontId="0" fillId="3" borderId="1" xfId="0" applyFill="1" applyBorder="1"/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43" fontId="0" fillId="0" borderId="13" xfId="0" applyNumberFormat="1" applyBorder="1"/>
    <xf numFmtId="43" fontId="0" fillId="0" borderId="14" xfId="0" applyNumberFormat="1" applyBorder="1"/>
    <xf numFmtId="0" fontId="0" fillId="0" borderId="4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11" borderId="3" xfId="0" quotePrefix="1" applyFill="1" applyBorder="1" applyAlignment="1">
      <alignment horizontal="left"/>
    </xf>
    <xf numFmtId="0" fontId="0" fillId="11" borderId="4" xfId="0" quotePrefix="1" applyFill="1" applyBorder="1" applyAlignment="1">
      <alignment horizontal="left"/>
    </xf>
    <xf numFmtId="0" fontId="0" fillId="11" borderId="2" xfId="0" quotePrefix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4" xfId="0" quotePrefix="1" applyBorder="1" applyAlignment="1">
      <alignment horizontal="left"/>
    </xf>
    <xf numFmtId="0" fontId="0" fillId="0" borderId="2" xfId="0" quotePrefix="1" applyBorder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11</xdr:row>
      <xdr:rowOff>38100</xdr:rowOff>
    </xdr:from>
    <xdr:to>
      <xdr:col>5</xdr:col>
      <xdr:colOff>655638</xdr:colOff>
      <xdr:row>20</xdr:row>
      <xdr:rowOff>65233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4B7B04-1C14-4D4C-B322-45C24295A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1" y="2070100"/>
          <a:ext cx="5641975" cy="16686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6351</xdr:colOff>
      <xdr:row>11</xdr:row>
      <xdr:rowOff>38100</xdr:rowOff>
    </xdr:from>
    <xdr:to>
      <xdr:col>5</xdr:col>
      <xdr:colOff>755651</xdr:colOff>
      <xdr:row>20</xdr:row>
      <xdr:rowOff>55707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8402A30-00B9-40C5-ADBF-EF7E5FD44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7501" y="2063750"/>
          <a:ext cx="5626100" cy="16749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11</xdr:row>
      <xdr:rowOff>38100</xdr:rowOff>
    </xdr:from>
    <xdr:to>
      <xdr:col>5</xdr:col>
      <xdr:colOff>657543</xdr:colOff>
      <xdr:row>20</xdr:row>
      <xdr:rowOff>67138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02592F8-C09F-4CDE-8719-79A29BBF9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1" y="2063750"/>
          <a:ext cx="5653087" cy="1684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F11" sqref="F11"/>
    </sheetView>
  </sheetViews>
  <sheetFormatPr defaultRowHeight="14.4" x14ac:dyDescent="0.55000000000000004"/>
  <cols>
    <col min="1" max="1" width="4.5234375" customWidth="1"/>
    <col min="2" max="2" width="15.7890625" customWidth="1"/>
    <col min="3" max="3" width="8.15625" customWidth="1"/>
    <col min="4" max="4" width="17.15625" customWidth="1"/>
    <col min="5" max="5" width="24.5234375" customWidth="1"/>
    <col min="6" max="7" width="15.15625" customWidth="1"/>
    <col min="8" max="8" width="6.7890625" customWidth="1"/>
    <col min="9" max="9" width="14.5234375" customWidth="1"/>
    <col min="10" max="10" width="14.15625" customWidth="1"/>
    <col min="11" max="11" width="12.7890625" customWidth="1"/>
    <col min="12" max="12" width="13.7890625" customWidth="1"/>
    <col min="13" max="13" width="12.7890625" customWidth="1"/>
    <col min="14" max="15" width="13.15625" customWidth="1"/>
    <col min="16" max="16" width="15.15625" customWidth="1"/>
    <col min="17" max="17" width="17.47265625" customWidth="1"/>
    <col min="18" max="18" width="16.7890625" customWidth="1"/>
    <col min="19" max="19" width="13.5234375" customWidth="1"/>
    <col min="20" max="20" width="15.15625" customWidth="1"/>
  </cols>
  <sheetData>
    <row r="1" spans="1:13" x14ac:dyDescent="0.55000000000000004">
      <c r="A1" s="1" t="s">
        <v>0</v>
      </c>
    </row>
    <row r="3" spans="1:13" x14ac:dyDescent="0.55000000000000004">
      <c r="A3" s="13" t="s">
        <v>30</v>
      </c>
    </row>
    <row r="4" spans="1:13" x14ac:dyDescent="0.55000000000000004">
      <c r="A4">
        <v>1</v>
      </c>
      <c r="B4" t="s">
        <v>1</v>
      </c>
    </row>
    <row r="5" spans="1:13" x14ac:dyDescent="0.55000000000000004">
      <c r="A5">
        <v>2</v>
      </c>
      <c r="B5" t="s">
        <v>28</v>
      </c>
    </row>
    <row r="6" spans="1:13" x14ac:dyDescent="0.55000000000000004">
      <c r="A6">
        <v>3</v>
      </c>
      <c r="B6" t="s">
        <v>29</v>
      </c>
    </row>
    <row r="8" spans="1:13" x14ac:dyDescent="0.55000000000000004">
      <c r="A8" s="13" t="s">
        <v>3</v>
      </c>
    </row>
    <row r="9" spans="1:13" x14ac:dyDescent="0.55000000000000004">
      <c r="A9">
        <v>1</v>
      </c>
      <c r="B9" t="s">
        <v>4</v>
      </c>
    </row>
    <row r="10" spans="1:13" ht="13.5" customHeight="1" x14ac:dyDescent="0.55000000000000004">
      <c r="A10">
        <v>2</v>
      </c>
      <c r="B10" t="s">
        <v>5</v>
      </c>
    </row>
    <row r="11" spans="1:13" s="26" customFormat="1" ht="13" customHeight="1" x14ac:dyDescent="0.55000000000000004">
      <c r="B11" s="26" t="s">
        <v>6</v>
      </c>
    </row>
    <row r="12" spans="1:13" x14ac:dyDescent="0.55000000000000004">
      <c r="A12">
        <v>3</v>
      </c>
      <c r="B12" t="s">
        <v>2</v>
      </c>
    </row>
    <row r="13" spans="1:13" x14ac:dyDescent="0.55000000000000004">
      <c r="A13">
        <v>4</v>
      </c>
      <c r="B13" s="152" t="s">
        <v>64</v>
      </c>
      <c r="C13" s="152"/>
      <c r="D13" s="152"/>
      <c r="E13" s="152"/>
      <c r="F13" s="152"/>
      <c r="G13" s="152"/>
      <c r="H13" s="152"/>
      <c r="I13" s="152"/>
      <c r="J13" s="152"/>
      <c r="K13" s="152"/>
      <c r="L13" s="152"/>
    </row>
    <row r="14" spans="1:13" ht="30" customHeight="1" x14ac:dyDescent="0.55000000000000004">
      <c r="A14">
        <v>5</v>
      </c>
      <c r="B14" s="152" t="s">
        <v>80</v>
      </c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</row>
    <row r="15" spans="1:13" x14ac:dyDescent="0.55000000000000004">
      <c r="B15" t="s">
        <v>49</v>
      </c>
      <c r="F15" t="s">
        <v>7</v>
      </c>
      <c r="K15" t="s">
        <v>9</v>
      </c>
    </row>
    <row r="16" spans="1:13" x14ac:dyDescent="0.55000000000000004">
      <c r="B16" t="s">
        <v>8</v>
      </c>
      <c r="F16" t="s">
        <v>50</v>
      </c>
      <c r="K16" t="s">
        <v>10</v>
      </c>
    </row>
    <row r="17" spans="1:2" x14ac:dyDescent="0.55000000000000004">
      <c r="B17" t="s">
        <v>11</v>
      </c>
    </row>
    <row r="18" spans="1:2" x14ac:dyDescent="0.55000000000000004">
      <c r="A18">
        <v>6</v>
      </c>
      <c r="B18" t="s">
        <v>39</v>
      </c>
    </row>
  </sheetData>
  <mergeCells count="2">
    <mergeCell ref="B13:L13"/>
    <mergeCell ref="B14:M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2"/>
  <sheetViews>
    <sheetView topLeftCell="A19" workbookViewId="0">
      <selection activeCell="B37" sqref="B37"/>
    </sheetView>
  </sheetViews>
  <sheetFormatPr defaultRowHeight="14.4" x14ac:dyDescent="0.55000000000000004"/>
  <cols>
    <col min="1" max="1" width="27.47265625" customWidth="1"/>
    <col min="2" max="2" width="85" bestFit="1" customWidth="1"/>
    <col min="3" max="3" width="25.26171875" customWidth="1"/>
    <col min="4" max="4" width="20.734375" customWidth="1"/>
    <col min="5" max="5" width="30.15625" customWidth="1"/>
  </cols>
  <sheetData>
    <row r="1" spans="1:4" x14ac:dyDescent="0.55000000000000004">
      <c r="A1" s="1" t="s">
        <v>258</v>
      </c>
      <c r="B1" s="1" t="s">
        <v>259</v>
      </c>
    </row>
    <row r="2" spans="1:4" x14ac:dyDescent="0.55000000000000004">
      <c r="A2" s="5" t="s">
        <v>260</v>
      </c>
      <c r="B2" s="5" t="s">
        <v>261</v>
      </c>
    </row>
    <row r="3" spans="1:4" x14ac:dyDescent="0.55000000000000004">
      <c r="A3" s="5" t="s">
        <v>262</v>
      </c>
      <c r="B3" s="5" t="s">
        <v>69</v>
      </c>
    </row>
    <row r="4" spans="1:4" x14ac:dyDescent="0.55000000000000004">
      <c r="A4" s="104" t="s">
        <v>250</v>
      </c>
      <c r="B4" s="5" t="s">
        <v>263</v>
      </c>
    </row>
    <row r="5" spans="1:4" x14ac:dyDescent="0.55000000000000004">
      <c r="A5" s="104" t="s">
        <v>235</v>
      </c>
      <c r="B5" s="5" t="s">
        <v>74</v>
      </c>
    </row>
    <row r="6" spans="1:4" x14ac:dyDescent="0.55000000000000004">
      <c r="A6" s="26"/>
    </row>
    <row r="7" spans="1:4" x14ac:dyDescent="0.55000000000000004">
      <c r="C7" t="s">
        <v>342</v>
      </c>
      <c r="D7" t="s">
        <v>182</v>
      </c>
    </row>
    <row r="8" spans="1:4" x14ac:dyDescent="0.55000000000000004">
      <c r="A8" s="105" t="s">
        <v>223</v>
      </c>
      <c r="B8" s="105" t="s">
        <v>224</v>
      </c>
    </row>
    <row r="9" spans="1:4" x14ac:dyDescent="0.55000000000000004">
      <c r="A9" s="104" t="s">
        <v>281</v>
      </c>
      <c r="B9" s="5" t="s">
        <v>283</v>
      </c>
      <c r="D9" t="s">
        <v>343</v>
      </c>
    </row>
    <row r="10" spans="1:4" x14ac:dyDescent="0.55000000000000004">
      <c r="A10" s="109" t="s">
        <v>282</v>
      </c>
      <c r="B10" s="5" t="s">
        <v>284</v>
      </c>
      <c r="D10" t="s">
        <v>344</v>
      </c>
    </row>
    <row r="11" spans="1:4" x14ac:dyDescent="0.55000000000000004">
      <c r="A11" s="105"/>
      <c r="B11" s="105"/>
    </row>
    <row r="12" spans="1:4" x14ac:dyDescent="0.55000000000000004">
      <c r="A12" s="5" t="s">
        <v>239</v>
      </c>
      <c r="B12" s="5" t="s">
        <v>19</v>
      </c>
    </row>
    <row r="13" spans="1:4" x14ac:dyDescent="0.55000000000000004">
      <c r="A13" s="108" t="s">
        <v>251</v>
      </c>
      <c r="B13" s="5" t="s">
        <v>252</v>
      </c>
      <c r="D13" t="s">
        <v>334</v>
      </c>
    </row>
    <row r="14" spans="1:4" x14ac:dyDescent="0.55000000000000004">
      <c r="A14" s="108" t="s">
        <v>243</v>
      </c>
      <c r="B14" s="107" t="s">
        <v>232</v>
      </c>
    </row>
    <row r="15" spans="1:4" x14ac:dyDescent="0.55000000000000004">
      <c r="A15" s="106" t="s">
        <v>270</v>
      </c>
      <c r="B15" s="107" t="s">
        <v>268</v>
      </c>
    </row>
    <row r="16" spans="1:4" x14ac:dyDescent="0.55000000000000004">
      <c r="A16" s="14" t="s">
        <v>240</v>
      </c>
      <c r="B16" s="5" t="s">
        <v>242</v>
      </c>
    </row>
    <row r="17" spans="1:4" x14ac:dyDescent="0.55000000000000004">
      <c r="A17" s="109" t="s">
        <v>241</v>
      </c>
      <c r="B17" s="5" t="s">
        <v>230</v>
      </c>
    </row>
    <row r="18" spans="1:4" x14ac:dyDescent="0.55000000000000004">
      <c r="A18" s="14" t="s">
        <v>276</v>
      </c>
      <c r="B18" s="136" t="s">
        <v>328</v>
      </c>
    </row>
    <row r="19" spans="1:4" x14ac:dyDescent="0.55000000000000004">
      <c r="A19" s="105"/>
      <c r="B19" s="105"/>
    </row>
    <row r="20" spans="1:4" x14ac:dyDescent="0.55000000000000004">
      <c r="A20" s="106" t="s">
        <v>225</v>
      </c>
      <c r="B20" s="5" t="s">
        <v>131</v>
      </c>
      <c r="C20" t="s">
        <v>225</v>
      </c>
      <c r="D20" t="s">
        <v>352</v>
      </c>
    </row>
    <row r="21" spans="1:4" x14ac:dyDescent="0.55000000000000004">
      <c r="A21" s="106" t="s">
        <v>231</v>
      </c>
      <c r="B21" s="107" t="s">
        <v>234</v>
      </c>
      <c r="C21" t="s">
        <v>231</v>
      </c>
      <c r="D21" t="s">
        <v>352</v>
      </c>
    </row>
    <row r="22" spans="1:4" x14ac:dyDescent="0.55000000000000004">
      <c r="A22" s="106" t="s">
        <v>266</v>
      </c>
      <c r="B22" s="107" t="s">
        <v>267</v>
      </c>
    </row>
    <row r="23" spans="1:4" x14ac:dyDescent="0.55000000000000004">
      <c r="A23" s="107" t="s">
        <v>265</v>
      </c>
      <c r="B23" s="107" t="s">
        <v>264</v>
      </c>
    </row>
    <row r="24" spans="1:4" x14ac:dyDescent="0.55000000000000004">
      <c r="A24" s="106" t="s">
        <v>235</v>
      </c>
      <c r="B24" s="136" t="s">
        <v>330</v>
      </c>
    </row>
    <row r="25" spans="1:4" x14ac:dyDescent="0.55000000000000004">
      <c r="A25" s="106" t="s">
        <v>226</v>
      </c>
      <c r="B25" s="82" t="s">
        <v>227</v>
      </c>
      <c r="C25" s="148"/>
    </row>
    <row r="26" spans="1:4" x14ac:dyDescent="0.55000000000000004">
      <c r="A26" s="106" t="s">
        <v>228</v>
      </c>
      <c r="B26" s="82" t="s">
        <v>236</v>
      </c>
      <c r="C26" s="149" t="s">
        <v>228</v>
      </c>
      <c r="D26" t="s">
        <v>352</v>
      </c>
    </row>
    <row r="27" spans="1:4" x14ac:dyDescent="0.55000000000000004">
      <c r="A27" s="106" t="s">
        <v>237</v>
      </c>
      <c r="B27" s="82" t="s">
        <v>233</v>
      </c>
      <c r="C27" s="148" t="s">
        <v>237</v>
      </c>
      <c r="D27" t="s">
        <v>352</v>
      </c>
    </row>
    <row r="28" spans="1:4" x14ac:dyDescent="0.55000000000000004">
      <c r="A28" s="106" t="s">
        <v>229</v>
      </c>
      <c r="B28" s="82" t="s">
        <v>238</v>
      </c>
      <c r="C28" s="148"/>
    </row>
    <row r="29" spans="1:4" x14ac:dyDescent="0.55000000000000004">
      <c r="A29" s="105"/>
      <c r="B29" s="147"/>
      <c r="C29" s="149" t="s">
        <v>229</v>
      </c>
      <c r="D29" t="s">
        <v>352</v>
      </c>
    </row>
    <row r="30" spans="1:4" x14ac:dyDescent="0.55000000000000004">
      <c r="A30" s="136" t="s">
        <v>244</v>
      </c>
      <c r="B30" s="107" t="s">
        <v>245</v>
      </c>
    </row>
    <row r="31" spans="1:4" x14ac:dyDescent="0.55000000000000004">
      <c r="A31" s="104" t="s">
        <v>269</v>
      </c>
      <c r="B31" s="107" t="s">
        <v>271</v>
      </c>
    </row>
    <row r="32" spans="1:4" x14ac:dyDescent="0.55000000000000004">
      <c r="A32" s="143" t="s">
        <v>329</v>
      </c>
      <c r="B32" s="22" t="s">
        <v>331</v>
      </c>
    </row>
    <row r="33" spans="1:5" x14ac:dyDescent="0.55000000000000004">
      <c r="A33" s="143" t="s">
        <v>333</v>
      </c>
      <c r="B33" s="22" t="s">
        <v>332</v>
      </c>
    </row>
    <row r="34" spans="1:5" x14ac:dyDescent="0.55000000000000004">
      <c r="D34" t="s">
        <v>253</v>
      </c>
    </row>
    <row r="35" spans="1:5" x14ac:dyDescent="0.55000000000000004">
      <c r="B35" s="150" t="s">
        <v>356</v>
      </c>
      <c r="D35" s="5" t="s">
        <v>273</v>
      </c>
      <c r="E35" s="5" t="s">
        <v>254</v>
      </c>
    </row>
    <row r="36" spans="1:5" x14ac:dyDescent="0.55000000000000004">
      <c r="A36" s="5" t="s">
        <v>294</v>
      </c>
      <c r="B36" s="5" t="s">
        <v>356</v>
      </c>
      <c r="D36" s="5" t="s">
        <v>274</v>
      </c>
      <c r="E36" s="5" t="s">
        <v>255</v>
      </c>
    </row>
    <row r="37" spans="1:5" x14ac:dyDescent="0.55000000000000004">
      <c r="A37" s="5" t="s">
        <v>295</v>
      </c>
      <c r="B37" s="5" t="s">
        <v>357</v>
      </c>
      <c r="D37" s="5" t="s">
        <v>272</v>
      </c>
      <c r="E37" s="5" t="s">
        <v>47</v>
      </c>
    </row>
    <row r="39" spans="1:5" x14ac:dyDescent="0.55000000000000004">
      <c r="A39" s="146" t="s">
        <v>345</v>
      </c>
      <c r="B39" s="146"/>
    </row>
    <row r="40" spans="1:5" x14ac:dyDescent="0.55000000000000004">
      <c r="A40" s="146" t="s">
        <v>346</v>
      </c>
      <c r="B40" s="146" t="s">
        <v>347</v>
      </c>
    </row>
    <row r="41" spans="1:5" x14ac:dyDescent="0.55000000000000004">
      <c r="A41" s="146" t="s">
        <v>348</v>
      </c>
      <c r="B41" s="146" t="s">
        <v>349</v>
      </c>
    </row>
    <row r="42" spans="1:5" x14ac:dyDescent="0.55000000000000004">
      <c r="A42" s="146" t="s">
        <v>350</v>
      </c>
      <c r="B42" s="146" t="s">
        <v>351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4"/>
  <sheetViews>
    <sheetView topLeftCell="A12" zoomScale="90" zoomScaleNormal="90" workbookViewId="0">
      <selection activeCell="E12" sqref="E12"/>
    </sheetView>
  </sheetViews>
  <sheetFormatPr defaultRowHeight="14.4" x14ac:dyDescent="0.55000000000000004"/>
  <cols>
    <col min="1" max="1" width="4.5234375" customWidth="1"/>
    <col min="2" max="2" width="15.7890625" customWidth="1"/>
    <col min="3" max="3" width="15.15625" customWidth="1"/>
    <col min="4" max="4" width="17.15625" customWidth="1"/>
    <col min="5" max="5" width="24.5234375" customWidth="1"/>
    <col min="6" max="6" width="15.15625" customWidth="1"/>
    <col min="7" max="7" width="16.89453125" customWidth="1"/>
    <col min="8" max="8" width="11.7890625" customWidth="1"/>
    <col min="9" max="9" width="13.7890625" customWidth="1"/>
    <col min="10" max="10" width="14.15625" customWidth="1"/>
    <col min="11" max="11" width="15.7890625" customWidth="1"/>
    <col min="12" max="13" width="12.7890625" customWidth="1"/>
    <col min="14" max="15" width="13.15625" customWidth="1"/>
    <col min="16" max="16" width="15.15625" customWidth="1"/>
    <col min="17" max="17" width="17.47265625" customWidth="1"/>
    <col min="18" max="18" width="16.7890625" customWidth="1"/>
    <col min="19" max="19" width="13.5234375" customWidth="1"/>
    <col min="20" max="20" width="15.15625" customWidth="1"/>
  </cols>
  <sheetData>
    <row r="1" spans="1:17" x14ac:dyDescent="0.55000000000000004">
      <c r="A1" s="1" t="s">
        <v>177</v>
      </c>
    </row>
    <row r="2" spans="1:17" x14ac:dyDescent="0.55000000000000004">
      <c r="A2" s="1"/>
      <c r="B2" t="s">
        <v>215</v>
      </c>
      <c r="E2" s="102">
        <v>45644</v>
      </c>
      <c r="J2" s="153" t="s">
        <v>286</v>
      </c>
      <c r="K2" s="154"/>
    </row>
    <row r="3" spans="1:17" x14ac:dyDescent="0.55000000000000004">
      <c r="A3" t="s">
        <v>116</v>
      </c>
      <c r="J3" s="155" t="s">
        <v>120</v>
      </c>
      <c r="K3" s="144" t="s">
        <v>14</v>
      </c>
    </row>
    <row r="4" spans="1:17" x14ac:dyDescent="0.55000000000000004">
      <c r="A4" s="5" t="s">
        <v>25</v>
      </c>
      <c r="B4" s="5" t="s">
        <v>13</v>
      </c>
      <c r="C4" s="5" t="s">
        <v>14</v>
      </c>
      <c r="D4" s="5" t="s">
        <v>15</v>
      </c>
      <c r="E4" s="14" t="s">
        <v>36</v>
      </c>
      <c r="F4" s="5" t="s">
        <v>93</v>
      </c>
      <c r="G4" s="156" t="s">
        <v>182</v>
      </c>
      <c r="H4" s="156"/>
      <c r="J4" s="155"/>
      <c r="K4" s="136" t="str">
        <f>C5</f>
        <v>CNY</v>
      </c>
    </row>
    <row r="5" spans="1:17" x14ac:dyDescent="0.55000000000000004">
      <c r="A5" s="5">
        <v>1</v>
      </c>
      <c r="B5" s="6">
        <v>33500</v>
      </c>
      <c r="C5" s="5" t="s">
        <v>178</v>
      </c>
      <c r="D5" s="7">
        <v>45624</v>
      </c>
      <c r="E5" s="101">
        <v>14.838200000000001</v>
      </c>
      <c r="F5" s="5" t="s">
        <v>181</v>
      </c>
      <c r="G5" s="157" t="s">
        <v>183</v>
      </c>
      <c r="H5" s="157"/>
      <c r="J5" s="7">
        <f>D5</f>
        <v>45624</v>
      </c>
      <c r="K5" s="101">
        <f>E5</f>
        <v>14.838200000000001</v>
      </c>
    </row>
    <row r="6" spans="1:17" x14ac:dyDescent="0.55000000000000004">
      <c r="A6" s="5">
        <v>2</v>
      </c>
      <c r="B6" s="6">
        <v>313468</v>
      </c>
      <c r="C6" s="5" t="s">
        <v>179</v>
      </c>
      <c r="D6" s="7">
        <v>45624</v>
      </c>
      <c r="E6" s="5">
        <v>1</v>
      </c>
      <c r="F6" s="5" t="s">
        <v>180</v>
      </c>
      <c r="G6" s="157" t="s">
        <v>184</v>
      </c>
      <c r="H6" s="157"/>
      <c r="J6" s="7">
        <f>E2</f>
        <v>45644</v>
      </c>
      <c r="K6" s="136">
        <v>13.9613</v>
      </c>
    </row>
    <row r="7" spans="1:17" x14ac:dyDescent="0.55000000000000004">
      <c r="B7" s="3"/>
    </row>
    <row r="8" spans="1:17" x14ac:dyDescent="0.55000000000000004">
      <c r="A8" t="s">
        <v>27</v>
      </c>
      <c r="B8" s="3"/>
      <c r="J8" s="15" t="s">
        <v>82</v>
      </c>
      <c r="Q8" s="16"/>
    </row>
    <row r="9" spans="1:17" s="4" customFormat="1" ht="43.5" customHeight="1" x14ac:dyDescent="0.55000000000000004">
      <c r="A9" s="11" t="s">
        <v>25</v>
      </c>
      <c r="B9" s="12" t="s">
        <v>23</v>
      </c>
      <c r="C9" s="11" t="s">
        <v>21</v>
      </c>
      <c r="D9" s="11" t="s">
        <v>20</v>
      </c>
      <c r="E9" s="11" t="s">
        <v>24</v>
      </c>
      <c r="F9" s="11" t="s">
        <v>22</v>
      </c>
      <c r="G9" s="21"/>
      <c r="H9"/>
      <c r="I9"/>
      <c r="J9" s="137" t="s">
        <v>25</v>
      </c>
      <c r="K9" s="137" t="s">
        <v>69</v>
      </c>
      <c r="L9" s="137" t="s">
        <v>47</v>
      </c>
      <c r="M9" s="137" t="s">
        <v>74</v>
      </c>
      <c r="N9" s="24" t="s">
        <v>73</v>
      </c>
      <c r="O9"/>
      <c r="P9"/>
      <c r="Q9"/>
    </row>
    <row r="10" spans="1:17" x14ac:dyDescent="0.55000000000000004">
      <c r="A10" s="5"/>
      <c r="B10" s="10"/>
      <c r="C10" s="5"/>
      <c r="D10" s="5"/>
      <c r="E10" s="9"/>
      <c r="F10" s="5"/>
      <c r="G10" s="15"/>
      <c r="J10" s="136">
        <v>1</v>
      </c>
      <c r="K10" s="136" t="s">
        <v>341</v>
      </c>
      <c r="L10" s="136"/>
      <c r="M10" s="6">
        <v>33500</v>
      </c>
      <c r="N10" s="136" t="s">
        <v>178</v>
      </c>
    </row>
    <row r="11" spans="1:17" x14ac:dyDescent="0.55000000000000004">
      <c r="A11" s="15"/>
      <c r="B11" s="16"/>
      <c r="C11" s="15"/>
      <c r="D11" s="15"/>
      <c r="E11" s="17"/>
      <c r="F11" s="15"/>
      <c r="G11" s="15"/>
      <c r="J11" s="136">
        <v>2</v>
      </c>
      <c r="K11" s="136" t="s">
        <v>340</v>
      </c>
      <c r="L11" s="136"/>
      <c r="M11" s="6">
        <v>313468</v>
      </c>
      <c r="N11" s="25" t="s">
        <v>179</v>
      </c>
    </row>
    <row r="12" spans="1:17" x14ac:dyDescent="0.55000000000000004">
      <c r="A12" t="s">
        <v>37</v>
      </c>
    </row>
    <row r="13" spans="1:17" s="4" customFormat="1" ht="29.5" customHeight="1" x14ac:dyDescent="0.55000000000000004">
      <c r="A13" s="11" t="s">
        <v>25</v>
      </c>
      <c r="B13" s="11" t="s">
        <v>31</v>
      </c>
      <c r="C13" s="11" t="s">
        <v>19</v>
      </c>
      <c r="D13" s="11" t="s">
        <v>33</v>
      </c>
      <c r="E13" s="5" t="s">
        <v>185</v>
      </c>
      <c r="M13"/>
      <c r="N13"/>
    </row>
    <row r="14" spans="1:17" x14ac:dyDescent="0.55000000000000004">
      <c r="A14" s="139">
        <v>1</v>
      </c>
      <c r="B14" s="140">
        <v>313468</v>
      </c>
      <c r="C14" s="139" t="s">
        <v>179</v>
      </c>
      <c r="D14" s="139" t="s">
        <v>35</v>
      </c>
      <c r="E14" s="139" t="s">
        <v>186</v>
      </c>
      <c r="F14" s="138" t="s">
        <v>322</v>
      </c>
    </row>
    <row r="15" spans="1:17" x14ac:dyDescent="0.55000000000000004">
      <c r="A15" s="5">
        <v>2</v>
      </c>
      <c r="B15" s="6">
        <v>7997</v>
      </c>
      <c r="C15" s="5" t="s">
        <v>178</v>
      </c>
      <c r="D15" s="5" t="s">
        <v>187</v>
      </c>
      <c r="E15" s="5" t="s">
        <v>188</v>
      </c>
    </row>
    <row r="16" spans="1:17" x14ac:dyDescent="0.55000000000000004">
      <c r="A16" s="5">
        <v>3</v>
      </c>
      <c r="B16" s="6">
        <v>17902.3</v>
      </c>
      <c r="C16" s="5" t="s">
        <v>178</v>
      </c>
      <c r="D16" s="5" t="s">
        <v>34</v>
      </c>
      <c r="E16" s="5" t="s">
        <v>188</v>
      </c>
    </row>
    <row r="17" spans="1:20" x14ac:dyDescent="0.55000000000000004">
      <c r="A17" s="5">
        <v>4</v>
      </c>
      <c r="B17" s="6">
        <v>9623</v>
      </c>
      <c r="C17" s="5" t="s">
        <v>178</v>
      </c>
      <c r="D17" s="5" t="s">
        <v>189</v>
      </c>
      <c r="E17" s="5" t="s">
        <v>190</v>
      </c>
    </row>
    <row r="19" spans="1:20" x14ac:dyDescent="0.55000000000000004">
      <c r="A19" t="s">
        <v>38</v>
      </c>
    </row>
    <row r="20" spans="1:20" ht="60" customHeight="1" x14ac:dyDescent="0.55000000000000004">
      <c r="A20" s="11" t="s">
        <v>25</v>
      </c>
      <c r="B20" s="11" t="s">
        <v>31</v>
      </c>
      <c r="C20" s="11" t="s">
        <v>19</v>
      </c>
      <c r="D20" s="11" t="s">
        <v>33</v>
      </c>
      <c r="E20" s="160" t="s">
        <v>107</v>
      </c>
      <c r="F20" s="160"/>
      <c r="G20" s="160"/>
      <c r="H20" s="160"/>
      <c r="I20" s="18" t="s">
        <v>76</v>
      </c>
      <c r="J20" s="18" t="s">
        <v>74</v>
      </c>
      <c r="K20" s="18" t="s">
        <v>131</v>
      </c>
      <c r="L20" s="18" t="s">
        <v>40</v>
      </c>
      <c r="M20" s="18" t="s">
        <v>77</v>
      </c>
      <c r="N20" s="18" t="s">
        <v>78</v>
      </c>
      <c r="O20" s="18" t="s">
        <v>41</v>
      </c>
      <c r="P20" s="18" t="s">
        <v>48</v>
      </c>
      <c r="Q20" s="18" t="s">
        <v>96</v>
      </c>
      <c r="R20" s="18" t="s">
        <v>95</v>
      </c>
      <c r="S20" s="18" t="s">
        <v>51</v>
      </c>
      <c r="T20" s="18" t="s">
        <v>196</v>
      </c>
    </row>
    <row r="21" spans="1:20" x14ac:dyDescent="0.55000000000000004">
      <c r="A21" s="5">
        <v>1</v>
      </c>
      <c r="B21" s="6">
        <v>313468</v>
      </c>
      <c r="C21" s="5" t="s">
        <v>179</v>
      </c>
      <c r="D21" s="5" t="s">
        <v>35</v>
      </c>
      <c r="E21" s="157" t="s">
        <v>192</v>
      </c>
      <c r="F21" s="157"/>
      <c r="G21" s="157"/>
      <c r="H21" s="157"/>
      <c r="I21" s="5">
        <v>1</v>
      </c>
      <c r="J21" s="20">
        <f>B21</f>
        <v>313468</v>
      </c>
      <c r="K21" s="5" t="s">
        <v>179</v>
      </c>
      <c r="L21" s="20">
        <v>0</v>
      </c>
      <c r="M21" s="20"/>
      <c r="N21" s="20"/>
      <c r="O21" s="20"/>
      <c r="P21" s="5"/>
      <c r="Q21" s="20"/>
      <c r="R21" s="20"/>
      <c r="S21" s="20"/>
      <c r="T21" s="20">
        <f>J21</f>
        <v>313468</v>
      </c>
    </row>
    <row r="22" spans="1:20" x14ac:dyDescent="0.55000000000000004">
      <c r="A22" s="5">
        <v>2</v>
      </c>
      <c r="B22" s="6">
        <v>7997</v>
      </c>
      <c r="C22" s="5" t="s">
        <v>178</v>
      </c>
      <c r="D22" s="5" t="s">
        <v>187</v>
      </c>
      <c r="E22" s="161" t="s">
        <v>193</v>
      </c>
      <c r="F22" s="161"/>
      <c r="G22" s="161"/>
      <c r="H22" s="161"/>
      <c r="I22" s="5">
        <v>1</v>
      </c>
      <c r="J22" s="20">
        <f>B22/I22</f>
        <v>7997</v>
      </c>
      <c r="K22" s="5" t="s">
        <v>178</v>
      </c>
      <c r="L22" s="20">
        <v>0</v>
      </c>
      <c r="M22" s="101">
        <v>13.9613</v>
      </c>
      <c r="N22" s="101">
        <v>13.9613</v>
      </c>
      <c r="O22" s="20"/>
      <c r="P22" s="101">
        <v>14.838200000000001</v>
      </c>
      <c r="Q22" s="20"/>
      <c r="R22" s="20">
        <f>B22*P22</f>
        <v>118661.08540000001</v>
      </c>
      <c r="S22" s="20"/>
      <c r="T22" s="20">
        <f>R22</f>
        <v>118661.08540000001</v>
      </c>
    </row>
    <row r="23" spans="1:20" ht="14.5" customHeight="1" x14ac:dyDescent="0.55000000000000004">
      <c r="A23" s="5">
        <v>3</v>
      </c>
      <c r="B23" s="6">
        <v>17902.3</v>
      </c>
      <c r="C23" s="5" t="s">
        <v>178</v>
      </c>
      <c r="D23" s="5" t="s">
        <v>34</v>
      </c>
      <c r="E23" s="161" t="s">
        <v>194</v>
      </c>
      <c r="F23" s="161"/>
      <c r="G23" s="161"/>
      <c r="H23" s="161"/>
      <c r="I23" s="5">
        <v>1</v>
      </c>
      <c r="J23" s="20">
        <f>B23/I23</f>
        <v>17902.3</v>
      </c>
      <c r="K23" s="5" t="s">
        <v>178</v>
      </c>
      <c r="L23" s="20">
        <v>0</v>
      </c>
      <c r="M23" s="101">
        <v>13.9613</v>
      </c>
      <c r="N23" s="101">
        <v>13.9613</v>
      </c>
      <c r="O23" s="20"/>
      <c r="P23" s="101">
        <v>14.838200000000001</v>
      </c>
      <c r="Q23" s="20"/>
      <c r="R23" s="20">
        <f>B23*P23</f>
        <v>265637.90785999998</v>
      </c>
      <c r="S23" s="20"/>
      <c r="T23" s="20">
        <f>R23</f>
        <v>265637.90785999998</v>
      </c>
    </row>
    <row r="24" spans="1:20" ht="30" customHeight="1" x14ac:dyDescent="0.55000000000000004">
      <c r="A24" s="5">
        <v>4</v>
      </c>
      <c r="B24" s="6">
        <v>7600.7</v>
      </c>
      <c r="C24" s="5" t="s">
        <v>178</v>
      </c>
      <c r="D24" s="5" t="s">
        <v>189</v>
      </c>
      <c r="E24" s="161" t="s">
        <v>195</v>
      </c>
      <c r="F24" s="161"/>
      <c r="G24" s="161"/>
      <c r="H24" s="161"/>
      <c r="I24" s="5">
        <v>1</v>
      </c>
      <c r="J24" s="20">
        <f>B24/I24</f>
        <v>7600.7</v>
      </c>
      <c r="K24" s="5" t="s">
        <v>178</v>
      </c>
      <c r="L24" s="20">
        <v>0</v>
      </c>
      <c r="M24" s="101">
        <v>13.9613</v>
      </c>
      <c r="N24" s="101">
        <v>13.9613</v>
      </c>
      <c r="O24" s="20">
        <f>L24*M24</f>
        <v>0</v>
      </c>
      <c r="P24" s="101">
        <v>14.838200000000001</v>
      </c>
      <c r="Q24" s="20"/>
      <c r="R24" s="20">
        <f>B24*P24</f>
        <v>112780.70673999999</v>
      </c>
      <c r="S24" s="20"/>
      <c r="T24" s="20">
        <f>R24</f>
        <v>112780.70673999999</v>
      </c>
    </row>
    <row r="25" spans="1:20" ht="29.5" customHeight="1" x14ac:dyDescent="0.55000000000000004">
      <c r="A25" s="5">
        <v>5</v>
      </c>
      <c r="B25" s="6">
        <f>B17-B24</f>
        <v>2022.3000000000002</v>
      </c>
      <c r="C25" s="5" t="s">
        <v>178</v>
      </c>
      <c r="D25" s="19" t="s">
        <v>191</v>
      </c>
      <c r="E25" s="162"/>
      <c r="F25" s="163"/>
      <c r="G25" s="163"/>
      <c r="H25" s="164"/>
      <c r="I25" s="5">
        <v>1</v>
      </c>
      <c r="J25" s="20">
        <v>1000</v>
      </c>
      <c r="K25" s="5" t="s">
        <v>178</v>
      </c>
      <c r="L25" s="20">
        <f>B25</f>
        <v>2022.3000000000002</v>
      </c>
      <c r="M25" s="101">
        <v>13.9613</v>
      </c>
      <c r="N25" s="101">
        <v>13.9613</v>
      </c>
      <c r="O25" s="20">
        <f>L25*M25</f>
        <v>28233.936990000002</v>
      </c>
      <c r="P25" s="101">
        <v>14.838200000000001</v>
      </c>
      <c r="Q25" s="20"/>
      <c r="R25" s="20">
        <f>O25</f>
        <v>28233.936990000002</v>
      </c>
      <c r="S25" s="20"/>
      <c r="T25" s="20">
        <f>R25</f>
        <v>28233.936990000002</v>
      </c>
    </row>
    <row r="26" spans="1:20" x14ac:dyDescent="0.55000000000000004">
      <c r="Q26" s="8"/>
      <c r="R26" s="8"/>
      <c r="S26" s="8"/>
    </row>
    <row r="27" spans="1:20" x14ac:dyDescent="0.55000000000000004">
      <c r="A27" t="s">
        <v>63</v>
      </c>
    </row>
    <row r="28" spans="1:20" x14ac:dyDescent="0.55000000000000004">
      <c r="A28" s="5" t="s">
        <v>25</v>
      </c>
      <c r="B28" s="5"/>
      <c r="C28" s="5" t="s">
        <v>44</v>
      </c>
      <c r="D28" s="5" t="s">
        <v>45</v>
      </c>
      <c r="E28" s="5" t="s">
        <v>54</v>
      </c>
      <c r="F28" s="5" t="s">
        <v>14</v>
      </c>
      <c r="G28" s="5" t="s">
        <v>55</v>
      </c>
      <c r="H28" s="158" t="s">
        <v>46</v>
      </c>
      <c r="I28" s="159"/>
    </row>
    <row r="29" spans="1:20" x14ac:dyDescent="0.55000000000000004">
      <c r="A29" s="5">
        <v>1</v>
      </c>
      <c r="B29" s="5" t="s">
        <v>35</v>
      </c>
      <c r="C29" s="5">
        <v>32</v>
      </c>
      <c r="D29" s="5">
        <v>71</v>
      </c>
      <c r="E29" s="6">
        <f>B21</f>
        <v>313468</v>
      </c>
      <c r="F29" s="5" t="s">
        <v>16</v>
      </c>
      <c r="G29" s="6">
        <f>T21</f>
        <v>313468</v>
      </c>
      <c r="H29" s="158" t="s">
        <v>53</v>
      </c>
      <c r="I29" s="159"/>
    </row>
    <row r="30" spans="1:20" x14ac:dyDescent="0.55000000000000004">
      <c r="A30" s="5">
        <v>2</v>
      </c>
      <c r="B30" s="5" t="s">
        <v>187</v>
      </c>
      <c r="C30" s="5">
        <v>32</v>
      </c>
      <c r="D30" s="5">
        <v>71</v>
      </c>
      <c r="E30" s="6">
        <f>B22</f>
        <v>7997</v>
      </c>
      <c r="F30" s="5" t="s">
        <v>178</v>
      </c>
      <c r="G30" s="6">
        <f>T22</f>
        <v>118661.08540000001</v>
      </c>
      <c r="H30" s="158" t="s">
        <v>56</v>
      </c>
      <c r="I30" s="159"/>
    </row>
    <row r="31" spans="1:20" x14ac:dyDescent="0.55000000000000004">
      <c r="A31" s="5">
        <v>3</v>
      </c>
      <c r="B31" s="5" t="s">
        <v>34</v>
      </c>
      <c r="C31" s="5">
        <v>32</v>
      </c>
      <c r="D31" s="5">
        <v>71</v>
      </c>
      <c r="E31" s="6">
        <f>B23</f>
        <v>17902.3</v>
      </c>
      <c r="F31" s="5" t="s">
        <v>178</v>
      </c>
      <c r="G31" s="6">
        <f>T23</f>
        <v>265637.90785999998</v>
      </c>
      <c r="H31" s="158" t="s">
        <v>57</v>
      </c>
      <c r="I31" s="159"/>
    </row>
    <row r="32" spans="1:20" x14ac:dyDescent="0.55000000000000004">
      <c r="A32" s="5">
        <v>4</v>
      </c>
      <c r="B32" s="19" t="s">
        <v>197</v>
      </c>
      <c r="C32" s="5">
        <v>32</v>
      </c>
      <c r="D32" s="5">
        <v>71</v>
      </c>
      <c r="E32" s="6">
        <f>B24</f>
        <v>7600.7</v>
      </c>
      <c r="F32" s="5" t="s">
        <v>178</v>
      </c>
      <c r="G32" s="6">
        <f>T24</f>
        <v>112780.70673999999</v>
      </c>
      <c r="H32" s="158" t="s">
        <v>58</v>
      </c>
      <c r="I32" s="159"/>
    </row>
    <row r="33" spans="1:9" x14ac:dyDescent="0.55000000000000004">
      <c r="A33" s="5">
        <v>5</v>
      </c>
      <c r="B33" s="19" t="s">
        <v>197</v>
      </c>
      <c r="C33" s="5">
        <v>32</v>
      </c>
      <c r="D33" s="5">
        <v>71</v>
      </c>
      <c r="E33" s="6">
        <f>B25</f>
        <v>2022.3000000000002</v>
      </c>
      <c r="F33" s="5" t="s">
        <v>178</v>
      </c>
      <c r="G33" s="6">
        <f>T25</f>
        <v>28233.936990000002</v>
      </c>
      <c r="H33" s="158" t="s">
        <v>198</v>
      </c>
      <c r="I33" s="159"/>
    </row>
    <row r="36" spans="1:9" x14ac:dyDescent="0.55000000000000004">
      <c r="B36" s="105" t="s">
        <v>223</v>
      </c>
      <c r="C36" s="141" t="s">
        <v>224</v>
      </c>
      <c r="D36" s="144" t="s">
        <v>53</v>
      </c>
      <c r="E36" s="144" t="s">
        <v>56</v>
      </c>
      <c r="F36" s="144" t="s">
        <v>57</v>
      </c>
      <c r="G36" s="144" t="s">
        <v>58</v>
      </c>
      <c r="H36" s="144" t="s">
        <v>59</v>
      </c>
    </row>
    <row r="37" spans="1:9" ht="28.8" x14ac:dyDescent="0.55000000000000004">
      <c r="B37" s="104" t="s">
        <v>281</v>
      </c>
      <c r="C37" s="137" t="s">
        <v>283</v>
      </c>
      <c r="D37" s="145">
        <f>B21</f>
        <v>313468</v>
      </c>
      <c r="E37" s="145">
        <f>B22</f>
        <v>7997</v>
      </c>
      <c r="F37" s="145">
        <f>B23</f>
        <v>17902.3</v>
      </c>
      <c r="G37" s="145">
        <f>B24</f>
        <v>7600.7</v>
      </c>
      <c r="H37" s="20">
        <f>B25</f>
        <v>2022.3000000000002</v>
      </c>
    </row>
    <row r="38" spans="1:9" ht="43.2" x14ac:dyDescent="0.55000000000000004">
      <c r="B38" s="109" t="s">
        <v>282</v>
      </c>
      <c r="C38" s="137" t="s">
        <v>284</v>
      </c>
      <c r="D38" s="136"/>
      <c r="E38" s="136"/>
      <c r="F38" s="136"/>
      <c r="G38" s="136"/>
      <c r="H38" s="136"/>
    </row>
    <row r="39" spans="1:9" x14ac:dyDescent="0.55000000000000004">
      <c r="B39" s="105"/>
      <c r="C39" s="141"/>
      <c r="D39" s="136"/>
      <c r="E39" s="136"/>
      <c r="F39" s="136"/>
      <c r="G39" s="136"/>
      <c r="H39" s="136"/>
    </row>
    <row r="40" spans="1:9" ht="28.8" x14ac:dyDescent="0.55000000000000004">
      <c r="B40" s="107" t="s">
        <v>265</v>
      </c>
      <c r="C40" s="142" t="s">
        <v>264</v>
      </c>
      <c r="D40" s="136" t="s">
        <v>338</v>
      </c>
      <c r="E40" s="136" t="s">
        <v>339</v>
      </c>
      <c r="F40" s="136" t="s">
        <v>339</v>
      </c>
      <c r="G40" s="136" t="s">
        <v>339</v>
      </c>
      <c r="H40" s="136" t="s">
        <v>339</v>
      </c>
    </row>
    <row r="41" spans="1:9" x14ac:dyDescent="0.55000000000000004">
      <c r="B41" s="136" t="s">
        <v>239</v>
      </c>
      <c r="C41" s="137" t="s">
        <v>19</v>
      </c>
      <c r="D41" s="136" t="str">
        <f>C21</f>
        <v>RUB</v>
      </c>
      <c r="E41" s="136" t="str">
        <f>C22</f>
        <v>CNY</v>
      </c>
      <c r="F41" s="136" t="str">
        <f>C23</f>
        <v>CNY</v>
      </c>
      <c r="G41" s="136" t="str">
        <f>C24</f>
        <v>CNY</v>
      </c>
      <c r="H41" s="136" t="str">
        <f>C25</f>
        <v>CNY</v>
      </c>
    </row>
    <row r="42" spans="1:9" x14ac:dyDescent="0.55000000000000004">
      <c r="B42" s="108" t="s">
        <v>251</v>
      </c>
      <c r="C42" s="137" t="s">
        <v>252</v>
      </c>
      <c r="D42" s="136" t="s">
        <v>334</v>
      </c>
      <c r="E42" s="136" t="s">
        <v>334</v>
      </c>
      <c r="F42" s="136" t="s">
        <v>334</v>
      </c>
      <c r="G42" s="136" t="s">
        <v>334</v>
      </c>
      <c r="H42" s="136" t="s">
        <v>334</v>
      </c>
    </row>
    <row r="43" spans="1:9" ht="57.6" x14ac:dyDescent="0.55000000000000004">
      <c r="B43" s="108" t="s">
        <v>243</v>
      </c>
      <c r="C43" s="142" t="s">
        <v>232</v>
      </c>
      <c r="D43" s="136">
        <v>1</v>
      </c>
      <c r="E43" s="101">
        <f>K5</f>
        <v>14.838200000000001</v>
      </c>
      <c r="F43" s="101">
        <f>K5</f>
        <v>14.838200000000001</v>
      </c>
      <c r="G43" s="101">
        <f>K5</f>
        <v>14.838200000000001</v>
      </c>
      <c r="H43" s="101">
        <f>K6</f>
        <v>13.9613</v>
      </c>
    </row>
    <row r="44" spans="1:9" ht="28.8" x14ac:dyDescent="0.55000000000000004">
      <c r="B44" s="106" t="s">
        <v>270</v>
      </c>
      <c r="C44" s="142" t="s">
        <v>268</v>
      </c>
      <c r="D44" s="136" t="s">
        <v>300</v>
      </c>
      <c r="E44" s="136" t="s">
        <v>300</v>
      </c>
      <c r="F44" s="136" t="s">
        <v>300</v>
      </c>
      <c r="G44" s="136" t="s">
        <v>300</v>
      </c>
      <c r="H44" s="136" t="s">
        <v>336</v>
      </c>
    </row>
    <row r="45" spans="1:9" ht="28.8" x14ac:dyDescent="0.55000000000000004">
      <c r="B45" s="14" t="s">
        <v>240</v>
      </c>
      <c r="C45" s="137" t="s">
        <v>242</v>
      </c>
      <c r="D45" s="20">
        <f>D37</f>
        <v>313468</v>
      </c>
      <c r="E45" s="20">
        <f>E37</f>
        <v>7997</v>
      </c>
      <c r="F45" s="20">
        <f>F37</f>
        <v>17902.3</v>
      </c>
      <c r="G45" s="20">
        <f>G37</f>
        <v>7600.7</v>
      </c>
      <c r="H45" s="20">
        <f>H37</f>
        <v>2022.3000000000002</v>
      </c>
    </row>
    <row r="46" spans="1:9" ht="28.8" x14ac:dyDescent="0.55000000000000004">
      <c r="B46" s="109" t="s">
        <v>241</v>
      </c>
      <c r="C46" s="137" t="s">
        <v>230</v>
      </c>
      <c r="D46" s="136"/>
      <c r="E46" s="136"/>
      <c r="F46" s="136"/>
      <c r="G46" s="136"/>
      <c r="H46" s="136"/>
    </row>
    <row r="47" spans="1:9" ht="28.8" x14ac:dyDescent="0.55000000000000004">
      <c r="B47" s="14" t="s">
        <v>276</v>
      </c>
      <c r="C47" s="137" t="s">
        <v>328</v>
      </c>
      <c r="D47" s="9">
        <f>D45*D43</f>
        <v>313468</v>
      </c>
      <c r="E47" s="9">
        <f>E45*E43</f>
        <v>118661.08540000001</v>
      </c>
      <c r="F47" s="9">
        <f>F45*F43</f>
        <v>265637.90785999998</v>
      </c>
      <c r="G47" s="9">
        <f>G45*G43</f>
        <v>112780.70673999999</v>
      </c>
      <c r="H47" s="9">
        <f>H45*H43</f>
        <v>28233.936990000002</v>
      </c>
    </row>
    <row r="48" spans="1:9" x14ac:dyDescent="0.55000000000000004">
      <c r="B48" s="105"/>
      <c r="C48" s="141"/>
      <c r="D48" s="136"/>
      <c r="E48" s="136"/>
      <c r="F48" s="136"/>
      <c r="G48" s="136"/>
      <c r="H48" s="136"/>
    </row>
    <row r="49" spans="2:8" x14ac:dyDescent="0.55000000000000004">
      <c r="B49" s="106" t="s">
        <v>225</v>
      </c>
      <c r="C49" s="137" t="s">
        <v>131</v>
      </c>
      <c r="D49" s="136" t="s">
        <v>179</v>
      </c>
      <c r="E49" s="136" t="s">
        <v>178</v>
      </c>
      <c r="F49" s="136" t="s">
        <v>178</v>
      </c>
      <c r="G49" s="136" t="s">
        <v>178</v>
      </c>
      <c r="H49" s="136" t="s">
        <v>178</v>
      </c>
    </row>
    <row r="50" spans="2:8" ht="57.6" x14ac:dyDescent="0.55000000000000004">
      <c r="B50" s="106" t="s">
        <v>231</v>
      </c>
      <c r="C50" s="142" t="s">
        <v>234</v>
      </c>
      <c r="D50" s="136">
        <v>1</v>
      </c>
      <c r="E50" s="101">
        <f>K5</f>
        <v>14.838200000000001</v>
      </c>
      <c r="F50" s="101">
        <f>K5</f>
        <v>14.838200000000001</v>
      </c>
      <c r="G50" s="101">
        <f>K5</f>
        <v>14.838200000000001</v>
      </c>
      <c r="H50" s="136">
        <f>K6</f>
        <v>13.9613</v>
      </c>
    </row>
    <row r="51" spans="2:8" ht="28.8" x14ac:dyDescent="0.55000000000000004">
      <c r="B51" s="106" t="s">
        <v>266</v>
      </c>
      <c r="C51" s="142" t="s">
        <v>267</v>
      </c>
      <c r="D51" s="136" t="s">
        <v>300</v>
      </c>
      <c r="E51" s="136" t="s">
        <v>300</v>
      </c>
      <c r="F51" s="136" t="s">
        <v>300</v>
      </c>
      <c r="G51" s="136" t="s">
        <v>300</v>
      </c>
      <c r="H51" s="136" t="s">
        <v>336</v>
      </c>
    </row>
    <row r="52" spans="2:8" ht="43.2" x14ac:dyDescent="0.55000000000000004">
      <c r="B52" s="106" t="s">
        <v>235</v>
      </c>
      <c r="C52" s="137" t="s">
        <v>330</v>
      </c>
      <c r="D52" s="9">
        <f>D45*D43/D50</f>
        <v>313468</v>
      </c>
      <c r="E52" s="9">
        <f>E45*E43/E50</f>
        <v>7997.0000000000009</v>
      </c>
      <c r="F52" s="9">
        <f>F45*F43/F50</f>
        <v>17902.3</v>
      </c>
      <c r="G52" s="9">
        <f>G45*G43/G50</f>
        <v>7600.6999999999989</v>
      </c>
      <c r="H52" s="9">
        <f>H45*H43/H50</f>
        <v>2022.3000000000002</v>
      </c>
    </row>
    <row r="53" spans="2:8" x14ac:dyDescent="0.55000000000000004">
      <c r="B53" s="106" t="s">
        <v>226</v>
      </c>
      <c r="C53" s="137" t="s">
        <v>227</v>
      </c>
      <c r="D53" s="136"/>
      <c r="E53" s="136"/>
      <c r="F53" s="136"/>
      <c r="G53" s="136"/>
      <c r="H53" s="136"/>
    </row>
    <row r="54" spans="2:8" ht="28.8" x14ac:dyDescent="0.55000000000000004">
      <c r="B54" s="106" t="s">
        <v>228</v>
      </c>
      <c r="C54" s="137" t="s">
        <v>236</v>
      </c>
      <c r="D54" s="136"/>
      <c r="E54" s="136"/>
      <c r="F54" s="136"/>
      <c r="G54" s="136"/>
      <c r="H54" s="136"/>
    </row>
    <row r="55" spans="2:8" ht="43.2" x14ac:dyDescent="0.55000000000000004">
      <c r="B55" s="106" t="s">
        <v>237</v>
      </c>
      <c r="C55" s="137" t="s">
        <v>233</v>
      </c>
      <c r="D55" s="9">
        <f>D52*D50</f>
        <v>313468</v>
      </c>
      <c r="E55" s="9">
        <f>E52*E50</f>
        <v>118661.08540000001</v>
      </c>
      <c r="F55" s="9">
        <f>F52*F50</f>
        <v>265637.90785999998</v>
      </c>
      <c r="G55" s="9">
        <f>G52*G50</f>
        <v>112780.70673999999</v>
      </c>
      <c r="H55" s="9">
        <f>H52*H50</f>
        <v>28233.936990000002</v>
      </c>
    </row>
    <row r="56" spans="2:8" x14ac:dyDescent="0.55000000000000004">
      <c r="B56" s="106" t="s">
        <v>229</v>
      </c>
      <c r="C56" s="137" t="s">
        <v>238</v>
      </c>
      <c r="D56" s="136"/>
      <c r="E56" s="136"/>
      <c r="F56" s="136"/>
      <c r="G56" s="136"/>
      <c r="H56" s="136"/>
    </row>
    <row r="57" spans="2:8" x14ac:dyDescent="0.55000000000000004">
      <c r="B57" s="105"/>
      <c r="C57" s="141"/>
      <c r="D57" s="136"/>
      <c r="E57" s="136"/>
      <c r="F57" s="136"/>
      <c r="G57" s="136"/>
      <c r="H57" s="136"/>
    </row>
    <row r="58" spans="2:8" ht="43.2" x14ac:dyDescent="0.55000000000000004">
      <c r="B58" s="136" t="s">
        <v>244</v>
      </c>
      <c r="C58" s="142" t="s">
        <v>245</v>
      </c>
      <c r="D58" s="136">
        <f>D50/D43</f>
        <v>1</v>
      </c>
      <c r="E58" s="136">
        <f>E50/E43</f>
        <v>1</v>
      </c>
      <c r="F58" s="136">
        <f>F50/F43</f>
        <v>1</v>
      </c>
      <c r="G58" s="136">
        <f>G50/G43</f>
        <v>1</v>
      </c>
      <c r="H58" s="136">
        <f>H50/H43</f>
        <v>1</v>
      </c>
    </row>
    <row r="59" spans="2:8" ht="28.8" x14ac:dyDescent="0.55000000000000004">
      <c r="B59" s="104" t="s">
        <v>269</v>
      </c>
      <c r="C59" s="142" t="s">
        <v>271</v>
      </c>
      <c r="D59" s="136" t="s">
        <v>300</v>
      </c>
      <c r="E59" s="136" t="s">
        <v>300</v>
      </c>
      <c r="F59" s="136" t="s">
        <v>300</v>
      </c>
      <c r="G59" s="136" t="s">
        <v>300</v>
      </c>
      <c r="H59" s="136" t="s">
        <v>336</v>
      </c>
    </row>
    <row r="60" spans="2:8" ht="43.2" x14ac:dyDescent="0.55000000000000004">
      <c r="B60" s="106" t="s">
        <v>329</v>
      </c>
      <c r="C60" s="137" t="s">
        <v>331</v>
      </c>
      <c r="D60" s="20">
        <f>D45/D58</f>
        <v>313468</v>
      </c>
      <c r="E60" s="20">
        <f>E45/E58</f>
        <v>7997</v>
      </c>
      <c r="F60" s="20">
        <f>F45/F58</f>
        <v>17902.3</v>
      </c>
      <c r="G60" s="20">
        <f>G45/G58</f>
        <v>7600.7</v>
      </c>
      <c r="H60" s="20">
        <f>H45/H58</f>
        <v>2022.3000000000002</v>
      </c>
    </row>
    <row r="61" spans="2:8" ht="43.2" x14ac:dyDescent="0.55000000000000004">
      <c r="B61" s="106" t="s">
        <v>333</v>
      </c>
      <c r="C61" s="137" t="s">
        <v>332</v>
      </c>
      <c r="D61" s="20">
        <f>D60*D50</f>
        <v>313468</v>
      </c>
      <c r="E61" s="20">
        <f>ROUND(E60*E50,2)</f>
        <v>118661.09</v>
      </c>
      <c r="F61" s="20">
        <f>ROUND(F60*F50,2)</f>
        <v>265637.90999999997</v>
      </c>
      <c r="G61" s="20">
        <f>ROUND(G60*G50,2)</f>
        <v>112780.71</v>
      </c>
      <c r="H61" s="20">
        <f>ROUND(H60*H50,2)</f>
        <v>28233.94</v>
      </c>
    </row>
    <row r="62" spans="2:8" x14ac:dyDescent="0.55000000000000004">
      <c r="B62" s="136"/>
      <c r="C62" s="137"/>
      <c r="D62" s="20"/>
      <c r="E62" s="20"/>
      <c r="F62" s="20"/>
      <c r="G62" s="20"/>
      <c r="H62" s="20"/>
    </row>
    <row r="63" spans="2:8" ht="72" x14ac:dyDescent="0.55000000000000004">
      <c r="B63" s="136" t="s">
        <v>294</v>
      </c>
      <c r="C63" s="137" t="s">
        <v>296</v>
      </c>
      <c r="D63" s="20">
        <f>ROUND(D52-D60,2)</f>
        <v>0</v>
      </c>
      <c r="E63" s="20">
        <f>ROUND(E52-E60,2)</f>
        <v>0</v>
      </c>
      <c r="F63" s="20">
        <f>ROUND(F52-F60,2)</f>
        <v>0</v>
      </c>
      <c r="G63" s="20">
        <f>ROUND(G52-G60,2)</f>
        <v>0</v>
      </c>
      <c r="H63" s="20">
        <f>ROUND(H52-H60,2)</f>
        <v>0</v>
      </c>
    </row>
    <row r="64" spans="2:8" ht="86.4" x14ac:dyDescent="0.55000000000000004">
      <c r="B64" s="136" t="s">
        <v>295</v>
      </c>
      <c r="C64" s="137" t="s">
        <v>297</v>
      </c>
      <c r="D64" s="20">
        <f>D55-D61</f>
        <v>0</v>
      </c>
      <c r="E64" s="20">
        <f>E55-E61</f>
        <v>-4.5999999856576324E-3</v>
      </c>
      <c r="F64" s="20">
        <f>F55-F61</f>
        <v>-2.1399999968707561E-3</v>
      </c>
      <c r="G64" s="20">
        <f>G55-G61</f>
        <v>-3.260000012232922E-3</v>
      </c>
      <c r="H64" s="20">
        <f>H55-H61</f>
        <v>-3.0099999967205804E-3</v>
      </c>
    </row>
  </sheetData>
  <mergeCells count="17">
    <mergeCell ref="H33:I33"/>
    <mergeCell ref="E20:H20"/>
    <mergeCell ref="H29:I29"/>
    <mergeCell ref="H30:I30"/>
    <mergeCell ref="H31:I31"/>
    <mergeCell ref="H32:I32"/>
    <mergeCell ref="H28:I28"/>
    <mergeCell ref="E21:H21"/>
    <mergeCell ref="E22:H22"/>
    <mergeCell ref="E23:H23"/>
    <mergeCell ref="E24:H24"/>
    <mergeCell ref="E25:H25"/>
    <mergeCell ref="J2:K2"/>
    <mergeCell ref="J3:J4"/>
    <mergeCell ref="G4:H4"/>
    <mergeCell ref="G5:H5"/>
    <mergeCell ref="G6:H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7"/>
  <sheetViews>
    <sheetView zoomScaleNormal="100" workbookViewId="0">
      <selection activeCell="G103" sqref="G103"/>
    </sheetView>
  </sheetViews>
  <sheetFormatPr defaultRowHeight="14.4" x14ac:dyDescent="0.55000000000000004"/>
  <cols>
    <col min="1" max="1" width="4.47265625" customWidth="1"/>
    <col min="2" max="2" width="20.5234375" customWidth="1"/>
    <col min="3" max="3" width="15" customWidth="1"/>
    <col min="4" max="4" width="20.7890625" customWidth="1"/>
    <col min="5" max="5" width="15" customWidth="1"/>
    <col min="6" max="6" width="16.47265625" customWidth="1"/>
    <col min="7" max="7" width="16.5234375" customWidth="1"/>
    <col min="8" max="8" width="37.15625" customWidth="1"/>
    <col min="9" max="9" width="1.47265625" customWidth="1"/>
    <col min="10" max="10" width="17.47265625" customWidth="1"/>
    <col min="11" max="11" width="18.15625" customWidth="1"/>
    <col min="12" max="12" width="15.7890625" customWidth="1"/>
    <col min="13" max="13" width="13.47265625" customWidth="1"/>
    <col min="15" max="15" width="10.5234375" customWidth="1"/>
    <col min="16" max="16" width="12.15625" customWidth="1"/>
    <col min="19" max="19" width="15.15625" customWidth="1"/>
    <col min="22" max="22" width="9.7890625" bestFit="1" customWidth="1"/>
  </cols>
  <sheetData>
    <row r="1" spans="1:3" x14ac:dyDescent="0.55000000000000004">
      <c r="A1" s="1" t="s">
        <v>112</v>
      </c>
    </row>
    <row r="2" spans="1:3" x14ac:dyDescent="0.55000000000000004">
      <c r="A2" t="s">
        <v>108</v>
      </c>
      <c r="B2" t="s">
        <v>109</v>
      </c>
    </row>
    <row r="3" spans="1:3" x14ac:dyDescent="0.55000000000000004">
      <c r="A3">
        <v>1</v>
      </c>
      <c r="B3" t="s">
        <v>114</v>
      </c>
    </row>
    <row r="4" spans="1:3" x14ac:dyDescent="0.55000000000000004">
      <c r="A4">
        <v>2</v>
      </c>
      <c r="B4" t="s">
        <v>167</v>
      </c>
    </row>
    <row r="5" spans="1:3" x14ac:dyDescent="0.55000000000000004">
      <c r="A5">
        <v>3</v>
      </c>
      <c r="B5" t="s">
        <v>110</v>
      </c>
    </row>
    <row r="6" spans="1:3" x14ac:dyDescent="0.55000000000000004">
      <c r="A6">
        <v>4</v>
      </c>
      <c r="B6" t="s">
        <v>111</v>
      </c>
    </row>
    <row r="7" spans="1:3" x14ac:dyDescent="0.55000000000000004">
      <c r="A7">
        <v>5</v>
      </c>
      <c r="B7" t="s">
        <v>171</v>
      </c>
    </row>
    <row r="8" spans="1:3" x14ac:dyDescent="0.55000000000000004">
      <c r="A8">
        <v>6</v>
      </c>
      <c r="B8" t="s">
        <v>113</v>
      </c>
    </row>
    <row r="9" spans="1:3" x14ac:dyDescent="0.55000000000000004">
      <c r="A9">
        <v>7</v>
      </c>
      <c r="B9" t="s">
        <v>166</v>
      </c>
    </row>
    <row r="11" spans="1:3" x14ac:dyDescent="0.55000000000000004">
      <c r="B11" t="s">
        <v>115</v>
      </c>
      <c r="C11" t="s">
        <v>114</v>
      </c>
    </row>
    <row r="23" spans="1:8" ht="14.7" thickBot="1" x14ac:dyDescent="0.6">
      <c r="B23" t="s">
        <v>163</v>
      </c>
      <c r="C23" t="s">
        <v>199</v>
      </c>
    </row>
    <row r="24" spans="1:8" ht="14.7" thickBot="1" x14ac:dyDescent="0.6">
      <c r="B24" s="75" t="s">
        <v>116</v>
      </c>
      <c r="C24" s="15"/>
    </row>
    <row r="25" spans="1:8" x14ac:dyDescent="0.55000000000000004">
      <c r="B25" s="91" t="s">
        <v>117</v>
      </c>
      <c r="C25" s="92"/>
      <c r="D25" s="65" t="s">
        <v>54</v>
      </c>
      <c r="E25" s="65" t="s">
        <v>14</v>
      </c>
      <c r="F25" s="65" t="s">
        <v>118</v>
      </c>
      <c r="G25" s="66" t="s">
        <v>119</v>
      </c>
    </row>
    <row r="26" spans="1:8" x14ac:dyDescent="0.55000000000000004">
      <c r="B26" s="93" t="s">
        <v>200</v>
      </c>
      <c r="C26" s="94"/>
      <c r="D26" s="6">
        <v>33500</v>
      </c>
      <c r="E26" s="5" t="s">
        <v>178</v>
      </c>
      <c r="F26" s="5">
        <f>'1. Пример Китай'!E5</f>
        <v>14.838200000000001</v>
      </c>
      <c r="G26" s="7">
        <v>45624</v>
      </c>
    </row>
    <row r="27" spans="1:8" ht="17.2" customHeight="1" x14ac:dyDescent="0.55000000000000004">
      <c r="B27" s="93" t="s">
        <v>201</v>
      </c>
      <c r="C27" s="94"/>
      <c r="D27" s="6">
        <v>313468</v>
      </c>
      <c r="E27" s="5" t="s">
        <v>179</v>
      </c>
      <c r="F27" s="5">
        <v>1</v>
      </c>
      <c r="G27" s="7">
        <v>45624</v>
      </c>
    </row>
    <row r="28" spans="1:8" ht="13" customHeight="1" x14ac:dyDescent="0.55000000000000004"/>
    <row r="29" spans="1:8" ht="14.7" thickBot="1" x14ac:dyDescent="0.6">
      <c r="B29" t="s">
        <v>148</v>
      </c>
      <c r="C29" t="s">
        <v>110</v>
      </c>
    </row>
    <row r="30" spans="1:8" ht="14.7" thickBot="1" x14ac:dyDescent="0.6">
      <c r="A30" s="63" t="s">
        <v>125</v>
      </c>
      <c r="B30" s="76"/>
    </row>
    <row r="31" spans="1:8" ht="29.2" customHeight="1" x14ac:dyDescent="0.55000000000000004">
      <c r="A31" s="79" t="s">
        <v>25</v>
      </c>
      <c r="B31" s="71" t="s">
        <v>120</v>
      </c>
      <c r="C31" s="71" t="s">
        <v>23</v>
      </c>
      <c r="D31" s="71" t="s">
        <v>121</v>
      </c>
      <c r="E31" s="71" t="s">
        <v>24</v>
      </c>
      <c r="F31" s="71" t="s">
        <v>122</v>
      </c>
      <c r="G31" s="71" t="s">
        <v>123</v>
      </c>
      <c r="H31" s="72" t="s">
        <v>124</v>
      </c>
    </row>
    <row r="32" spans="1:8" ht="14.7" thickBot="1" x14ac:dyDescent="0.6">
      <c r="A32" s="81"/>
      <c r="B32" s="78"/>
      <c r="C32" s="68"/>
      <c r="D32" s="69"/>
      <c r="E32" s="68"/>
      <c r="F32" s="69"/>
      <c r="G32" s="69"/>
      <c r="H32" s="74"/>
    </row>
    <row r="34" spans="2:9" ht="14.7" thickBot="1" x14ac:dyDescent="0.6">
      <c r="B34" t="s">
        <v>202</v>
      </c>
      <c r="C34" t="s">
        <v>111</v>
      </c>
    </row>
    <row r="35" spans="2:9" x14ac:dyDescent="0.55000000000000004">
      <c r="B35" s="165" t="s">
        <v>127</v>
      </c>
      <c r="C35" s="165" t="s">
        <v>128</v>
      </c>
    </row>
    <row r="36" spans="2:9" ht="14.7" thickBot="1" x14ac:dyDescent="0.6">
      <c r="B36" s="166"/>
      <c r="C36" s="166"/>
    </row>
    <row r="37" spans="2:9" ht="6" customHeight="1" x14ac:dyDescent="0.55000000000000004">
      <c r="B37" s="63"/>
      <c r="C37" s="85"/>
      <c r="D37" s="85"/>
      <c r="E37" s="85"/>
      <c r="F37" s="85"/>
      <c r="G37" s="85"/>
      <c r="H37" s="85"/>
      <c r="I37" s="64"/>
    </row>
    <row r="38" spans="2:9" x14ac:dyDescent="0.55000000000000004">
      <c r="B38" s="86" t="s">
        <v>140</v>
      </c>
      <c r="C38" s="5">
        <v>1</v>
      </c>
      <c r="D38" s="15" t="s">
        <v>129</v>
      </c>
      <c r="E38" s="5">
        <v>1</v>
      </c>
      <c r="F38" s="15"/>
      <c r="G38" s="158" t="s">
        <v>35</v>
      </c>
      <c r="H38" s="159"/>
      <c r="I38" s="87"/>
    </row>
    <row r="39" spans="2:9" ht="4.5" customHeight="1" x14ac:dyDescent="0.55000000000000004">
      <c r="B39" s="86"/>
      <c r="C39" s="15"/>
      <c r="D39" s="15"/>
      <c r="E39" s="15"/>
      <c r="F39" s="15"/>
      <c r="G39" s="15"/>
      <c r="H39" s="15"/>
      <c r="I39" s="87"/>
    </row>
    <row r="40" spans="2:9" x14ac:dyDescent="0.55000000000000004">
      <c r="B40" s="86" t="s">
        <v>141</v>
      </c>
      <c r="C40" s="157" t="s">
        <v>35</v>
      </c>
      <c r="D40" s="157"/>
      <c r="E40" s="157"/>
      <c r="F40" s="157"/>
      <c r="G40" s="157"/>
      <c r="H40" s="157"/>
      <c r="I40" s="87"/>
    </row>
    <row r="41" spans="2:9" ht="7" customHeight="1" x14ac:dyDescent="0.55000000000000004">
      <c r="B41" s="86"/>
      <c r="C41" s="15"/>
      <c r="D41" s="15"/>
      <c r="E41" s="15"/>
      <c r="F41" s="15"/>
      <c r="G41" s="15"/>
      <c r="H41" s="15"/>
      <c r="I41" s="87"/>
    </row>
    <row r="42" spans="2:9" x14ac:dyDescent="0.55000000000000004">
      <c r="B42" s="86" t="s">
        <v>174</v>
      </c>
      <c r="C42" s="6">
        <f>'1. Пример Китай'!B21</f>
        <v>313468</v>
      </c>
      <c r="D42" s="15" t="s">
        <v>133</v>
      </c>
      <c r="E42" s="5" t="s">
        <v>179</v>
      </c>
      <c r="F42" s="116" t="s">
        <v>306</v>
      </c>
      <c r="G42" s="82"/>
      <c r="H42" s="84"/>
      <c r="I42" s="87"/>
    </row>
    <row r="43" spans="2:9" ht="7" customHeight="1" x14ac:dyDescent="0.55000000000000004">
      <c r="B43" s="86"/>
      <c r="C43" s="15"/>
      <c r="D43" s="15"/>
      <c r="E43" s="15"/>
      <c r="F43" s="15"/>
      <c r="G43" s="15"/>
      <c r="H43" s="15"/>
      <c r="I43" s="87"/>
    </row>
    <row r="44" spans="2:9" x14ac:dyDescent="0.55000000000000004">
      <c r="B44" s="86" t="s">
        <v>143</v>
      </c>
      <c r="C44" s="5" t="s">
        <v>179</v>
      </c>
      <c r="D44" s="15" t="s">
        <v>132</v>
      </c>
      <c r="E44" s="82" t="s">
        <v>203</v>
      </c>
      <c r="F44" s="83"/>
      <c r="G44" s="83"/>
      <c r="H44" s="84"/>
      <c r="I44" s="87"/>
    </row>
    <row r="45" spans="2:9" ht="7" customHeight="1" x14ac:dyDescent="0.55000000000000004">
      <c r="B45" s="86"/>
      <c r="C45" s="15"/>
      <c r="D45" s="15"/>
      <c r="E45" s="15"/>
      <c r="F45" s="15"/>
      <c r="G45" s="15"/>
      <c r="H45" s="15"/>
      <c r="I45" s="87"/>
    </row>
    <row r="46" spans="2:9" x14ac:dyDescent="0.55000000000000004">
      <c r="B46" s="86" t="s">
        <v>145</v>
      </c>
      <c r="C46" s="6">
        <f>C42</f>
        <v>313468</v>
      </c>
      <c r="D46" s="15" t="s">
        <v>134</v>
      </c>
      <c r="E46" s="5">
        <v>1</v>
      </c>
      <c r="F46" s="15"/>
      <c r="G46" s="82"/>
      <c r="H46" s="84"/>
      <c r="I46" s="87"/>
    </row>
    <row r="47" spans="2:9" ht="7" customHeight="1" x14ac:dyDescent="0.55000000000000004">
      <c r="B47" s="86"/>
      <c r="C47" s="15"/>
      <c r="D47" s="15"/>
      <c r="E47" s="15"/>
      <c r="F47" s="15"/>
      <c r="G47" s="15"/>
      <c r="H47" s="15"/>
      <c r="I47" s="87"/>
    </row>
    <row r="48" spans="2:9" x14ac:dyDescent="0.55000000000000004">
      <c r="B48" s="86" t="s">
        <v>144</v>
      </c>
      <c r="C48" s="6">
        <f>C46</f>
        <v>313468</v>
      </c>
      <c r="D48" s="15" t="s">
        <v>139</v>
      </c>
      <c r="E48" s="5">
        <v>1</v>
      </c>
      <c r="F48" s="15"/>
      <c r="G48" s="82"/>
      <c r="H48" s="84"/>
      <c r="I48" s="87"/>
    </row>
    <row r="49" spans="2:9" ht="7.5" customHeight="1" x14ac:dyDescent="0.55000000000000004">
      <c r="B49" s="86"/>
      <c r="C49" s="15"/>
      <c r="D49" s="15"/>
      <c r="E49" s="15"/>
      <c r="F49" s="15"/>
      <c r="G49" s="15"/>
      <c r="H49" s="15"/>
      <c r="I49" s="87"/>
    </row>
    <row r="50" spans="2:9" x14ac:dyDescent="0.55000000000000004">
      <c r="B50" s="86" t="s">
        <v>146</v>
      </c>
      <c r="C50" s="15"/>
      <c r="D50" s="15"/>
      <c r="E50" s="15"/>
      <c r="F50" s="15"/>
      <c r="G50" s="15"/>
      <c r="H50" s="15"/>
      <c r="I50" s="87"/>
    </row>
    <row r="51" spans="2:9" ht="7" customHeight="1" thickBot="1" x14ac:dyDescent="0.6">
      <c r="B51" s="88"/>
      <c r="C51" s="89"/>
      <c r="D51" s="89"/>
      <c r="E51" s="89"/>
      <c r="F51" s="89"/>
      <c r="G51" s="89"/>
      <c r="H51" s="89"/>
      <c r="I51" s="90"/>
    </row>
    <row r="53" spans="2:9" ht="14.7" thickBot="1" x14ac:dyDescent="0.6">
      <c r="B53" t="s">
        <v>147</v>
      </c>
      <c r="C53" t="s">
        <v>111</v>
      </c>
    </row>
    <row r="54" spans="2:9" x14ac:dyDescent="0.55000000000000004">
      <c r="B54" s="165" t="s">
        <v>127</v>
      </c>
      <c r="C54" s="165" t="s">
        <v>128</v>
      </c>
    </row>
    <row r="55" spans="2:9" ht="14.7" thickBot="1" x14ac:dyDescent="0.6">
      <c r="B55" s="166"/>
      <c r="C55" s="166"/>
    </row>
    <row r="56" spans="2:9" ht="6" customHeight="1" x14ac:dyDescent="0.55000000000000004">
      <c r="B56" s="63"/>
      <c r="C56" s="85"/>
      <c r="D56" s="85"/>
      <c r="E56" s="85"/>
      <c r="F56" s="85"/>
      <c r="G56" s="85"/>
      <c r="H56" s="85"/>
      <c r="I56" s="64"/>
    </row>
    <row r="57" spans="2:9" x14ac:dyDescent="0.55000000000000004">
      <c r="B57" s="86" t="s">
        <v>140</v>
      </c>
      <c r="C57" s="5">
        <v>2</v>
      </c>
      <c r="D57" s="15" t="s">
        <v>129</v>
      </c>
      <c r="E57" s="5">
        <v>2</v>
      </c>
      <c r="F57" s="15"/>
      <c r="G57" s="158" t="s">
        <v>187</v>
      </c>
      <c r="H57" s="159"/>
      <c r="I57" s="87"/>
    </row>
    <row r="58" spans="2:9" ht="4.5" customHeight="1" x14ac:dyDescent="0.55000000000000004">
      <c r="B58" s="86"/>
      <c r="C58" s="15"/>
      <c r="D58" s="15"/>
      <c r="E58" s="15"/>
      <c r="F58" s="15"/>
      <c r="G58" s="15"/>
      <c r="H58" s="15"/>
      <c r="I58" s="87"/>
    </row>
    <row r="59" spans="2:9" x14ac:dyDescent="0.55000000000000004">
      <c r="B59" s="86" t="s">
        <v>141</v>
      </c>
      <c r="C59" s="157" t="s">
        <v>187</v>
      </c>
      <c r="D59" s="157"/>
      <c r="E59" s="157"/>
      <c r="F59" s="157"/>
      <c r="G59" s="157"/>
      <c r="H59" s="157"/>
      <c r="I59" s="87"/>
    </row>
    <row r="60" spans="2:9" ht="7" customHeight="1" x14ac:dyDescent="0.55000000000000004">
      <c r="B60" s="86"/>
      <c r="C60" s="15"/>
      <c r="D60" s="15"/>
      <c r="E60" s="15"/>
      <c r="F60" s="15"/>
      <c r="G60" s="15"/>
      <c r="H60" s="15"/>
      <c r="I60" s="87"/>
    </row>
    <row r="61" spans="2:9" x14ac:dyDescent="0.55000000000000004">
      <c r="B61" s="86" t="s">
        <v>142</v>
      </c>
      <c r="C61" s="6">
        <f>'1. Пример Китай'!B15</f>
        <v>7997</v>
      </c>
      <c r="D61" s="15" t="s">
        <v>133</v>
      </c>
      <c r="E61" s="5" t="s">
        <v>178</v>
      </c>
      <c r="F61" s="116" t="s">
        <v>306</v>
      </c>
      <c r="G61" s="82"/>
      <c r="H61" s="84"/>
      <c r="I61" s="87"/>
    </row>
    <row r="62" spans="2:9" ht="7" customHeight="1" x14ac:dyDescent="0.55000000000000004">
      <c r="B62" s="86"/>
      <c r="C62" s="15"/>
      <c r="D62" s="15"/>
      <c r="E62" s="15"/>
      <c r="F62" s="15"/>
      <c r="G62" s="15"/>
      <c r="H62" s="15"/>
      <c r="I62" s="87"/>
    </row>
    <row r="63" spans="2:9" x14ac:dyDescent="0.55000000000000004">
      <c r="B63" s="86" t="s">
        <v>143</v>
      </c>
      <c r="C63" s="5" t="s">
        <v>178</v>
      </c>
      <c r="D63" s="15" t="s">
        <v>132</v>
      </c>
      <c r="E63" s="82" t="s">
        <v>204</v>
      </c>
      <c r="F63" s="83"/>
      <c r="G63" s="83"/>
      <c r="H63" s="84"/>
      <c r="I63" s="87"/>
    </row>
    <row r="64" spans="2:9" ht="7" customHeight="1" x14ac:dyDescent="0.55000000000000004">
      <c r="B64" s="86"/>
      <c r="C64" s="15"/>
      <c r="D64" s="15"/>
      <c r="E64" s="15"/>
      <c r="F64" s="15"/>
      <c r="G64" s="15"/>
      <c r="H64" s="15"/>
      <c r="I64" s="87"/>
    </row>
    <row r="65" spans="2:9" x14ac:dyDescent="0.55000000000000004">
      <c r="B65" s="86" t="s">
        <v>145</v>
      </c>
      <c r="C65" s="6">
        <f>C61</f>
        <v>7997</v>
      </c>
      <c r="D65" s="15" t="s">
        <v>134</v>
      </c>
      <c r="E65" s="5">
        <v>1</v>
      </c>
      <c r="F65" s="15"/>
      <c r="G65" s="82"/>
      <c r="H65" s="84"/>
      <c r="I65" s="87"/>
    </row>
    <row r="66" spans="2:9" ht="7" customHeight="1" x14ac:dyDescent="0.55000000000000004">
      <c r="B66" s="86"/>
      <c r="C66" s="15"/>
      <c r="D66" s="15"/>
      <c r="E66" s="15"/>
      <c r="F66" s="15"/>
      <c r="G66" s="15"/>
      <c r="H66" s="15"/>
      <c r="I66" s="87"/>
    </row>
    <row r="67" spans="2:9" x14ac:dyDescent="0.55000000000000004">
      <c r="B67" s="86" t="s">
        <v>144</v>
      </c>
      <c r="C67" s="6">
        <f>'1. Пример Китай'!T22</f>
        <v>118661.08540000001</v>
      </c>
      <c r="D67" s="15" t="s">
        <v>139</v>
      </c>
      <c r="E67" s="5">
        <f>'1. Пример Китай'!P23</f>
        <v>14.838200000000001</v>
      </c>
      <c r="F67" s="15"/>
      <c r="G67" s="82" t="s">
        <v>205</v>
      </c>
      <c r="H67" s="84"/>
      <c r="I67" s="87"/>
    </row>
    <row r="68" spans="2:9" ht="7.5" customHeight="1" x14ac:dyDescent="0.55000000000000004">
      <c r="B68" s="86"/>
      <c r="C68" s="15"/>
      <c r="D68" s="15"/>
      <c r="E68" s="15"/>
      <c r="F68" s="15"/>
      <c r="G68" s="15"/>
      <c r="H68" s="15"/>
      <c r="I68" s="87"/>
    </row>
    <row r="69" spans="2:9" x14ac:dyDescent="0.55000000000000004">
      <c r="B69" s="86" t="s">
        <v>146</v>
      </c>
      <c r="C69" s="15"/>
      <c r="D69" s="15"/>
      <c r="E69" s="15"/>
      <c r="F69" s="15"/>
      <c r="G69" s="15"/>
      <c r="H69" s="15"/>
      <c r="I69" s="87"/>
    </row>
    <row r="70" spans="2:9" ht="7" customHeight="1" thickBot="1" x14ac:dyDescent="0.6">
      <c r="B70" s="88"/>
      <c r="C70" s="89"/>
      <c r="D70" s="89"/>
      <c r="E70" s="89"/>
      <c r="F70" s="89"/>
      <c r="G70" s="89"/>
      <c r="H70" s="89"/>
      <c r="I70" s="90"/>
    </row>
    <row r="72" spans="2:9" ht="14.7" thickBot="1" x14ac:dyDescent="0.6">
      <c r="B72" t="s">
        <v>172</v>
      </c>
      <c r="C72" t="s">
        <v>111</v>
      </c>
    </row>
    <row r="73" spans="2:9" x14ac:dyDescent="0.55000000000000004">
      <c r="B73" s="165" t="s">
        <v>127</v>
      </c>
      <c r="C73" s="165" t="s">
        <v>128</v>
      </c>
    </row>
    <row r="74" spans="2:9" ht="14.7" thickBot="1" x14ac:dyDescent="0.6">
      <c r="B74" s="166"/>
      <c r="C74" s="166"/>
    </row>
    <row r="75" spans="2:9" ht="6" customHeight="1" x14ac:dyDescent="0.55000000000000004">
      <c r="B75" s="63"/>
      <c r="C75" s="85"/>
      <c r="D75" s="85"/>
      <c r="E75" s="85"/>
      <c r="F75" s="85"/>
      <c r="G75" s="85"/>
      <c r="H75" s="85"/>
      <c r="I75" s="64"/>
    </row>
    <row r="76" spans="2:9" x14ac:dyDescent="0.55000000000000004">
      <c r="B76" s="86" t="s">
        <v>140</v>
      </c>
      <c r="C76" s="5">
        <v>3</v>
      </c>
      <c r="D76" s="15" t="s">
        <v>129</v>
      </c>
      <c r="E76" s="5">
        <v>3</v>
      </c>
      <c r="F76" s="15"/>
      <c r="G76" s="158" t="s">
        <v>34</v>
      </c>
      <c r="H76" s="159"/>
      <c r="I76" s="87"/>
    </row>
    <row r="77" spans="2:9" ht="4.5" customHeight="1" x14ac:dyDescent="0.55000000000000004">
      <c r="B77" s="86"/>
      <c r="C77" s="15"/>
      <c r="D77" s="15"/>
      <c r="E77" s="15"/>
      <c r="F77" s="15"/>
      <c r="G77" s="15"/>
      <c r="H77" s="15"/>
      <c r="I77" s="87"/>
    </row>
    <row r="78" spans="2:9" x14ac:dyDescent="0.55000000000000004">
      <c r="B78" s="86" t="s">
        <v>141</v>
      </c>
      <c r="C78" s="157" t="s">
        <v>34</v>
      </c>
      <c r="D78" s="157"/>
      <c r="E78" s="157"/>
      <c r="F78" s="157"/>
      <c r="G78" s="157"/>
      <c r="H78" s="157"/>
      <c r="I78" s="87"/>
    </row>
    <row r="79" spans="2:9" ht="7" customHeight="1" x14ac:dyDescent="0.55000000000000004">
      <c r="B79" s="86"/>
      <c r="C79" s="15"/>
      <c r="D79" s="15"/>
      <c r="E79" s="15"/>
      <c r="F79" s="15"/>
      <c r="G79" s="15"/>
      <c r="H79" s="15"/>
      <c r="I79" s="87"/>
    </row>
    <row r="80" spans="2:9" x14ac:dyDescent="0.55000000000000004">
      <c r="B80" s="86" t="s">
        <v>142</v>
      </c>
      <c r="C80" s="6">
        <f>'1. Пример Китай'!B23</f>
        <v>17902.3</v>
      </c>
      <c r="D80" s="15" t="s">
        <v>133</v>
      </c>
      <c r="E80" s="5" t="s">
        <v>178</v>
      </c>
      <c r="F80" s="116" t="s">
        <v>306</v>
      </c>
      <c r="G80" s="82"/>
      <c r="H80" s="84"/>
      <c r="I80" s="87"/>
    </row>
    <row r="81" spans="2:9" ht="7" customHeight="1" x14ac:dyDescent="0.55000000000000004">
      <c r="B81" s="86"/>
      <c r="C81" s="15"/>
      <c r="D81" s="15"/>
      <c r="E81" s="15"/>
      <c r="F81" s="15"/>
      <c r="G81" s="15"/>
      <c r="H81" s="15"/>
      <c r="I81" s="87"/>
    </row>
    <row r="82" spans="2:9" x14ac:dyDescent="0.55000000000000004">
      <c r="B82" s="86" t="s">
        <v>143</v>
      </c>
      <c r="C82" s="5" t="s">
        <v>178</v>
      </c>
      <c r="D82" s="15" t="s">
        <v>132</v>
      </c>
      <c r="E82" s="82" t="s">
        <v>206</v>
      </c>
      <c r="F82" s="83"/>
      <c r="G82" s="83"/>
      <c r="H82" s="84"/>
      <c r="I82" s="87"/>
    </row>
    <row r="83" spans="2:9" ht="7" customHeight="1" x14ac:dyDescent="0.55000000000000004">
      <c r="B83" s="86"/>
      <c r="C83" s="15"/>
      <c r="D83" s="15"/>
      <c r="E83" s="15"/>
      <c r="F83" s="15"/>
      <c r="G83" s="15"/>
      <c r="H83" s="15"/>
      <c r="I83" s="87"/>
    </row>
    <row r="84" spans="2:9" x14ac:dyDescent="0.55000000000000004">
      <c r="B84" s="86" t="s">
        <v>145</v>
      </c>
      <c r="C84" s="6">
        <f>C80</f>
        <v>17902.3</v>
      </c>
      <c r="D84" s="15" t="s">
        <v>134</v>
      </c>
      <c r="E84" s="5">
        <v>1</v>
      </c>
      <c r="F84" s="15"/>
      <c r="G84" s="82"/>
      <c r="H84" s="84"/>
      <c r="I84" s="87"/>
    </row>
    <row r="85" spans="2:9" ht="7" customHeight="1" x14ac:dyDescent="0.55000000000000004">
      <c r="B85" s="86"/>
      <c r="C85" s="15"/>
      <c r="D85" s="15"/>
      <c r="E85" s="15"/>
      <c r="F85" s="15"/>
      <c r="G85" s="15"/>
      <c r="H85" s="15"/>
      <c r="I85" s="87"/>
    </row>
    <row r="86" spans="2:9" x14ac:dyDescent="0.55000000000000004">
      <c r="B86" s="86" t="s">
        <v>144</v>
      </c>
      <c r="C86" s="6">
        <f>'1. Пример Китай'!T23</f>
        <v>265637.90785999998</v>
      </c>
      <c r="D86" s="15" t="s">
        <v>139</v>
      </c>
      <c r="E86" s="5">
        <f>'1. Пример Китай'!P23</f>
        <v>14.838200000000001</v>
      </c>
      <c r="F86" s="15"/>
      <c r="G86" s="82" t="s">
        <v>205</v>
      </c>
      <c r="H86" s="84"/>
      <c r="I86" s="87"/>
    </row>
    <row r="87" spans="2:9" ht="7.5" customHeight="1" x14ac:dyDescent="0.55000000000000004">
      <c r="B87" s="86"/>
      <c r="C87" s="15"/>
      <c r="D87" s="15"/>
      <c r="E87" s="15"/>
      <c r="F87" s="15"/>
      <c r="G87" s="15"/>
      <c r="H87" s="15"/>
      <c r="I87" s="87"/>
    </row>
    <row r="88" spans="2:9" x14ac:dyDescent="0.55000000000000004">
      <c r="B88" s="86" t="s">
        <v>146</v>
      </c>
      <c r="C88" s="15"/>
      <c r="D88" s="15"/>
      <c r="E88" s="15"/>
      <c r="F88" s="15"/>
      <c r="G88" s="15"/>
      <c r="H88" s="15"/>
      <c r="I88" s="87"/>
    </row>
    <row r="89" spans="2:9" ht="7" customHeight="1" thickBot="1" x14ac:dyDescent="0.6">
      <c r="B89" s="88"/>
      <c r="C89" s="89"/>
      <c r="D89" s="89"/>
      <c r="E89" s="89"/>
      <c r="F89" s="89"/>
      <c r="G89" s="89"/>
      <c r="H89" s="89"/>
      <c r="I89" s="90"/>
    </row>
    <row r="91" spans="2:9" ht="14.7" thickBot="1" x14ac:dyDescent="0.6">
      <c r="B91" t="s">
        <v>149</v>
      </c>
      <c r="C91" t="s">
        <v>111</v>
      </c>
    </row>
    <row r="92" spans="2:9" x14ac:dyDescent="0.55000000000000004">
      <c r="B92" s="165" t="s">
        <v>127</v>
      </c>
      <c r="C92" s="165" t="s">
        <v>128</v>
      </c>
    </row>
    <row r="93" spans="2:9" ht="14.7" thickBot="1" x14ac:dyDescent="0.6">
      <c r="B93" s="166"/>
      <c r="C93" s="166"/>
    </row>
    <row r="94" spans="2:9" ht="6" customHeight="1" x14ac:dyDescent="0.55000000000000004">
      <c r="B94" s="63"/>
      <c r="C94" s="85"/>
      <c r="D94" s="85"/>
      <c r="E94" s="85"/>
      <c r="F94" s="85"/>
      <c r="G94" s="85"/>
      <c r="H94" s="85"/>
      <c r="I94" s="64"/>
    </row>
    <row r="95" spans="2:9" x14ac:dyDescent="0.55000000000000004">
      <c r="B95" s="86" t="s">
        <v>140</v>
      </c>
      <c r="C95" s="5">
        <v>4</v>
      </c>
      <c r="D95" s="15" t="s">
        <v>129</v>
      </c>
      <c r="E95" s="5">
        <v>4</v>
      </c>
      <c r="F95" s="116"/>
      <c r="G95" s="158" t="s">
        <v>197</v>
      </c>
      <c r="H95" s="159"/>
      <c r="I95" s="87"/>
    </row>
    <row r="96" spans="2:9" ht="4.5" customHeight="1" x14ac:dyDescent="0.55000000000000004">
      <c r="B96" s="86"/>
      <c r="C96" s="15"/>
      <c r="D96" s="15"/>
      <c r="E96" s="15"/>
      <c r="F96" s="15"/>
      <c r="G96" s="15"/>
      <c r="H96" s="15"/>
      <c r="I96" s="87"/>
    </row>
    <row r="97" spans="2:9" x14ac:dyDescent="0.55000000000000004">
      <c r="B97" s="86" t="s">
        <v>141</v>
      </c>
      <c r="C97" s="157" t="s">
        <v>197</v>
      </c>
      <c r="D97" s="157"/>
      <c r="E97" s="157"/>
      <c r="F97" s="157"/>
      <c r="G97" s="157"/>
      <c r="H97" s="157"/>
      <c r="I97" s="87"/>
    </row>
    <row r="98" spans="2:9" ht="7" customHeight="1" x14ac:dyDescent="0.55000000000000004">
      <c r="B98" s="86"/>
      <c r="C98" s="15"/>
      <c r="D98" s="15"/>
      <c r="E98" s="15"/>
      <c r="F98" s="15"/>
      <c r="G98" s="15"/>
      <c r="H98" s="15"/>
      <c r="I98" s="87"/>
    </row>
    <row r="99" spans="2:9" x14ac:dyDescent="0.55000000000000004">
      <c r="B99" s="86" t="s">
        <v>142</v>
      </c>
      <c r="C99" s="121">
        <v>7600.7</v>
      </c>
      <c r="D99" s="15" t="s">
        <v>133</v>
      </c>
      <c r="E99" s="5" t="s">
        <v>126</v>
      </c>
      <c r="F99" s="116" t="s">
        <v>306</v>
      </c>
      <c r="G99" s="82" t="s">
        <v>307</v>
      </c>
      <c r="H99" s="84"/>
      <c r="I99" s="87"/>
    </row>
    <row r="100" spans="2:9" ht="7" customHeight="1" x14ac:dyDescent="0.55000000000000004">
      <c r="B100" s="86"/>
      <c r="C100" s="15"/>
      <c r="D100" s="15"/>
      <c r="E100" s="15"/>
      <c r="F100" s="15"/>
      <c r="G100" s="15"/>
      <c r="H100" s="15"/>
      <c r="I100" s="87"/>
    </row>
    <row r="101" spans="2:9" x14ac:dyDescent="0.55000000000000004">
      <c r="B101" s="86" t="s">
        <v>143</v>
      </c>
      <c r="C101" s="5" t="s">
        <v>178</v>
      </c>
      <c r="D101" s="15" t="s">
        <v>132</v>
      </c>
      <c r="E101" s="82" t="s">
        <v>207</v>
      </c>
      <c r="F101" s="83"/>
      <c r="G101" s="83"/>
      <c r="H101" s="84"/>
      <c r="I101" s="87"/>
    </row>
    <row r="102" spans="2:9" ht="7" customHeight="1" x14ac:dyDescent="0.55000000000000004">
      <c r="B102" s="86"/>
      <c r="C102" s="15"/>
      <c r="D102" s="15"/>
      <c r="E102" s="15"/>
      <c r="F102" s="15"/>
      <c r="G102" s="15"/>
      <c r="H102" s="15"/>
      <c r="I102" s="87"/>
    </row>
    <row r="103" spans="2:9" x14ac:dyDescent="0.55000000000000004">
      <c r="B103" s="86" t="s">
        <v>145</v>
      </c>
      <c r="C103" s="6">
        <f>C99</f>
        <v>7600.7</v>
      </c>
      <c r="D103" s="15" t="s">
        <v>134</v>
      </c>
      <c r="E103" s="5">
        <v>1</v>
      </c>
      <c r="F103" s="15"/>
      <c r="G103" s="82"/>
      <c r="H103" s="84"/>
      <c r="I103" s="87"/>
    </row>
    <row r="104" spans="2:9" ht="7" customHeight="1" x14ac:dyDescent="0.55000000000000004">
      <c r="B104" s="86"/>
      <c r="C104" s="15"/>
      <c r="D104" s="15"/>
      <c r="E104" s="15"/>
      <c r="F104" s="15"/>
      <c r="G104" s="15"/>
      <c r="H104" s="15"/>
      <c r="I104" s="87"/>
    </row>
    <row r="105" spans="2:9" x14ac:dyDescent="0.55000000000000004">
      <c r="B105" s="86" t="s">
        <v>144</v>
      </c>
      <c r="C105" s="6">
        <f>'1. Пример Китай'!T24</f>
        <v>112780.70673999999</v>
      </c>
      <c r="D105" s="15" t="s">
        <v>139</v>
      </c>
      <c r="E105" s="5">
        <f>'1. Пример Китай'!P24</f>
        <v>14.838200000000001</v>
      </c>
      <c r="F105" s="15"/>
      <c r="G105" s="82" t="s">
        <v>205</v>
      </c>
      <c r="H105" s="84"/>
      <c r="I105" s="87"/>
    </row>
    <row r="106" spans="2:9" ht="7.5" customHeight="1" x14ac:dyDescent="0.55000000000000004">
      <c r="B106" s="86"/>
      <c r="C106" s="15"/>
      <c r="D106" s="15"/>
      <c r="E106" s="15"/>
      <c r="F106" s="15"/>
      <c r="G106" s="15"/>
      <c r="H106" s="15"/>
      <c r="I106" s="87"/>
    </row>
    <row r="107" spans="2:9" x14ac:dyDescent="0.55000000000000004">
      <c r="B107" s="86" t="s">
        <v>146</v>
      </c>
      <c r="C107" s="15"/>
      <c r="D107" s="15"/>
      <c r="E107" s="15"/>
      <c r="F107" s="15"/>
      <c r="G107" s="15"/>
      <c r="H107" s="15"/>
      <c r="I107" s="87"/>
    </row>
    <row r="108" spans="2:9" ht="7" customHeight="1" thickBot="1" x14ac:dyDescent="0.6">
      <c r="B108" s="88"/>
      <c r="C108" s="89"/>
      <c r="D108" s="89"/>
      <c r="E108" s="89"/>
      <c r="F108" s="89"/>
      <c r="G108" s="89"/>
      <c r="H108" s="89"/>
      <c r="I108" s="90"/>
    </row>
    <row r="110" spans="2:9" ht="14.7" thickBot="1" x14ac:dyDescent="0.6">
      <c r="B110" t="s">
        <v>153</v>
      </c>
      <c r="C110" t="s">
        <v>111</v>
      </c>
    </row>
    <row r="111" spans="2:9" x14ac:dyDescent="0.55000000000000004">
      <c r="B111" s="165" t="s">
        <v>127</v>
      </c>
      <c r="C111" s="165" t="s">
        <v>128</v>
      </c>
    </row>
    <row r="112" spans="2:9" ht="14.7" thickBot="1" x14ac:dyDescent="0.6">
      <c r="B112" s="166"/>
      <c r="C112" s="166"/>
    </row>
    <row r="113" spans="2:9" ht="6" customHeight="1" x14ac:dyDescent="0.55000000000000004">
      <c r="B113" s="63"/>
      <c r="C113" s="85"/>
      <c r="D113" s="85"/>
      <c r="E113" s="85"/>
      <c r="F113" s="85"/>
      <c r="G113" s="85"/>
      <c r="H113" s="85"/>
      <c r="I113" s="64"/>
    </row>
    <row r="114" spans="2:9" x14ac:dyDescent="0.55000000000000004">
      <c r="B114" s="86" t="s">
        <v>140</v>
      </c>
      <c r="C114" s="5">
        <v>5</v>
      </c>
      <c r="D114" s="15" t="s">
        <v>129</v>
      </c>
      <c r="E114" s="5">
        <v>5</v>
      </c>
      <c r="F114" s="116"/>
      <c r="G114" s="158" t="s">
        <v>197</v>
      </c>
      <c r="H114" s="159"/>
      <c r="I114" s="87"/>
    </row>
    <row r="115" spans="2:9" ht="4.5" customHeight="1" x14ac:dyDescent="0.55000000000000004">
      <c r="B115" s="86"/>
      <c r="C115" s="15"/>
      <c r="D115" s="15"/>
      <c r="E115" s="15"/>
      <c r="F115" s="15"/>
      <c r="G115" s="15"/>
      <c r="H115" s="15"/>
      <c r="I115" s="87"/>
    </row>
    <row r="116" spans="2:9" x14ac:dyDescent="0.55000000000000004">
      <c r="B116" s="86" t="s">
        <v>141</v>
      </c>
      <c r="C116" s="157" t="s">
        <v>191</v>
      </c>
      <c r="D116" s="157"/>
      <c r="E116" s="157"/>
      <c r="F116" s="157"/>
      <c r="G116" s="157"/>
      <c r="H116" s="157"/>
      <c r="I116" s="87"/>
    </row>
    <row r="117" spans="2:9" ht="7" customHeight="1" x14ac:dyDescent="0.55000000000000004">
      <c r="B117" s="86"/>
      <c r="C117" s="15"/>
      <c r="D117" s="15"/>
      <c r="E117" s="15"/>
      <c r="F117" s="15"/>
      <c r="G117" s="15"/>
      <c r="H117" s="15"/>
      <c r="I117" s="87"/>
    </row>
    <row r="118" spans="2:9" x14ac:dyDescent="0.55000000000000004">
      <c r="B118" s="86" t="s">
        <v>142</v>
      </c>
      <c r="C118" s="6">
        <f>'1. Пример Китай'!B25</f>
        <v>2022.3000000000002</v>
      </c>
      <c r="D118" s="15" t="s">
        <v>133</v>
      </c>
      <c r="E118" s="5" t="s">
        <v>126</v>
      </c>
      <c r="F118" s="116" t="s">
        <v>306</v>
      </c>
      <c r="G118" s="82" t="s">
        <v>307</v>
      </c>
      <c r="H118" s="84"/>
      <c r="I118" s="87"/>
    </row>
    <row r="119" spans="2:9" ht="7" customHeight="1" x14ac:dyDescent="0.55000000000000004">
      <c r="B119" s="86"/>
      <c r="C119" s="15"/>
      <c r="D119" s="15"/>
      <c r="E119" s="15"/>
      <c r="F119" s="15"/>
      <c r="G119" s="15"/>
      <c r="H119" s="15"/>
      <c r="I119" s="87"/>
    </row>
    <row r="120" spans="2:9" x14ac:dyDescent="0.55000000000000004">
      <c r="B120" s="86" t="s">
        <v>143</v>
      </c>
      <c r="C120" s="5" t="s">
        <v>178</v>
      </c>
      <c r="D120" s="15" t="s">
        <v>132</v>
      </c>
      <c r="E120" s="82" t="s">
        <v>285</v>
      </c>
      <c r="F120" s="83"/>
      <c r="G120" s="83"/>
      <c r="H120" s="84"/>
      <c r="I120" s="87"/>
    </row>
    <row r="121" spans="2:9" ht="7" customHeight="1" x14ac:dyDescent="0.55000000000000004">
      <c r="B121" s="86"/>
      <c r="C121" s="15"/>
      <c r="D121" s="15"/>
      <c r="E121" s="15"/>
      <c r="F121" s="15"/>
      <c r="G121" s="15"/>
      <c r="H121" s="15"/>
      <c r="I121" s="87"/>
    </row>
    <row r="122" spans="2:9" x14ac:dyDescent="0.55000000000000004">
      <c r="B122" s="86" t="s">
        <v>145</v>
      </c>
      <c r="C122" s="6">
        <f>C118</f>
        <v>2022.3000000000002</v>
      </c>
      <c r="D122" s="15" t="s">
        <v>134</v>
      </c>
      <c r="E122" s="5">
        <v>1</v>
      </c>
      <c r="F122" s="15"/>
      <c r="G122" s="82"/>
      <c r="H122" s="84"/>
      <c r="I122" s="87"/>
    </row>
    <row r="123" spans="2:9" ht="7" customHeight="1" x14ac:dyDescent="0.55000000000000004">
      <c r="B123" s="86"/>
      <c r="C123" s="15"/>
      <c r="D123" s="15"/>
      <c r="E123" s="15"/>
      <c r="F123" s="15"/>
      <c r="G123" s="15"/>
      <c r="H123" s="15"/>
      <c r="I123" s="87"/>
    </row>
    <row r="124" spans="2:9" x14ac:dyDescent="0.55000000000000004">
      <c r="B124" s="86" t="s">
        <v>144</v>
      </c>
      <c r="C124" s="6">
        <f>'3. Пример Многовалютный'!T28</f>
        <v>205215.75342465754</v>
      </c>
      <c r="D124" s="15" t="s">
        <v>139</v>
      </c>
      <c r="E124" s="20">
        <f>'1. Пример Китай'!N25</f>
        <v>13.9613</v>
      </c>
      <c r="F124" s="15"/>
      <c r="G124" s="82" t="s">
        <v>208</v>
      </c>
      <c r="H124" s="84"/>
      <c r="I124" s="87"/>
    </row>
    <row r="125" spans="2:9" ht="7.5" customHeight="1" x14ac:dyDescent="0.55000000000000004">
      <c r="B125" s="86"/>
      <c r="C125" s="15"/>
      <c r="D125" s="15"/>
      <c r="E125" s="15"/>
      <c r="F125" s="15"/>
      <c r="G125" s="15"/>
      <c r="H125" s="15"/>
      <c r="I125" s="87"/>
    </row>
    <row r="126" spans="2:9" x14ac:dyDescent="0.55000000000000004">
      <c r="B126" s="86" t="s">
        <v>146</v>
      </c>
      <c r="C126" s="15"/>
      <c r="D126" s="15"/>
      <c r="E126" s="15"/>
      <c r="F126" s="15"/>
      <c r="G126" s="15"/>
      <c r="H126" s="15"/>
      <c r="I126" s="87"/>
    </row>
    <row r="127" spans="2:9" ht="7" customHeight="1" thickBot="1" x14ac:dyDescent="0.6">
      <c r="B127" s="88"/>
      <c r="C127" s="89"/>
      <c r="D127" s="89"/>
      <c r="E127" s="89"/>
      <c r="F127" s="89"/>
      <c r="G127" s="89"/>
      <c r="H127" s="89"/>
      <c r="I127" s="90"/>
    </row>
  </sheetData>
  <mergeCells count="20">
    <mergeCell ref="G114:H114"/>
    <mergeCell ref="C116:H116"/>
    <mergeCell ref="B92:B93"/>
    <mergeCell ref="C92:C93"/>
    <mergeCell ref="G95:H95"/>
    <mergeCell ref="C97:H97"/>
    <mergeCell ref="B111:B112"/>
    <mergeCell ref="C111:C112"/>
    <mergeCell ref="C78:H78"/>
    <mergeCell ref="B35:B36"/>
    <mergeCell ref="C35:C36"/>
    <mergeCell ref="G38:H38"/>
    <mergeCell ref="C40:H40"/>
    <mergeCell ref="B54:B55"/>
    <mergeCell ref="C54:C55"/>
    <mergeCell ref="G57:H57"/>
    <mergeCell ref="C59:H59"/>
    <mergeCell ref="B73:B74"/>
    <mergeCell ref="C73:C74"/>
    <mergeCell ref="G76:H76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T68"/>
  <sheetViews>
    <sheetView topLeftCell="A13" zoomScale="90" zoomScaleNormal="90" workbookViewId="0">
      <selection activeCell="J20" sqref="J20"/>
    </sheetView>
  </sheetViews>
  <sheetFormatPr defaultRowHeight="14.4" x14ac:dyDescent="0.55000000000000004"/>
  <cols>
    <col min="1" max="1" width="4.5234375" customWidth="1"/>
    <col min="2" max="2" width="15.7890625" customWidth="1"/>
    <col min="3" max="3" width="15" customWidth="1"/>
    <col min="4" max="4" width="17.15625" customWidth="1"/>
    <col min="5" max="5" width="24.5234375" customWidth="1"/>
    <col min="6" max="7" width="15.15625" customWidth="1"/>
    <col min="8" max="8" width="18.3671875" customWidth="1"/>
    <col min="9" max="9" width="14.5234375" customWidth="1"/>
    <col min="10" max="10" width="14.15625" customWidth="1"/>
    <col min="11" max="11" width="12.7890625" customWidth="1"/>
    <col min="12" max="12" width="13.7890625" customWidth="1"/>
    <col min="13" max="13" width="12.7890625" customWidth="1"/>
    <col min="14" max="15" width="13.15625" customWidth="1"/>
    <col min="16" max="16" width="15.15625" customWidth="1"/>
    <col min="17" max="17" width="17.47265625" customWidth="1"/>
    <col min="18" max="18" width="16.7890625" customWidth="1"/>
    <col min="19" max="19" width="13.5234375" customWidth="1"/>
    <col min="20" max="20" width="15.15625" customWidth="1"/>
  </cols>
  <sheetData>
    <row r="1" spans="1:17" x14ac:dyDescent="0.55000000000000004">
      <c r="A1" s="1" t="s">
        <v>209</v>
      </c>
    </row>
    <row r="2" spans="1:17" x14ac:dyDescent="0.55000000000000004">
      <c r="A2" s="1"/>
      <c r="B2" t="s">
        <v>215</v>
      </c>
      <c r="E2" s="2">
        <v>45673</v>
      </c>
      <c r="H2" s="153" t="s">
        <v>286</v>
      </c>
      <c r="I2" s="154"/>
    </row>
    <row r="3" spans="1:17" x14ac:dyDescent="0.55000000000000004">
      <c r="A3" t="s">
        <v>12</v>
      </c>
      <c r="H3" s="155" t="s">
        <v>120</v>
      </c>
      <c r="I3" s="144" t="s">
        <v>14</v>
      </c>
    </row>
    <row r="4" spans="1:17" x14ac:dyDescent="0.55000000000000004">
      <c r="A4" s="5" t="s">
        <v>25</v>
      </c>
      <c r="B4" s="5" t="s">
        <v>13</v>
      </c>
      <c r="C4" s="5" t="s">
        <v>14</v>
      </c>
      <c r="D4" s="5" t="s">
        <v>15</v>
      </c>
      <c r="E4" s="14" t="s">
        <v>36</v>
      </c>
      <c r="F4" s="5" t="s">
        <v>93</v>
      </c>
      <c r="H4" s="155"/>
      <c r="I4" s="136" t="s">
        <v>212</v>
      </c>
    </row>
    <row r="5" spans="1:17" x14ac:dyDescent="0.55000000000000004">
      <c r="A5" s="5">
        <v>1</v>
      </c>
      <c r="B5" s="6">
        <v>100000</v>
      </c>
      <c r="C5" s="5" t="s">
        <v>179</v>
      </c>
      <c r="D5" s="7">
        <v>45668</v>
      </c>
      <c r="E5" s="5">
        <v>1</v>
      </c>
      <c r="F5" s="5" t="s">
        <v>99</v>
      </c>
      <c r="H5" s="7">
        <f>D5</f>
        <v>45668</v>
      </c>
      <c r="I5" s="136">
        <f>1/0.033825</f>
        <v>29.563932002956392</v>
      </c>
    </row>
    <row r="6" spans="1:17" x14ac:dyDescent="0.55000000000000004">
      <c r="B6" s="3"/>
      <c r="H6" s="7">
        <f>E2</f>
        <v>45673</v>
      </c>
      <c r="I6" s="136"/>
    </row>
    <row r="7" spans="1:17" x14ac:dyDescent="0.55000000000000004">
      <c r="A7" t="s">
        <v>27</v>
      </c>
      <c r="B7" s="3"/>
      <c r="H7" s="15" t="s">
        <v>82</v>
      </c>
      <c r="Q7" s="16"/>
    </row>
    <row r="8" spans="1:17" s="4" customFormat="1" ht="43.5" customHeight="1" x14ac:dyDescent="0.55000000000000004">
      <c r="A8" s="11" t="s">
        <v>25</v>
      </c>
      <c r="B8" s="12" t="s">
        <v>23</v>
      </c>
      <c r="C8" s="11" t="s">
        <v>21</v>
      </c>
      <c r="D8" s="11" t="s">
        <v>20</v>
      </c>
      <c r="E8" s="11" t="s">
        <v>24</v>
      </c>
      <c r="F8" s="11" t="s">
        <v>22</v>
      </c>
      <c r="G8" s="21"/>
      <c r="H8" s="11" t="s">
        <v>25</v>
      </c>
      <c r="I8" s="11" t="s">
        <v>69</v>
      </c>
      <c r="J8" s="11" t="s">
        <v>47</v>
      </c>
      <c r="K8" s="11" t="s">
        <v>74</v>
      </c>
      <c r="L8" s="24" t="s">
        <v>73</v>
      </c>
      <c r="M8"/>
      <c r="N8"/>
      <c r="O8"/>
      <c r="P8"/>
      <c r="Q8"/>
    </row>
    <row r="9" spans="1:17" x14ac:dyDescent="0.55000000000000004">
      <c r="A9" s="5">
        <v>1</v>
      </c>
      <c r="B9" s="10">
        <v>60000</v>
      </c>
      <c r="C9" s="5" t="s">
        <v>179</v>
      </c>
      <c r="D9" s="5">
        <v>3.2000000000000001E-2</v>
      </c>
      <c r="E9" s="9">
        <f>B9*D9</f>
        <v>1920</v>
      </c>
      <c r="F9" s="5" t="s">
        <v>212</v>
      </c>
      <c r="G9" s="15"/>
      <c r="H9" s="5">
        <v>1</v>
      </c>
      <c r="I9" s="5" t="s">
        <v>210</v>
      </c>
      <c r="J9" s="5" t="s">
        <v>67</v>
      </c>
      <c r="K9" s="6">
        <v>60000</v>
      </c>
      <c r="L9" s="25" t="s">
        <v>179</v>
      </c>
    </row>
    <row r="10" spans="1:17" x14ac:dyDescent="0.55000000000000004">
      <c r="A10" s="15"/>
      <c r="B10" s="15"/>
      <c r="C10" s="15"/>
      <c r="D10" s="15"/>
      <c r="E10" s="15"/>
      <c r="F10" s="15"/>
      <c r="G10" s="15"/>
      <c r="H10" s="5">
        <v>2</v>
      </c>
      <c r="I10" s="5" t="s">
        <v>210</v>
      </c>
      <c r="J10" s="5"/>
      <c r="K10" s="6">
        <v>40000</v>
      </c>
      <c r="L10" s="25" t="s">
        <v>179</v>
      </c>
    </row>
    <row r="11" spans="1:17" x14ac:dyDescent="0.55000000000000004">
      <c r="A11" s="15"/>
      <c r="B11" s="16"/>
      <c r="C11" s="15"/>
      <c r="D11" s="15"/>
      <c r="E11" s="17"/>
      <c r="F11" s="15"/>
      <c r="G11" s="15"/>
    </row>
    <row r="12" spans="1:17" x14ac:dyDescent="0.55000000000000004">
      <c r="A12" t="s">
        <v>37</v>
      </c>
    </row>
    <row r="13" spans="1:17" s="4" customFormat="1" ht="29.5" customHeight="1" x14ac:dyDescent="0.55000000000000004">
      <c r="A13" s="11" t="s">
        <v>25</v>
      </c>
      <c r="B13" s="11" t="s">
        <v>31</v>
      </c>
      <c r="C13" s="11" t="s">
        <v>19</v>
      </c>
      <c r="D13" s="167" t="s">
        <v>33</v>
      </c>
      <c r="E13" s="167"/>
      <c r="M13"/>
      <c r="N13"/>
    </row>
    <row r="14" spans="1:17" x14ac:dyDescent="0.55000000000000004">
      <c r="A14" s="5">
        <v>1</v>
      </c>
      <c r="B14" s="6">
        <v>22000</v>
      </c>
      <c r="C14" s="5" t="s">
        <v>179</v>
      </c>
      <c r="D14" s="157" t="s">
        <v>211</v>
      </c>
      <c r="E14" s="157"/>
      <c r="F14" t="s">
        <v>323</v>
      </c>
    </row>
    <row r="15" spans="1:17" x14ac:dyDescent="0.55000000000000004">
      <c r="A15" s="5">
        <v>2</v>
      </c>
      <c r="B15" s="6">
        <v>3500</v>
      </c>
      <c r="C15" s="5" t="s">
        <v>179</v>
      </c>
      <c r="D15" s="157" t="s">
        <v>187</v>
      </c>
      <c r="E15" s="157"/>
    </row>
    <row r="16" spans="1:17" x14ac:dyDescent="0.55000000000000004">
      <c r="A16" s="5">
        <v>3</v>
      </c>
      <c r="B16" s="6">
        <v>1500</v>
      </c>
      <c r="C16" s="5" t="s">
        <v>212</v>
      </c>
      <c r="D16" s="157" t="s">
        <v>34</v>
      </c>
      <c r="E16" s="157"/>
    </row>
    <row r="17" spans="1:20" x14ac:dyDescent="0.55000000000000004">
      <c r="A17" s="5">
        <v>4</v>
      </c>
      <c r="B17" s="6">
        <v>400</v>
      </c>
      <c r="C17" s="5" t="s">
        <v>212</v>
      </c>
      <c r="D17" s="157" t="s">
        <v>151</v>
      </c>
      <c r="E17" s="157"/>
    </row>
    <row r="19" spans="1:20" x14ac:dyDescent="0.55000000000000004">
      <c r="A19" t="s">
        <v>38</v>
      </c>
    </row>
    <row r="20" spans="1:20" ht="72" x14ac:dyDescent="0.55000000000000004">
      <c r="A20" s="11" t="s">
        <v>25</v>
      </c>
      <c r="B20" s="11" t="s">
        <v>81</v>
      </c>
      <c r="C20" s="11" t="s">
        <v>19</v>
      </c>
      <c r="D20" s="11" t="s">
        <v>33</v>
      </c>
      <c r="E20" s="160" t="s">
        <v>107</v>
      </c>
      <c r="F20" s="160"/>
      <c r="G20" s="160"/>
      <c r="H20" s="160"/>
      <c r="I20" s="18" t="s">
        <v>76</v>
      </c>
      <c r="J20" s="18" t="s">
        <v>74</v>
      </c>
      <c r="K20" s="18" t="s">
        <v>75</v>
      </c>
      <c r="L20" s="18" t="s">
        <v>40</v>
      </c>
      <c r="M20" s="18" t="s">
        <v>77</v>
      </c>
      <c r="N20" s="18" t="s">
        <v>78</v>
      </c>
      <c r="O20" s="18" t="s">
        <v>41</v>
      </c>
      <c r="P20" s="18" t="s">
        <v>48</v>
      </c>
      <c r="Q20" s="18" t="s">
        <v>96</v>
      </c>
      <c r="R20" s="18" t="s">
        <v>95</v>
      </c>
      <c r="S20" s="18" t="s">
        <v>51</v>
      </c>
      <c r="T20" s="18" t="s">
        <v>196</v>
      </c>
    </row>
    <row r="21" spans="1:20" x14ac:dyDescent="0.55000000000000004">
      <c r="A21" s="5">
        <v>1</v>
      </c>
      <c r="B21" s="6">
        <v>10000</v>
      </c>
      <c r="C21" s="5" t="s">
        <v>179</v>
      </c>
      <c r="D21" s="5" t="s">
        <v>211</v>
      </c>
      <c r="E21" s="157" t="s">
        <v>213</v>
      </c>
      <c r="F21" s="157"/>
      <c r="G21" s="157"/>
      <c r="H21" s="157"/>
      <c r="I21" s="5">
        <v>1</v>
      </c>
      <c r="J21" s="6">
        <v>10000</v>
      </c>
      <c r="K21" s="5" t="s">
        <v>179</v>
      </c>
      <c r="L21" s="20">
        <v>0</v>
      </c>
      <c r="M21" s="20"/>
      <c r="N21" s="20"/>
      <c r="O21" s="20"/>
      <c r="P21" s="5"/>
      <c r="Q21" s="20"/>
      <c r="R21" s="20"/>
      <c r="S21" s="20"/>
      <c r="T21" s="20">
        <f>J21</f>
        <v>10000</v>
      </c>
    </row>
    <row r="22" spans="1:20" x14ac:dyDescent="0.55000000000000004">
      <c r="A22" s="133">
        <v>2</v>
      </c>
      <c r="B22" s="6">
        <v>12000</v>
      </c>
      <c r="C22" s="133" t="s">
        <v>179</v>
      </c>
      <c r="D22" s="133" t="s">
        <v>211</v>
      </c>
      <c r="E22" s="157" t="s">
        <v>213</v>
      </c>
      <c r="F22" s="157"/>
      <c r="G22" s="157"/>
      <c r="H22" s="157"/>
      <c r="I22" s="133">
        <v>1</v>
      </c>
      <c r="J22" s="6">
        <v>12000</v>
      </c>
      <c r="K22" s="133" t="s">
        <v>179</v>
      </c>
      <c r="L22" s="20">
        <v>0</v>
      </c>
      <c r="M22" s="20"/>
      <c r="N22" s="20"/>
      <c r="O22" s="20"/>
      <c r="P22" s="133"/>
      <c r="Q22" s="20"/>
      <c r="R22" s="20"/>
      <c r="S22" s="20"/>
      <c r="T22" s="20">
        <f>J22</f>
        <v>12000</v>
      </c>
    </row>
    <row r="23" spans="1:20" ht="13.2" customHeight="1" x14ac:dyDescent="0.55000000000000004">
      <c r="A23" s="5">
        <v>3</v>
      </c>
      <c r="B23" s="6">
        <v>3500</v>
      </c>
      <c r="C23" s="5" t="s">
        <v>179</v>
      </c>
      <c r="D23" s="5" t="s">
        <v>187</v>
      </c>
      <c r="E23" s="157" t="s">
        <v>213</v>
      </c>
      <c r="F23" s="157"/>
      <c r="G23" s="157"/>
      <c r="H23" s="157"/>
      <c r="I23" s="5">
        <v>1</v>
      </c>
      <c r="J23" s="20">
        <f>B23/I23</f>
        <v>3500</v>
      </c>
      <c r="K23" s="5" t="s">
        <v>179</v>
      </c>
      <c r="L23" s="20">
        <v>0</v>
      </c>
      <c r="M23" s="20"/>
      <c r="N23" s="20"/>
      <c r="O23" s="20"/>
      <c r="P23" s="5"/>
      <c r="Q23" s="20"/>
      <c r="R23" s="20"/>
      <c r="S23" s="20"/>
      <c r="T23" s="20">
        <f>J23</f>
        <v>3500</v>
      </c>
    </row>
    <row r="24" spans="1:20" x14ac:dyDescent="0.55000000000000004">
      <c r="A24" s="5">
        <v>4</v>
      </c>
      <c r="B24" s="6">
        <v>1500</v>
      </c>
      <c r="C24" s="5" t="s">
        <v>212</v>
      </c>
      <c r="D24" s="5" t="s">
        <v>34</v>
      </c>
      <c r="E24" s="171" t="s">
        <v>214</v>
      </c>
      <c r="F24" s="172"/>
      <c r="G24" s="172"/>
      <c r="H24" s="173"/>
      <c r="I24" s="5">
        <f>D9</f>
        <v>3.2000000000000001E-2</v>
      </c>
      <c r="J24" s="20">
        <f>B24/I24</f>
        <v>46875</v>
      </c>
      <c r="K24" s="5" t="s">
        <v>179</v>
      </c>
      <c r="L24" s="20">
        <v>0</v>
      </c>
      <c r="M24" s="20"/>
      <c r="N24" s="20"/>
      <c r="O24" s="20"/>
      <c r="P24" s="5">
        <f>1/0.033825</f>
        <v>29.563932002956392</v>
      </c>
      <c r="Q24" s="20">
        <f>B24*P24</f>
        <v>44345.898004434588</v>
      </c>
      <c r="R24" s="20">
        <f>J24</f>
        <v>46875</v>
      </c>
      <c r="S24" s="20">
        <f>Q24-R24</f>
        <v>-2529.1019955654119</v>
      </c>
      <c r="T24" s="20">
        <f>Q24</f>
        <v>44345.898004434588</v>
      </c>
    </row>
    <row r="25" spans="1:20" ht="30" customHeight="1" x14ac:dyDescent="0.55000000000000004">
      <c r="A25" s="5">
        <v>5</v>
      </c>
      <c r="B25" s="6">
        <v>400</v>
      </c>
      <c r="C25" s="5" t="s">
        <v>212</v>
      </c>
      <c r="D25" s="19" t="s">
        <v>151</v>
      </c>
      <c r="E25" s="171" t="s">
        <v>214</v>
      </c>
      <c r="F25" s="172"/>
      <c r="G25" s="172"/>
      <c r="H25" s="173"/>
      <c r="I25" s="5">
        <f>D9</f>
        <v>3.2000000000000001E-2</v>
      </c>
      <c r="J25" s="20">
        <f>B25/I25</f>
        <v>12500</v>
      </c>
      <c r="K25" s="5" t="s">
        <v>179</v>
      </c>
      <c r="L25" s="20">
        <v>0</v>
      </c>
      <c r="M25" s="20"/>
      <c r="N25" s="20"/>
      <c r="O25" s="20">
        <f>L25*M25</f>
        <v>0</v>
      </c>
      <c r="P25" s="5">
        <f>1/0.033825</f>
        <v>29.563932002956392</v>
      </c>
      <c r="Q25" s="20">
        <f>B25*P25</f>
        <v>11825.572801182556</v>
      </c>
      <c r="R25" s="20">
        <f>J25</f>
        <v>12500</v>
      </c>
      <c r="S25" s="20">
        <f>Q25-R25</f>
        <v>-674.42719881744415</v>
      </c>
      <c r="T25" s="20">
        <f>Q25</f>
        <v>11825.572801182556</v>
      </c>
    </row>
    <row r="26" spans="1:20" ht="15" customHeight="1" x14ac:dyDescent="0.55000000000000004">
      <c r="A26" s="14">
        <v>6</v>
      </c>
      <c r="B26" s="6">
        <f>ABS(S27)</f>
        <v>3203.5291943828561</v>
      </c>
      <c r="C26" s="5" t="s">
        <v>179</v>
      </c>
      <c r="D26" s="124" t="s">
        <v>52</v>
      </c>
      <c r="E26" s="168" t="s">
        <v>314</v>
      </c>
      <c r="F26" s="169"/>
      <c r="G26" s="169"/>
      <c r="H26" s="170"/>
      <c r="I26" s="5">
        <v>1</v>
      </c>
      <c r="J26" s="20">
        <f>B26/I26</f>
        <v>3203.5291943828561</v>
      </c>
      <c r="K26" s="5" t="s">
        <v>179</v>
      </c>
      <c r="L26" s="20"/>
      <c r="M26" s="20"/>
      <c r="N26" s="20"/>
      <c r="O26" s="20"/>
      <c r="P26" s="5"/>
      <c r="Q26" s="20"/>
      <c r="R26" s="20"/>
      <c r="S26" s="20"/>
      <c r="T26" s="20">
        <f>J26</f>
        <v>3203.5291943828561</v>
      </c>
    </row>
    <row r="27" spans="1:20" x14ac:dyDescent="0.55000000000000004">
      <c r="J27" s="113">
        <f>SUM(J21:J26)</f>
        <v>88078.529194382863</v>
      </c>
      <c r="Q27" s="114">
        <f>SUM(Q23:Q26)</f>
        <v>56171.470805617144</v>
      </c>
      <c r="R27" s="134">
        <f>SUM(R23:R26)</f>
        <v>59375</v>
      </c>
      <c r="S27" s="8">
        <f>SUM(S23:S26)</f>
        <v>-3203.5291943828561</v>
      </c>
    </row>
    <row r="28" spans="1:20" x14ac:dyDescent="0.55000000000000004">
      <c r="A28" t="s">
        <v>63</v>
      </c>
    </row>
    <row r="29" spans="1:20" x14ac:dyDescent="0.55000000000000004">
      <c r="A29" s="5" t="s">
        <v>25</v>
      </c>
      <c r="B29" s="5"/>
      <c r="C29" s="5" t="s">
        <v>44</v>
      </c>
      <c r="D29" s="5" t="s">
        <v>45</v>
      </c>
      <c r="E29" s="5" t="s">
        <v>54</v>
      </c>
      <c r="F29" s="5" t="s">
        <v>14</v>
      </c>
      <c r="G29" s="5" t="s">
        <v>55</v>
      </c>
      <c r="H29" s="5"/>
      <c r="I29" s="5" t="s">
        <v>46</v>
      </c>
      <c r="K29" s="5" t="s">
        <v>300</v>
      </c>
      <c r="L29" s="20">
        <f>B5</f>
        <v>100000</v>
      </c>
      <c r="M29" s="5" t="s">
        <v>179</v>
      </c>
      <c r="N29" s="5" t="s">
        <v>304</v>
      </c>
    </row>
    <row r="30" spans="1:20" x14ac:dyDescent="0.55000000000000004">
      <c r="A30" s="5">
        <v>1</v>
      </c>
      <c r="B30" s="5" t="s">
        <v>211</v>
      </c>
      <c r="C30" s="5">
        <v>32</v>
      </c>
      <c r="D30" s="5">
        <v>71</v>
      </c>
      <c r="E30" s="6">
        <f>J21</f>
        <v>10000</v>
      </c>
      <c r="F30" s="5" t="s">
        <v>179</v>
      </c>
      <c r="G30" s="20">
        <f t="shared" ref="G30:G35" si="0">T21</f>
        <v>10000</v>
      </c>
      <c r="H30" s="5"/>
      <c r="I30" s="5" t="s">
        <v>53</v>
      </c>
      <c r="K30" s="5" t="s">
        <v>324</v>
      </c>
      <c r="L30" s="20">
        <f>J21+J22+J23</f>
        <v>25500</v>
      </c>
      <c r="M30" s="5" t="s">
        <v>179</v>
      </c>
      <c r="N30" s="5" t="s">
        <v>305</v>
      </c>
    </row>
    <row r="31" spans="1:20" x14ac:dyDescent="0.55000000000000004">
      <c r="A31" s="133">
        <v>2</v>
      </c>
      <c r="B31" s="133" t="s">
        <v>211</v>
      </c>
      <c r="C31" s="133">
        <v>32</v>
      </c>
      <c r="D31" s="133">
        <v>71</v>
      </c>
      <c r="E31" s="6">
        <f>J22</f>
        <v>12000</v>
      </c>
      <c r="F31" s="133" t="s">
        <v>179</v>
      </c>
      <c r="G31" s="20">
        <f t="shared" si="0"/>
        <v>12000</v>
      </c>
      <c r="H31" s="133"/>
      <c r="I31" s="133" t="s">
        <v>53</v>
      </c>
      <c r="K31" s="133"/>
      <c r="L31" s="20"/>
      <c r="M31" s="133"/>
      <c r="N31" s="133"/>
    </row>
    <row r="32" spans="1:20" x14ac:dyDescent="0.55000000000000004">
      <c r="A32" s="5">
        <v>3</v>
      </c>
      <c r="B32" s="5" t="s">
        <v>187</v>
      </c>
      <c r="C32" s="5">
        <v>32</v>
      </c>
      <c r="D32" s="5">
        <v>71</v>
      </c>
      <c r="E32" s="6">
        <f>J23</f>
        <v>3500</v>
      </c>
      <c r="F32" s="5" t="s">
        <v>179</v>
      </c>
      <c r="G32" s="20">
        <f t="shared" si="0"/>
        <v>3500</v>
      </c>
      <c r="H32" s="5"/>
      <c r="I32" s="5" t="s">
        <v>56</v>
      </c>
      <c r="K32" s="5" t="s">
        <v>301</v>
      </c>
      <c r="L32" s="20">
        <f>J24</f>
        <v>46875</v>
      </c>
      <c r="M32" s="5" t="s">
        <v>179</v>
      </c>
      <c r="N32" s="5" t="s">
        <v>305</v>
      </c>
    </row>
    <row r="33" spans="1:14" x14ac:dyDescent="0.55000000000000004">
      <c r="A33" s="5">
        <v>4</v>
      </c>
      <c r="B33" s="5" t="s">
        <v>34</v>
      </c>
      <c r="C33" s="5">
        <v>32</v>
      </c>
      <c r="D33" s="5">
        <v>71</v>
      </c>
      <c r="E33" s="6">
        <f>Q24</f>
        <v>44345.898004434588</v>
      </c>
      <c r="F33" s="5" t="s">
        <v>179</v>
      </c>
      <c r="G33" s="20">
        <f t="shared" si="0"/>
        <v>44345.898004434588</v>
      </c>
      <c r="H33" s="5"/>
      <c r="I33" s="5" t="s">
        <v>57</v>
      </c>
      <c r="K33" s="5" t="s">
        <v>325</v>
      </c>
      <c r="L33" s="20">
        <f>J25</f>
        <v>12500</v>
      </c>
      <c r="M33" s="5" t="s">
        <v>179</v>
      </c>
      <c r="N33" s="5" t="s">
        <v>305</v>
      </c>
    </row>
    <row r="34" spans="1:14" ht="57.6" x14ac:dyDescent="0.55000000000000004">
      <c r="A34" s="5">
        <v>5</v>
      </c>
      <c r="B34" s="19" t="s">
        <v>151</v>
      </c>
      <c r="C34" s="5">
        <v>32</v>
      </c>
      <c r="D34" s="5">
        <v>71</v>
      </c>
      <c r="E34" s="6">
        <f>Q25</f>
        <v>11825.572801182556</v>
      </c>
      <c r="F34" s="5" t="s">
        <v>179</v>
      </c>
      <c r="G34" s="20">
        <f t="shared" si="0"/>
        <v>11825.572801182556</v>
      </c>
      <c r="H34" s="5"/>
      <c r="I34" s="5" t="s">
        <v>58</v>
      </c>
      <c r="K34" s="5" t="s">
        <v>302</v>
      </c>
      <c r="L34" s="20">
        <f>L29-L30-L32-L33</f>
        <v>15125</v>
      </c>
      <c r="M34" s="5" t="s">
        <v>179</v>
      </c>
      <c r="N34" s="11" t="s">
        <v>303</v>
      </c>
    </row>
    <row r="35" spans="1:14" ht="43.2" x14ac:dyDescent="0.55000000000000004">
      <c r="A35" s="5">
        <v>6</v>
      </c>
      <c r="B35" s="124" t="s">
        <v>299</v>
      </c>
      <c r="C35" s="22">
        <v>91</v>
      </c>
      <c r="D35" s="22">
        <v>71</v>
      </c>
      <c r="E35" s="6">
        <f>J26</f>
        <v>3203.5291943828561</v>
      </c>
      <c r="F35" s="5" t="s">
        <v>179</v>
      </c>
      <c r="G35" s="20">
        <f t="shared" si="0"/>
        <v>3203.5291943828561</v>
      </c>
      <c r="H35" s="5"/>
      <c r="I35" s="5" t="s">
        <v>59</v>
      </c>
    </row>
    <row r="36" spans="1:14" x14ac:dyDescent="0.55000000000000004">
      <c r="G36" s="114">
        <f>G33+G34</f>
        <v>56171.470805617144</v>
      </c>
      <c r="K36" s="123"/>
      <c r="L36" s="123" t="s">
        <v>315</v>
      </c>
      <c r="M36" s="123" t="s">
        <v>316</v>
      </c>
      <c r="N36" s="123" t="s">
        <v>317</v>
      </c>
    </row>
    <row r="37" spans="1:14" x14ac:dyDescent="0.55000000000000004">
      <c r="G37" s="134">
        <f>G36+G35</f>
        <v>59375</v>
      </c>
      <c r="K37" s="109">
        <v>71</v>
      </c>
      <c r="L37" s="20">
        <f>SUM(G30:G35)+L34</f>
        <v>100000</v>
      </c>
      <c r="M37" s="20">
        <f>B5</f>
        <v>100000</v>
      </c>
      <c r="N37" s="135">
        <f>L29-SUM(G30:G35)-L34</f>
        <v>0</v>
      </c>
    </row>
    <row r="40" spans="1:14" x14ac:dyDescent="0.55000000000000004">
      <c r="B40" s="105" t="s">
        <v>223</v>
      </c>
      <c r="C40" s="141" t="s">
        <v>224</v>
      </c>
      <c r="D40" s="136" t="s">
        <v>53</v>
      </c>
      <c r="E40" s="136" t="s">
        <v>56</v>
      </c>
      <c r="F40" s="136" t="s">
        <v>57</v>
      </c>
      <c r="G40" s="136" t="s">
        <v>58</v>
      </c>
      <c r="H40" s="136" t="s">
        <v>59</v>
      </c>
      <c r="I40" s="136" t="s">
        <v>61</v>
      </c>
    </row>
    <row r="41" spans="1:14" ht="28.8" x14ac:dyDescent="0.55000000000000004">
      <c r="B41" s="104" t="s">
        <v>281</v>
      </c>
      <c r="C41" s="137" t="s">
        <v>283</v>
      </c>
      <c r="D41" s="20">
        <f>B21</f>
        <v>10000</v>
      </c>
      <c r="E41" s="20">
        <f>B22</f>
        <v>12000</v>
      </c>
      <c r="F41" s="20">
        <f>B23</f>
        <v>3500</v>
      </c>
      <c r="G41" s="20">
        <f>B24</f>
        <v>1500</v>
      </c>
      <c r="H41" s="20">
        <f>B25</f>
        <v>400</v>
      </c>
      <c r="I41" s="20">
        <f>B26</f>
        <v>3203.5291943828561</v>
      </c>
    </row>
    <row r="42" spans="1:14" ht="43.2" x14ac:dyDescent="0.55000000000000004">
      <c r="B42" s="109" t="s">
        <v>282</v>
      </c>
      <c r="C42" s="137" t="s">
        <v>284</v>
      </c>
      <c r="D42" s="136"/>
      <c r="E42" s="136"/>
      <c r="F42" s="136"/>
      <c r="G42" s="136"/>
      <c r="H42" s="136"/>
      <c r="I42" s="136"/>
    </row>
    <row r="43" spans="1:14" x14ac:dyDescent="0.55000000000000004">
      <c r="B43" s="105"/>
      <c r="C43" s="141"/>
      <c r="D43" s="136"/>
      <c r="E43" s="136"/>
      <c r="F43" s="136"/>
      <c r="G43" s="136"/>
      <c r="H43" s="136"/>
      <c r="I43" s="136"/>
    </row>
    <row r="44" spans="1:14" ht="28.8" x14ac:dyDescent="0.55000000000000004">
      <c r="B44" s="107" t="s">
        <v>265</v>
      </c>
      <c r="C44" s="142" t="s">
        <v>264</v>
      </c>
      <c r="D44" s="136" t="s">
        <v>338</v>
      </c>
      <c r="E44" s="136" t="s">
        <v>338</v>
      </c>
      <c r="F44" s="136" t="s">
        <v>338</v>
      </c>
      <c r="G44" s="136" t="s">
        <v>339</v>
      </c>
      <c r="H44" s="136" t="s">
        <v>339</v>
      </c>
      <c r="I44" s="136"/>
    </row>
    <row r="45" spans="1:14" x14ac:dyDescent="0.55000000000000004">
      <c r="B45" s="136" t="s">
        <v>239</v>
      </c>
      <c r="C45" s="137" t="s">
        <v>19</v>
      </c>
      <c r="D45" s="136" t="str">
        <f>C21</f>
        <v>RUB</v>
      </c>
      <c r="E45" s="136" t="str">
        <f>C22</f>
        <v>RUB</v>
      </c>
      <c r="F45" s="136" t="str">
        <f>C23</f>
        <v>RUB</v>
      </c>
      <c r="G45" s="136" t="str">
        <f>C24</f>
        <v>BYN</v>
      </c>
      <c r="H45" s="136" t="str">
        <f>C25</f>
        <v>BYN</v>
      </c>
      <c r="I45" s="136" t="s">
        <v>179</v>
      </c>
    </row>
    <row r="46" spans="1:14" x14ac:dyDescent="0.55000000000000004">
      <c r="B46" s="108" t="s">
        <v>251</v>
      </c>
      <c r="C46" s="137" t="s">
        <v>252</v>
      </c>
      <c r="D46" s="136" t="s">
        <v>334</v>
      </c>
      <c r="E46" s="136" t="s">
        <v>334</v>
      </c>
      <c r="F46" s="136" t="s">
        <v>334</v>
      </c>
      <c r="G46" s="136" t="s">
        <v>334</v>
      </c>
      <c r="H46" s="136" t="s">
        <v>334</v>
      </c>
      <c r="I46" s="136" t="s">
        <v>334</v>
      </c>
    </row>
    <row r="47" spans="1:14" ht="57.6" x14ac:dyDescent="0.55000000000000004">
      <c r="B47" s="108" t="s">
        <v>243</v>
      </c>
      <c r="C47" s="142" t="s">
        <v>232</v>
      </c>
      <c r="D47" s="136">
        <v>1</v>
      </c>
      <c r="E47" s="136">
        <v>1</v>
      </c>
      <c r="F47" s="136">
        <v>1</v>
      </c>
      <c r="G47" s="136">
        <f>I5</f>
        <v>29.563932002956392</v>
      </c>
      <c r="H47" s="136">
        <f>I5</f>
        <v>29.563932002956392</v>
      </c>
      <c r="I47" s="136">
        <v>1</v>
      </c>
    </row>
    <row r="48" spans="1:14" ht="28.8" x14ac:dyDescent="0.55000000000000004">
      <c r="B48" s="106" t="s">
        <v>270</v>
      </c>
      <c r="C48" s="142" t="s">
        <v>268</v>
      </c>
      <c r="D48" s="136" t="s">
        <v>300</v>
      </c>
      <c r="E48" s="136" t="s">
        <v>300</v>
      </c>
      <c r="F48" s="136" t="s">
        <v>300</v>
      </c>
      <c r="G48" s="136" t="s">
        <v>300</v>
      </c>
      <c r="H48" s="136" t="s">
        <v>300</v>
      </c>
      <c r="I48" s="136" t="s">
        <v>300</v>
      </c>
    </row>
    <row r="49" spans="2:9" ht="28.8" x14ac:dyDescent="0.55000000000000004">
      <c r="B49" s="14" t="s">
        <v>240</v>
      </c>
      <c r="C49" s="137" t="s">
        <v>242</v>
      </c>
      <c r="D49" s="20">
        <f t="shared" ref="D49:I49" si="1">D41</f>
        <v>10000</v>
      </c>
      <c r="E49" s="20">
        <f t="shared" si="1"/>
        <v>12000</v>
      </c>
      <c r="F49" s="20">
        <f t="shared" si="1"/>
        <v>3500</v>
      </c>
      <c r="G49" s="20">
        <f t="shared" si="1"/>
        <v>1500</v>
      </c>
      <c r="H49" s="20">
        <f t="shared" si="1"/>
        <v>400</v>
      </c>
      <c r="I49" s="20">
        <f t="shared" si="1"/>
        <v>3203.5291943828561</v>
      </c>
    </row>
    <row r="50" spans="2:9" ht="28.8" x14ac:dyDescent="0.55000000000000004">
      <c r="B50" s="109" t="s">
        <v>241</v>
      </c>
      <c r="C50" s="137" t="s">
        <v>230</v>
      </c>
      <c r="D50" s="136"/>
      <c r="E50" s="136"/>
      <c r="F50" s="136"/>
      <c r="G50" s="136"/>
      <c r="H50" s="136"/>
      <c r="I50" s="136"/>
    </row>
    <row r="51" spans="2:9" ht="28.8" x14ac:dyDescent="0.55000000000000004">
      <c r="B51" s="14" t="s">
        <v>276</v>
      </c>
      <c r="C51" s="137" t="s">
        <v>328</v>
      </c>
      <c r="D51" s="9">
        <f t="shared" ref="D51:I51" si="2">D49*D47</f>
        <v>10000</v>
      </c>
      <c r="E51" s="9">
        <f t="shared" si="2"/>
        <v>12000</v>
      </c>
      <c r="F51" s="9">
        <f t="shared" si="2"/>
        <v>3500</v>
      </c>
      <c r="G51" s="9">
        <f t="shared" si="2"/>
        <v>44345.898004434588</v>
      </c>
      <c r="H51" s="9">
        <f t="shared" si="2"/>
        <v>11825.572801182556</v>
      </c>
      <c r="I51" s="9">
        <f t="shared" si="2"/>
        <v>3203.5291943828561</v>
      </c>
    </row>
    <row r="52" spans="2:9" x14ac:dyDescent="0.55000000000000004">
      <c r="B52" s="105"/>
      <c r="C52" s="141"/>
      <c r="D52" s="136"/>
      <c r="E52" s="136"/>
      <c r="F52" s="136"/>
      <c r="G52" s="136"/>
      <c r="H52" s="136"/>
      <c r="I52" s="136"/>
    </row>
    <row r="53" spans="2:9" x14ac:dyDescent="0.55000000000000004">
      <c r="B53" s="106" t="s">
        <v>225</v>
      </c>
      <c r="C53" s="137" t="s">
        <v>131</v>
      </c>
      <c r="D53" s="136" t="str">
        <f>C9</f>
        <v>RUB</v>
      </c>
      <c r="E53" s="136" t="str">
        <f>C9</f>
        <v>RUB</v>
      </c>
      <c r="F53" s="136" t="str">
        <f>C9</f>
        <v>RUB</v>
      </c>
      <c r="G53" s="136" t="str">
        <f>C9</f>
        <v>RUB</v>
      </c>
      <c r="H53" s="136" t="str">
        <f>C9</f>
        <v>RUB</v>
      </c>
      <c r="I53" s="136" t="str">
        <f>C9</f>
        <v>RUB</v>
      </c>
    </row>
    <row r="54" spans="2:9" ht="57.6" x14ac:dyDescent="0.55000000000000004">
      <c r="B54" s="106" t="s">
        <v>231</v>
      </c>
      <c r="C54" s="142" t="s">
        <v>234</v>
      </c>
      <c r="D54" s="136">
        <v>1</v>
      </c>
      <c r="E54" s="136">
        <v>1</v>
      </c>
      <c r="F54" s="136">
        <v>1</v>
      </c>
      <c r="G54" s="136">
        <v>1</v>
      </c>
      <c r="H54" s="136">
        <v>1</v>
      </c>
      <c r="I54" s="136">
        <v>1</v>
      </c>
    </row>
    <row r="55" spans="2:9" ht="28.8" x14ac:dyDescent="0.55000000000000004">
      <c r="B55" s="106" t="s">
        <v>266</v>
      </c>
      <c r="C55" s="142" t="s">
        <v>267</v>
      </c>
      <c r="D55" s="136" t="s">
        <v>300</v>
      </c>
      <c r="E55" s="136" t="s">
        <v>300</v>
      </c>
      <c r="F55" s="136" t="s">
        <v>300</v>
      </c>
      <c r="G55" s="136" t="s">
        <v>300</v>
      </c>
      <c r="H55" s="136" t="s">
        <v>300</v>
      </c>
      <c r="I55" s="136" t="s">
        <v>300</v>
      </c>
    </row>
    <row r="56" spans="2:9" ht="43.2" x14ac:dyDescent="0.55000000000000004">
      <c r="B56" s="106" t="s">
        <v>235</v>
      </c>
      <c r="C56" s="137" t="s">
        <v>330</v>
      </c>
      <c r="D56" s="9">
        <f t="shared" ref="D56:I56" si="3">D49*D47/D54</f>
        <v>10000</v>
      </c>
      <c r="E56" s="9">
        <f t="shared" si="3"/>
        <v>12000</v>
      </c>
      <c r="F56" s="9">
        <f t="shared" si="3"/>
        <v>3500</v>
      </c>
      <c r="G56" s="9">
        <f t="shared" si="3"/>
        <v>44345.898004434588</v>
      </c>
      <c r="H56" s="9">
        <f t="shared" si="3"/>
        <v>11825.572801182556</v>
      </c>
      <c r="I56" s="9">
        <f t="shared" si="3"/>
        <v>3203.5291943828561</v>
      </c>
    </row>
    <row r="57" spans="2:9" x14ac:dyDescent="0.55000000000000004">
      <c r="B57" s="106" t="s">
        <v>226</v>
      </c>
      <c r="C57" s="137" t="s">
        <v>227</v>
      </c>
      <c r="D57" s="136"/>
      <c r="E57" s="136"/>
      <c r="F57" s="136"/>
      <c r="G57" s="136"/>
      <c r="H57" s="136"/>
      <c r="I57" s="136"/>
    </row>
    <row r="58" spans="2:9" ht="28.8" x14ac:dyDescent="0.55000000000000004">
      <c r="B58" s="106" t="s">
        <v>228</v>
      </c>
      <c r="C58" s="137" t="s">
        <v>236</v>
      </c>
      <c r="D58" s="136"/>
      <c r="E58" s="136"/>
      <c r="F58" s="136"/>
      <c r="G58" s="136"/>
      <c r="H58" s="136"/>
      <c r="I58" s="136"/>
    </row>
    <row r="59" spans="2:9" ht="43.2" x14ac:dyDescent="0.55000000000000004">
      <c r="B59" s="106" t="s">
        <v>237</v>
      </c>
      <c r="C59" s="137" t="s">
        <v>233</v>
      </c>
      <c r="D59" s="9">
        <f t="shared" ref="D59:I59" si="4">D56*D54</f>
        <v>10000</v>
      </c>
      <c r="E59" s="9">
        <f t="shared" si="4"/>
        <v>12000</v>
      </c>
      <c r="F59" s="9">
        <f t="shared" si="4"/>
        <v>3500</v>
      </c>
      <c r="G59" s="9">
        <f t="shared" si="4"/>
        <v>44345.898004434588</v>
      </c>
      <c r="H59" s="9">
        <f t="shared" si="4"/>
        <v>11825.572801182556</v>
      </c>
      <c r="I59" s="9">
        <f t="shared" si="4"/>
        <v>3203.5291943828561</v>
      </c>
    </row>
    <row r="60" spans="2:9" x14ac:dyDescent="0.55000000000000004">
      <c r="B60" s="106" t="s">
        <v>229</v>
      </c>
      <c r="C60" s="137" t="s">
        <v>238</v>
      </c>
      <c r="D60" s="136"/>
      <c r="E60" s="136"/>
      <c r="F60" s="136"/>
      <c r="G60" s="136"/>
      <c r="H60" s="136"/>
      <c r="I60" s="136"/>
    </row>
    <row r="61" spans="2:9" x14ac:dyDescent="0.55000000000000004">
      <c r="B61" s="105"/>
      <c r="C61" s="141"/>
      <c r="D61" s="136"/>
      <c r="E61" s="136"/>
      <c r="F61" s="136"/>
      <c r="G61" s="136"/>
      <c r="H61" s="136"/>
      <c r="I61" s="136"/>
    </row>
    <row r="62" spans="2:9" ht="43.2" x14ac:dyDescent="0.55000000000000004">
      <c r="B62" s="136" t="s">
        <v>244</v>
      </c>
      <c r="C62" s="142" t="s">
        <v>245</v>
      </c>
      <c r="D62" s="136">
        <v>1</v>
      </c>
      <c r="E62" s="136">
        <v>1</v>
      </c>
      <c r="F62" s="136">
        <v>1</v>
      </c>
      <c r="G62" s="136">
        <f>D9</f>
        <v>3.2000000000000001E-2</v>
      </c>
      <c r="H62" s="136">
        <f>D9</f>
        <v>3.2000000000000001E-2</v>
      </c>
      <c r="I62" s="136">
        <v>1</v>
      </c>
    </row>
    <row r="63" spans="2:9" ht="28.8" x14ac:dyDescent="0.55000000000000004">
      <c r="B63" s="104" t="s">
        <v>269</v>
      </c>
      <c r="C63" s="142" t="s">
        <v>271</v>
      </c>
      <c r="D63" s="136" t="s">
        <v>300</v>
      </c>
      <c r="E63" s="136" t="s">
        <v>300</v>
      </c>
      <c r="F63" s="136" t="s">
        <v>300</v>
      </c>
      <c r="G63" s="136" t="s">
        <v>47</v>
      </c>
      <c r="H63" s="136" t="s">
        <v>47</v>
      </c>
      <c r="I63" s="136" t="s">
        <v>300</v>
      </c>
    </row>
    <row r="64" spans="2:9" ht="43.2" x14ac:dyDescent="0.55000000000000004">
      <c r="B64" s="106" t="s">
        <v>329</v>
      </c>
      <c r="C64" s="137" t="s">
        <v>331</v>
      </c>
      <c r="D64" s="9">
        <f t="shared" ref="D64:I64" si="5">D49/D62</f>
        <v>10000</v>
      </c>
      <c r="E64" s="9">
        <f t="shared" si="5"/>
        <v>12000</v>
      </c>
      <c r="F64" s="9">
        <f t="shared" si="5"/>
        <v>3500</v>
      </c>
      <c r="G64" s="9">
        <f t="shared" si="5"/>
        <v>46875</v>
      </c>
      <c r="H64" s="9">
        <f t="shared" si="5"/>
        <v>12500</v>
      </c>
      <c r="I64" s="9">
        <f t="shared" si="5"/>
        <v>3203.5291943828561</v>
      </c>
    </row>
    <row r="65" spans="2:10" ht="43.2" x14ac:dyDescent="0.55000000000000004">
      <c r="B65" s="106" t="s">
        <v>333</v>
      </c>
      <c r="C65" s="137" t="s">
        <v>332</v>
      </c>
      <c r="D65" s="9">
        <f t="shared" ref="D65:I65" si="6">D64*D54</f>
        <v>10000</v>
      </c>
      <c r="E65" s="9">
        <f t="shared" si="6"/>
        <v>12000</v>
      </c>
      <c r="F65" s="9">
        <f t="shared" si="6"/>
        <v>3500</v>
      </c>
      <c r="G65" s="9">
        <f t="shared" si="6"/>
        <v>46875</v>
      </c>
      <c r="H65" s="9">
        <f t="shared" si="6"/>
        <v>12500</v>
      </c>
      <c r="I65" s="9">
        <f t="shared" si="6"/>
        <v>3203.5291943828561</v>
      </c>
    </row>
    <row r="66" spans="2:10" x14ac:dyDescent="0.55000000000000004">
      <c r="B66" s="136"/>
      <c r="C66" s="137"/>
      <c r="D66" s="136"/>
      <c r="E66" s="136"/>
      <c r="F66" s="136"/>
      <c r="G66" s="136"/>
      <c r="H66" s="136"/>
      <c r="I66" s="136"/>
    </row>
    <row r="67" spans="2:10" ht="86.4" x14ac:dyDescent="0.55000000000000004">
      <c r="B67" s="136" t="s">
        <v>294</v>
      </c>
      <c r="C67" s="137" t="s">
        <v>296</v>
      </c>
      <c r="D67" s="9">
        <f t="shared" ref="D67:I67" si="7">ROUND(D56-D64,2)</f>
        <v>0</v>
      </c>
      <c r="E67" s="9">
        <f t="shared" si="7"/>
        <v>0</v>
      </c>
      <c r="F67" s="9">
        <f t="shared" si="7"/>
        <v>0</v>
      </c>
      <c r="G67" s="9">
        <f t="shared" si="7"/>
        <v>-2529.1</v>
      </c>
      <c r="H67" s="9">
        <f t="shared" si="7"/>
        <v>-674.43</v>
      </c>
      <c r="I67" s="9">
        <f t="shared" si="7"/>
        <v>0</v>
      </c>
      <c r="J67" s="8">
        <f>H67+G67</f>
        <v>-3203.5299999999997</v>
      </c>
    </row>
    <row r="68" spans="2:10" ht="100.8" x14ac:dyDescent="0.55000000000000004">
      <c r="B68" s="136" t="s">
        <v>295</v>
      </c>
      <c r="C68" s="137" t="s">
        <v>297</v>
      </c>
      <c r="D68" s="136">
        <f>D59-D65</f>
        <v>0</v>
      </c>
      <c r="E68" s="136">
        <f>E59-E65</f>
        <v>0</v>
      </c>
      <c r="F68" s="136">
        <f>F59-F65</f>
        <v>0</v>
      </c>
      <c r="G68" s="9">
        <f>ROUND(G59-G65,2)</f>
        <v>-2529.1</v>
      </c>
      <c r="H68" s="9">
        <f>ROUND(H59-H65,2)</f>
        <v>-674.43</v>
      </c>
      <c r="I68" s="136">
        <f>I59-I65</f>
        <v>0</v>
      </c>
      <c r="J68" s="8">
        <f>H68+G68</f>
        <v>-3203.5299999999997</v>
      </c>
    </row>
  </sheetData>
  <mergeCells count="14">
    <mergeCell ref="E26:H26"/>
    <mergeCell ref="E21:H21"/>
    <mergeCell ref="E23:H23"/>
    <mergeCell ref="E24:H24"/>
    <mergeCell ref="E25:H25"/>
    <mergeCell ref="E22:H22"/>
    <mergeCell ref="H3:H4"/>
    <mergeCell ref="H2:I2"/>
    <mergeCell ref="E20:H20"/>
    <mergeCell ref="D13:E13"/>
    <mergeCell ref="D14:E14"/>
    <mergeCell ref="D15:E15"/>
    <mergeCell ref="D16:E16"/>
    <mergeCell ref="D17:E17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28"/>
  <sheetViews>
    <sheetView topLeftCell="A94" zoomScale="90" zoomScaleNormal="90" workbookViewId="0">
      <selection activeCell="G85" sqref="G85"/>
    </sheetView>
  </sheetViews>
  <sheetFormatPr defaultRowHeight="14.4" x14ac:dyDescent="0.55000000000000004"/>
  <cols>
    <col min="1" max="1" width="4.47265625" customWidth="1"/>
    <col min="2" max="2" width="19" customWidth="1"/>
    <col min="3" max="3" width="15" customWidth="1"/>
    <col min="4" max="4" width="20.7890625" customWidth="1"/>
    <col min="5" max="5" width="15" customWidth="1"/>
    <col min="6" max="6" width="16" customWidth="1"/>
    <col min="7" max="7" width="16.5234375" customWidth="1"/>
    <col min="8" max="8" width="37.15625" customWidth="1"/>
    <col min="9" max="9" width="1.47265625" customWidth="1"/>
    <col min="10" max="10" width="17.47265625" customWidth="1"/>
    <col min="11" max="11" width="29" customWidth="1"/>
    <col min="12" max="12" width="24.7890625" customWidth="1"/>
    <col min="13" max="13" width="13.47265625" customWidth="1"/>
    <col min="15" max="15" width="10.5234375" customWidth="1"/>
    <col min="16" max="16" width="12.15625" customWidth="1"/>
    <col min="19" max="19" width="15.15625" customWidth="1"/>
    <col min="22" max="22" width="9.7890625" bestFit="1" customWidth="1"/>
  </cols>
  <sheetData>
    <row r="1" spans="1:3" x14ac:dyDescent="0.55000000000000004">
      <c r="A1" s="1" t="s">
        <v>112</v>
      </c>
    </row>
    <row r="2" spans="1:3" x14ac:dyDescent="0.55000000000000004">
      <c r="A2" t="s">
        <v>108</v>
      </c>
      <c r="B2" t="s">
        <v>109</v>
      </c>
    </row>
    <row r="3" spans="1:3" x14ac:dyDescent="0.55000000000000004">
      <c r="A3">
        <v>1</v>
      </c>
      <c r="B3" t="s">
        <v>114</v>
      </c>
    </row>
    <row r="4" spans="1:3" x14ac:dyDescent="0.55000000000000004">
      <c r="A4">
        <v>2</v>
      </c>
      <c r="B4" t="s">
        <v>167</v>
      </c>
    </row>
    <row r="5" spans="1:3" x14ac:dyDescent="0.55000000000000004">
      <c r="A5">
        <v>3</v>
      </c>
      <c r="B5" t="s">
        <v>110</v>
      </c>
    </row>
    <row r="6" spans="1:3" x14ac:dyDescent="0.55000000000000004">
      <c r="A6">
        <v>4</v>
      </c>
      <c r="B6" t="s">
        <v>111</v>
      </c>
    </row>
    <row r="7" spans="1:3" x14ac:dyDescent="0.55000000000000004">
      <c r="A7">
        <v>5</v>
      </c>
      <c r="B7" t="s">
        <v>171</v>
      </c>
    </row>
    <row r="8" spans="1:3" x14ac:dyDescent="0.55000000000000004">
      <c r="A8">
        <v>6</v>
      </c>
      <c r="B8" t="s">
        <v>113</v>
      </c>
    </row>
    <row r="9" spans="1:3" x14ac:dyDescent="0.55000000000000004">
      <c r="A9">
        <v>7</v>
      </c>
      <c r="B9" t="s">
        <v>166</v>
      </c>
    </row>
    <row r="11" spans="1:3" x14ac:dyDescent="0.55000000000000004">
      <c r="B11" t="s">
        <v>115</v>
      </c>
      <c r="C11" t="s">
        <v>114</v>
      </c>
    </row>
    <row r="21" spans="1:8" ht="20.2" customHeight="1" x14ac:dyDescent="0.55000000000000004"/>
    <row r="22" spans="1:8" ht="14.7" thickBot="1" x14ac:dyDescent="0.6">
      <c r="B22" t="s">
        <v>148</v>
      </c>
      <c r="C22" t="s">
        <v>110</v>
      </c>
    </row>
    <row r="23" spans="1:8" ht="14.7" thickBot="1" x14ac:dyDescent="0.6">
      <c r="A23" s="63" t="s">
        <v>125</v>
      </c>
      <c r="B23" s="76"/>
    </row>
    <row r="24" spans="1:8" ht="29.2" customHeight="1" x14ac:dyDescent="0.55000000000000004">
      <c r="A24" s="79" t="s">
        <v>25</v>
      </c>
      <c r="B24" s="71" t="s">
        <v>120</v>
      </c>
      <c r="C24" s="71" t="s">
        <v>23</v>
      </c>
      <c r="D24" s="71" t="s">
        <v>121</v>
      </c>
      <c r="E24" s="71" t="s">
        <v>24</v>
      </c>
      <c r="F24" s="71" t="s">
        <v>122</v>
      </c>
      <c r="G24" s="71" t="s">
        <v>123</v>
      </c>
      <c r="H24" s="72" t="s">
        <v>124</v>
      </c>
    </row>
    <row r="25" spans="1:8" x14ac:dyDescent="0.55000000000000004">
      <c r="A25" s="80">
        <v>1</v>
      </c>
      <c r="B25" s="77">
        <v>45669</v>
      </c>
      <c r="C25" s="6">
        <v>1000</v>
      </c>
      <c r="D25" s="5" t="s">
        <v>17</v>
      </c>
      <c r="E25" s="6">
        <v>7000</v>
      </c>
      <c r="F25" s="5" t="s">
        <v>126</v>
      </c>
      <c r="G25" s="5">
        <f>1/H25</f>
        <v>0.14285714285714285</v>
      </c>
      <c r="H25" s="73">
        <v>7</v>
      </c>
    </row>
    <row r="26" spans="1:8" ht="14.7" thickBot="1" x14ac:dyDescent="0.6">
      <c r="A26" s="81">
        <v>2</v>
      </c>
      <c r="B26" s="78">
        <v>45670</v>
      </c>
      <c r="C26" s="68">
        <v>1000</v>
      </c>
      <c r="D26" s="69" t="s">
        <v>18</v>
      </c>
      <c r="E26" s="68">
        <v>7500</v>
      </c>
      <c r="F26" s="69" t="s">
        <v>126</v>
      </c>
      <c r="G26" s="69">
        <f>1/H26</f>
        <v>0.13333333333333333</v>
      </c>
      <c r="H26" s="74">
        <v>7.5</v>
      </c>
    </row>
    <row r="27" spans="1:8" x14ac:dyDescent="0.55000000000000004">
      <c r="A27" s="15"/>
      <c r="B27" s="122"/>
      <c r="C27" s="16"/>
      <c r="D27" s="15"/>
      <c r="E27" s="16"/>
      <c r="F27" s="15"/>
      <c r="G27" s="15"/>
      <c r="H27" s="15"/>
    </row>
    <row r="28" spans="1:8" ht="14.7" thickBot="1" x14ac:dyDescent="0.6">
      <c r="A28" s="15"/>
      <c r="B28" t="s">
        <v>163</v>
      </c>
      <c r="C28" t="s">
        <v>167</v>
      </c>
      <c r="H28" s="15"/>
    </row>
    <row r="29" spans="1:8" ht="14.7" thickBot="1" x14ac:dyDescent="0.6">
      <c r="A29" s="15"/>
      <c r="B29" s="75" t="s">
        <v>116</v>
      </c>
      <c r="C29" s="15"/>
      <c r="H29" s="15"/>
    </row>
    <row r="30" spans="1:8" x14ac:dyDescent="0.55000000000000004">
      <c r="A30" s="15"/>
      <c r="B30" s="91" t="s">
        <v>117</v>
      </c>
      <c r="C30" s="92"/>
      <c r="D30" s="65" t="s">
        <v>54</v>
      </c>
      <c r="E30" s="65" t="s">
        <v>14</v>
      </c>
      <c r="F30" s="65" t="s">
        <v>118</v>
      </c>
      <c r="G30" s="66" t="s">
        <v>119</v>
      </c>
      <c r="H30" s="15"/>
    </row>
    <row r="31" spans="1:8" x14ac:dyDescent="0.55000000000000004">
      <c r="A31" s="15"/>
      <c r="B31" s="93" t="s">
        <v>136</v>
      </c>
      <c r="C31" s="94"/>
      <c r="D31" s="6">
        <v>1000</v>
      </c>
      <c r="E31" s="5" t="s">
        <v>17</v>
      </c>
      <c r="F31" s="5">
        <v>102</v>
      </c>
      <c r="G31" s="67">
        <v>45667</v>
      </c>
      <c r="H31" s="15"/>
    </row>
    <row r="32" spans="1:8" x14ac:dyDescent="0.55000000000000004">
      <c r="A32" s="15"/>
      <c r="B32" s="93" t="s">
        <v>137</v>
      </c>
      <c r="C32" s="94"/>
      <c r="D32" s="6">
        <v>100000</v>
      </c>
      <c r="E32" s="5" t="s">
        <v>16</v>
      </c>
      <c r="F32" s="5">
        <v>1</v>
      </c>
      <c r="G32" s="67">
        <v>45668</v>
      </c>
      <c r="H32" s="15"/>
    </row>
    <row r="33" spans="1:9" ht="14.7" thickBot="1" x14ac:dyDescent="0.6">
      <c r="A33" s="15"/>
      <c r="B33" s="95" t="s">
        <v>138</v>
      </c>
      <c r="C33" s="96"/>
      <c r="D33" s="68">
        <v>2000</v>
      </c>
      <c r="E33" s="69" t="s">
        <v>18</v>
      </c>
      <c r="F33" s="69">
        <v>106</v>
      </c>
      <c r="G33" s="70">
        <v>45668</v>
      </c>
      <c r="H33" s="15"/>
    </row>
    <row r="35" spans="1:9" ht="14.7" thickBot="1" x14ac:dyDescent="0.6">
      <c r="B35" t="s">
        <v>147</v>
      </c>
      <c r="C35" t="s">
        <v>111</v>
      </c>
    </row>
    <row r="36" spans="1:9" x14ac:dyDescent="0.55000000000000004">
      <c r="B36" s="165" t="s">
        <v>127</v>
      </c>
      <c r="C36" s="165" t="s">
        <v>128</v>
      </c>
    </row>
    <row r="37" spans="1:9" ht="14.7" thickBot="1" x14ac:dyDescent="0.6">
      <c r="B37" s="166"/>
      <c r="C37" s="166"/>
    </row>
    <row r="38" spans="1:9" ht="6" customHeight="1" x14ac:dyDescent="0.55000000000000004">
      <c r="B38" s="63"/>
      <c r="C38" s="85"/>
      <c r="D38" s="85"/>
      <c r="E38" s="85"/>
      <c r="F38" s="85"/>
      <c r="G38" s="85"/>
      <c r="H38" s="85"/>
      <c r="I38" s="64"/>
    </row>
    <row r="39" spans="1:9" x14ac:dyDescent="0.55000000000000004">
      <c r="B39" s="86" t="s">
        <v>140</v>
      </c>
      <c r="C39" s="5">
        <v>2</v>
      </c>
      <c r="D39" s="15" t="s">
        <v>129</v>
      </c>
      <c r="E39" s="5">
        <v>2</v>
      </c>
      <c r="F39" s="15"/>
      <c r="G39" s="158" t="s">
        <v>34</v>
      </c>
      <c r="H39" s="159"/>
      <c r="I39" s="87"/>
    </row>
    <row r="40" spans="1:9" ht="4.5" customHeight="1" x14ac:dyDescent="0.55000000000000004">
      <c r="B40" s="86"/>
      <c r="C40" s="15"/>
      <c r="D40" s="15"/>
      <c r="E40" s="15"/>
      <c r="F40" s="15"/>
      <c r="G40" s="15"/>
      <c r="H40" s="15"/>
      <c r="I40" s="87"/>
    </row>
    <row r="41" spans="1:9" x14ac:dyDescent="0.55000000000000004">
      <c r="B41" s="86" t="s">
        <v>141</v>
      </c>
      <c r="C41" s="157" t="s">
        <v>150</v>
      </c>
      <c r="D41" s="157"/>
      <c r="E41" s="157"/>
      <c r="F41" s="157"/>
      <c r="G41" s="157"/>
      <c r="H41" s="157"/>
      <c r="I41" s="87"/>
    </row>
    <row r="42" spans="1:9" ht="7" customHeight="1" x14ac:dyDescent="0.55000000000000004">
      <c r="B42" s="86"/>
      <c r="C42" s="15"/>
      <c r="D42" s="15"/>
      <c r="E42" s="15"/>
      <c r="F42" s="15"/>
      <c r="G42" s="15"/>
      <c r="H42" s="15"/>
      <c r="I42" s="87"/>
    </row>
    <row r="43" spans="1:9" x14ac:dyDescent="0.55000000000000004">
      <c r="B43" s="86" t="s">
        <v>174</v>
      </c>
      <c r="C43" s="6">
        <v>7000</v>
      </c>
      <c r="D43" s="15" t="s">
        <v>133</v>
      </c>
      <c r="E43" s="5" t="s">
        <v>126</v>
      </c>
      <c r="F43" s="116" t="s">
        <v>306</v>
      </c>
      <c r="G43" s="158" t="s">
        <v>309</v>
      </c>
      <c r="H43" s="159"/>
      <c r="I43" s="87"/>
    </row>
    <row r="44" spans="1:9" ht="7" customHeight="1" x14ac:dyDescent="0.55000000000000004">
      <c r="B44" s="86"/>
      <c r="C44" s="15"/>
      <c r="D44" s="15"/>
      <c r="E44" s="15"/>
      <c r="F44" s="15"/>
      <c r="G44" s="15"/>
      <c r="H44" s="15"/>
      <c r="I44" s="87"/>
    </row>
    <row r="45" spans="1:9" x14ac:dyDescent="0.55000000000000004">
      <c r="B45" s="86" t="s">
        <v>143</v>
      </c>
      <c r="C45" s="5" t="s">
        <v>17</v>
      </c>
      <c r="D45" s="15" t="s">
        <v>132</v>
      </c>
      <c r="E45" s="82" t="s">
        <v>175</v>
      </c>
      <c r="F45" s="83"/>
      <c r="G45" s="83"/>
      <c r="H45" s="84"/>
      <c r="I45" s="87"/>
    </row>
    <row r="46" spans="1:9" ht="7" customHeight="1" x14ac:dyDescent="0.55000000000000004">
      <c r="B46" s="86"/>
      <c r="C46" s="15"/>
      <c r="D46" s="15"/>
      <c r="E46" s="15"/>
      <c r="F46" s="15"/>
      <c r="G46" s="15"/>
      <c r="H46" s="15"/>
      <c r="I46" s="87"/>
    </row>
    <row r="47" spans="1:9" x14ac:dyDescent="0.55000000000000004">
      <c r="B47" s="86" t="s">
        <v>145</v>
      </c>
      <c r="C47" s="6">
        <v>1000</v>
      </c>
      <c r="D47" s="15" t="s">
        <v>134</v>
      </c>
      <c r="E47" s="5">
        <v>7</v>
      </c>
      <c r="F47" s="15"/>
      <c r="G47" s="82" t="s">
        <v>135</v>
      </c>
      <c r="H47" s="84"/>
      <c r="I47" s="87"/>
    </row>
    <row r="48" spans="1:9" ht="7" customHeight="1" x14ac:dyDescent="0.55000000000000004">
      <c r="B48" s="86"/>
      <c r="C48" s="15"/>
      <c r="D48" s="15"/>
      <c r="E48" s="15"/>
      <c r="F48" s="15"/>
      <c r="G48" s="15"/>
      <c r="H48" s="15"/>
      <c r="I48" s="87"/>
    </row>
    <row r="49" spans="2:9" x14ac:dyDescent="0.55000000000000004">
      <c r="B49" s="86" t="s">
        <v>144</v>
      </c>
      <c r="C49" s="6">
        <f>'3. Пример Многовалютный'!T24</f>
        <v>102000</v>
      </c>
      <c r="D49" s="15" t="s">
        <v>139</v>
      </c>
      <c r="E49" s="5">
        <v>14.5</v>
      </c>
      <c r="F49" s="15"/>
      <c r="G49" s="82" t="s">
        <v>154</v>
      </c>
      <c r="H49" s="84"/>
      <c r="I49" s="87"/>
    </row>
    <row r="50" spans="2:9" ht="7.5" customHeight="1" x14ac:dyDescent="0.55000000000000004">
      <c r="B50" s="86"/>
      <c r="C50" s="15"/>
      <c r="D50" s="15"/>
      <c r="E50" s="15"/>
      <c r="F50" s="15"/>
      <c r="G50" s="15"/>
      <c r="H50" s="15"/>
      <c r="I50" s="87"/>
    </row>
    <row r="51" spans="2:9" x14ac:dyDescent="0.55000000000000004">
      <c r="B51" s="86" t="s">
        <v>146</v>
      </c>
      <c r="C51" s="15"/>
      <c r="D51" s="15"/>
      <c r="E51" s="15"/>
      <c r="F51" s="15"/>
      <c r="G51" s="15"/>
      <c r="H51" s="15"/>
      <c r="I51" s="87"/>
    </row>
    <row r="52" spans="2:9" ht="7" customHeight="1" thickBot="1" x14ac:dyDescent="0.6">
      <c r="B52" s="88"/>
      <c r="C52" s="89"/>
      <c r="D52" s="89"/>
      <c r="E52" s="89"/>
      <c r="F52" s="89"/>
      <c r="G52" s="89"/>
      <c r="H52" s="89"/>
      <c r="I52" s="90"/>
    </row>
    <row r="54" spans="2:9" ht="14.7" thickBot="1" x14ac:dyDescent="0.6">
      <c r="B54" t="s">
        <v>172</v>
      </c>
      <c r="C54" t="s">
        <v>111</v>
      </c>
    </row>
    <row r="55" spans="2:9" x14ac:dyDescent="0.55000000000000004">
      <c r="B55" s="165" t="s">
        <v>127</v>
      </c>
      <c r="C55" s="165" t="s">
        <v>128</v>
      </c>
    </row>
    <row r="56" spans="2:9" ht="14.7" thickBot="1" x14ac:dyDescent="0.6">
      <c r="B56" s="166"/>
      <c r="C56" s="166"/>
    </row>
    <row r="57" spans="2:9" ht="6" customHeight="1" x14ac:dyDescent="0.55000000000000004">
      <c r="B57" s="63"/>
      <c r="C57" s="85"/>
      <c r="D57" s="85"/>
      <c r="E57" s="85"/>
      <c r="F57" s="85"/>
      <c r="G57" s="85"/>
      <c r="H57" s="85"/>
      <c r="I57" s="64"/>
    </row>
    <row r="58" spans="2:9" x14ac:dyDescent="0.55000000000000004">
      <c r="B58" s="86" t="s">
        <v>140</v>
      </c>
      <c r="C58" s="5">
        <v>3</v>
      </c>
      <c r="D58" s="15" t="s">
        <v>129</v>
      </c>
      <c r="E58" s="5">
        <v>2</v>
      </c>
      <c r="F58" s="15"/>
      <c r="G58" s="158" t="s">
        <v>34</v>
      </c>
      <c r="H58" s="159"/>
      <c r="I58" s="87"/>
    </row>
    <row r="59" spans="2:9" ht="4.5" customHeight="1" x14ac:dyDescent="0.55000000000000004">
      <c r="B59" s="86"/>
      <c r="C59" s="15"/>
      <c r="D59" s="15"/>
      <c r="E59" s="15"/>
      <c r="F59" s="15"/>
      <c r="G59" s="15"/>
      <c r="H59" s="15"/>
      <c r="I59" s="87"/>
    </row>
    <row r="60" spans="2:9" x14ac:dyDescent="0.55000000000000004">
      <c r="B60" s="86" t="s">
        <v>141</v>
      </c>
      <c r="C60" s="157" t="s">
        <v>150</v>
      </c>
      <c r="D60" s="157"/>
      <c r="E60" s="157"/>
      <c r="F60" s="157"/>
      <c r="G60" s="157"/>
      <c r="H60" s="157"/>
      <c r="I60" s="87"/>
    </row>
    <row r="61" spans="2:9" ht="7" customHeight="1" x14ac:dyDescent="0.55000000000000004">
      <c r="B61" s="86"/>
      <c r="C61" s="15"/>
      <c r="D61" s="15"/>
      <c r="E61" s="15"/>
      <c r="F61" s="15"/>
      <c r="G61" s="15"/>
      <c r="H61" s="15"/>
      <c r="I61" s="87"/>
    </row>
    <row r="62" spans="2:9" x14ac:dyDescent="0.55000000000000004">
      <c r="B62" s="86" t="s">
        <v>142</v>
      </c>
      <c r="C62" s="6">
        <v>3000</v>
      </c>
      <c r="D62" s="15" t="s">
        <v>133</v>
      </c>
      <c r="E62" s="5" t="s">
        <v>126</v>
      </c>
      <c r="F62" s="116" t="s">
        <v>306</v>
      </c>
      <c r="G62" s="158" t="s">
        <v>309</v>
      </c>
      <c r="H62" s="159"/>
      <c r="I62" s="87"/>
    </row>
    <row r="63" spans="2:9" ht="7" customHeight="1" x14ac:dyDescent="0.55000000000000004">
      <c r="B63" s="86"/>
      <c r="C63" s="15"/>
      <c r="D63" s="15"/>
      <c r="E63" s="15"/>
      <c r="F63" s="15"/>
      <c r="G63" s="15"/>
      <c r="H63" s="15"/>
      <c r="I63" s="87"/>
    </row>
    <row r="64" spans="2:9" x14ac:dyDescent="0.55000000000000004">
      <c r="B64" s="86" t="s">
        <v>143</v>
      </c>
      <c r="C64" s="5" t="s">
        <v>18</v>
      </c>
      <c r="D64" s="15" t="s">
        <v>132</v>
      </c>
      <c r="E64" s="82" t="s">
        <v>256</v>
      </c>
      <c r="F64" s="83"/>
      <c r="G64" s="83"/>
      <c r="H64" s="84"/>
      <c r="I64" s="87"/>
    </row>
    <row r="65" spans="2:9" ht="7" customHeight="1" x14ac:dyDescent="0.55000000000000004">
      <c r="B65" s="86"/>
      <c r="C65" s="15"/>
      <c r="D65" s="15"/>
      <c r="E65" s="15"/>
      <c r="F65" s="15"/>
      <c r="G65" s="15"/>
      <c r="H65" s="15"/>
      <c r="I65" s="87"/>
    </row>
    <row r="66" spans="2:9" x14ac:dyDescent="0.55000000000000004">
      <c r="B66" s="86" t="s">
        <v>145</v>
      </c>
      <c r="C66" s="6">
        <v>400</v>
      </c>
      <c r="D66" s="15" t="s">
        <v>134</v>
      </c>
      <c r="E66" s="5">
        <v>7.5</v>
      </c>
      <c r="F66" s="15"/>
      <c r="G66" s="82" t="s">
        <v>152</v>
      </c>
      <c r="H66" s="84"/>
      <c r="I66" s="87"/>
    </row>
    <row r="67" spans="2:9" ht="7" customHeight="1" x14ac:dyDescent="0.55000000000000004">
      <c r="B67" s="86"/>
      <c r="C67" s="15"/>
      <c r="D67" s="15"/>
      <c r="E67" s="15"/>
      <c r="F67" s="15"/>
      <c r="G67" s="15"/>
      <c r="H67" s="15"/>
      <c r="I67" s="87"/>
    </row>
    <row r="68" spans="2:9" x14ac:dyDescent="0.55000000000000004">
      <c r="B68" s="86" t="s">
        <v>144</v>
      </c>
      <c r="C68" s="6">
        <f>'3. Пример Многовалютный'!T25</f>
        <v>42400</v>
      </c>
      <c r="D68" s="15" t="s">
        <v>139</v>
      </c>
      <c r="E68" s="5">
        <v>15</v>
      </c>
      <c r="F68" s="15"/>
      <c r="G68" s="82" t="s">
        <v>155</v>
      </c>
      <c r="H68" s="84"/>
      <c r="I68" s="87"/>
    </row>
    <row r="69" spans="2:9" ht="7.5" customHeight="1" x14ac:dyDescent="0.55000000000000004">
      <c r="B69" s="86"/>
      <c r="C69" s="15"/>
      <c r="D69" s="15"/>
      <c r="E69" s="15"/>
      <c r="F69" s="15"/>
      <c r="G69" s="15"/>
      <c r="H69" s="15"/>
      <c r="I69" s="87"/>
    </row>
    <row r="70" spans="2:9" x14ac:dyDescent="0.55000000000000004">
      <c r="B70" s="86" t="s">
        <v>146</v>
      </c>
      <c r="C70" s="15"/>
      <c r="D70" s="15"/>
      <c r="E70" s="15"/>
      <c r="F70" s="15"/>
      <c r="G70" s="15"/>
      <c r="H70" s="15"/>
      <c r="I70" s="87"/>
    </row>
    <row r="71" spans="2:9" ht="7" customHeight="1" thickBot="1" x14ac:dyDescent="0.6">
      <c r="B71" s="88"/>
      <c r="C71" s="89"/>
      <c r="D71" s="89"/>
      <c r="E71" s="89"/>
      <c r="F71" s="89"/>
      <c r="G71" s="89"/>
      <c r="H71" s="89"/>
      <c r="I71" s="90"/>
    </row>
    <row r="73" spans="2:9" ht="14.7" thickBot="1" x14ac:dyDescent="0.6">
      <c r="B73" t="s">
        <v>149</v>
      </c>
      <c r="C73" t="s">
        <v>111</v>
      </c>
    </row>
    <row r="74" spans="2:9" x14ac:dyDescent="0.55000000000000004">
      <c r="B74" s="165" t="s">
        <v>127</v>
      </c>
      <c r="C74" s="165" t="s">
        <v>128</v>
      </c>
    </row>
    <row r="75" spans="2:9" ht="14.7" thickBot="1" x14ac:dyDescent="0.6">
      <c r="B75" s="166"/>
      <c r="C75" s="166"/>
    </row>
    <row r="76" spans="2:9" ht="6" customHeight="1" x14ac:dyDescent="0.55000000000000004">
      <c r="B76" s="63"/>
      <c r="C76" s="85"/>
      <c r="D76" s="85"/>
      <c r="E76" s="85"/>
      <c r="F76" s="85"/>
      <c r="G76" s="85"/>
      <c r="H76" s="85"/>
      <c r="I76" s="64"/>
    </row>
    <row r="77" spans="2:9" x14ac:dyDescent="0.55000000000000004">
      <c r="B77" s="86" t="s">
        <v>140</v>
      </c>
      <c r="C77" s="5">
        <v>4</v>
      </c>
      <c r="D77" s="15" t="s">
        <v>129</v>
      </c>
      <c r="E77" s="5">
        <v>3</v>
      </c>
      <c r="F77" s="15"/>
      <c r="G77" s="158" t="s">
        <v>151</v>
      </c>
      <c r="H77" s="159"/>
      <c r="I77" s="87"/>
    </row>
    <row r="78" spans="2:9" ht="4.5" customHeight="1" x14ac:dyDescent="0.55000000000000004">
      <c r="B78" s="86"/>
      <c r="C78" s="15"/>
      <c r="D78" s="15"/>
      <c r="E78" s="15"/>
      <c r="F78" s="15"/>
      <c r="G78" s="15"/>
      <c r="H78" s="15"/>
      <c r="I78" s="87"/>
    </row>
    <row r="79" spans="2:9" x14ac:dyDescent="0.55000000000000004">
      <c r="B79" s="86" t="s">
        <v>141</v>
      </c>
      <c r="C79" s="157" t="s">
        <v>42</v>
      </c>
      <c r="D79" s="157"/>
      <c r="E79" s="157"/>
      <c r="F79" s="157"/>
      <c r="G79" s="157"/>
      <c r="H79" s="157"/>
      <c r="I79" s="87"/>
    </row>
    <row r="80" spans="2:9" ht="7" customHeight="1" x14ac:dyDescent="0.55000000000000004">
      <c r="B80" s="86"/>
      <c r="C80" s="15"/>
      <c r="D80" s="15"/>
      <c r="E80" s="15"/>
      <c r="F80" s="15"/>
      <c r="G80" s="15"/>
      <c r="H80" s="15"/>
      <c r="I80" s="87"/>
    </row>
    <row r="81" spans="2:9" x14ac:dyDescent="0.55000000000000004">
      <c r="B81" s="86" t="s">
        <v>142</v>
      </c>
      <c r="C81" s="6">
        <v>4500</v>
      </c>
      <c r="D81" s="15" t="s">
        <v>133</v>
      </c>
      <c r="E81" s="5" t="s">
        <v>126</v>
      </c>
      <c r="F81" s="116" t="s">
        <v>306</v>
      </c>
      <c r="G81" s="158" t="s">
        <v>310</v>
      </c>
      <c r="H81" s="159"/>
      <c r="I81" s="87"/>
    </row>
    <row r="82" spans="2:9" ht="7" customHeight="1" x14ac:dyDescent="0.55000000000000004">
      <c r="B82" s="86"/>
      <c r="C82" s="15"/>
      <c r="D82" s="15"/>
      <c r="E82" s="15"/>
      <c r="F82" s="15"/>
      <c r="G82" s="15"/>
      <c r="H82" s="15"/>
      <c r="I82" s="87"/>
    </row>
    <row r="83" spans="2:9" x14ac:dyDescent="0.55000000000000004">
      <c r="B83" s="86" t="s">
        <v>143</v>
      </c>
      <c r="C83" s="5" t="s">
        <v>18</v>
      </c>
      <c r="D83" s="15" t="s">
        <v>132</v>
      </c>
      <c r="E83" s="82" t="s">
        <v>257</v>
      </c>
      <c r="F83" s="83"/>
      <c r="G83" s="83"/>
      <c r="H83" s="84"/>
      <c r="I83" s="87"/>
    </row>
    <row r="84" spans="2:9" ht="7" customHeight="1" x14ac:dyDescent="0.55000000000000004">
      <c r="B84" s="86"/>
      <c r="C84" s="15"/>
      <c r="D84" s="15"/>
      <c r="E84" s="15"/>
      <c r="F84" s="15"/>
      <c r="G84" s="15"/>
      <c r="H84" s="15"/>
      <c r="I84" s="87"/>
    </row>
    <row r="85" spans="2:9" x14ac:dyDescent="0.55000000000000004">
      <c r="B85" s="86" t="s">
        <v>145</v>
      </c>
      <c r="C85" s="6">
        <v>600</v>
      </c>
      <c r="D85" s="15" t="s">
        <v>134</v>
      </c>
      <c r="E85" s="5">
        <v>7.5</v>
      </c>
      <c r="F85" s="15"/>
      <c r="G85" s="82" t="s">
        <v>152</v>
      </c>
      <c r="H85" s="84"/>
      <c r="I85" s="87"/>
    </row>
    <row r="86" spans="2:9" ht="7" customHeight="1" x14ac:dyDescent="0.55000000000000004">
      <c r="B86" s="86"/>
      <c r="C86" s="15"/>
      <c r="D86" s="15"/>
      <c r="E86" s="15"/>
      <c r="F86" s="15"/>
      <c r="G86" s="15"/>
      <c r="H86" s="15"/>
      <c r="I86" s="87"/>
    </row>
    <row r="87" spans="2:9" x14ac:dyDescent="0.55000000000000004">
      <c r="B87" s="86" t="s">
        <v>144</v>
      </c>
      <c r="C87" s="6">
        <f>'3. Пример Многовалютный'!T26</f>
        <v>63600</v>
      </c>
      <c r="D87" s="15" t="s">
        <v>139</v>
      </c>
      <c r="E87" s="5">
        <v>15</v>
      </c>
      <c r="F87" s="15"/>
      <c r="G87" s="82" t="s">
        <v>155</v>
      </c>
      <c r="H87" s="84"/>
      <c r="I87" s="87"/>
    </row>
    <row r="88" spans="2:9" ht="7.5" customHeight="1" x14ac:dyDescent="0.55000000000000004">
      <c r="B88" s="86"/>
      <c r="C88" s="15"/>
      <c r="D88" s="15"/>
      <c r="E88" s="15"/>
      <c r="F88" s="15"/>
      <c r="G88" s="15"/>
      <c r="H88" s="15"/>
      <c r="I88" s="87"/>
    </row>
    <row r="89" spans="2:9" x14ac:dyDescent="0.55000000000000004">
      <c r="B89" s="86" t="s">
        <v>146</v>
      </c>
      <c r="C89" s="15"/>
      <c r="D89" s="15"/>
      <c r="E89" s="15"/>
      <c r="F89" s="15"/>
      <c r="G89" s="15"/>
      <c r="H89" s="15"/>
      <c r="I89" s="87"/>
    </row>
    <row r="90" spans="2:9" ht="7" customHeight="1" thickBot="1" x14ac:dyDescent="0.6">
      <c r="B90" s="88"/>
      <c r="C90" s="89"/>
      <c r="D90" s="89"/>
      <c r="E90" s="89"/>
      <c r="F90" s="89"/>
      <c r="G90" s="89"/>
      <c r="H90" s="89"/>
      <c r="I90" s="90"/>
    </row>
    <row r="92" spans="2:9" ht="14.7" thickBot="1" x14ac:dyDescent="0.6">
      <c r="B92" t="s">
        <v>153</v>
      </c>
      <c r="C92" t="s">
        <v>111</v>
      </c>
    </row>
    <row r="93" spans="2:9" x14ac:dyDescent="0.55000000000000004">
      <c r="B93" s="165" t="s">
        <v>127</v>
      </c>
      <c r="C93" s="165" t="s">
        <v>128</v>
      </c>
    </row>
    <row r="94" spans="2:9" ht="14.7" thickBot="1" x14ac:dyDescent="0.6">
      <c r="B94" s="166"/>
      <c r="C94" s="166"/>
    </row>
    <row r="95" spans="2:9" ht="6" customHeight="1" x14ac:dyDescent="0.55000000000000004">
      <c r="B95" s="63"/>
      <c r="C95" s="85"/>
      <c r="D95" s="85"/>
      <c r="E95" s="85"/>
      <c r="F95" s="85"/>
      <c r="G95" s="85"/>
      <c r="H95" s="85"/>
      <c r="I95" s="64"/>
    </row>
    <row r="96" spans="2:9" x14ac:dyDescent="0.55000000000000004">
      <c r="B96" s="86" t="s">
        <v>140</v>
      </c>
      <c r="C96" s="5">
        <v>5</v>
      </c>
      <c r="D96" s="15" t="s">
        <v>129</v>
      </c>
      <c r="E96" s="5">
        <v>3</v>
      </c>
      <c r="F96" s="15"/>
      <c r="G96" s="158" t="s">
        <v>151</v>
      </c>
      <c r="H96" s="159"/>
      <c r="I96" s="87"/>
    </row>
    <row r="97" spans="2:9" ht="4.5" customHeight="1" x14ac:dyDescent="0.55000000000000004">
      <c r="B97" s="86"/>
      <c r="C97" s="15"/>
      <c r="D97" s="15"/>
      <c r="E97" s="15"/>
      <c r="F97" s="15"/>
      <c r="G97" s="15"/>
      <c r="H97" s="15"/>
      <c r="I97" s="87"/>
    </row>
    <row r="98" spans="2:9" x14ac:dyDescent="0.55000000000000004">
      <c r="B98" s="86" t="s">
        <v>141</v>
      </c>
      <c r="C98" s="157" t="s">
        <v>42</v>
      </c>
      <c r="D98" s="157"/>
      <c r="E98" s="157"/>
      <c r="F98" s="157"/>
      <c r="G98" s="157"/>
      <c r="H98" s="157"/>
      <c r="I98" s="87"/>
    </row>
    <row r="99" spans="2:9" ht="7" customHeight="1" x14ac:dyDescent="0.55000000000000004">
      <c r="B99" s="86"/>
      <c r="C99" s="15"/>
      <c r="D99" s="15"/>
      <c r="E99" s="15"/>
      <c r="F99" s="15"/>
      <c r="G99" s="15"/>
      <c r="H99" s="15"/>
      <c r="I99" s="87"/>
    </row>
    <row r="100" spans="2:9" x14ac:dyDescent="0.55000000000000004">
      <c r="B100" s="86" t="s">
        <v>142</v>
      </c>
      <c r="C100" s="6">
        <f>'3. Пример Многовалютный'!B27</f>
        <v>7260.2739726027403</v>
      </c>
      <c r="D100" s="15" t="s">
        <v>133</v>
      </c>
      <c r="E100" s="5" t="s">
        <v>126</v>
      </c>
      <c r="F100" s="116" t="s">
        <v>306</v>
      </c>
      <c r="G100" s="158" t="s">
        <v>310</v>
      </c>
      <c r="H100" s="159"/>
      <c r="I100" s="87"/>
    </row>
    <row r="101" spans="2:9" ht="7" customHeight="1" x14ac:dyDescent="0.55000000000000004">
      <c r="B101" s="86"/>
      <c r="C101" s="15"/>
      <c r="D101" s="15"/>
      <c r="E101" s="15"/>
      <c r="F101" s="15"/>
      <c r="G101" s="15"/>
      <c r="H101" s="15"/>
      <c r="I101" s="87"/>
    </row>
    <row r="102" spans="2:9" x14ac:dyDescent="0.55000000000000004">
      <c r="B102" s="86" t="s">
        <v>143</v>
      </c>
      <c r="C102" s="5" t="s">
        <v>18</v>
      </c>
      <c r="D102" s="15" t="s">
        <v>132</v>
      </c>
      <c r="E102" s="82" t="s">
        <v>176</v>
      </c>
      <c r="F102" s="83"/>
      <c r="G102" s="83"/>
      <c r="H102" s="84"/>
      <c r="I102" s="87"/>
    </row>
    <row r="103" spans="2:9" ht="7" customHeight="1" x14ac:dyDescent="0.55000000000000004">
      <c r="B103" s="86"/>
      <c r="C103" s="15"/>
      <c r="D103" s="15"/>
      <c r="E103" s="15"/>
      <c r="F103" s="15"/>
      <c r="G103" s="15"/>
      <c r="H103" s="15"/>
      <c r="I103" s="87"/>
    </row>
    <row r="104" spans="2:9" x14ac:dyDescent="0.55000000000000004">
      <c r="B104" s="86" t="s">
        <v>145</v>
      </c>
      <c r="C104" s="6">
        <v>1000</v>
      </c>
      <c r="D104" s="15" t="s">
        <v>134</v>
      </c>
      <c r="E104" s="5">
        <f>'3. Пример Многовалютный'!I27</f>
        <v>7.2602739726027403</v>
      </c>
      <c r="F104" s="15"/>
      <c r="G104" s="82" t="s">
        <v>155</v>
      </c>
      <c r="H104" s="84"/>
      <c r="I104" s="87"/>
    </row>
    <row r="105" spans="2:9" ht="7" customHeight="1" x14ac:dyDescent="0.55000000000000004">
      <c r="B105" s="86"/>
      <c r="C105" s="15"/>
      <c r="D105" s="15"/>
      <c r="E105" s="15"/>
      <c r="F105" s="15"/>
      <c r="G105" s="15"/>
      <c r="H105" s="15"/>
      <c r="I105" s="87"/>
    </row>
    <row r="106" spans="2:9" x14ac:dyDescent="0.55000000000000004">
      <c r="B106" s="86" t="s">
        <v>144</v>
      </c>
      <c r="C106" s="6">
        <f>'3. Пример Многовалютный'!T27</f>
        <v>106000</v>
      </c>
      <c r="D106" s="15" t="s">
        <v>139</v>
      </c>
      <c r="E106" s="5">
        <v>15</v>
      </c>
      <c r="F106" s="15"/>
      <c r="G106" s="82" t="s">
        <v>155</v>
      </c>
      <c r="H106" s="84"/>
      <c r="I106" s="87"/>
    </row>
    <row r="107" spans="2:9" ht="7.5" customHeight="1" x14ac:dyDescent="0.55000000000000004">
      <c r="B107" s="86"/>
      <c r="C107" s="15"/>
      <c r="D107" s="15"/>
      <c r="E107" s="15"/>
      <c r="F107" s="15"/>
      <c r="G107" s="15"/>
      <c r="H107" s="15"/>
      <c r="I107" s="87"/>
    </row>
    <row r="108" spans="2:9" x14ac:dyDescent="0.55000000000000004">
      <c r="B108" s="86" t="s">
        <v>146</v>
      </c>
      <c r="C108" s="15"/>
      <c r="D108" s="15"/>
      <c r="E108" s="15"/>
      <c r="F108" s="15"/>
      <c r="G108" s="15"/>
      <c r="H108" s="15"/>
      <c r="I108" s="87"/>
    </row>
    <row r="109" spans="2:9" ht="7" customHeight="1" thickBot="1" x14ac:dyDescent="0.6">
      <c r="B109" s="88"/>
      <c r="C109" s="89"/>
      <c r="D109" s="89"/>
      <c r="E109" s="89"/>
      <c r="F109" s="89"/>
      <c r="G109" s="89"/>
      <c r="H109" s="89"/>
      <c r="I109" s="90"/>
    </row>
    <row r="111" spans="2:9" ht="14.7" thickBot="1" x14ac:dyDescent="0.6">
      <c r="B111" t="s">
        <v>156</v>
      </c>
      <c r="C111" t="s">
        <v>111</v>
      </c>
    </row>
    <row r="112" spans="2:9" x14ac:dyDescent="0.55000000000000004">
      <c r="B112" s="165" t="s">
        <v>127</v>
      </c>
      <c r="C112" s="165" t="s">
        <v>128</v>
      </c>
    </row>
    <row r="113" spans="2:9" ht="14.7" thickBot="1" x14ac:dyDescent="0.6">
      <c r="B113" s="166"/>
      <c r="C113" s="166"/>
    </row>
    <row r="114" spans="2:9" ht="6" customHeight="1" x14ac:dyDescent="0.55000000000000004">
      <c r="B114" s="63"/>
      <c r="C114" s="85"/>
      <c r="D114" s="85"/>
      <c r="E114" s="85"/>
      <c r="F114" s="85"/>
      <c r="G114" s="85"/>
      <c r="H114" s="85"/>
      <c r="I114" s="64"/>
    </row>
    <row r="115" spans="2:9" x14ac:dyDescent="0.55000000000000004">
      <c r="B115" s="86" t="s">
        <v>140</v>
      </c>
      <c r="C115" s="5">
        <v>6</v>
      </c>
      <c r="D115" s="15" t="s">
        <v>129</v>
      </c>
      <c r="E115" s="5">
        <v>3</v>
      </c>
      <c r="F115" s="116" t="s">
        <v>306</v>
      </c>
      <c r="G115" s="158" t="s">
        <v>310</v>
      </c>
      <c r="H115" s="159"/>
      <c r="I115" s="87"/>
    </row>
    <row r="116" spans="2:9" ht="4.5" customHeight="1" x14ac:dyDescent="0.55000000000000004">
      <c r="B116" s="86"/>
      <c r="C116" s="15"/>
      <c r="D116" s="15"/>
      <c r="E116" s="15"/>
      <c r="F116" s="15"/>
      <c r="G116" s="15"/>
      <c r="H116" s="15"/>
      <c r="I116" s="87"/>
    </row>
    <row r="117" spans="2:9" x14ac:dyDescent="0.55000000000000004">
      <c r="B117" s="86" t="s">
        <v>141</v>
      </c>
      <c r="C117" s="157" t="s">
        <v>42</v>
      </c>
      <c r="D117" s="157"/>
      <c r="E117" s="157"/>
      <c r="F117" s="157"/>
      <c r="G117" s="157"/>
      <c r="H117" s="157"/>
      <c r="I117" s="87"/>
    </row>
    <row r="118" spans="2:9" ht="7" customHeight="1" x14ac:dyDescent="0.55000000000000004">
      <c r="B118" s="86"/>
      <c r="C118" s="15"/>
      <c r="D118" s="15"/>
      <c r="E118" s="15"/>
      <c r="F118" s="15"/>
      <c r="G118" s="15"/>
      <c r="H118" s="15"/>
      <c r="I118" s="87"/>
    </row>
    <row r="119" spans="2:9" x14ac:dyDescent="0.55000000000000004">
      <c r="B119" s="86" t="s">
        <v>142</v>
      </c>
      <c r="C119" s="6">
        <f>'3. Пример Многовалютный'!B28</f>
        <v>13239.726027397261</v>
      </c>
      <c r="D119" s="15" t="s">
        <v>133</v>
      </c>
      <c r="E119" s="5" t="s">
        <v>126</v>
      </c>
      <c r="F119" s="116" t="s">
        <v>306</v>
      </c>
      <c r="G119" s="82"/>
      <c r="H119" s="84"/>
      <c r="I119" s="87"/>
    </row>
    <row r="120" spans="2:9" ht="7" customHeight="1" x14ac:dyDescent="0.55000000000000004">
      <c r="B120" s="86"/>
      <c r="C120" s="15"/>
      <c r="D120" s="15"/>
      <c r="E120" s="15"/>
      <c r="F120" s="15"/>
      <c r="G120" s="15"/>
      <c r="H120" s="15"/>
      <c r="I120" s="87"/>
    </row>
    <row r="121" spans="2:9" x14ac:dyDescent="0.55000000000000004">
      <c r="B121" s="86" t="s">
        <v>143</v>
      </c>
      <c r="C121" s="5" t="s">
        <v>18</v>
      </c>
      <c r="D121" s="15" t="s">
        <v>132</v>
      </c>
      <c r="E121" s="82" t="s">
        <v>157</v>
      </c>
      <c r="F121" s="83"/>
      <c r="G121" s="83"/>
      <c r="H121" s="84"/>
      <c r="I121" s="87"/>
    </row>
    <row r="122" spans="2:9" ht="7" customHeight="1" x14ac:dyDescent="0.55000000000000004">
      <c r="B122" s="86"/>
      <c r="C122" s="15"/>
      <c r="D122" s="15"/>
      <c r="E122" s="15"/>
      <c r="F122" s="15"/>
      <c r="G122" s="15"/>
      <c r="H122" s="15"/>
      <c r="I122" s="87"/>
    </row>
    <row r="123" spans="2:9" x14ac:dyDescent="0.55000000000000004">
      <c r="B123" s="86" t="s">
        <v>145</v>
      </c>
      <c r="C123" s="6">
        <f>'3. Пример Многовалютный'!J28</f>
        <v>1900.1458650431255</v>
      </c>
      <c r="D123" s="15" t="s">
        <v>134</v>
      </c>
      <c r="E123" s="5">
        <f>'3. Пример Многовалютный'!I28</f>
        <v>6.967741935483871</v>
      </c>
      <c r="F123" s="15"/>
      <c r="G123" s="82" t="s">
        <v>158</v>
      </c>
      <c r="H123" s="84"/>
      <c r="I123" s="87"/>
    </row>
    <row r="124" spans="2:9" ht="7" customHeight="1" x14ac:dyDescent="0.55000000000000004">
      <c r="B124" s="86"/>
      <c r="C124" s="15"/>
      <c r="D124" s="15"/>
      <c r="E124" s="15"/>
      <c r="F124" s="15"/>
      <c r="G124" s="15"/>
      <c r="H124" s="15"/>
      <c r="I124" s="87"/>
    </row>
    <row r="125" spans="2:9" x14ac:dyDescent="0.55000000000000004">
      <c r="B125" s="86" t="s">
        <v>144</v>
      </c>
      <c r="C125" s="6">
        <f>'3. Пример Многовалютный'!T28</f>
        <v>205215.75342465754</v>
      </c>
      <c r="D125" s="15" t="s">
        <v>139</v>
      </c>
      <c r="E125" s="20">
        <f>'3. Пример Многовалютный'!M28</f>
        <v>15.5</v>
      </c>
      <c r="F125" s="15"/>
      <c r="G125" s="82" t="s">
        <v>158</v>
      </c>
      <c r="H125" s="84"/>
      <c r="I125" s="87"/>
    </row>
    <row r="126" spans="2:9" ht="7.5" customHeight="1" x14ac:dyDescent="0.55000000000000004">
      <c r="B126" s="86"/>
      <c r="C126" s="15"/>
      <c r="D126" s="15"/>
      <c r="E126" s="15"/>
      <c r="F126" s="15"/>
      <c r="G126" s="15"/>
      <c r="H126" s="15"/>
      <c r="I126" s="87"/>
    </row>
    <row r="127" spans="2:9" x14ac:dyDescent="0.55000000000000004">
      <c r="B127" s="86" t="s">
        <v>146</v>
      </c>
      <c r="C127" s="15"/>
      <c r="D127" s="15"/>
      <c r="E127" s="15"/>
      <c r="F127" s="15"/>
      <c r="G127" s="15"/>
      <c r="H127" s="15"/>
      <c r="I127" s="87"/>
    </row>
    <row r="128" spans="2:9" ht="7" customHeight="1" thickBot="1" x14ac:dyDescent="0.6">
      <c r="B128" s="88"/>
      <c r="C128" s="89"/>
      <c r="D128" s="89"/>
      <c r="E128" s="89"/>
      <c r="F128" s="89"/>
      <c r="G128" s="89"/>
      <c r="H128" s="89"/>
      <c r="I128" s="90"/>
    </row>
  </sheetData>
  <mergeCells count="24">
    <mergeCell ref="G39:H39"/>
    <mergeCell ref="C41:H41"/>
    <mergeCell ref="B36:B37"/>
    <mergeCell ref="C36:C37"/>
    <mergeCell ref="C98:H98"/>
    <mergeCell ref="G43:H43"/>
    <mergeCell ref="G81:H81"/>
    <mergeCell ref="B55:B56"/>
    <mergeCell ref="C55:C56"/>
    <mergeCell ref="G58:H58"/>
    <mergeCell ref="C60:H60"/>
    <mergeCell ref="G96:H96"/>
    <mergeCell ref="B74:B75"/>
    <mergeCell ref="C74:C75"/>
    <mergeCell ref="G77:H77"/>
    <mergeCell ref="C79:H79"/>
    <mergeCell ref="G115:H115"/>
    <mergeCell ref="C117:H117"/>
    <mergeCell ref="B93:B94"/>
    <mergeCell ref="C93:C94"/>
    <mergeCell ref="G62:H62"/>
    <mergeCell ref="G100:H100"/>
    <mergeCell ref="B112:B113"/>
    <mergeCell ref="C112:C113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X89"/>
  <sheetViews>
    <sheetView topLeftCell="D1" zoomScale="90" zoomScaleNormal="90" workbookViewId="0">
      <pane ySplit="5190"/>
      <selection activeCell="M25" sqref="M25"/>
      <selection pane="bottomLeft" activeCell="K27" sqref="K27"/>
    </sheetView>
  </sheetViews>
  <sheetFormatPr defaultRowHeight="14.4" outlineLevelRow="1" x14ac:dyDescent="0.55000000000000004"/>
  <cols>
    <col min="1" max="1" width="4.5234375" customWidth="1"/>
    <col min="2" max="2" width="15.7890625" customWidth="1"/>
    <col min="3" max="3" width="15.5234375" customWidth="1"/>
    <col min="4" max="4" width="17.15625" customWidth="1"/>
    <col min="5" max="5" width="24.5234375" customWidth="1"/>
    <col min="6" max="7" width="15.15625" customWidth="1"/>
    <col min="8" max="8" width="16.1015625" customWidth="1"/>
    <col min="9" max="9" width="14" customWidth="1"/>
    <col min="10" max="10" width="14.15625" customWidth="1"/>
    <col min="11" max="11" width="17.15625" customWidth="1"/>
    <col min="12" max="12" width="17.7890625" customWidth="1"/>
    <col min="13" max="13" width="17.5234375" customWidth="1"/>
    <col min="14" max="14" width="17" customWidth="1"/>
    <col min="15" max="15" width="17.15625" customWidth="1"/>
    <col min="16" max="16" width="15.15625" customWidth="1"/>
    <col min="17" max="17" width="17.47265625" customWidth="1"/>
    <col min="18" max="18" width="16.7890625" customWidth="1"/>
    <col min="19" max="19" width="16" customWidth="1"/>
    <col min="20" max="20" width="15.15625" customWidth="1"/>
    <col min="21" max="21" width="13.7890625" customWidth="1"/>
    <col min="22" max="22" width="15.5234375" customWidth="1"/>
    <col min="23" max="23" width="16.7890625" customWidth="1"/>
    <col min="24" max="24" width="17.7890625" customWidth="1"/>
    <col min="25" max="25" width="14.15625" bestFit="1" customWidth="1"/>
  </cols>
  <sheetData>
    <row r="1" spans="1:17" x14ac:dyDescent="0.55000000000000004">
      <c r="A1" s="1" t="s">
        <v>88</v>
      </c>
      <c r="I1" s="155" t="s">
        <v>286</v>
      </c>
      <c r="J1" s="155"/>
      <c r="K1" s="155"/>
      <c r="L1" s="155"/>
    </row>
    <row r="2" spans="1:17" x14ac:dyDescent="0.55000000000000004">
      <c r="A2" s="1"/>
      <c r="B2" t="s">
        <v>32</v>
      </c>
      <c r="E2" s="2">
        <v>45673</v>
      </c>
      <c r="I2" s="155" t="s">
        <v>120</v>
      </c>
      <c r="J2" s="155" t="s">
        <v>14</v>
      </c>
      <c r="K2" s="155"/>
      <c r="L2" s="155"/>
    </row>
    <row r="3" spans="1:17" x14ac:dyDescent="0.55000000000000004">
      <c r="A3" t="s">
        <v>12</v>
      </c>
      <c r="I3" s="155"/>
      <c r="J3" s="5" t="s">
        <v>17</v>
      </c>
      <c r="K3" s="5" t="s">
        <v>18</v>
      </c>
      <c r="L3" s="5" t="s">
        <v>26</v>
      </c>
    </row>
    <row r="4" spans="1:17" x14ac:dyDescent="0.55000000000000004">
      <c r="A4" s="5" t="s">
        <v>25</v>
      </c>
      <c r="B4" s="5" t="s">
        <v>13</v>
      </c>
      <c r="C4" s="5" t="s">
        <v>14</v>
      </c>
      <c r="D4" s="5" t="s">
        <v>15</v>
      </c>
      <c r="E4" s="5" t="s">
        <v>222</v>
      </c>
      <c r="F4" s="5" t="s">
        <v>93</v>
      </c>
      <c r="I4" s="7">
        <v>45667</v>
      </c>
      <c r="J4" s="5">
        <v>102</v>
      </c>
      <c r="K4" s="5"/>
      <c r="L4" s="5">
        <v>14.5</v>
      </c>
    </row>
    <row r="5" spans="1:17" x14ac:dyDescent="0.55000000000000004">
      <c r="A5" s="5">
        <v>1</v>
      </c>
      <c r="B5" s="6">
        <v>1000</v>
      </c>
      <c r="C5" s="5" t="s">
        <v>17</v>
      </c>
      <c r="D5" s="7">
        <v>45667</v>
      </c>
      <c r="E5" s="5">
        <v>102</v>
      </c>
      <c r="F5" s="5" t="s">
        <v>99</v>
      </c>
      <c r="I5" s="7">
        <v>45668</v>
      </c>
      <c r="J5" s="5"/>
      <c r="K5" s="5">
        <v>106</v>
      </c>
      <c r="L5" s="5">
        <v>14.6</v>
      </c>
    </row>
    <row r="6" spans="1:17" x14ac:dyDescent="0.55000000000000004">
      <c r="A6" s="5">
        <v>2</v>
      </c>
      <c r="B6" s="6">
        <v>100000</v>
      </c>
      <c r="C6" s="5" t="s">
        <v>16</v>
      </c>
      <c r="D6" s="7">
        <v>45668</v>
      </c>
      <c r="E6" s="5">
        <v>1</v>
      </c>
      <c r="F6" s="5" t="s">
        <v>100</v>
      </c>
      <c r="I6" s="7">
        <v>45673</v>
      </c>
      <c r="J6" s="5"/>
      <c r="K6" s="5">
        <v>108</v>
      </c>
      <c r="L6" s="5">
        <v>15.5</v>
      </c>
    </row>
    <row r="7" spans="1:17" x14ac:dyDescent="0.55000000000000004">
      <c r="A7" s="5">
        <v>3</v>
      </c>
      <c r="B7" s="6">
        <v>2000</v>
      </c>
      <c r="C7" s="5" t="s">
        <v>18</v>
      </c>
      <c r="D7" s="7">
        <v>45668</v>
      </c>
      <c r="E7" s="5">
        <v>106</v>
      </c>
      <c r="F7" s="5" t="s">
        <v>101</v>
      </c>
      <c r="I7" s="5"/>
      <c r="J7" s="5"/>
      <c r="K7" s="5"/>
      <c r="L7" s="5"/>
    </row>
    <row r="8" spans="1:17" x14ac:dyDescent="0.55000000000000004">
      <c r="B8" s="3"/>
    </row>
    <row r="9" spans="1:17" x14ac:dyDescent="0.55000000000000004">
      <c r="A9" t="s">
        <v>27</v>
      </c>
      <c r="B9" s="3"/>
      <c r="H9" t="s">
        <v>82</v>
      </c>
      <c r="Q9" s="3"/>
    </row>
    <row r="10" spans="1:17" s="4" customFormat="1" ht="43.5" customHeight="1" x14ac:dyDescent="0.55000000000000004">
      <c r="A10" s="11" t="s">
        <v>25</v>
      </c>
      <c r="B10" s="12" t="s">
        <v>23</v>
      </c>
      <c r="C10" s="11" t="s">
        <v>21</v>
      </c>
      <c r="D10" s="11" t="s">
        <v>20</v>
      </c>
      <c r="E10" s="11" t="s">
        <v>24</v>
      </c>
      <c r="F10" s="11" t="s">
        <v>22</v>
      </c>
      <c r="H10" s="11" t="s">
        <v>25</v>
      </c>
      <c r="I10" s="11" t="s">
        <v>69</v>
      </c>
      <c r="J10" s="11" t="s">
        <v>47</v>
      </c>
      <c r="K10" s="11" t="s">
        <v>74</v>
      </c>
      <c r="L10" s="24" t="s">
        <v>73</v>
      </c>
      <c r="M10"/>
      <c r="N10"/>
    </row>
    <row r="11" spans="1:17" x14ac:dyDescent="0.55000000000000004">
      <c r="A11" s="5">
        <v>1</v>
      </c>
      <c r="B11" s="10">
        <v>1000</v>
      </c>
      <c r="C11" s="5" t="s">
        <v>17</v>
      </c>
      <c r="D11" s="5">
        <v>7</v>
      </c>
      <c r="E11" s="9">
        <f>B11*D11</f>
        <v>7000</v>
      </c>
      <c r="F11" s="5" t="s">
        <v>26</v>
      </c>
      <c r="H11" s="5">
        <v>1</v>
      </c>
      <c r="I11" s="5" t="s">
        <v>70</v>
      </c>
      <c r="J11" s="5" t="s">
        <v>67</v>
      </c>
      <c r="K11" s="6">
        <v>1000</v>
      </c>
      <c r="L11" s="25" t="s">
        <v>17</v>
      </c>
    </row>
    <row r="12" spans="1:17" x14ac:dyDescent="0.55000000000000004">
      <c r="A12" s="5">
        <v>2</v>
      </c>
      <c r="B12" s="10">
        <v>1000</v>
      </c>
      <c r="C12" s="5" t="s">
        <v>18</v>
      </c>
      <c r="D12" s="5">
        <v>7.5</v>
      </c>
      <c r="E12" s="9">
        <f>B12*D12</f>
        <v>7500</v>
      </c>
      <c r="F12" s="5" t="s">
        <v>26</v>
      </c>
      <c r="H12" s="5">
        <v>2</v>
      </c>
      <c r="I12" s="5" t="s">
        <v>71</v>
      </c>
      <c r="J12" s="5"/>
      <c r="K12" s="6">
        <v>100000</v>
      </c>
      <c r="L12" s="25" t="s">
        <v>16</v>
      </c>
    </row>
    <row r="13" spans="1:17" x14ac:dyDescent="0.55000000000000004">
      <c r="B13" s="3"/>
      <c r="E13" s="8"/>
      <c r="H13" s="5">
        <v>3</v>
      </c>
      <c r="I13" s="5" t="s">
        <v>72</v>
      </c>
      <c r="J13" s="5" t="s">
        <v>68</v>
      </c>
      <c r="K13" s="6">
        <v>1000</v>
      </c>
      <c r="L13" s="25" t="s">
        <v>18</v>
      </c>
    </row>
    <row r="14" spans="1:17" x14ac:dyDescent="0.55000000000000004">
      <c r="A14" t="s">
        <v>37</v>
      </c>
      <c r="H14" s="5">
        <v>4</v>
      </c>
      <c r="I14" s="5" t="s">
        <v>72</v>
      </c>
      <c r="J14" s="5"/>
      <c r="K14" s="6">
        <v>1000</v>
      </c>
      <c r="L14" s="25" t="s">
        <v>18</v>
      </c>
    </row>
    <row r="15" spans="1:17" s="4" customFormat="1" ht="29.5" customHeight="1" x14ac:dyDescent="0.55000000000000004">
      <c r="A15" s="11" t="s">
        <v>25</v>
      </c>
      <c r="B15" s="11" t="s">
        <v>31</v>
      </c>
      <c r="C15" s="11" t="s">
        <v>19</v>
      </c>
      <c r="D15" s="167" t="s">
        <v>33</v>
      </c>
      <c r="E15" s="167"/>
      <c r="M15"/>
      <c r="N15"/>
    </row>
    <row r="16" spans="1:17" s="4" customFormat="1" x14ac:dyDescent="0.55000000000000004">
      <c r="A16" s="11"/>
      <c r="B16" s="11" t="s">
        <v>281</v>
      </c>
      <c r="C16" s="11"/>
      <c r="D16" s="184"/>
      <c r="E16" s="185"/>
      <c r="M16"/>
      <c r="N16"/>
    </row>
    <row r="17" spans="1:24" x14ac:dyDescent="0.55000000000000004">
      <c r="A17" s="5">
        <v>1</v>
      </c>
      <c r="B17" s="6">
        <v>100000</v>
      </c>
      <c r="C17" s="5" t="s">
        <v>16</v>
      </c>
      <c r="D17" s="157" t="s">
        <v>35</v>
      </c>
      <c r="E17" s="157"/>
    </row>
    <row r="18" spans="1:24" x14ac:dyDescent="0.55000000000000004">
      <c r="A18" s="5">
        <v>2</v>
      </c>
      <c r="B18" s="6">
        <v>10000</v>
      </c>
      <c r="C18" s="5" t="s">
        <v>26</v>
      </c>
      <c r="D18" s="157" t="s">
        <v>34</v>
      </c>
      <c r="E18" s="157"/>
    </row>
    <row r="19" spans="1:24" x14ac:dyDescent="0.55000000000000004">
      <c r="A19" s="5">
        <v>3</v>
      </c>
      <c r="B19" s="6">
        <v>25000</v>
      </c>
      <c r="C19" s="5" t="s">
        <v>26</v>
      </c>
      <c r="D19" s="157" t="s">
        <v>42</v>
      </c>
      <c r="E19" s="157"/>
    </row>
    <row r="20" spans="1:24" x14ac:dyDescent="0.55000000000000004">
      <c r="A20" s="5">
        <v>4</v>
      </c>
      <c r="B20" s="6">
        <v>5000</v>
      </c>
      <c r="C20" s="5" t="s">
        <v>26</v>
      </c>
      <c r="D20" s="157" t="s">
        <v>43</v>
      </c>
      <c r="E20" s="157"/>
    </row>
    <row r="22" spans="1:24" x14ac:dyDescent="0.55000000000000004">
      <c r="A22" t="s">
        <v>38</v>
      </c>
    </row>
    <row r="23" spans="1:24" ht="72" x14ac:dyDescent="0.55000000000000004">
      <c r="A23" s="11" t="s">
        <v>25</v>
      </c>
      <c r="B23" s="11" t="s">
        <v>31</v>
      </c>
      <c r="C23" s="11" t="s">
        <v>19</v>
      </c>
      <c r="D23" s="11" t="s">
        <v>33</v>
      </c>
      <c r="E23" s="167" t="s">
        <v>107</v>
      </c>
      <c r="F23" s="167"/>
      <c r="G23" s="167"/>
      <c r="H23" s="167"/>
      <c r="I23" s="23" t="s">
        <v>287</v>
      </c>
      <c r="J23" s="23" t="s">
        <v>77</v>
      </c>
      <c r="K23" s="23" t="s">
        <v>288</v>
      </c>
      <c r="L23" s="23" t="s">
        <v>131</v>
      </c>
      <c r="M23" s="23" t="s">
        <v>289</v>
      </c>
      <c r="N23" s="23" t="s">
        <v>78</v>
      </c>
      <c r="O23" s="23" t="s">
        <v>76</v>
      </c>
      <c r="P23" s="23" t="s">
        <v>292</v>
      </c>
      <c r="Q23" s="23" t="s">
        <v>290</v>
      </c>
      <c r="R23" s="23" t="s">
        <v>291</v>
      </c>
      <c r="S23" s="23" t="s">
        <v>290</v>
      </c>
      <c r="T23" s="111" t="s">
        <v>293</v>
      </c>
      <c r="U23" s="23" t="s">
        <v>51</v>
      </c>
      <c r="V23" s="11" t="s">
        <v>40</v>
      </c>
      <c r="W23" s="23" t="s">
        <v>280</v>
      </c>
      <c r="X23" s="11" t="s">
        <v>41</v>
      </c>
    </row>
    <row r="24" spans="1:24" ht="17.25" customHeight="1" outlineLevel="1" x14ac:dyDescent="0.55000000000000004">
      <c r="A24" s="11"/>
      <c r="B24" s="11" t="s">
        <v>240</v>
      </c>
      <c r="C24" s="11" t="s">
        <v>239</v>
      </c>
      <c r="D24" s="11"/>
      <c r="E24" s="115"/>
      <c r="F24" s="115"/>
      <c r="G24" s="115"/>
      <c r="H24" s="115"/>
      <c r="I24" s="181" t="s">
        <v>243</v>
      </c>
      <c r="J24" s="181"/>
      <c r="K24" s="23" t="s">
        <v>276</v>
      </c>
      <c r="L24" s="23" t="s">
        <v>225</v>
      </c>
      <c r="M24" s="182" t="s">
        <v>231</v>
      </c>
      <c r="N24" s="183"/>
      <c r="O24" s="23" t="s">
        <v>244</v>
      </c>
      <c r="P24" s="23"/>
      <c r="Q24" s="23"/>
      <c r="R24" s="23" t="s">
        <v>235</v>
      </c>
      <c r="S24" s="23" t="s">
        <v>237</v>
      </c>
      <c r="T24" s="111" t="s">
        <v>294</v>
      </c>
      <c r="U24" s="23" t="s">
        <v>295</v>
      </c>
      <c r="V24" s="11"/>
      <c r="W24" s="23"/>
      <c r="X24" s="11"/>
    </row>
    <row r="25" spans="1:24" x14ac:dyDescent="0.55000000000000004">
      <c r="A25" s="5">
        <v>1</v>
      </c>
      <c r="B25" s="6">
        <v>100000</v>
      </c>
      <c r="C25" s="5" t="s">
        <v>16</v>
      </c>
      <c r="D25" s="5" t="s">
        <v>35</v>
      </c>
      <c r="E25" s="157" t="s">
        <v>86</v>
      </c>
      <c r="F25" s="157"/>
      <c r="G25" s="157"/>
      <c r="H25" s="157"/>
      <c r="I25" s="5">
        <v>1</v>
      </c>
      <c r="J25" s="5"/>
      <c r="K25" s="20">
        <f>B25*I25</f>
        <v>100000</v>
      </c>
      <c r="L25" s="5" t="s">
        <v>16</v>
      </c>
      <c r="M25" s="5">
        <v>1</v>
      </c>
      <c r="N25" s="20"/>
      <c r="O25" s="5">
        <v>1</v>
      </c>
      <c r="P25" s="20">
        <f>B25*O25</f>
        <v>100000</v>
      </c>
      <c r="Q25" s="20">
        <f>P25*M25</f>
        <v>100000</v>
      </c>
      <c r="R25" s="9">
        <f>K25/M25</f>
        <v>100000</v>
      </c>
      <c r="S25" s="20">
        <f>R25*M25</f>
        <v>100000</v>
      </c>
      <c r="U25" s="112"/>
      <c r="V25" s="20">
        <v>0</v>
      </c>
      <c r="W25" s="20"/>
      <c r="X25" s="20"/>
    </row>
    <row r="26" spans="1:24" x14ac:dyDescent="0.55000000000000004">
      <c r="A26" s="5">
        <v>2</v>
      </c>
      <c r="B26" s="6">
        <v>7000</v>
      </c>
      <c r="C26" s="5" t="s">
        <v>26</v>
      </c>
      <c r="D26" s="5" t="s">
        <v>34</v>
      </c>
      <c r="E26" s="161" t="s">
        <v>83</v>
      </c>
      <c r="F26" s="161"/>
      <c r="G26" s="161"/>
      <c r="H26" s="161"/>
      <c r="I26" s="5">
        <f>L4</f>
        <v>14.5</v>
      </c>
      <c r="J26" s="5"/>
      <c r="K26" s="20">
        <f>B26*I26</f>
        <v>101500</v>
      </c>
      <c r="L26" s="5" t="s">
        <v>17</v>
      </c>
      <c r="M26" s="5">
        <f>J4</f>
        <v>102</v>
      </c>
      <c r="N26" s="20"/>
      <c r="O26" s="5">
        <f>D11</f>
        <v>7</v>
      </c>
      <c r="P26" s="20">
        <f>B26/O26</f>
        <v>1000</v>
      </c>
      <c r="Q26" s="20">
        <f>P26*M26</f>
        <v>102000</v>
      </c>
      <c r="R26" s="9">
        <f>K26/M26</f>
        <v>995.0980392156863</v>
      </c>
      <c r="S26" s="20">
        <f>R26*M26</f>
        <v>101500</v>
      </c>
      <c r="T26" s="9">
        <f>R26-P26</f>
        <v>-4.901960784313701</v>
      </c>
      <c r="U26" s="20">
        <f t="shared" ref="T26:U28" si="0">S26-Q26</f>
        <v>-500</v>
      </c>
      <c r="V26" s="20">
        <v>0</v>
      </c>
      <c r="W26" s="20"/>
      <c r="X26" s="20"/>
    </row>
    <row r="27" spans="1:24" x14ac:dyDescent="0.55000000000000004">
      <c r="A27" s="5">
        <v>3</v>
      </c>
      <c r="B27" s="6">
        <f>B18-B26</f>
        <v>3000</v>
      </c>
      <c r="C27" s="5" t="s">
        <v>26</v>
      </c>
      <c r="D27" s="5" t="s">
        <v>34</v>
      </c>
      <c r="E27" s="171" t="s">
        <v>84</v>
      </c>
      <c r="F27" s="172"/>
      <c r="G27" s="172"/>
      <c r="H27" s="173"/>
      <c r="I27" s="5">
        <f>L5</f>
        <v>14.6</v>
      </c>
      <c r="J27" s="5"/>
      <c r="K27" s="20">
        <f>B27*I27</f>
        <v>43800</v>
      </c>
      <c r="L27" s="5" t="s">
        <v>18</v>
      </c>
      <c r="M27" s="5">
        <f>K5</f>
        <v>106</v>
      </c>
      <c r="N27" s="20"/>
      <c r="O27" s="5">
        <f>D12</f>
        <v>7.5</v>
      </c>
      <c r="P27" s="20">
        <f>B27/O27</f>
        <v>400</v>
      </c>
      <c r="Q27" s="20">
        <f>P27*M27</f>
        <v>42400</v>
      </c>
      <c r="R27" s="9">
        <f>K27/M27</f>
        <v>413.20754716981133</v>
      </c>
      <c r="S27" s="20">
        <f>R27*M27</f>
        <v>43800</v>
      </c>
      <c r="T27" s="9">
        <f t="shared" si="0"/>
        <v>13.207547169811335</v>
      </c>
      <c r="U27" s="20">
        <f t="shared" si="0"/>
        <v>1400</v>
      </c>
      <c r="V27" s="20">
        <v>0</v>
      </c>
      <c r="W27" s="20"/>
      <c r="X27" s="20"/>
    </row>
    <row r="28" spans="1:24" ht="30" customHeight="1" x14ac:dyDescent="0.55000000000000004">
      <c r="A28" s="5">
        <v>4</v>
      </c>
      <c r="B28" s="6">
        <v>4500</v>
      </c>
      <c r="C28" s="5" t="s">
        <v>26</v>
      </c>
      <c r="D28" s="19" t="s">
        <v>42</v>
      </c>
      <c r="E28" s="171" t="s">
        <v>85</v>
      </c>
      <c r="F28" s="172"/>
      <c r="G28" s="172"/>
      <c r="H28" s="173"/>
      <c r="I28" s="5">
        <f>L5</f>
        <v>14.6</v>
      </c>
      <c r="J28" s="5"/>
      <c r="K28" s="20">
        <f>B28*I28</f>
        <v>65700</v>
      </c>
      <c r="L28" s="5" t="s">
        <v>18</v>
      </c>
      <c r="M28" s="5">
        <f>K5</f>
        <v>106</v>
      </c>
      <c r="N28" s="20"/>
      <c r="O28" s="5">
        <f>D12</f>
        <v>7.5</v>
      </c>
      <c r="P28" s="20">
        <f>B28/O28</f>
        <v>600</v>
      </c>
      <c r="Q28" s="20">
        <f>P28*M28</f>
        <v>63600</v>
      </c>
      <c r="R28" s="9">
        <f>K28/M28</f>
        <v>619.81132075471703</v>
      </c>
      <c r="S28" s="20">
        <f>R28*M28</f>
        <v>65700</v>
      </c>
      <c r="T28" s="9">
        <f t="shared" si="0"/>
        <v>19.81132075471703</v>
      </c>
      <c r="U28" s="20">
        <f t="shared" si="0"/>
        <v>2100</v>
      </c>
      <c r="V28" s="20">
        <v>0</v>
      </c>
      <c r="W28" s="20"/>
      <c r="X28" s="20">
        <f>V28*W28</f>
        <v>0</v>
      </c>
    </row>
    <row r="29" spans="1:24" ht="29.5" customHeight="1" x14ac:dyDescent="0.55000000000000004">
      <c r="A29" s="5">
        <v>5</v>
      </c>
      <c r="B29" s="6">
        <f>P29*O29</f>
        <v>7260.2739726027403</v>
      </c>
      <c r="C29" s="5" t="s">
        <v>26</v>
      </c>
      <c r="D29" s="19" t="s">
        <v>42</v>
      </c>
      <c r="E29" s="171" t="s">
        <v>87</v>
      </c>
      <c r="F29" s="172"/>
      <c r="G29" s="172"/>
      <c r="H29" s="173"/>
      <c r="I29" s="5">
        <f>L5</f>
        <v>14.6</v>
      </c>
      <c r="J29" s="5"/>
      <c r="K29" s="20">
        <f>B29*I29</f>
        <v>106000</v>
      </c>
      <c r="L29" s="5" t="s">
        <v>18</v>
      </c>
      <c r="M29" s="5">
        <f>K5</f>
        <v>106</v>
      </c>
      <c r="N29" s="20"/>
      <c r="O29" s="5">
        <f>E7/I29</f>
        <v>7.2602739726027403</v>
      </c>
      <c r="P29" s="20">
        <v>1000</v>
      </c>
      <c r="Q29" s="20">
        <f>P29*M29</f>
        <v>106000</v>
      </c>
      <c r="R29" s="9">
        <f>K29/M29</f>
        <v>1000</v>
      </c>
      <c r="S29" s="20">
        <f>R29*M29</f>
        <v>106000</v>
      </c>
      <c r="T29" s="9">
        <f>R29-P29</f>
        <v>0</v>
      </c>
      <c r="U29" s="20"/>
      <c r="V29" s="20">
        <v>0</v>
      </c>
      <c r="W29" s="20"/>
      <c r="X29" s="20">
        <f>V29*W29</f>
        <v>0</v>
      </c>
    </row>
    <row r="30" spans="1:24" ht="29.5" customHeight="1" x14ac:dyDescent="0.55000000000000004">
      <c r="A30" s="5">
        <v>6</v>
      </c>
      <c r="B30" s="6">
        <f>25000-B28-B29</f>
        <v>13239.726027397261</v>
      </c>
      <c r="C30" s="5" t="s">
        <v>26</v>
      </c>
      <c r="D30" s="19" t="s">
        <v>62</v>
      </c>
      <c r="E30" s="171" t="s">
        <v>60</v>
      </c>
      <c r="F30" s="172"/>
      <c r="G30" s="172"/>
      <c r="H30" s="173"/>
      <c r="I30" s="5"/>
      <c r="J30" s="5">
        <f>L6</f>
        <v>15.5</v>
      </c>
      <c r="K30" s="20">
        <f>B30*J30</f>
        <v>205215.75342465754</v>
      </c>
      <c r="L30" s="136" t="s">
        <v>26</v>
      </c>
      <c r="M30" s="5"/>
      <c r="N30" s="20">
        <f>L6</f>
        <v>15.5</v>
      </c>
      <c r="O30" s="25">
        <v>1</v>
      </c>
      <c r="P30" s="20">
        <f>B30/O30</f>
        <v>13239.726027397261</v>
      </c>
      <c r="Q30" s="20">
        <f>P30*N30</f>
        <v>205215.75342465754</v>
      </c>
      <c r="R30" s="9">
        <f>K30/N30</f>
        <v>13239.726027397261</v>
      </c>
      <c r="S30" s="20">
        <f>R30*N30</f>
        <v>205215.75342465754</v>
      </c>
      <c r="T30" s="9">
        <f>R30-P30</f>
        <v>0</v>
      </c>
      <c r="U30" s="20"/>
      <c r="V30" s="20">
        <f>B30</f>
        <v>13239.726027397261</v>
      </c>
      <c r="W30" s="20">
        <v>15.5</v>
      </c>
      <c r="X30" s="20">
        <f>V30*W30</f>
        <v>205215.75342465754</v>
      </c>
    </row>
    <row r="31" spans="1:24" ht="29.2" customHeight="1" x14ac:dyDescent="0.55000000000000004">
      <c r="A31" s="5">
        <v>7</v>
      </c>
      <c r="B31" s="6">
        <v>5000</v>
      </c>
      <c r="C31" s="5" t="s">
        <v>26</v>
      </c>
      <c r="D31" s="11" t="s">
        <v>43</v>
      </c>
      <c r="E31" s="162" t="s">
        <v>60</v>
      </c>
      <c r="F31" s="163"/>
      <c r="G31" s="163"/>
      <c r="H31" s="164"/>
      <c r="I31" s="5"/>
      <c r="J31" s="5">
        <f>L6</f>
        <v>15.5</v>
      </c>
      <c r="K31" s="20">
        <f>B31*J31</f>
        <v>77500</v>
      </c>
      <c r="L31" s="136" t="s">
        <v>26</v>
      </c>
      <c r="M31" s="5"/>
      <c r="N31" s="20">
        <f>L6</f>
        <v>15.5</v>
      </c>
      <c r="O31" s="5">
        <v>1</v>
      </c>
      <c r="P31" s="20">
        <f>B31/O31</f>
        <v>5000</v>
      </c>
      <c r="Q31" s="20">
        <f>P31*N31</f>
        <v>77500</v>
      </c>
      <c r="R31" s="9">
        <f>K31/N31</f>
        <v>5000</v>
      </c>
      <c r="S31" s="20">
        <f>R31*N31</f>
        <v>77500</v>
      </c>
      <c r="T31" s="9">
        <f>R31-P31</f>
        <v>0</v>
      </c>
      <c r="U31" s="20"/>
      <c r="V31" s="20">
        <f>B31</f>
        <v>5000</v>
      </c>
      <c r="W31" s="20">
        <v>15.5</v>
      </c>
      <c r="X31" s="20">
        <f>V31*W31</f>
        <v>77500</v>
      </c>
    </row>
    <row r="32" spans="1:24" ht="29.2" customHeight="1" x14ac:dyDescent="0.55000000000000004">
      <c r="A32" s="5">
        <v>8</v>
      </c>
      <c r="B32" s="9">
        <v>4.901960784313701</v>
      </c>
      <c r="C32" s="5" t="s">
        <v>17</v>
      </c>
      <c r="D32" s="186" t="s">
        <v>308</v>
      </c>
      <c r="E32" s="179" t="s">
        <v>56</v>
      </c>
      <c r="F32" s="179"/>
      <c r="G32" s="179"/>
      <c r="H32" s="179"/>
      <c r="I32" s="5">
        <f>J4</f>
        <v>102</v>
      </c>
      <c r="J32" s="5"/>
      <c r="K32" s="20">
        <f>B32*I32</f>
        <v>499.9999999999975</v>
      </c>
      <c r="L32" s="150" t="s">
        <v>16</v>
      </c>
      <c r="M32" s="5"/>
      <c r="N32" s="20"/>
      <c r="O32" s="5"/>
      <c r="P32" s="20"/>
      <c r="Q32" s="20"/>
      <c r="R32" s="9">
        <f>B32</f>
        <v>4.901960784313701</v>
      </c>
      <c r="S32" s="20">
        <f>K32</f>
        <v>499.9999999999975</v>
      </c>
      <c r="T32" s="9"/>
      <c r="U32" s="20"/>
      <c r="V32" s="20"/>
      <c r="W32" s="20"/>
      <c r="X32" s="20"/>
    </row>
    <row r="33" spans="1:24" ht="29.2" customHeight="1" x14ac:dyDescent="0.55000000000000004">
      <c r="A33" s="5">
        <v>9</v>
      </c>
      <c r="B33" s="9">
        <v>33.018867924528365</v>
      </c>
      <c r="C33" s="5" t="s">
        <v>18</v>
      </c>
      <c r="D33" s="186" t="s">
        <v>299</v>
      </c>
      <c r="E33" s="180" t="s">
        <v>298</v>
      </c>
      <c r="F33" s="180"/>
      <c r="G33" s="180"/>
      <c r="H33" s="180"/>
      <c r="I33" s="5">
        <f>K5</f>
        <v>106</v>
      </c>
      <c r="J33" s="5"/>
      <c r="K33" s="20">
        <f>B33*I33</f>
        <v>3500.0000000000068</v>
      </c>
      <c r="L33" s="150" t="s">
        <v>16</v>
      </c>
      <c r="M33" s="5"/>
      <c r="N33" s="20"/>
      <c r="O33" s="5"/>
      <c r="P33" s="20"/>
      <c r="Q33" s="20"/>
      <c r="R33" s="9">
        <f>B33</f>
        <v>33.018867924528365</v>
      </c>
      <c r="S33" s="20">
        <f>K33</f>
        <v>3500.0000000000068</v>
      </c>
      <c r="T33" s="9"/>
      <c r="U33" s="20"/>
      <c r="V33" s="20"/>
      <c r="W33" s="20"/>
      <c r="X33" s="20"/>
    </row>
    <row r="34" spans="1:24" x14ac:dyDescent="0.55000000000000004">
      <c r="K34" s="110">
        <f>SUM(K26:K31)</f>
        <v>599715.75342465751</v>
      </c>
      <c r="Q34" s="118">
        <f>SUM(Q26:Q31)</f>
        <v>596715.75342465751</v>
      </c>
      <c r="R34" s="119">
        <f>R26+R32</f>
        <v>1000</v>
      </c>
      <c r="S34" s="118">
        <f>SUM(S26:S32)-S33</f>
        <v>596715.75342465751</v>
      </c>
      <c r="U34" s="8">
        <f>SUM(U26:U31)</f>
        <v>3000</v>
      </c>
    </row>
    <row r="35" spans="1:24" x14ac:dyDescent="0.55000000000000004">
      <c r="K35" s="110"/>
      <c r="Q35" s="113"/>
      <c r="R35" s="120">
        <f>R27+R28-R33</f>
        <v>1000</v>
      </c>
      <c r="S35" s="113"/>
      <c r="U35" s="8"/>
    </row>
    <row r="36" spans="1:24" x14ac:dyDescent="0.55000000000000004">
      <c r="A36" t="s">
        <v>63</v>
      </c>
      <c r="L36" t="s">
        <v>98</v>
      </c>
      <c r="Q36" s="8"/>
    </row>
    <row r="37" spans="1:24" x14ac:dyDescent="0.55000000000000004">
      <c r="A37" s="5" t="s">
        <v>25</v>
      </c>
      <c r="B37" s="5"/>
      <c r="C37" s="5" t="s">
        <v>44</v>
      </c>
      <c r="D37" s="5" t="s">
        <v>45</v>
      </c>
      <c r="E37" s="5" t="s">
        <v>54</v>
      </c>
      <c r="F37" s="5" t="s">
        <v>14</v>
      </c>
      <c r="G37" s="5" t="s">
        <v>55</v>
      </c>
      <c r="H37" s="5"/>
      <c r="I37" s="5" t="s">
        <v>46</v>
      </c>
      <c r="L37" s="5" t="s">
        <v>93</v>
      </c>
      <c r="M37" s="5" t="s">
        <v>44</v>
      </c>
      <c r="N37" s="5" t="s">
        <v>45</v>
      </c>
      <c r="O37" s="5" t="s">
        <v>54</v>
      </c>
      <c r="P37" s="5" t="s">
        <v>14</v>
      </c>
      <c r="Q37" s="5" t="s">
        <v>55</v>
      </c>
      <c r="R37" s="5" t="s">
        <v>46</v>
      </c>
    </row>
    <row r="38" spans="1:24" x14ac:dyDescent="0.55000000000000004">
      <c r="A38" s="5">
        <v>1</v>
      </c>
      <c r="B38" s="5" t="s">
        <v>35</v>
      </c>
      <c r="C38" s="5">
        <v>32</v>
      </c>
      <c r="D38" s="5">
        <v>71</v>
      </c>
      <c r="E38" s="6">
        <f>R25</f>
        <v>100000</v>
      </c>
      <c r="F38" s="5" t="s">
        <v>16</v>
      </c>
      <c r="G38" s="20">
        <f t="shared" ref="G38:G44" si="1">S25</f>
        <v>100000</v>
      </c>
      <c r="H38" s="5"/>
      <c r="I38" s="5" t="s">
        <v>53</v>
      </c>
      <c r="L38" s="5" t="str">
        <f>F5</f>
        <v>РКО №1 от 10.01.2025</v>
      </c>
      <c r="M38" s="5">
        <v>71</v>
      </c>
      <c r="N38" s="5">
        <v>50</v>
      </c>
      <c r="O38" s="6">
        <f t="shared" ref="O38:P40" si="2">B5</f>
        <v>1000</v>
      </c>
      <c r="P38" s="5" t="str">
        <f t="shared" si="2"/>
        <v>USD</v>
      </c>
      <c r="Q38" s="20">
        <f>O38*E5</f>
        <v>102000</v>
      </c>
      <c r="R38" s="5" t="s">
        <v>94</v>
      </c>
    </row>
    <row r="39" spans="1:24" x14ac:dyDescent="0.55000000000000004">
      <c r="A39" s="5">
        <v>2</v>
      </c>
      <c r="B39" s="5" t="s">
        <v>34</v>
      </c>
      <c r="C39" s="5">
        <v>32</v>
      </c>
      <c r="D39" s="5">
        <v>71</v>
      </c>
      <c r="E39" s="6">
        <f>R26</f>
        <v>995.0980392156863</v>
      </c>
      <c r="F39" s="5" t="s">
        <v>17</v>
      </c>
      <c r="G39" s="20">
        <f t="shared" si="1"/>
        <v>101500</v>
      </c>
      <c r="H39" s="5"/>
      <c r="I39" s="5" t="s">
        <v>56</v>
      </c>
      <c r="L39" s="5" t="str">
        <f>F6</f>
        <v>РКО №2 от 11.01.2025</v>
      </c>
      <c r="M39" s="5">
        <v>71</v>
      </c>
      <c r="N39" s="5">
        <v>50</v>
      </c>
      <c r="O39" s="6">
        <f t="shared" si="2"/>
        <v>100000</v>
      </c>
      <c r="P39" s="5" t="str">
        <f t="shared" si="2"/>
        <v>Руб</v>
      </c>
      <c r="Q39" s="20">
        <f>O39*E6</f>
        <v>100000</v>
      </c>
      <c r="R39" s="5" t="s">
        <v>94</v>
      </c>
    </row>
    <row r="40" spans="1:24" x14ac:dyDescent="0.55000000000000004">
      <c r="A40" s="5">
        <v>3</v>
      </c>
      <c r="B40" s="5" t="s">
        <v>34</v>
      </c>
      <c r="C40" s="5">
        <v>32</v>
      </c>
      <c r="D40" s="5">
        <v>71</v>
      </c>
      <c r="E40" s="6">
        <f>R27</f>
        <v>413.20754716981133</v>
      </c>
      <c r="F40" s="5" t="s">
        <v>18</v>
      </c>
      <c r="G40" s="20">
        <f t="shared" si="1"/>
        <v>43800</v>
      </c>
      <c r="H40" s="5"/>
      <c r="I40" s="5" t="s">
        <v>57</v>
      </c>
      <c r="L40" s="5" t="str">
        <f>F7</f>
        <v>РКО №3 от 11.01.2025</v>
      </c>
      <c r="M40" s="5">
        <v>71</v>
      </c>
      <c r="N40" s="5">
        <v>50</v>
      </c>
      <c r="O40" s="6">
        <f t="shared" si="2"/>
        <v>2000</v>
      </c>
      <c r="P40" s="5" t="str">
        <f t="shared" si="2"/>
        <v>EUR</v>
      </c>
      <c r="Q40" s="20">
        <f>O40*E7</f>
        <v>212000</v>
      </c>
      <c r="R40" s="5" t="s">
        <v>94</v>
      </c>
    </row>
    <row r="41" spans="1:24" ht="28.8" x14ac:dyDescent="0.55000000000000004">
      <c r="A41" s="5">
        <v>4</v>
      </c>
      <c r="B41" s="19" t="s">
        <v>42</v>
      </c>
      <c r="C41" s="5">
        <v>32</v>
      </c>
      <c r="D41" s="5">
        <v>71</v>
      </c>
      <c r="E41" s="6">
        <f>R28</f>
        <v>619.81132075471703</v>
      </c>
      <c r="F41" s="5" t="s">
        <v>18</v>
      </c>
      <c r="G41" s="20">
        <f t="shared" si="1"/>
        <v>65700</v>
      </c>
      <c r="H41" s="5"/>
      <c r="I41" s="5" t="s">
        <v>58</v>
      </c>
      <c r="L41" t="s">
        <v>104</v>
      </c>
    </row>
    <row r="42" spans="1:24" ht="28.8" x14ac:dyDescent="0.55000000000000004">
      <c r="A42" s="5">
        <v>5</v>
      </c>
      <c r="B42" s="19" t="s">
        <v>42</v>
      </c>
      <c r="C42" s="5">
        <v>32</v>
      </c>
      <c r="D42" s="5">
        <v>71</v>
      </c>
      <c r="E42" s="6">
        <f>R29</f>
        <v>1000</v>
      </c>
      <c r="F42" s="5" t="s">
        <v>18</v>
      </c>
      <c r="G42" s="20">
        <f t="shared" si="1"/>
        <v>106000</v>
      </c>
      <c r="H42" s="5"/>
      <c r="I42" s="5" t="s">
        <v>59</v>
      </c>
      <c r="L42" s="5" t="s">
        <v>14</v>
      </c>
      <c r="M42" s="11" t="s">
        <v>165</v>
      </c>
      <c r="N42" s="11" t="s">
        <v>106</v>
      </c>
      <c r="Q42" s="11" t="s">
        <v>106</v>
      </c>
    </row>
    <row r="43" spans="1:24" ht="28.8" x14ac:dyDescent="0.55000000000000004">
      <c r="A43" s="5">
        <v>6</v>
      </c>
      <c r="B43" s="19" t="s">
        <v>42</v>
      </c>
      <c r="C43" s="5">
        <v>32</v>
      </c>
      <c r="D43" s="5">
        <v>71</v>
      </c>
      <c r="E43" s="6">
        <f>B30</f>
        <v>13239.726027397261</v>
      </c>
      <c r="F43" s="136" t="s">
        <v>26</v>
      </c>
      <c r="G43" s="20">
        <f t="shared" si="1"/>
        <v>205215.75342465754</v>
      </c>
      <c r="H43" s="5"/>
      <c r="I43" s="5" t="s">
        <v>61</v>
      </c>
      <c r="J43" t="s">
        <v>60</v>
      </c>
      <c r="L43" s="5" t="s">
        <v>17</v>
      </c>
      <c r="M43" s="9">
        <f>O38-E39-E45</f>
        <v>0</v>
      </c>
      <c r="N43" s="9">
        <f>Q38-G39-G45</f>
        <v>0</v>
      </c>
      <c r="Q43" s="20">
        <f>SUM(Q38:Q40)-SUM(G38:G45)+G46</f>
        <v>-282715.75342465751</v>
      </c>
    </row>
    <row r="44" spans="1:24" ht="28.8" x14ac:dyDescent="0.55000000000000004">
      <c r="A44" s="5">
        <v>7</v>
      </c>
      <c r="B44" s="11" t="s">
        <v>43</v>
      </c>
      <c r="C44" s="5">
        <v>32</v>
      </c>
      <c r="D44" s="5">
        <v>71</v>
      </c>
      <c r="E44" s="6">
        <f>B31</f>
        <v>5000</v>
      </c>
      <c r="F44" s="136" t="s">
        <v>26</v>
      </c>
      <c r="G44" s="20">
        <f t="shared" si="1"/>
        <v>77500</v>
      </c>
      <c r="H44" s="5"/>
      <c r="I44" s="5" t="s">
        <v>65</v>
      </c>
      <c r="J44" t="s">
        <v>60</v>
      </c>
      <c r="L44" s="5" t="s">
        <v>16</v>
      </c>
      <c r="M44" s="9">
        <f>O39-E38</f>
        <v>0</v>
      </c>
      <c r="N44" s="9">
        <f>Q39-G38</f>
        <v>0</v>
      </c>
    </row>
    <row r="45" spans="1:24" ht="43.2" x14ac:dyDescent="0.55000000000000004">
      <c r="A45" s="5">
        <v>8</v>
      </c>
      <c r="B45" s="11" t="s">
        <v>308</v>
      </c>
      <c r="C45" s="5">
        <v>91</v>
      </c>
      <c r="D45" s="5">
        <v>71</v>
      </c>
      <c r="E45" s="9">
        <f>ABS(T26)</f>
        <v>4.901960784313701</v>
      </c>
      <c r="F45" s="5" t="s">
        <v>17</v>
      </c>
      <c r="G45" s="20">
        <f>ABS(U26)</f>
        <v>500</v>
      </c>
      <c r="H45" s="5"/>
      <c r="I45" s="5" t="s">
        <v>56</v>
      </c>
      <c r="L45" s="5" t="s">
        <v>18</v>
      </c>
      <c r="M45" s="9">
        <f>O40-E40-E41-E42+E46</f>
        <v>5.6843418860808015E-14</v>
      </c>
      <c r="N45" s="9">
        <f>Q40-G40-G41-G42+G46</f>
        <v>0</v>
      </c>
    </row>
    <row r="46" spans="1:24" ht="43.2" x14ac:dyDescent="0.55000000000000004">
      <c r="A46" s="5">
        <v>9</v>
      </c>
      <c r="B46" s="11" t="s">
        <v>299</v>
      </c>
      <c r="C46" s="5">
        <v>71</v>
      </c>
      <c r="D46" s="5">
        <v>91</v>
      </c>
      <c r="E46" s="9">
        <f>ABS(T27+T28)</f>
        <v>33.018867924528365</v>
      </c>
      <c r="F46" s="5" t="s">
        <v>18</v>
      </c>
      <c r="G46" s="20">
        <f>ABS(U27+U28)</f>
        <v>3500</v>
      </c>
      <c r="H46" s="5"/>
      <c r="I46" s="11" t="s">
        <v>298</v>
      </c>
      <c r="L46" s="136" t="s">
        <v>26</v>
      </c>
      <c r="M46" s="9">
        <f>-E43-E44</f>
        <v>-18239.726027397261</v>
      </c>
      <c r="N46" s="9">
        <f>-G43-G44</f>
        <v>-282715.75342465751</v>
      </c>
    </row>
    <row r="47" spans="1:24" x14ac:dyDescent="0.55000000000000004">
      <c r="F47" s="5" t="s">
        <v>17</v>
      </c>
      <c r="G47" s="8">
        <f>G39+G45</f>
        <v>102000</v>
      </c>
    </row>
    <row r="48" spans="1:24" x14ac:dyDescent="0.55000000000000004">
      <c r="F48" s="5" t="s">
        <v>18</v>
      </c>
      <c r="G48" s="8">
        <f>G41+G42+G43-G46</f>
        <v>373415.75342465751</v>
      </c>
      <c r="L48" t="s">
        <v>102</v>
      </c>
    </row>
    <row r="49" spans="2:19" x14ac:dyDescent="0.55000000000000004">
      <c r="L49" s="5" t="s">
        <v>93</v>
      </c>
      <c r="M49" s="5" t="s">
        <v>44</v>
      </c>
      <c r="N49" s="5" t="s">
        <v>45</v>
      </c>
      <c r="O49" s="5" t="s">
        <v>54</v>
      </c>
      <c r="P49" s="5" t="s">
        <v>14</v>
      </c>
      <c r="Q49" s="5" t="s">
        <v>55</v>
      </c>
      <c r="R49" s="5" t="s">
        <v>46</v>
      </c>
      <c r="S49" s="5" t="s">
        <v>103</v>
      </c>
    </row>
    <row r="50" spans="2:19" x14ac:dyDescent="0.55000000000000004">
      <c r="L50" s="5" t="s">
        <v>164</v>
      </c>
      <c r="M50" s="5">
        <v>71</v>
      </c>
      <c r="N50" s="5">
        <v>70</v>
      </c>
      <c r="O50" s="6">
        <f>ABS(M46)</f>
        <v>18239.726027397261</v>
      </c>
      <c r="P50" s="5" t="str">
        <f>L46</f>
        <v>Юани</v>
      </c>
      <c r="Q50" s="20">
        <f>ABS(N46)</f>
        <v>282715.75342465751</v>
      </c>
      <c r="R50" s="5" t="s">
        <v>102</v>
      </c>
      <c r="S50" s="5">
        <v>1</v>
      </c>
    </row>
    <row r="51" spans="2:19" x14ac:dyDescent="0.55000000000000004">
      <c r="L51" s="5"/>
      <c r="M51" s="5"/>
      <c r="N51" s="5"/>
      <c r="O51" s="6"/>
      <c r="P51" s="5"/>
      <c r="Q51" s="20"/>
      <c r="R51" s="5"/>
      <c r="S51" s="5"/>
    </row>
    <row r="54" spans="2:19" x14ac:dyDescent="0.55000000000000004">
      <c r="L54" t="s">
        <v>105</v>
      </c>
    </row>
    <row r="55" spans="2:19" x14ac:dyDescent="0.55000000000000004">
      <c r="L55" s="5" t="s">
        <v>14</v>
      </c>
      <c r="M55" s="5" t="s">
        <v>97</v>
      </c>
      <c r="O55" s="11" t="s">
        <v>106</v>
      </c>
    </row>
    <row r="56" spans="2:19" x14ac:dyDescent="0.55000000000000004">
      <c r="L56" s="5" t="s">
        <v>17</v>
      </c>
      <c r="M56" s="9">
        <f>M43</f>
        <v>0</v>
      </c>
      <c r="O56" s="8">
        <f>Q43+SUM(Q50:Q51)</f>
        <v>0</v>
      </c>
    </row>
    <row r="57" spans="2:19" x14ac:dyDescent="0.55000000000000004">
      <c r="L57" s="5" t="s">
        <v>16</v>
      </c>
      <c r="M57" s="9">
        <f>M44</f>
        <v>0</v>
      </c>
    </row>
    <row r="58" spans="2:19" x14ac:dyDescent="0.55000000000000004">
      <c r="L58" s="5" t="s">
        <v>18</v>
      </c>
      <c r="M58" s="9">
        <f>M45+O51</f>
        <v>5.6843418860808015E-14</v>
      </c>
    </row>
    <row r="59" spans="2:19" x14ac:dyDescent="0.55000000000000004">
      <c r="L59" s="136" t="s">
        <v>26</v>
      </c>
      <c r="M59" s="8">
        <f>M46+O50</f>
        <v>0</v>
      </c>
    </row>
    <row r="61" spans="2:19" x14ac:dyDescent="0.55000000000000004">
      <c r="B61" s="105" t="s">
        <v>223</v>
      </c>
      <c r="C61" s="141" t="s">
        <v>224</v>
      </c>
      <c r="D61" s="136" t="s">
        <v>53</v>
      </c>
      <c r="E61" s="136" t="s">
        <v>56</v>
      </c>
      <c r="F61" s="136" t="s">
        <v>57</v>
      </c>
      <c r="G61" s="136" t="s">
        <v>58</v>
      </c>
      <c r="H61" s="136" t="s">
        <v>59</v>
      </c>
      <c r="I61" s="136" t="s">
        <v>61</v>
      </c>
      <c r="J61" s="136" t="s">
        <v>65</v>
      </c>
      <c r="K61" s="136" t="s">
        <v>66</v>
      </c>
      <c r="L61" s="136" t="s">
        <v>335</v>
      </c>
    </row>
    <row r="62" spans="2:19" ht="28.8" x14ac:dyDescent="0.55000000000000004">
      <c r="B62" s="104" t="s">
        <v>281</v>
      </c>
      <c r="C62" s="137" t="s">
        <v>283</v>
      </c>
      <c r="D62" s="20">
        <f>B25</f>
        <v>100000</v>
      </c>
      <c r="E62" s="20">
        <f>B26</f>
        <v>7000</v>
      </c>
      <c r="F62" s="20">
        <f>B27</f>
        <v>3000</v>
      </c>
      <c r="G62" s="20">
        <f>B28</f>
        <v>4500</v>
      </c>
      <c r="H62" s="20">
        <f>B29</f>
        <v>7260.2739726027403</v>
      </c>
      <c r="I62" s="20">
        <f>B30</f>
        <v>13239.726027397261</v>
      </c>
      <c r="J62" s="20">
        <f>B31</f>
        <v>5000</v>
      </c>
      <c r="K62" s="9">
        <f>B32</f>
        <v>4.901960784313701</v>
      </c>
      <c r="L62" s="9">
        <f>B33</f>
        <v>33.018867924528365</v>
      </c>
    </row>
    <row r="63" spans="2:19" ht="43.2" x14ac:dyDescent="0.55000000000000004">
      <c r="B63" s="109" t="s">
        <v>282</v>
      </c>
      <c r="C63" s="137" t="s">
        <v>284</v>
      </c>
      <c r="D63" s="136"/>
      <c r="E63" s="136"/>
      <c r="F63" s="136"/>
      <c r="G63" s="136"/>
      <c r="H63" s="136"/>
      <c r="I63" s="136"/>
      <c r="J63" s="136"/>
      <c r="K63" s="136"/>
      <c r="L63" s="136"/>
    </row>
    <row r="64" spans="2:19" x14ac:dyDescent="0.55000000000000004">
      <c r="B64" s="105"/>
      <c r="C64" s="141"/>
      <c r="D64" s="136"/>
      <c r="E64" s="136"/>
      <c r="F64" s="136"/>
      <c r="G64" s="136"/>
      <c r="H64" s="136"/>
      <c r="I64" s="136"/>
      <c r="J64" s="136"/>
      <c r="K64" s="136"/>
      <c r="L64" s="136"/>
    </row>
    <row r="65" spans="2:12" ht="28.8" x14ac:dyDescent="0.55000000000000004">
      <c r="B65" s="107" t="s">
        <v>265</v>
      </c>
      <c r="C65" s="142" t="s">
        <v>264</v>
      </c>
      <c r="D65" s="136" t="str">
        <f>I12</f>
        <v>№2 100 тыс руб</v>
      </c>
      <c r="E65" s="136" t="str">
        <f>I11</f>
        <v>№1 1000 Usd</v>
      </c>
      <c r="F65" s="136" t="str">
        <f>I13</f>
        <v>№3 2000 Eur</v>
      </c>
      <c r="G65" s="136" t="str">
        <f>I13</f>
        <v>№3 2000 Eur</v>
      </c>
      <c r="H65" s="136" t="str">
        <f>I14</f>
        <v>№3 2000 Eur</v>
      </c>
      <c r="I65" s="136"/>
      <c r="J65" s="136"/>
      <c r="K65" s="136" t="s">
        <v>337</v>
      </c>
      <c r="L65" s="136" t="s">
        <v>337</v>
      </c>
    </row>
    <row r="66" spans="2:12" x14ac:dyDescent="0.55000000000000004">
      <c r="B66" s="136" t="s">
        <v>239</v>
      </c>
      <c r="C66" s="137" t="s">
        <v>19</v>
      </c>
      <c r="D66" s="136" t="str">
        <f>C25</f>
        <v>Руб</v>
      </c>
      <c r="E66" s="136" t="str">
        <f>C26</f>
        <v>Юани</v>
      </c>
      <c r="F66" s="136" t="str">
        <f>C27</f>
        <v>Юани</v>
      </c>
      <c r="G66" s="136" t="str">
        <f>C28</f>
        <v>Юани</v>
      </c>
      <c r="H66" s="136" t="str">
        <f>C29</f>
        <v>Юани</v>
      </c>
      <c r="I66" s="136" t="str">
        <f>C30</f>
        <v>Юани</v>
      </c>
      <c r="J66" s="136" t="str">
        <f>C31</f>
        <v>Юани</v>
      </c>
      <c r="K66" s="136" t="str">
        <f>C32</f>
        <v>USD</v>
      </c>
      <c r="L66" s="136" t="str">
        <f>C33</f>
        <v>EUR</v>
      </c>
    </row>
    <row r="67" spans="2:12" x14ac:dyDescent="0.55000000000000004">
      <c r="B67" s="108" t="s">
        <v>251</v>
      </c>
      <c r="C67" s="137" t="s">
        <v>252</v>
      </c>
      <c r="D67" s="136" t="s">
        <v>334</v>
      </c>
      <c r="E67" s="136" t="s">
        <v>334</v>
      </c>
      <c r="F67" s="136" t="s">
        <v>334</v>
      </c>
      <c r="G67" s="136" t="s">
        <v>334</v>
      </c>
      <c r="H67" s="136" t="s">
        <v>334</v>
      </c>
      <c r="I67" s="136" t="s">
        <v>334</v>
      </c>
      <c r="J67" s="136" t="s">
        <v>334</v>
      </c>
      <c r="K67" s="136" t="s">
        <v>334</v>
      </c>
      <c r="L67" s="136" t="s">
        <v>334</v>
      </c>
    </row>
    <row r="68" spans="2:12" ht="57.6" x14ac:dyDescent="0.55000000000000004">
      <c r="B68" s="108" t="s">
        <v>243</v>
      </c>
      <c r="C68" s="142" t="s">
        <v>232</v>
      </c>
      <c r="D68" s="136">
        <v>1</v>
      </c>
      <c r="E68" s="136">
        <f>L4</f>
        <v>14.5</v>
      </c>
      <c r="F68" s="136">
        <f>L5</f>
        <v>14.6</v>
      </c>
      <c r="G68" s="136">
        <f>L5</f>
        <v>14.6</v>
      </c>
      <c r="H68" s="136">
        <f>L5</f>
        <v>14.6</v>
      </c>
      <c r="I68" s="136">
        <f>L6</f>
        <v>15.5</v>
      </c>
      <c r="J68" s="136">
        <f>L6</f>
        <v>15.5</v>
      </c>
      <c r="K68" s="136">
        <f>J4</f>
        <v>102</v>
      </c>
      <c r="L68" s="136">
        <f>K5</f>
        <v>106</v>
      </c>
    </row>
    <row r="69" spans="2:12" ht="28.8" x14ac:dyDescent="0.55000000000000004">
      <c r="B69" s="106" t="s">
        <v>270</v>
      </c>
      <c r="C69" s="142" t="s">
        <v>268</v>
      </c>
      <c r="D69" s="136" t="s">
        <v>300</v>
      </c>
      <c r="E69" s="136" t="s">
        <v>300</v>
      </c>
      <c r="F69" s="136" t="s">
        <v>300</v>
      </c>
      <c r="G69" s="136" t="s">
        <v>300</v>
      </c>
      <c r="H69" s="136" t="s">
        <v>300</v>
      </c>
      <c r="I69" s="136" t="s">
        <v>336</v>
      </c>
      <c r="J69" s="136" t="s">
        <v>336</v>
      </c>
      <c r="K69" s="136" t="s">
        <v>300</v>
      </c>
      <c r="L69" s="136" t="s">
        <v>300</v>
      </c>
    </row>
    <row r="70" spans="2:12" ht="28.8" x14ac:dyDescent="0.55000000000000004">
      <c r="B70" s="14" t="s">
        <v>240</v>
      </c>
      <c r="C70" s="137" t="s">
        <v>242</v>
      </c>
      <c r="D70" s="20">
        <f t="shared" ref="D70:L70" si="3">D62</f>
        <v>100000</v>
      </c>
      <c r="E70" s="20">
        <f t="shared" si="3"/>
        <v>7000</v>
      </c>
      <c r="F70" s="20">
        <f t="shared" si="3"/>
        <v>3000</v>
      </c>
      <c r="G70" s="20">
        <f t="shared" si="3"/>
        <v>4500</v>
      </c>
      <c r="H70" s="20">
        <f t="shared" si="3"/>
        <v>7260.2739726027403</v>
      </c>
      <c r="I70" s="20">
        <f t="shared" si="3"/>
        <v>13239.726027397261</v>
      </c>
      <c r="J70" s="20">
        <f t="shared" si="3"/>
        <v>5000</v>
      </c>
      <c r="K70" s="20">
        <f t="shared" si="3"/>
        <v>4.901960784313701</v>
      </c>
      <c r="L70" s="20">
        <f t="shared" si="3"/>
        <v>33.018867924528365</v>
      </c>
    </row>
    <row r="71" spans="2:12" ht="28.8" x14ac:dyDescent="0.55000000000000004">
      <c r="B71" s="109" t="s">
        <v>241</v>
      </c>
      <c r="C71" s="137" t="s">
        <v>230</v>
      </c>
      <c r="D71" s="136"/>
      <c r="E71" s="136"/>
      <c r="F71" s="136"/>
      <c r="G71" s="136"/>
      <c r="H71" s="136"/>
      <c r="I71" s="136"/>
      <c r="J71" s="136"/>
      <c r="K71" s="136"/>
      <c r="L71" s="136"/>
    </row>
    <row r="72" spans="2:12" ht="28.8" x14ac:dyDescent="0.55000000000000004">
      <c r="B72" s="14" t="s">
        <v>276</v>
      </c>
      <c r="C72" s="137" t="s">
        <v>328</v>
      </c>
      <c r="D72" s="9">
        <f>D70*D68</f>
        <v>100000</v>
      </c>
      <c r="E72" s="9">
        <f t="shared" ref="E72:L72" si="4">E70*E68</f>
        <v>101500</v>
      </c>
      <c r="F72" s="9">
        <f t="shared" si="4"/>
        <v>43800</v>
      </c>
      <c r="G72" s="9">
        <f t="shared" si="4"/>
        <v>65700</v>
      </c>
      <c r="H72" s="9">
        <f t="shared" si="4"/>
        <v>106000</v>
      </c>
      <c r="I72" s="9">
        <f t="shared" si="4"/>
        <v>205215.75342465754</v>
      </c>
      <c r="J72" s="9">
        <f t="shared" si="4"/>
        <v>77500</v>
      </c>
      <c r="K72" s="9">
        <f t="shared" si="4"/>
        <v>499.9999999999975</v>
      </c>
      <c r="L72" s="9">
        <f t="shared" si="4"/>
        <v>3500.0000000000068</v>
      </c>
    </row>
    <row r="73" spans="2:12" x14ac:dyDescent="0.55000000000000004">
      <c r="B73" s="105"/>
      <c r="C73" s="141"/>
      <c r="D73" s="136"/>
      <c r="E73" s="136"/>
      <c r="F73" s="136"/>
      <c r="G73" s="136"/>
      <c r="H73" s="136"/>
      <c r="I73" s="136"/>
      <c r="J73" s="136"/>
      <c r="K73" s="136"/>
      <c r="L73" s="136"/>
    </row>
    <row r="74" spans="2:12" x14ac:dyDescent="0.55000000000000004">
      <c r="B74" s="106" t="s">
        <v>225</v>
      </c>
      <c r="C74" s="137" t="s">
        <v>131</v>
      </c>
      <c r="D74" s="136" t="str">
        <f>L12</f>
        <v>Руб</v>
      </c>
      <c r="E74" s="136" t="str">
        <f>L11</f>
        <v>USD</v>
      </c>
      <c r="F74" s="136" t="str">
        <f>L13</f>
        <v>EUR</v>
      </c>
      <c r="G74" s="136" t="str">
        <f>L13</f>
        <v>EUR</v>
      </c>
      <c r="H74" s="136" t="str">
        <f>L13</f>
        <v>EUR</v>
      </c>
      <c r="I74" s="136" t="str">
        <f>I66</f>
        <v>Юани</v>
      </c>
      <c r="J74" s="136" t="str">
        <f>J66</f>
        <v>Юани</v>
      </c>
      <c r="K74" s="136" t="str">
        <f>K66</f>
        <v>USD</v>
      </c>
      <c r="L74" s="136" t="str">
        <f>L66</f>
        <v>EUR</v>
      </c>
    </row>
    <row r="75" spans="2:12" ht="57.6" x14ac:dyDescent="0.55000000000000004">
      <c r="B75" s="106" t="s">
        <v>231</v>
      </c>
      <c r="C75" s="142" t="s">
        <v>234</v>
      </c>
      <c r="D75" s="136">
        <v>1</v>
      </c>
      <c r="E75" s="136">
        <f>J4</f>
        <v>102</v>
      </c>
      <c r="F75" s="136">
        <f>K5</f>
        <v>106</v>
      </c>
      <c r="G75" s="136">
        <f>K5</f>
        <v>106</v>
      </c>
      <c r="H75" s="136">
        <f>K5</f>
        <v>106</v>
      </c>
      <c r="I75" s="136">
        <f>L6</f>
        <v>15.5</v>
      </c>
      <c r="J75" s="136">
        <f>L6</f>
        <v>15.5</v>
      </c>
      <c r="K75" s="136">
        <f>J4</f>
        <v>102</v>
      </c>
      <c r="L75" s="136">
        <f>K5</f>
        <v>106</v>
      </c>
    </row>
    <row r="76" spans="2:12" ht="28.8" x14ac:dyDescent="0.55000000000000004">
      <c r="B76" s="106" t="s">
        <v>266</v>
      </c>
      <c r="C76" s="142" t="s">
        <v>267</v>
      </c>
      <c r="D76" s="136" t="s">
        <v>300</v>
      </c>
      <c r="E76" s="136" t="s">
        <v>300</v>
      </c>
      <c r="F76" s="136" t="s">
        <v>300</v>
      </c>
      <c r="G76" s="136" t="s">
        <v>300</v>
      </c>
      <c r="H76" s="136" t="s">
        <v>300</v>
      </c>
      <c r="I76" s="136" t="s">
        <v>336</v>
      </c>
      <c r="J76" s="136" t="s">
        <v>336</v>
      </c>
      <c r="K76" s="136" t="s">
        <v>300</v>
      </c>
      <c r="L76" s="136" t="s">
        <v>300</v>
      </c>
    </row>
    <row r="77" spans="2:12" ht="43.2" x14ac:dyDescent="0.55000000000000004">
      <c r="B77" s="106" t="s">
        <v>235</v>
      </c>
      <c r="C77" s="137" t="s">
        <v>330</v>
      </c>
      <c r="D77" s="9">
        <f t="shared" ref="D77:L77" si="5">D70*D68/D75</f>
        <v>100000</v>
      </c>
      <c r="E77" s="9">
        <f t="shared" si="5"/>
        <v>995.0980392156863</v>
      </c>
      <c r="F77" s="9">
        <f t="shared" si="5"/>
        <v>413.20754716981133</v>
      </c>
      <c r="G77" s="9">
        <f t="shared" si="5"/>
        <v>619.81132075471703</v>
      </c>
      <c r="H77" s="9">
        <f t="shared" si="5"/>
        <v>1000</v>
      </c>
      <c r="I77" s="9">
        <f t="shared" si="5"/>
        <v>13239.726027397261</v>
      </c>
      <c r="J77" s="9">
        <f t="shared" si="5"/>
        <v>5000</v>
      </c>
      <c r="K77" s="9">
        <f t="shared" si="5"/>
        <v>4.901960784313701</v>
      </c>
      <c r="L77" s="9">
        <f t="shared" si="5"/>
        <v>33.018867924528365</v>
      </c>
    </row>
    <row r="78" spans="2:12" x14ac:dyDescent="0.55000000000000004">
      <c r="B78" s="106" t="s">
        <v>226</v>
      </c>
      <c r="C78" s="137" t="s">
        <v>227</v>
      </c>
      <c r="D78" s="136"/>
      <c r="E78" s="136"/>
      <c r="F78" s="136"/>
      <c r="G78" s="136"/>
      <c r="H78" s="136"/>
      <c r="I78" s="136"/>
      <c r="J78" s="136"/>
      <c r="K78" s="136"/>
      <c r="L78" s="136"/>
    </row>
    <row r="79" spans="2:12" ht="28.8" x14ac:dyDescent="0.55000000000000004">
      <c r="B79" s="106" t="s">
        <v>228</v>
      </c>
      <c r="C79" s="137" t="s">
        <v>236</v>
      </c>
      <c r="D79" s="136"/>
      <c r="E79" s="136"/>
      <c r="F79" s="136"/>
      <c r="G79" s="136"/>
      <c r="H79" s="136"/>
      <c r="I79" s="136"/>
      <c r="J79" s="136"/>
      <c r="K79" s="136"/>
      <c r="L79" s="136"/>
    </row>
    <row r="80" spans="2:12" ht="43.2" x14ac:dyDescent="0.55000000000000004">
      <c r="B80" s="106" t="s">
        <v>237</v>
      </c>
      <c r="C80" s="137" t="s">
        <v>233</v>
      </c>
      <c r="D80" s="9">
        <f t="shared" ref="D80:L80" si="6">D77*D75</f>
        <v>100000</v>
      </c>
      <c r="E80" s="9">
        <f t="shared" si="6"/>
        <v>101500</v>
      </c>
      <c r="F80" s="9">
        <f t="shared" si="6"/>
        <v>43800</v>
      </c>
      <c r="G80" s="9">
        <f t="shared" si="6"/>
        <v>65700</v>
      </c>
      <c r="H80" s="9">
        <f t="shared" si="6"/>
        <v>106000</v>
      </c>
      <c r="I80" s="9">
        <f t="shared" si="6"/>
        <v>205215.75342465754</v>
      </c>
      <c r="J80" s="9">
        <f t="shared" si="6"/>
        <v>77500</v>
      </c>
      <c r="K80" s="9">
        <f t="shared" si="6"/>
        <v>499.9999999999975</v>
      </c>
      <c r="L80" s="9">
        <f t="shared" si="6"/>
        <v>3500.0000000000068</v>
      </c>
    </row>
    <row r="81" spans="2:12" x14ac:dyDescent="0.55000000000000004">
      <c r="B81" s="106" t="s">
        <v>229</v>
      </c>
      <c r="C81" s="137" t="s">
        <v>238</v>
      </c>
      <c r="D81" s="136"/>
      <c r="E81" s="136"/>
      <c r="F81" s="136"/>
      <c r="G81" s="136"/>
      <c r="H81" s="136"/>
      <c r="I81" s="136"/>
      <c r="J81" s="136"/>
      <c r="K81" s="136"/>
      <c r="L81" s="136"/>
    </row>
    <row r="82" spans="2:12" x14ac:dyDescent="0.55000000000000004">
      <c r="B82" s="105"/>
      <c r="C82" s="141"/>
      <c r="D82" s="136"/>
      <c r="E82" s="136"/>
      <c r="F82" s="136"/>
      <c r="G82" s="136"/>
      <c r="H82" s="136"/>
      <c r="I82" s="136"/>
      <c r="J82" s="136"/>
      <c r="K82" s="136"/>
      <c r="L82" s="136"/>
    </row>
    <row r="83" spans="2:12" ht="43.2" x14ac:dyDescent="0.55000000000000004">
      <c r="B83" s="136" t="s">
        <v>244</v>
      </c>
      <c r="C83" s="142" t="s">
        <v>245</v>
      </c>
      <c r="D83" s="136">
        <v>1</v>
      </c>
      <c r="E83" s="136">
        <f>D11</f>
        <v>7</v>
      </c>
      <c r="F83" s="136">
        <f>D12</f>
        <v>7.5</v>
      </c>
      <c r="G83" s="136">
        <f>D12</f>
        <v>7.5</v>
      </c>
      <c r="H83" s="136">
        <f>H75/H68</f>
        <v>7.2602739726027403</v>
      </c>
      <c r="I83" s="136">
        <f>I75/I68</f>
        <v>1</v>
      </c>
      <c r="J83" s="136">
        <f>J75/J68</f>
        <v>1</v>
      </c>
      <c r="K83" s="136">
        <f>K75/K68</f>
        <v>1</v>
      </c>
      <c r="L83" s="136">
        <f>L75/L68</f>
        <v>1</v>
      </c>
    </row>
    <row r="84" spans="2:12" ht="28.8" x14ac:dyDescent="0.55000000000000004">
      <c r="B84" s="104" t="s">
        <v>269</v>
      </c>
      <c r="C84" s="142" t="s">
        <v>271</v>
      </c>
      <c r="D84" s="136" t="s">
        <v>300</v>
      </c>
      <c r="E84" s="136" t="s">
        <v>47</v>
      </c>
      <c r="F84" s="136" t="s">
        <v>47</v>
      </c>
      <c r="G84" s="136" t="s">
        <v>47</v>
      </c>
      <c r="H84" s="136" t="s">
        <v>300</v>
      </c>
      <c r="I84" s="136" t="s">
        <v>336</v>
      </c>
      <c r="J84" s="136" t="s">
        <v>336</v>
      </c>
      <c r="K84" s="136" t="s">
        <v>300</v>
      </c>
      <c r="L84" s="136" t="s">
        <v>300</v>
      </c>
    </row>
    <row r="85" spans="2:12" ht="43.2" x14ac:dyDescent="0.55000000000000004">
      <c r="B85" s="106" t="s">
        <v>329</v>
      </c>
      <c r="C85" s="137" t="s">
        <v>331</v>
      </c>
      <c r="D85" s="9">
        <f t="shared" ref="D85:L85" si="7">D70/D83</f>
        <v>100000</v>
      </c>
      <c r="E85" s="9">
        <f t="shared" si="7"/>
        <v>1000</v>
      </c>
      <c r="F85" s="9">
        <f t="shared" si="7"/>
        <v>400</v>
      </c>
      <c r="G85" s="9">
        <f t="shared" si="7"/>
        <v>600</v>
      </c>
      <c r="H85" s="9">
        <f t="shared" si="7"/>
        <v>1000</v>
      </c>
      <c r="I85" s="9">
        <f t="shared" si="7"/>
        <v>13239.726027397261</v>
      </c>
      <c r="J85" s="9">
        <f t="shared" si="7"/>
        <v>5000</v>
      </c>
      <c r="K85" s="9">
        <f t="shared" si="7"/>
        <v>4.901960784313701</v>
      </c>
      <c r="L85" s="9">
        <f t="shared" si="7"/>
        <v>33.018867924528365</v>
      </c>
    </row>
    <row r="86" spans="2:12" ht="43.2" x14ac:dyDescent="0.55000000000000004">
      <c r="B86" s="106" t="s">
        <v>333</v>
      </c>
      <c r="C86" s="137" t="s">
        <v>332</v>
      </c>
      <c r="D86" s="9">
        <f t="shared" ref="D86:L86" si="8">D85*D75</f>
        <v>100000</v>
      </c>
      <c r="E86" s="9">
        <f t="shared" si="8"/>
        <v>102000</v>
      </c>
      <c r="F86" s="9">
        <f t="shared" si="8"/>
        <v>42400</v>
      </c>
      <c r="G86" s="9">
        <f t="shared" si="8"/>
        <v>63600</v>
      </c>
      <c r="H86" s="9">
        <f t="shared" si="8"/>
        <v>106000</v>
      </c>
      <c r="I86" s="9">
        <f t="shared" si="8"/>
        <v>205215.75342465754</v>
      </c>
      <c r="J86" s="9">
        <f t="shared" si="8"/>
        <v>77500</v>
      </c>
      <c r="K86" s="9">
        <f t="shared" si="8"/>
        <v>499.9999999999975</v>
      </c>
      <c r="L86" s="9">
        <f t="shared" si="8"/>
        <v>3500.0000000000068</v>
      </c>
    </row>
    <row r="87" spans="2:12" x14ac:dyDescent="0.55000000000000004">
      <c r="B87" s="136"/>
      <c r="C87" s="137"/>
      <c r="D87" s="136"/>
      <c r="E87" s="136"/>
      <c r="F87" s="136"/>
      <c r="G87" s="136"/>
      <c r="H87" s="136"/>
      <c r="I87" s="136"/>
      <c r="J87" s="136"/>
      <c r="K87" s="136"/>
      <c r="L87" s="136"/>
    </row>
    <row r="88" spans="2:12" ht="72" x14ac:dyDescent="0.55000000000000004">
      <c r="B88" s="136" t="s">
        <v>294</v>
      </c>
      <c r="C88" s="137" t="s">
        <v>296</v>
      </c>
      <c r="D88" s="9">
        <f>ROUND(D77-D85,2)</f>
        <v>0</v>
      </c>
      <c r="E88" s="9">
        <f>ROUND(E77-E85,2)</f>
        <v>-4.9000000000000004</v>
      </c>
      <c r="F88" s="9">
        <f t="shared" ref="F88:L88" si="9">ROUND(F77-F85,2)</f>
        <v>13.21</v>
      </c>
      <c r="G88" s="9">
        <f t="shared" si="9"/>
        <v>19.809999999999999</v>
      </c>
      <c r="H88" s="9">
        <f t="shared" si="9"/>
        <v>0</v>
      </c>
      <c r="I88" s="9">
        <f t="shared" si="9"/>
        <v>0</v>
      </c>
      <c r="J88" s="9">
        <f t="shared" si="9"/>
        <v>0</v>
      </c>
      <c r="K88" s="9">
        <f t="shared" si="9"/>
        <v>0</v>
      </c>
      <c r="L88" s="9">
        <f t="shared" si="9"/>
        <v>0</v>
      </c>
    </row>
    <row r="89" spans="2:12" ht="86.4" x14ac:dyDescent="0.55000000000000004">
      <c r="B89" s="136" t="s">
        <v>295</v>
      </c>
      <c r="C89" s="137" t="s">
        <v>297</v>
      </c>
      <c r="D89" s="136">
        <f>D80-D86</f>
        <v>0</v>
      </c>
      <c r="E89" s="136">
        <f t="shared" ref="E89:L89" si="10">E80-E86</f>
        <v>-500</v>
      </c>
      <c r="F89" s="136">
        <f t="shared" si="10"/>
        <v>1400</v>
      </c>
      <c r="G89" s="136">
        <f t="shared" si="10"/>
        <v>2100</v>
      </c>
      <c r="H89" s="136">
        <f t="shared" si="10"/>
        <v>0</v>
      </c>
      <c r="I89" s="136">
        <f t="shared" si="10"/>
        <v>0</v>
      </c>
      <c r="J89" s="136">
        <f t="shared" si="10"/>
        <v>0</v>
      </c>
      <c r="K89" s="136">
        <f t="shared" si="10"/>
        <v>0</v>
      </c>
      <c r="L89" s="136">
        <f t="shared" si="10"/>
        <v>0</v>
      </c>
    </row>
  </sheetData>
  <mergeCells count="21">
    <mergeCell ref="M24:N24"/>
    <mergeCell ref="E31:H31"/>
    <mergeCell ref="J2:L2"/>
    <mergeCell ref="E27:H27"/>
    <mergeCell ref="E28:H28"/>
    <mergeCell ref="E29:H29"/>
    <mergeCell ref="E30:H30"/>
    <mergeCell ref="D16:E16"/>
    <mergeCell ref="E32:H32"/>
    <mergeCell ref="E33:H33"/>
    <mergeCell ref="I1:L1"/>
    <mergeCell ref="I2:I3"/>
    <mergeCell ref="I24:J24"/>
    <mergeCell ref="E25:H25"/>
    <mergeCell ref="E26:H26"/>
    <mergeCell ref="D15:E15"/>
    <mergeCell ref="D17:E17"/>
    <mergeCell ref="D18:E18"/>
    <mergeCell ref="D19:E19"/>
    <mergeCell ref="D20:E20"/>
    <mergeCell ref="E23:H23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7"/>
  <sheetViews>
    <sheetView topLeftCell="A125" zoomScaleNormal="100" workbookViewId="0">
      <selection activeCell="H158" sqref="H158"/>
    </sheetView>
  </sheetViews>
  <sheetFormatPr defaultRowHeight="14.4" x14ac:dyDescent="0.55000000000000004"/>
  <cols>
    <col min="1" max="1" width="4.47265625" customWidth="1"/>
    <col min="2" max="2" width="20.5234375" customWidth="1"/>
    <col min="3" max="3" width="15" customWidth="1"/>
    <col min="4" max="4" width="20.7890625" customWidth="1"/>
    <col min="5" max="5" width="15" customWidth="1"/>
    <col min="6" max="6" width="16" customWidth="1"/>
    <col min="7" max="7" width="16.5234375" customWidth="1"/>
    <col min="8" max="8" width="32.7890625" customWidth="1"/>
    <col min="9" max="9" width="1.47265625" customWidth="1"/>
    <col min="10" max="10" width="17.47265625" customWidth="1"/>
    <col min="11" max="11" width="18.15625" customWidth="1"/>
    <col min="12" max="12" width="15.7890625" customWidth="1"/>
    <col min="13" max="13" width="13.47265625" customWidth="1"/>
    <col min="15" max="15" width="10.5234375" customWidth="1"/>
    <col min="16" max="16" width="12.15625" customWidth="1"/>
    <col min="19" max="19" width="15.15625" customWidth="1"/>
    <col min="22" max="22" width="9.7890625" bestFit="1" customWidth="1"/>
  </cols>
  <sheetData>
    <row r="1" spans="1:3" x14ac:dyDescent="0.55000000000000004">
      <c r="A1" s="1" t="s">
        <v>112</v>
      </c>
    </row>
    <row r="2" spans="1:3" x14ac:dyDescent="0.55000000000000004">
      <c r="A2" t="s">
        <v>108</v>
      </c>
      <c r="B2" t="s">
        <v>109</v>
      </c>
    </row>
    <row r="3" spans="1:3" x14ac:dyDescent="0.55000000000000004">
      <c r="A3">
        <v>1</v>
      </c>
      <c r="B3" t="s">
        <v>114</v>
      </c>
    </row>
    <row r="4" spans="1:3" x14ac:dyDescent="0.55000000000000004">
      <c r="A4">
        <v>2</v>
      </c>
      <c r="B4" t="s">
        <v>167</v>
      </c>
    </row>
    <row r="5" spans="1:3" x14ac:dyDescent="0.55000000000000004">
      <c r="A5">
        <v>3</v>
      </c>
      <c r="B5" t="s">
        <v>110</v>
      </c>
    </row>
    <row r="6" spans="1:3" x14ac:dyDescent="0.55000000000000004">
      <c r="A6">
        <v>4</v>
      </c>
      <c r="B6" t="s">
        <v>111</v>
      </c>
    </row>
    <row r="7" spans="1:3" x14ac:dyDescent="0.55000000000000004">
      <c r="A7">
        <v>5</v>
      </c>
      <c r="B7" t="s">
        <v>171</v>
      </c>
    </row>
    <row r="8" spans="1:3" x14ac:dyDescent="0.55000000000000004">
      <c r="A8">
        <v>6</v>
      </c>
      <c r="B8" t="s">
        <v>113</v>
      </c>
    </row>
    <row r="9" spans="1:3" x14ac:dyDescent="0.55000000000000004">
      <c r="A9">
        <v>7</v>
      </c>
      <c r="B9" t="s">
        <v>166</v>
      </c>
    </row>
    <row r="11" spans="1:3" x14ac:dyDescent="0.55000000000000004">
      <c r="B11" t="s">
        <v>115</v>
      </c>
      <c r="C11" t="s">
        <v>114</v>
      </c>
    </row>
    <row r="23" spans="1:8" ht="14.7" thickBot="1" x14ac:dyDescent="0.6">
      <c r="B23" t="s">
        <v>163</v>
      </c>
      <c r="C23" t="s">
        <v>199</v>
      </c>
    </row>
    <row r="24" spans="1:8" ht="14.7" thickBot="1" x14ac:dyDescent="0.6">
      <c r="B24" s="75" t="s">
        <v>116</v>
      </c>
      <c r="C24" s="15"/>
    </row>
    <row r="25" spans="1:8" x14ac:dyDescent="0.55000000000000004">
      <c r="B25" s="91" t="s">
        <v>117</v>
      </c>
      <c r="C25" s="92"/>
      <c r="D25" s="65" t="s">
        <v>54</v>
      </c>
      <c r="E25" s="65" t="s">
        <v>14</v>
      </c>
      <c r="F25" s="65" t="s">
        <v>118</v>
      </c>
      <c r="G25" s="66" t="s">
        <v>119</v>
      </c>
    </row>
    <row r="26" spans="1:8" x14ac:dyDescent="0.55000000000000004">
      <c r="B26" s="93" t="s">
        <v>136</v>
      </c>
      <c r="C26" s="94"/>
      <c r="D26" s="6">
        <v>100000</v>
      </c>
      <c r="E26" s="5" t="s">
        <v>179</v>
      </c>
      <c r="F26" s="5">
        <v>1</v>
      </c>
      <c r="G26" s="7"/>
    </row>
    <row r="27" spans="1:8" ht="13" customHeight="1" x14ac:dyDescent="0.55000000000000004"/>
    <row r="28" spans="1:8" ht="14.7" thickBot="1" x14ac:dyDescent="0.6">
      <c r="B28" t="s">
        <v>148</v>
      </c>
      <c r="C28" t="s">
        <v>110</v>
      </c>
    </row>
    <row r="29" spans="1:8" ht="14.7" thickBot="1" x14ac:dyDescent="0.6">
      <c r="A29" s="63" t="s">
        <v>125</v>
      </c>
      <c r="B29" s="76"/>
    </row>
    <row r="30" spans="1:8" ht="29.2" customHeight="1" x14ac:dyDescent="0.55000000000000004">
      <c r="A30" s="79" t="s">
        <v>25</v>
      </c>
      <c r="B30" s="71" t="s">
        <v>120</v>
      </c>
      <c r="C30" s="71" t="s">
        <v>23</v>
      </c>
      <c r="D30" s="71" t="s">
        <v>121</v>
      </c>
      <c r="E30" s="71" t="s">
        <v>24</v>
      </c>
      <c r="F30" s="71" t="s">
        <v>122</v>
      </c>
      <c r="G30" s="71" t="s">
        <v>123</v>
      </c>
      <c r="H30" s="72" t="s">
        <v>124</v>
      </c>
    </row>
    <row r="31" spans="1:8" ht="14.7" thickBot="1" x14ac:dyDescent="0.6">
      <c r="A31" s="81"/>
      <c r="B31" s="78"/>
      <c r="C31" s="68">
        <v>60000</v>
      </c>
      <c r="D31" s="69" t="s">
        <v>179</v>
      </c>
      <c r="E31" s="68">
        <v>1920</v>
      </c>
      <c r="F31" s="69" t="s">
        <v>216</v>
      </c>
      <c r="G31" s="69">
        <f>E31/C31</f>
        <v>3.2000000000000001E-2</v>
      </c>
      <c r="H31" s="74">
        <f>1/G31</f>
        <v>31.25</v>
      </c>
    </row>
    <row r="33" spans="2:9" ht="14.7" thickBot="1" x14ac:dyDescent="0.6">
      <c r="B33" t="s">
        <v>202</v>
      </c>
      <c r="C33" t="s">
        <v>111</v>
      </c>
    </row>
    <row r="34" spans="2:9" x14ac:dyDescent="0.55000000000000004">
      <c r="B34" s="165" t="s">
        <v>127</v>
      </c>
      <c r="C34" s="165" t="s">
        <v>128</v>
      </c>
    </row>
    <row r="35" spans="2:9" ht="14.7" thickBot="1" x14ac:dyDescent="0.6">
      <c r="B35" s="166"/>
      <c r="C35" s="166"/>
    </row>
    <row r="36" spans="2:9" ht="6" customHeight="1" x14ac:dyDescent="0.55000000000000004">
      <c r="B36" s="63"/>
      <c r="C36" s="85"/>
      <c r="D36" s="85"/>
      <c r="E36" s="85"/>
      <c r="F36" s="85"/>
      <c r="G36" s="85"/>
      <c r="H36" s="85"/>
      <c r="I36" s="64"/>
    </row>
    <row r="37" spans="2:9" x14ac:dyDescent="0.55000000000000004">
      <c r="B37" s="86" t="s">
        <v>140</v>
      </c>
      <c r="C37" s="5">
        <v>1</v>
      </c>
      <c r="D37" s="15" t="s">
        <v>129</v>
      </c>
      <c r="E37" s="5">
        <v>6</v>
      </c>
      <c r="F37" s="15"/>
      <c r="G37" s="158" t="s">
        <v>211</v>
      </c>
      <c r="H37" s="159"/>
      <c r="I37" s="87"/>
    </row>
    <row r="38" spans="2:9" ht="4.5" customHeight="1" x14ac:dyDescent="0.55000000000000004">
      <c r="B38" s="86"/>
      <c r="C38" s="15"/>
      <c r="D38" s="15"/>
      <c r="E38" s="15"/>
      <c r="F38" s="15"/>
      <c r="G38" s="15"/>
      <c r="H38" s="15"/>
      <c r="I38" s="87"/>
    </row>
    <row r="39" spans="2:9" x14ac:dyDescent="0.55000000000000004">
      <c r="B39" s="86" t="s">
        <v>141</v>
      </c>
      <c r="C39" s="157" t="s">
        <v>211</v>
      </c>
      <c r="D39" s="157"/>
      <c r="E39" s="157"/>
      <c r="F39" s="157"/>
      <c r="G39" s="157"/>
      <c r="H39" s="157"/>
      <c r="I39" s="87"/>
    </row>
    <row r="40" spans="2:9" ht="7" customHeight="1" x14ac:dyDescent="0.55000000000000004">
      <c r="B40" s="86"/>
      <c r="C40" s="15"/>
      <c r="D40" s="15"/>
      <c r="E40" s="15"/>
      <c r="F40" s="15"/>
      <c r="G40" s="15"/>
      <c r="H40" s="15"/>
      <c r="I40" s="87"/>
    </row>
    <row r="41" spans="2:9" x14ac:dyDescent="0.55000000000000004">
      <c r="B41" s="86" t="s">
        <v>174</v>
      </c>
      <c r="C41" s="6">
        <v>10000</v>
      </c>
      <c r="D41" s="15" t="s">
        <v>133</v>
      </c>
      <c r="E41" s="5" t="s">
        <v>179</v>
      </c>
      <c r="F41" s="116" t="s">
        <v>306</v>
      </c>
      <c r="G41" s="82" t="s">
        <v>321</v>
      </c>
      <c r="H41" s="84"/>
      <c r="I41" s="87"/>
    </row>
    <row r="42" spans="2:9" ht="7" customHeight="1" x14ac:dyDescent="0.55000000000000004">
      <c r="B42" s="86"/>
      <c r="C42" s="15"/>
      <c r="D42" s="15"/>
      <c r="E42" s="15"/>
      <c r="F42" s="15"/>
      <c r="G42" s="15"/>
      <c r="H42" s="15"/>
      <c r="I42" s="87"/>
    </row>
    <row r="43" spans="2:9" x14ac:dyDescent="0.55000000000000004">
      <c r="B43" s="86" t="s">
        <v>143</v>
      </c>
      <c r="C43" s="5" t="s">
        <v>179</v>
      </c>
      <c r="D43" s="15" t="s">
        <v>132</v>
      </c>
      <c r="E43" s="82" t="s">
        <v>217</v>
      </c>
      <c r="F43" s="83"/>
      <c r="G43" s="83"/>
      <c r="H43" s="84"/>
      <c r="I43" s="87"/>
    </row>
    <row r="44" spans="2:9" ht="7" customHeight="1" x14ac:dyDescent="0.55000000000000004">
      <c r="B44" s="86"/>
      <c r="C44" s="15"/>
      <c r="D44" s="15"/>
      <c r="E44" s="15"/>
      <c r="F44" s="15"/>
      <c r="G44" s="15"/>
      <c r="H44" s="15"/>
      <c r="I44" s="87"/>
    </row>
    <row r="45" spans="2:9" x14ac:dyDescent="0.55000000000000004">
      <c r="B45" s="86" t="s">
        <v>145</v>
      </c>
      <c r="C45" s="6">
        <f>C41</f>
        <v>10000</v>
      </c>
      <c r="D45" s="15" t="s">
        <v>318</v>
      </c>
      <c r="E45" s="5">
        <v>1</v>
      </c>
      <c r="F45" s="15"/>
      <c r="G45" s="82"/>
      <c r="H45" s="84"/>
      <c r="I45" s="87"/>
    </row>
    <row r="46" spans="2:9" ht="7" customHeight="1" x14ac:dyDescent="0.55000000000000004">
      <c r="B46" s="86"/>
      <c r="C46" s="15"/>
      <c r="D46" s="15"/>
      <c r="E46" s="15"/>
      <c r="F46" s="15"/>
      <c r="G46" s="15"/>
      <c r="H46" s="15"/>
      <c r="I46" s="87"/>
    </row>
    <row r="47" spans="2:9" x14ac:dyDescent="0.55000000000000004">
      <c r="B47" s="86" t="s">
        <v>144</v>
      </c>
      <c r="C47" s="6">
        <f>C45</f>
        <v>10000</v>
      </c>
      <c r="D47" s="15" t="s">
        <v>139</v>
      </c>
      <c r="E47" s="5">
        <v>1</v>
      </c>
      <c r="F47" s="15"/>
      <c r="G47" s="82"/>
      <c r="H47" s="84"/>
      <c r="I47" s="87"/>
    </row>
    <row r="48" spans="2:9" ht="7.5" customHeight="1" x14ac:dyDescent="0.55000000000000004">
      <c r="B48" s="86"/>
      <c r="C48" s="15"/>
      <c r="D48" s="15"/>
      <c r="E48" s="15"/>
      <c r="F48" s="15"/>
      <c r="G48" s="15"/>
      <c r="H48" s="15"/>
      <c r="I48" s="87"/>
    </row>
    <row r="49" spans="2:9" ht="7.5" customHeight="1" x14ac:dyDescent="0.55000000000000004">
      <c r="B49" s="174" t="s">
        <v>311</v>
      </c>
      <c r="C49" s="15"/>
      <c r="D49" s="15"/>
      <c r="E49" s="15"/>
      <c r="F49" s="15"/>
      <c r="G49" s="15"/>
      <c r="H49" s="15"/>
      <c r="I49" s="87"/>
    </row>
    <row r="50" spans="2:9" ht="6" customHeight="1" x14ac:dyDescent="0.55000000000000004">
      <c r="B50" s="175"/>
      <c r="C50" s="126"/>
      <c r="D50" s="126"/>
      <c r="E50" s="126"/>
      <c r="F50" s="126"/>
      <c r="G50" s="126"/>
      <c r="H50" s="126"/>
      <c r="I50" s="129"/>
    </row>
    <row r="51" spans="2:9" ht="14.5" customHeight="1" x14ac:dyDescent="0.55000000000000004">
      <c r="B51" s="131" t="s">
        <v>320</v>
      </c>
      <c r="C51" s="15"/>
      <c r="D51" s="15"/>
      <c r="E51" s="15"/>
      <c r="F51" s="15"/>
      <c r="G51" s="15"/>
      <c r="H51" s="117" t="s">
        <v>312</v>
      </c>
      <c r="I51" s="87"/>
    </row>
    <row r="52" spans="2:9" ht="7.5" customHeight="1" x14ac:dyDescent="0.55000000000000004">
      <c r="B52" s="127"/>
      <c r="C52" s="128"/>
      <c r="D52" s="128"/>
      <c r="E52" s="128"/>
      <c r="F52" s="128"/>
      <c r="G52" s="128"/>
      <c r="H52" s="128"/>
      <c r="I52" s="130"/>
    </row>
    <row r="53" spans="2:9" ht="7.5" customHeight="1" x14ac:dyDescent="0.55000000000000004">
      <c r="B53" s="125"/>
      <c r="C53" s="15"/>
      <c r="D53" s="15"/>
      <c r="E53" s="15"/>
      <c r="F53" s="15"/>
      <c r="G53" s="15"/>
      <c r="H53" s="15"/>
      <c r="I53" s="87"/>
    </row>
    <row r="54" spans="2:9" x14ac:dyDescent="0.55000000000000004">
      <c r="B54" s="86" t="s">
        <v>146</v>
      </c>
      <c r="C54" s="15"/>
      <c r="D54" s="15"/>
      <c r="E54" s="15"/>
      <c r="F54" s="15"/>
      <c r="G54" s="15"/>
      <c r="H54" s="15"/>
      <c r="I54" s="87"/>
    </row>
    <row r="55" spans="2:9" ht="7" customHeight="1" thickBot="1" x14ac:dyDescent="0.6">
      <c r="B55" s="88"/>
      <c r="C55" s="89"/>
      <c r="D55" s="89"/>
      <c r="E55" s="89"/>
      <c r="F55" s="89"/>
      <c r="G55" s="89"/>
      <c r="H55" s="89"/>
      <c r="I55" s="90"/>
    </row>
    <row r="57" spans="2:9" ht="14.7" thickBot="1" x14ac:dyDescent="0.6">
      <c r="B57" t="s">
        <v>147</v>
      </c>
      <c r="C57" t="s">
        <v>111</v>
      </c>
    </row>
    <row r="58" spans="2:9" x14ac:dyDescent="0.55000000000000004">
      <c r="B58" s="165" t="s">
        <v>127</v>
      </c>
      <c r="C58" s="165" t="s">
        <v>128</v>
      </c>
    </row>
    <row r="59" spans="2:9" ht="14.7" thickBot="1" x14ac:dyDescent="0.6">
      <c r="B59" s="166"/>
      <c r="C59" s="166"/>
    </row>
    <row r="60" spans="2:9" ht="6" customHeight="1" x14ac:dyDescent="0.55000000000000004">
      <c r="B60" s="63"/>
      <c r="C60" s="85"/>
      <c r="D60" s="85"/>
      <c r="E60" s="85"/>
      <c r="F60" s="85"/>
      <c r="G60" s="85"/>
      <c r="H60" s="85"/>
      <c r="I60" s="64"/>
    </row>
    <row r="61" spans="2:9" x14ac:dyDescent="0.55000000000000004">
      <c r="B61" s="86" t="s">
        <v>140</v>
      </c>
      <c r="C61" s="133">
        <v>1</v>
      </c>
      <c r="D61" s="15" t="s">
        <v>129</v>
      </c>
      <c r="E61" s="133">
        <v>6</v>
      </c>
      <c r="F61" s="15"/>
      <c r="G61" s="158" t="s">
        <v>211</v>
      </c>
      <c r="H61" s="159"/>
      <c r="I61" s="87"/>
    </row>
    <row r="62" spans="2:9" ht="4.5" customHeight="1" x14ac:dyDescent="0.55000000000000004">
      <c r="B62" s="86"/>
      <c r="C62" s="15"/>
      <c r="D62" s="15"/>
      <c r="E62" s="15"/>
      <c r="F62" s="15"/>
      <c r="G62" s="15"/>
      <c r="H62" s="15"/>
      <c r="I62" s="87"/>
    </row>
    <row r="63" spans="2:9" x14ac:dyDescent="0.55000000000000004">
      <c r="B63" s="86" t="s">
        <v>141</v>
      </c>
      <c r="C63" s="157" t="s">
        <v>211</v>
      </c>
      <c r="D63" s="157"/>
      <c r="E63" s="157"/>
      <c r="F63" s="157"/>
      <c r="G63" s="157"/>
      <c r="H63" s="157"/>
      <c r="I63" s="87"/>
    </row>
    <row r="64" spans="2:9" ht="7" customHeight="1" x14ac:dyDescent="0.55000000000000004">
      <c r="B64" s="86"/>
      <c r="C64" s="15"/>
      <c r="D64" s="15"/>
      <c r="E64" s="15"/>
      <c r="F64" s="15"/>
      <c r="G64" s="15"/>
      <c r="H64" s="15"/>
      <c r="I64" s="87"/>
    </row>
    <row r="65" spans="2:9" x14ac:dyDescent="0.55000000000000004">
      <c r="B65" s="86" t="s">
        <v>174</v>
      </c>
      <c r="C65" s="6">
        <v>12000</v>
      </c>
      <c r="D65" s="15" t="s">
        <v>133</v>
      </c>
      <c r="E65" s="133" t="s">
        <v>179</v>
      </c>
      <c r="F65" s="116" t="s">
        <v>306</v>
      </c>
      <c r="G65" s="82" t="s">
        <v>321</v>
      </c>
      <c r="H65" s="84"/>
      <c r="I65" s="87"/>
    </row>
    <row r="66" spans="2:9" ht="7" customHeight="1" x14ac:dyDescent="0.55000000000000004">
      <c r="B66" s="86"/>
      <c r="C66" s="15"/>
      <c r="D66" s="15"/>
      <c r="E66" s="15"/>
      <c r="F66" s="15"/>
      <c r="G66" s="15"/>
      <c r="H66" s="15"/>
      <c r="I66" s="87"/>
    </row>
    <row r="67" spans="2:9" x14ac:dyDescent="0.55000000000000004">
      <c r="B67" s="86" t="s">
        <v>143</v>
      </c>
      <c r="C67" s="133" t="s">
        <v>179</v>
      </c>
      <c r="D67" s="15" t="s">
        <v>132</v>
      </c>
      <c r="E67" s="82" t="s">
        <v>326</v>
      </c>
      <c r="F67" s="83"/>
      <c r="G67" s="83"/>
      <c r="H67" s="84"/>
      <c r="I67" s="87"/>
    </row>
    <row r="68" spans="2:9" ht="7" customHeight="1" x14ac:dyDescent="0.55000000000000004">
      <c r="B68" s="86"/>
      <c r="C68" s="15"/>
      <c r="D68" s="15"/>
      <c r="E68" s="15"/>
      <c r="F68" s="15"/>
      <c r="G68" s="15"/>
      <c r="H68" s="15"/>
      <c r="I68" s="87"/>
    </row>
    <row r="69" spans="2:9" x14ac:dyDescent="0.55000000000000004">
      <c r="B69" s="86" t="s">
        <v>145</v>
      </c>
      <c r="C69" s="6">
        <f>C65</f>
        <v>12000</v>
      </c>
      <c r="D69" s="15" t="s">
        <v>318</v>
      </c>
      <c r="E69" s="133">
        <v>1</v>
      </c>
      <c r="F69" s="15"/>
      <c r="G69" s="82"/>
      <c r="H69" s="84"/>
      <c r="I69" s="87"/>
    </row>
    <row r="70" spans="2:9" ht="7" customHeight="1" x14ac:dyDescent="0.55000000000000004">
      <c r="B70" s="86"/>
      <c r="C70" s="15"/>
      <c r="D70" s="15"/>
      <c r="E70" s="15"/>
      <c r="F70" s="15"/>
      <c r="G70" s="15"/>
      <c r="H70" s="15"/>
      <c r="I70" s="87"/>
    </row>
    <row r="71" spans="2:9" x14ac:dyDescent="0.55000000000000004">
      <c r="B71" s="86" t="s">
        <v>144</v>
      </c>
      <c r="C71" s="6">
        <f>C69</f>
        <v>12000</v>
      </c>
      <c r="D71" s="15" t="s">
        <v>139</v>
      </c>
      <c r="E71" s="133">
        <v>1</v>
      </c>
      <c r="F71" s="15"/>
      <c r="G71" s="82"/>
      <c r="H71" s="84"/>
      <c r="I71" s="87"/>
    </row>
    <row r="72" spans="2:9" ht="7.5" customHeight="1" x14ac:dyDescent="0.55000000000000004">
      <c r="B72" s="86"/>
      <c r="C72" s="15"/>
      <c r="D72" s="15"/>
      <c r="E72" s="15"/>
      <c r="F72" s="15"/>
      <c r="G72" s="15"/>
      <c r="H72" s="15"/>
      <c r="I72" s="87"/>
    </row>
    <row r="73" spans="2:9" ht="7.5" customHeight="1" x14ac:dyDescent="0.55000000000000004">
      <c r="B73" s="174" t="s">
        <v>311</v>
      </c>
      <c r="C73" s="15"/>
      <c r="D73" s="15"/>
      <c r="E73" s="15"/>
      <c r="F73" s="15"/>
      <c r="G73" s="15"/>
      <c r="H73" s="15"/>
      <c r="I73" s="87"/>
    </row>
    <row r="74" spans="2:9" ht="6" customHeight="1" x14ac:dyDescent="0.55000000000000004">
      <c r="B74" s="175"/>
      <c r="C74" s="126"/>
      <c r="D74" s="126"/>
      <c r="E74" s="126"/>
      <c r="F74" s="126"/>
      <c r="G74" s="126"/>
      <c r="H74" s="126"/>
      <c r="I74" s="129"/>
    </row>
    <row r="75" spans="2:9" ht="14.5" customHeight="1" x14ac:dyDescent="0.55000000000000004">
      <c r="B75" s="131" t="s">
        <v>327</v>
      </c>
      <c r="C75" s="15"/>
      <c r="D75" s="15"/>
      <c r="E75" s="15"/>
      <c r="F75" s="15"/>
      <c r="G75" s="15"/>
      <c r="H75" s="133" t="s">
        <v>312</v>
      </c>
      <c r="I75" s="87"/>
    </row>
    <row r="76" spans="2:9" ht="7.5" customHeight="1" x14ac:dyDescent="0.55000000000000004">
      <c r="B76" s="127"/>
      <c r="C76" s="128"/>
      <c r="D76" s="128"/>
      <c r="E76" s="128"/>
      <c r="F76" s="128"/>
      <c r="G76" s="128"/>
      <c r="H76" s="128"/>
      <c r="I76" s="130"/>
    </row>
    <row r="77" spans="2:9" ht="7.5" customHeight="1" x14ac:dyDescent="0.55000000000000004">
      <c r="B77" s="132"/>
      <c r="C77" s="15"/>
      <c r="D77" s="15"/>
      <c r="E77" s="15"/>
      <c r="F77" s="15"/>
      <c r="G77" s="15"/>
      <c r="H77" s="15"/>
      <c r="I77" s="87"/>
    </row>
    <row r="78" spans="2:9" x14ac:dyDescent="0.55000000000000004">
      <c r="B78" s="86" t="s">
        <v>146</v>
      </c>
      <c r="C78" s="15"/>
      <c r="D78" s="15"/>
      <c r="E78" s="15"/>
      <c r="F78" s="15"/>
      <c r="G78" s="15"/>
      <c r="H78" s="15"/>
      <c r="I78" s="87"/>
    </row>
    <row r="79" spans="2:9" ht="7" customHeight="1" thickBot="1" x14ac:dyDescent="0.6">
      <c r="B79" s="88"/>
      <c r="C79" s="89"/>
      <c r="D79" s="89"/>
      <c r="E79" s="89"/>
      <c r="F79" s="89"/>
      <c r="G79" s="89"/>
      <c r="H79" s="89"/>
      <c r="I79" s="90"/>
    </row>
    <row r="81" spans="2:9" ht="14.7" thickBot="1" x14ac:dyDescent="0.6">
      <c r="B81" t="s">
        <v>172</v>
      </c>
      <c r="C81" t="s">
        <v>111</v>
      </c>
    </row>
    <row r="82" spans="2:9" x14ac:dyDescent="0.55000000000000004">
      <c r="B82" s="165" t="s">
        <v>127</v>
      </c>
      <c r="C82" s="165" t="s">
        <v>128</v>
      </c>
    </row>
    <row r="83" spans="2:9" ht="14.7" thickBot="1" x14ac:dyDescent="0.6">
      <c r="B83" s="166"/>
      <c r="C83" s="166"/>
    </row>
    <row r="84" spans="2:9" ht="6" customHeight="1" x14ac:dyDescent="0.55000000000000004">
      <c r="B84" s="63"/>
      <c r="C84" s="85"/>
      <c r="D84" s="85"/>
      <c r="E84" s="85"/>
      <c r="F84" s="85"/>
      <c r="G84" s="85"/>
      <c r="H84" s="85"/>
      <c r="I84" s="64"/>
    </row>
    <row r="85" spans="2:9" x14ac:dyDescent="0.55000000000000004">
      <c r="B85" s="86" t="s">
        <v>140</v>
      </c>
      <c r="C85" s="5">
        <v>2</v>
      </c>
      <c r="D85" s="15" t="s">
        <v>129</v>
      </c>
      <c r="E85" s="5">
        <v>2</v>
      </c>
      <c r="F85" s="15"/>
      <c r="G85" s="158" t="s">
        <v>187</v>
      </c>
      <c r="H85" s="159"/>
      <c r="I85" s="87"/>
    </row>
    <row r="86" spans="2:9" ht="4.5" customHeight="1" x14ac:dyDescent="0.55000000000000004">
      <c r="B86" s="86"/>
      <c r="C86" s="15"/>
      <c r="D86" s="15"/>
      <c r="E86" s="15"/>
      <c r="F86" s="15"/>
      <c r="G86" s="15"/>
      <c r="H86" s="15"/>
      <c r="I86" s="87"/>
    </row>
    <row r="87" spans="2:9" x14ac:dyDescent="0.55000000000000004">
      <c r="B87" s="86" t="s">
        <v>141</v>
      </c>
      <c r="C87" s="157" t="s">
        <v>187</v>
      </c>
      <c r="D87" s="157"/>
      <c r="E87" s="157"/>
      <c r="F87" s="157"/>
      <c r="G87" s="157"/>
      <c r="H87" s="157"/>
      <c r="I87" s="87"/>
    </row>
    <row r="88" spans="2:9" ht="7" customHeight="1" x14ac:dyDescent="0.55000000000000004">
      <c r="B88" s="86"/>
      <c r="C88" s="15"/>
      <c r="D88" s="15"/>
      <c r="E88" s="15"/>
      <c r="F88" s="15"/>
      <c r="G88" s="15"/>
      <c r="H88" s="15"/>
      <c r="I88" s="87"/>
    </row>
    <row r="89" spans="2:9" x14ac:dyDescent="0.55000000000000004">
      <c r="B89" s="86" t="s">
        <v>142</v>
      </c>
      <c r="C89" s="6">
        <f>'2. Пример Беларусь'!B23</f>
        <v>3500</v>
      </c>
      <c r="D89" s="15" t="s">
        <v>133</v>
      </c>
      <c r="E89" s="5" t="s">
        <v>179</v>
      </c>
      <c r="F89" s="116" t="s">
        <v>306</v>
      </c>
      <c r="G89" s="82"/>
      <c r="H89" s="84"/>
      <c r="I89" s="87"/>
    </row>
    <row r="90" spans="2:9" ht="7" customHeight="1" x14ac:dyDescent="0.55000000000000004">
      <c r="B90" s="86"/>
      <c r="C90" s="15"/>
      <c r="D90" s="15"/>
      <c r="E90" s="15"/>
      <c r="F90" s="15"/>
      <c r="G90" s="15"/>
      <c r="H90" s="15"/>
      <c r="I90" s="87"/>
    </row>
    <row r="91" spans="2:9" x14ac:dyDescent="0.55000000000000004">
      <c r="B91" s="86" t="s">
        <v>143</v>
      </c>
      <c r="C91" s="5" t="s">
        <v>178</v>
      </c>
      <c r="D91" s="15" t="s">
        <v>132</v>
      </c>
      <c r="E91" s="82" t="s">
        <v>218</v>
      </c>
      <c r="F91" s="83"/>
      <c r="G91" s="83"/>
      <c r="H91" s="84"/>
      <c r="I91" s="87"/>
    </row>
    <row r="92" spans="2:9" ht="7" customHeight="1" x14ac:dyDescent="0.55000000000000004">
      <c r="B92" s="86"/>
      <c r="C92" s="15"/>
      <c r="D92" s="15"/>
      <c r="E92" s="15"/>
      <c r="F92" s="15"/>
      <c r="G92" s="15"/>
      <c r="H92" s="15"/>
      <c r="I92" s="87"/>
    </row>
    <row r="93" spans="2:9" x14ac:dyDescent="0.55000000000000004">
      <c r="B93" s="86" t="s">
        <v>145</v>
      </c>
      <c r="C93" s="6">
        <f>C89</f>
        <v>3500</v>
      </c>
      <c r="D93" s="15" t="s">
        <v>318</v>
      </c>
      <c r="E93" s="5">
        <v>1</v>
      </c>
      <c r="F93" s="15"/>
      <c r="G93" s="82"/>
      <c r="H93" s="84"/>
      <c r="I93" s="87"/>
    </row>
    <row r="94" spans="2:9" ht="7" customHeight="1" x14ac:dyDescent="0.55000000000000004">
      <c r="B94" s="86"/>
      <c r="C94" s="15"/>
      <c r="D94" s="15"/>
      <c r="E94" s="15"/>
      <c r="F94" s="15"/>
      <c r="G94" s="15"/>
      <c r="H94" s="15"/>
      <c r="I94" s="87"/>
    </row>
    <row r="95" spans="2:9" x14ac:dyDescent="0.55000000000000004">
      <c r="B95" s="86" t="s">
        <v>144</v>
      </c>
      <c r="C95" s="6">
        <f>C93</f>
        <v>3500</v>
      </c>
      <c r="D95" s="15" t="s">
        <v>139</v>
      </c>
      <c r="E95" s="5">
        <v>1</v>
      </c>
      <c r="F95" s="15"/>
      <c r="G95" s="82"/>
      <c r="H95" s="84"/>
      <c r="I95" s="87"/>
    </row>
    <row r="96" spans="2:9" ht="7.5" customHeight="1" x14ac:dyDescent="0.55000000000000004">
      <c r="B96" s="174" t="s">
        <v>311</v>
      </c>
      <c r="C96" s="15"/>
      <c r="D96" s="15"/>
      <c r="E96" s="15"/>
      <c r="F96" s="15"/>
      <c r="G96" s="15"/>
      <c r="H96" s="15"/>
      <c r="I96" s="87"/>
    </row>
    <row r="97" spans="2:9" ht="6" customHeight="1" x14ac:dyDescent="0.55000000000000004">
      <c r="B97" s="175"/>
      <c r="C97" s="126"/>
      <c r="D97" s="126"/>
      <c r="E97" s="126"/>
      <c r="F97" s="126"/>
      <c r="G97" s="126"/>
      <c r="H97" s="126"/>
      <c r="I97" s="129"/>
    </row>
    <row r="98" spans="2:9" ht="14.5" customHeight="1" x14ac:dyDescent="0.55000000000000004">
      <c r="B98" s="131" t="s">
        <v>313</v>
      </c>
      <c r="C98" s="15"/>
      <c r="D98" s="15"/>
      <c r="E98" s="15"/>
      <c r="F98" s="15"/>
      <c r="G98" s="15"/>
      <c r="H98" s="117" t="s">
        <v>312</v>
      </c>
      <c r="I98" s="87"/>
    </row>
    <row r="99" spans="2:9" ht="7.5" customHeight="1" x14ac:dyDescent="0.55000000000000004">
      <c r="B99" s="127"/>
      <c r="C99" s="128"/>
      <c r="D99" s="128"/>
      <c r="E99" s="128"/>
      <c r="F99" s="128"/>
      <c r="G99" s="128"/>
      <c r="H99" s="128"/>
      <c r="I99" s="130"/>
    </row>
    <row r="100" spans="2:9" ht="7.5" customHeight="1" x14ac:dyDescent="0.55000000000000004">
      <c r="B100" s="86"/>
      <c r="C100" s="15"/>
      <c r="D100" s="15"/>
      <c r="E100" s="15"/>
      <c r="F100" s="15"/>
      <c r="G100" s="15"/>
      <c r="H100" s="15"/>
      <c r="I100" s="87"/>
    </row>
    <row r="101" spans="2:9" x14ac:dyDescent="0.55000000000000004">
      <c r="B101" s="86" t="s">
        <v>146</v>
      </c>
      <c r="C101" s="15"/>
      <c r="D101" s="15"/>
      <c r="E101" s="15"/>
      <c r="F101" s="15"/>
      <c r="G101" s="15"/>
      <c r="H101" s="15"/>
      <c r="I101" s="87"/>
    </row>
    <row r="102" spans="2:9" ht="7" customHeight="1" thickBot="1" x14ac:dyDescent="0.6">
      <c r="B102" s="88"/>
      <c r="C102" s="89"/>
      <c r="D102" s="89"/>
      <c r="E102" s="89"/>
      <c r="F102" s="89"/>
      <c r="G102" s="89"/>
      <c r="H102" s="89"/>
      <c r="I102" s="90"/>
    </row>
    <row r="104" spans="2:9" ht="14.7" thickBot="1" x14ac:dyDescent="0.6">
      <c r="B104" t="s">
        <v>149</v>
      </c>
      <c r="C104" t="s">
        <v>111</v>
      </c>
    </row>
    <row r="105" spans="2:9" x14ac:dyDescent="0.55000000000000004">
      <c r="B105" s="165" t="s">
        <v>127</v>
      </c>
      <c r="C105" s="165" t="s">
        <v>128</v>
      </c>
    </row>
    <row r="106" spans="2:9" ht="14.7" thickBot="1" x14ac:dyDescent="0.6">
      <c r="B106" s="166"/>
      <c r="C106" s="166"/>
    </row>
    <row r="107" spans="2:9" ht="6" customHeight="1" x14ac:dyDescent="0.55000000000000004">
      <c r="B107" s="63"/>
      <c r="C107" s="85"/>
      <c r="D107" s="85"/>
      <c r="E107" s="85"/>
      <c r="F107" s="85"/>
      <c r="G107" s="85"/>
      <c r="H107" s="85"/>
      <c r="I107" s="64"/>
    </row>
    <row r="108" spans="2:9" x14ac:dyDescent="0.55000000000000004">
      <c r="B108" s="86" t="s">
        <v>140</v>
      </c>
      <c r="C108" s="5">
        <v>3</v>
      </c>
      <c r="D108" s="15" t="s">
        <v>129</v>
      </c>
      <c r="E108" s="5">
        <v>3</v>
      </c>
      <c r="F108" s="15"/>
      <c r="G108" s="158" t="s">
        <v>34</v>
      </c>
      <c r="H108" s="159"/>
      <c r="I108" s="87"/>
    </row>
    <row r="109" spans="2:9" ht="4.5" customHeight="1" x14ac:dyDescent="0.55000000000000004">
      <c r="B109" s="86"/>
      <c r="C109" s="15"/>
      <c r="D109" s="15"/>
      <c r="E109" s="15"/>
      <c r="F109" s="15"/>
      <c r="G109" s="15"/>
      <c r="H109" s="15"/>
      <c r="I109" s="87"/>
    </row>
    <row r="110" spans="2:9" x14ac:dyDescent="0.55000000000000004">
      <c r="B110" s="86" t="s">
        <v>141</v>
      </c>
      <c r="C110" s="157" t="s">
        <v>34</v>
      </c>
      <c r="D110" s="157"/>
      <c r="E110" s="157"/>
      <c r="F110" s="157"/>
      <c r="G110" s="157"/>
      <c r="H110" s="157"/>
      <c r="I110" s="87"/>
    </row>
    <row r="111" spans="2:9" ht="7" customHeight="1" x14ac:dyDescent="0.55000000000000004">
      <c r="B111" s="86"/>
      <c r="C111" s="15"/>
      <c r="D111" s="15"/>
      <c r="E111" s="15"/>
      <c r="F111" s="15"/>
      <c r="G111" s="15"/>
      <c r="H111" s="15"/>
      <c r="I111" s="87"/>
    </row>
    <row r="112" spans="2:9" x14ac:dyDescent="0.55000000000000004">
      <c r="B112" s="86" t="s">
        <v>142</v>
      </c>
      <c r="C112" s="6">
        <f>'2. Пример Беларусь'!B24</f>
        <v>1500</v>
      </c>
      <c r="D112" s="15" t="s">
        <v>133</v>
      </c>
      <c r="E112" s="5" t="s">
        <v>216</v>
      </c>
      <c r="F112" s="116" t="s">
        <v>306</v>
      </c>
      <c r="G112" s="82"/>
      <c r="H112" s="84"/>
      <c r="I112" s="87"/>
    </row>
    <row r="113" spans="2:9" ht="7" customHeight="1" x14ac:dyDescent="0.55000000000000004">
      <c r="B113" s="86"/>
      <c r="C113" s="15"/>
      <c r="D113" s="15"/>
      <c r="E113" s="15"/>
      <c r="F113" s="15"/>
      <c r="G113" s="15"/>
      <c r="H113" s="15"/>
      <c r="I113" s="87"/>
    </row>
    <row r="114" spans="2:9" x14ac:dyDescent="0.55000000000000004">
      <c r="B114" s="86" t="s">
        <v>143</v>
      </c>
      <c r="C114" s="5" t="s">
        <v>179</v>
      </c>
      <c r="D114" s="15" t="s">
        <v>132</v>
      </c>
      <c r="E114" s="82" t="s">
        <v>219</v>
      </c>
      <c r="F114" s="83"/>
      <c r="G114" s="83"/>
      <c r="H114" s="84"/>
      <c r="I114" s="87"/>
    </row>
    <row r="115" spans="2:9" ht="7" customHeight="1" x14ac:dyDescent="0.55000000000000004">
      <c r="B115" s="86"/>
      <c r="C115" s="15"/>
      <c r="D115" s="15"/>
      <c r="E115" s="15"/>
      <c r="F115" s="15"/>
      <c r="G115" s="15"/>
      <c r="H115" s="15"/>
      <c r="I115" s="87"/>
    </row>
    <row r="116" spans="2:9" x14ac:dyDescent="0.55000000000000004">
      <c r="B116" s="86" t="s">
        <v>145</v>
      </c>
      <c r="C116" s="6">
        <f>'2. Пример Беларусь'!J24</f>
        <v>46875</v>
      </c>
      <c r="D116" s="15" t="s">
        <v>318</v>
      </c>
      <c r="E116" s="5">
        <f>H31</f>
        <v>31.25</v>
      </c>
      <c r="F116" s="15"/>
      <c r="G116" s="82" t="s">
        <v>135</v>
      </c>
      <c r="H116" s="84"/>
      <c r="I116" s="87"/>
    </row>
    <row r="117" spans="2:9" ht="7" customHeight="1" x14ac:dyDescent="0.55000000000000004">
      <c r="B117" s="86"/>
      <c r="C117" s="15"/>
      <c r="D117" s="15"/>
      <c r="E117" s="15"/>
      <c r="F117" s="15"/>
      <c r="G117" s="15"/>
      <c r="H117" s="15"/>
      <c r="I117" s="87"/>
    </row>
    <row r="118" spans="2:9" x14ac:dyDescent="0.55000000000000004">
      <c r="B118" s="86" t="s">
        <v>144</v>
      </c>
      <c r="C118" s="6">
        <f>'2. Пример Беларусь'!T24</f>
        <v>44345.898004434588</v>
      </c>
      <c r="D118" s="15" t="s">
        <v>139</v>
      </c>
      <c r="E118" s="5">
        <v>1</v>
      </c>
      <c r="F118" s="15"/>
      <c r="G118" s="82"/>
      <c r="H118" s="84"/>
      <c r="I118" s="87"/>
    </row>
    <row r="119" spans="2:9" ht="7.5" customHeight="1" x14ac:dyDescent="0.55000000000000004">
      <c r="B119" s="174" t="s">
        <v>311</v>
      </c>
      <c r="C119" s="15"/>
      <c r="D119" s="15"/>
      <c r="E119" s="15"/>
      <c r="F119" s="15"/>
      <c r="G119" s="15"/>
      <c r="H119" s="15"/>
      <c r="I119" s="87"/>
    </row>
    <row r="120" spans="2:9" ht="6" customHeight="1" x14ac:dyDescent="0.55000000000000004">
      <c r="B120" s="175"/>
      <c r="C120" s="126"/>
      <c r="D120" s="126"/>
      <c r="E120" s="126"/>
      <c r="F120" s="126"/>
      <c r="G120" s="126"/>
      <c r="H120" s="126"/>
      <c r="I120" s="129"/>
    </row>
    <row r="121" spans="2:9" ht="14.5" customHeight="1" x14ac:dyDescent="0.55000000000000004">
      <c r="B121" s="131" t="s">
        <v>313</v>
      </c>
      <c r="C121" s="15"/>
      <c r="D121" s="15"/>
      <c r="E121" s="15"/>
      <c r="F121" s="15"/>
      <c r="G121" s="15"/>
      <c r="H121" s="117" t="s">
        <v>312</v>
      </c>
      <c r="I121" s="87"/>
    </row>
    <row r="122" spans="2:9" ht="7.5" customHeight="1" x14ac:dyDescent="0.55000000000000004">
      <c r="B122" s="127"/>
      <c r="C122" s="128"/>
      <c r="D122" s="128"/>
      <c r="E122" s="128"/>
      <c r="F122" s="128"/>
      <c r="G122" s="128"/>
      <c r="H122" s="128"/>
      <c r="I122" s="130"/>
    </row>
    <row r="123" spans="2:9" ht="7.5" customHeight="1" x14ac:dyDescent="0.55000000000000004">
      <c r="B123" s="86"/>
      <c r="C123" s="15"/>
      <c r="D123" s="15"/>
      <c r="E123" s="15"/>
      <c r="F123" s="15"/>
      <c r="G123" s="15"/>
      <c r="H123" s="15"/>
      <c r="I123" s="87"/>
    </row>
    <row r="124" spans="2:9" x14ac:dyDescent="0.55000000000000004">
      <c r="B124" s="86" t="s">
        <v>146</v>
      </c>
      <c r="C124" s="15"/>
      <c r="D124" s="15"/>
      <c r="E124" s="15"/>
      <c r="F124" s="15"/>
      <c r="G124" s="15"/>
      <c r="H124" s="15"/>
      <c r="I124" s="87"/>
    </row>
    <row r="125" spans="2:9" ht="7" customHeight="1" thickBot="1" x14ac:dyDescent="0.6">
      <c r="B125" s="88"/>
      <c r="C125" s="89"/>
      <c r="D125" s="89"/>
      <c r="E125" s="89"/>
      <c r="F125" s="89"/>
      <c r="G125" s="89"/>
      <c r="H125" s="89"/>
      <c r="I125" s="90"/>
    </row>
    <row r="127" spans="2:9" ht="14.7" thickBot="1" x14ac:dyDescent="0.6">
      <c r="B127" t="s">
        <v>153</v>
      </c>
      <c r="C127" t="s">
        <v>111</v>
      </c>
    </row>
    <row r="128" spans="2:9" x14ac:dyDescent="0.55000000000000004">
      <c r="B128" s="165" t="s">
        <v>127</v>
      </c>
      <c r="C128" s="165" t="s">
        <v>128</v>
      </c>
    </row>
    <row r="129" spans="2:9" ht="14.7" thickBot="1" x14ac:dyDescent="0.6">
      <c r="B129" s="166"/>
      <c r="C129" s="166"/>
    </row>
    <row r="130" spans="2:9" ht="6" customHeight="1" x14ac:dyDescent="0.55000000000000004">
      <c r="B130" s="63"/>
      <c r="C130" s="85"/>
      <c r="D130" s="85"/>
      <c r="E130" s="85"/>
      <c r="F130" s="85"/>
      <c r="G130" s="85"/>
      <c r="H130" s="85"/>
      <c r="I130" s="64"/>
    </row>
    <row r="131" spans="2:9" x14ac:dyDescent="0.55000000000000004">
      <c r="B131" s="86" t="s">
        <v>140</v>
      </c>
      <c r="C131" s="5">
        <v>4</v>
      </c>
      <c r="D131" s="15" t="s">
        <v>129</v>
      </c>
      <c r="E131" s="5">
        <v>7</v>
      </c>
      <c r="F131" s="15"/>
      <c r="G131" s="158" t="s">
        <v>151</v>
      </c>
      <c r="H131" s="159"/>
      <c r="I131" s="87"/>
    </row>
    <row r="132" spans="2:9" ht="4.5" customHeight="1" x14ac:dyDescent="0.55000000000000004">
      <c r="B132" s="86"/>
      <c r="C132" s="15"/>
      <c r="D132" s="15"/>
      <c r="E132" s="15"/>
      <c r="F132" s="15"/>
      <c r="G132" s="15"/>
      <c r="H132" s="15"/>
      <c r="I132" s="87"/>
    </row>
    <row r="133" spans="2:9" x14ac:dyDescent="0.55000000000000004">
      <c r="B133" s="86" t="s">
        <v>141</v>
      </c>
      <c r="C133" s="157" t="s">
        <v>151</v>
      </c>
      <c r="D133" s="157"/>
      <c r="E133" s="157"/>
      <c r="F133" s="157"/>
      <c r="G133" s="157"/>
      <c r="H133" s="157"/>
      <c r="I133" s="87"/>
    </row>
    <row r="134" spans="2:9" ht="7" customHeight="1" x14ac:dyDescent="0.55000000000000004">
      <c r="B134" s="86"/>
      <c r="C134" s="15"/>
      <c r="D134" s="15"/>
      <c r="E134" s="15"/>
      <c r="F134" s="15"/>
      <c r="G134" s="15"/>
      <c r="H134" s="15"/>
      <c r="I134" s="87"/>
    </row>
    <row r="135" spans="2:9" x14ac:dyDescent="0.55000000000000004">
      <c r="B135" s="86" t="s">
        <v>142</v>
      </c>
      <c r="C135" s="6">
        <f>'2. Пример Беларусь'!B25</f>
        <v>400</v>
      </c>
      <c r="D135" s="15" t="s">
        <v>133</v>
      </c>
      <c r="E135" s="5" t="s">
        <v>216</v>
      </c>
      <c r="F135" s="116" t="s">
        <v>306</v>
      </c>
      <c r="G135" s="82"/>
      <c r="H135" s="84"/>
      <c r="I135" s="87"/>
    </row>
    <row r="136" spans="2:9" ht="7" customHeight="1" x14ac:dyDescent="0.55000000000000004">
      <c r="B136" s="86"/>
      <c r="C136" s="15"/>
      <c r="D136" s="15"/>
      <c r="E136" s="15"/>
      <c r="F136" s="15"/>
      <c r="G136" s="15"/>
      <c r="H136" s="15"/>
      <c r="I136" s="87"/>
    </row>
    <row r="137" spans="2:9" x14ac:dyDescent="0.55000000000000004">
      <c r="B137" s="86" t="s">
        <v>143</v>
      </c>
      <c r="C137" s="5" t="s">
        <v>179</v>
      </c>
      <c r="D137" s="15" t="s">
        <v>132</v>
      </c>
      <c r="E137" s="82" t="s">
        <v>220</v>
      </c>
      <c r="F137" s="83"/>
      <c r="G137" s="83"/>
      <c r="H137" s="84"/>
      <c r="I137" s="87"/>
    </row>
    <row r="138" spans="2:9" ht="7" customHeight="1" x14ac:dyDescent="0.55000000000000004">
      <c r="B138" s="86"/>
      <c r="C138" s="15"/>
      <c r="D138" s="15"/>
      <c r="E138" s="15"/>
      <c r="F138" s="15"/>
      <c r="G138" s="15"/>
      <c r="H138" s="15"/>
      <c r="I138" s="87"/>
    </row>
    <row r="139" spans="2:9" x14ac:dyDescent="0.55000000000000004">
      <c r="B139" s="86" t="s">
        <v>145</v>
      </c>
      <c r="C139" s="6">
        <f>C135</f>
        <v>400</v>
      </c>
      <c r="D139" s="15" t="s">
        <v>318</v>
      </c>
      <c r="E139" s="5">
        <f>H31</f>
        <v>31.25</v>
      </c>
      <c r="F139" s="15"/>
      <c r="G139" s="82" t="s">
        <v>135</v>
      </c>
      <c r="H139" s="84"/>
      <c r="I139" s="87"/>
    </row>
    <row r="140" spans="2:9" ht="7" customHeight="1" x14ac:dyDescent="0.55000000000000004">
      <c r="B140" s="86"/>
      <c r="C140" s="15"/>
      <c r="D140" s="15"/>
      <c r="E140" s="15"/>
      <c r="F140" s="15"/>
      <c r="G140" s="15"/>
      <c r="H140" s="15"/>
      <c r="I140" s="87"/>
    </row>
    <row r="141" spans="2:9" x14ac:dyDescent="0.55000000000000004">
      <c r="B141" s="86" t="s">
        <v>144</v>
      </c>
      <c r="C141" s="6">
        <f>'2. Пример Беларусь'!T25</f>
        <v>11825.572801182556</v>
      </c>
      <c r="D141" s="15" t="s">
        <v>139</v>
      </c>
      <c r="E141" s="5">
        <v>1</v>
      </c>
      <c r="F141" s="15"/>
      <c r="G141" s="82"/>
      <c r="H141" s="84"/>
      <c r="I141" s="87"/>
    </row>
    <row r="142" spans="2:9" ht="7.5" customHeight="1" x14ac:dyDescent="0.55000000000000004">
      <c r="B142" s="174" t="s">
        <v>311</v>
      </c>
      <c r="C142" s="15"/>
      <c r="D142" s="15"/>
      <c r="E142" s="15"/>
      <c r="F142" s="15"/>
      <c r="G142" s="15"/>
      <c r="H142" s="15"/>
      <c r="I142" s="87"/>
    </row>
    <row r="143" spans="2:9" ht="6" customHeight="1" x14ac:dyDescent="0.55000000000000004">
      <c r="B143" s="175"/>
      <c r="C143" s="126"/>
      <c r="D143" s="126"/>
      <c r="E143" s="126"/>
      <c r="F143" s="126"/>
      <c r="G143" s="126"/>
      <c r="H143" s="126"/>
      <c r="I143" s="129"/>
    </row>
    <row r="144" spans="2:9" ht="14.5" customHeight="1" x14ac:dyDescent="0.55000000000000004">
      <c r="B144" s="131" t="s">
        <v>313</v>
      </c>
      <c r="C144" s="15"/>
      <c r="D144" s="15"/>
      <c r="E144" s="15"/>
      <c r="F144" s="15"/>
      <c r="G144" s="15"/>
      <c r="H144" s="117" t="s">
        <v>312</v>
      </c>
      <c r="I144" s="87"/>
    </row>
    <row r="145" spans="1:13" ht="7.5" customHeight="1" x14ac:dyDescent="0.55000000000000004">
      <c r="B145" s="127"/>
      <c r="C145" s="128"/>
      <c r="D145" s="128"/>
      <c r="E145" s="128"/>
      <c r="F145" s="128"/>
      <c r="G145" s="128"/>
      <c r="H145" s="128"/>
      <c r="I145" s="130"/>
    </row>
    <row r="146" spans="1:13" ht="7.5" customHeight="1" x14ac:dyDescent="0.55000000000000004">
      <c r="B146" s="86"/>
      <c r="C146" s="15"/>
      <c r="D146" s="15"/>
      <c r="E146" s="15"/>
      <c r="F146" s="15"/>
      <c r="G146" s="15"/>
      <c r="H146" s="15"/>
      <c r="I146" s="87"/>
    </row>
    <row r="147" spans="1:13" x14ac:dyDescent="0.55000000000000004">
      <c r="B147" s="86" t="s">
        <v>146</v>
      </c>
      <c r="C147" s="15"/>
      <c r="D147" s="15"/>
      <c r="E147" s="15"/>
      <c r="F147" s="15"/>
      <c r="G147" s="15"/>
      <c r="H147" s="15"/>
      <c r="I147" s="87"/>
    </row>
    <row r="148" spans="1:13" ht="7" customHeight="1" thickBot="1" x14ac:dyDescent="0.6">
      <c r="B148" s="88"/>
      <c r="C148" s="89"/>
      <c r="D148" s="89"/>
      <c r="E148" s="89"/>
      <c r="F148" s="89"/>
      <c r="G148" s="89"/>
      <c r="H148" s="89"/>
      <c r="I148" s="90"/>
    </row>
    <row r="150" spans="1:13" ht="14.7" thickBot="1" x14ac:dyDescent="0.6">
      <c r="B150" t="s">
        <v>159</v>
      </c>
      <c r="C150" t="s">
        <v>171</v>
      </c>
    </row>
    <row r="151" spans="1:13" ht="14.7" thickBot="1" x14ac:dyDescent="0.6">
      <c r="A151" s="176" t="s">
        <v>169</v>
      </c>
      <c r="B151" s="177"/>
      <c r="C151" s="177"/>
      <c r="D151" s="178"/>
    </row>
    <row r="152" spans="1:13" ht="6" customHeight="1" x14ac:dyDescent="0.55000000000000004">
      <c r="A152" s="63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64"/>
    </row>
    <row r="153" spans="1:13" x14ac:dyDescent="0.55000000000000004">
      <c r="A153" s="86"/>
      <c r="B153" s="15" t="s">
        <v>168</v>
      </c>
      <c r="C153" s="15"/>
      <c r="D153" s="20">
        <f>SUM(M156:M157)</f>
        <v>-3203.5291943828561</v>
      </c>
      <c r="E153" s="15"/>
      <c r="F153" s="15" t="s">
        <v>173</v>
      </c>
      <c r="G153" s="5">
        <v>430</v>
      </c>
      <c r="H153" s="5" t="s">
        <v>221</v>
      </c>
      <c r="I153" s="15"/>
      <c r="K153" s="15"/>
      <c r="L153" s="15"/>
      <c r="M153" s="87"/>
    </row>
    <row r="154" spans="1:13" ht="8.5" customHeight="1" x14ac:dyDescent="0.55000000000000004">
      <c r="A154" s="86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87"/>
    </row>
    <row r="155" spans="1:13" ht="43.5" customHeight="1" x14ac:dyDescent="0.55000000000000004">
      <c r="A155" s="98" t="s">
        <v>25</v>
      </c>
      <c r="B155" s="11" t="s">
        <v>130</v>
      </c>
      <c r="C155" s="11" t="s">
        <v>31</v>
      </c>
      <c r="D155" s="11" t="s">
        <v>19</v>
      </c>
      <c r="E155" s="11" t="s">
        <v>319</v>
      </c>
      <c r="F155" s="11" t="s">
        <v>74</v>
      </c>
      <c r="G155" s="11" t="s">
        <v>131</v>
      </c>
      <c r="H155" s="11" t="s">
        <v>160</v>
      </c>
      <c r="I155" s="167" t="s">
        <v>48</v>
      </c>
      <c r="J155" s="167"/>
      <c r="K155" s="11" t="s">
        <v>161</v>
      </c>
      <c r="L155" s="103" t="s">
        <v>162</v>
      </c>
      <c r="M155" s="99" t="s">
        <v>170</v>
      </c>
    </row>
    <row r="156" spans="1:13" x14ac:dyDescent="0.55000000000000004">
      <c r="A156" s="80">
        <v>3</v>
      </c>
      <c r="B156" s="150" t="s">
        <v>34</v>
      </c>
      <c r="C156" s="20">
        <f>'2. Пример Беларусь'!B24</f>
        <v>1500</v>
      </c>
      <c r="D156" s="5" t="s">
        <v>216</v>
      </c>
      <c r="E156" s="5">
        <f>H31</f>
        <v>31.25</v>
      </c>
      <c r="F156" s="20" t="str">
        <f>'3. Пример Многовалютный'!J10</f>
        <v>Конвертация</v>
      </c>
      <c r="G156" s="5" t="s">
        <v>179</v>
      </c>
      <c r="H156" s="7">
        <v>45667</v>
      </c>
      <c r="I156" s="157">
        <f>'2. Пример Беларусь'!P24</f>
        <v>29.563932002956392</v>
      </c>
      <c r="J156" s="157"/>
      <c r="K156" s="97">
        <f>'2. Пример Беларусь'!Q24</f>
        <v>44345.898004434588</v>
      </c>
      <c r="L156" s="20">
        <f>'2. Пример Беларусь'!R24</f>
        <v>46875</v>
      </c>
      <c r="M156" s="100">
        <f>'2. Пример Беларусь'!S24</f>
        <v>-2529.1019955654119</v>
      </c>
    </row>
    <row r="157" spans="1:13" ht="28.8" x14ac:dyDescent="0.55000000000000004">
      <c r="A157" s="80">
        <v>4</v>
      </c>
      <c r="B157" s="19" t="s">
        <v>42</v>
      </c>
      <c r="C157" s="20">
        <f>'2. Пример Беларусь'!B25</f>
        <v>400</v>
      </c>
      <c r="D157" s="5" t="s">
        <v>216</v>
      </c>
      <c r="E157" s="5">
        <f>H31</f>
        <v>31.25</v>
      </c>
      <c r="F157" s="20" t="str">
        <f>'3. Пример Многовалютный'!J11</f>
        <v>Конв №1</v>
      </c>
      <c r="G157" s="5" t="s">
        <v>179</v>
      </c>
      <c r="H157" s="7">
        <v>45667</v>
      </c>
      <c r="I157" s="157">
        <f>'2. Пример Беларусь'!P25</f>
        <v>29.563932002956392</v>
      </c>
      <c r="J157" s="157"/>
      <c r="K157" s="97">
        <f>'2. Пример Беларусь'!Q25</f>
        <v>11825.572801182556</v>
      </c>
      <c r="L157" s="20">
        <f>'2. Пример Беларусь'!R25</f>
        <v>12500</v>
      </c>
      <c r="M157" s="100">
        <f>'2. Пример Беларусь'!S25</f>
        <v>-674.42719881744415</v>
      </c>
    </row>
  </sheetData>
  <mergeCells count="29">
    <mergeCell ref="B119:B120"/>
    <mergeCell ref="B142:B143"/>
    <mergeCell ref="C110:H110"/>
    <mergeCell ref="G85:H85"/>
    <mergeCell ref="C87:H87"/>
    <mergeCell ref="B105:B106"/>
    <mergeCell ref="C105:C106"/>
    <mergeCell ref="G108:H108"/>
    <mergeCell ref="B96:B97"/>
    <mergeCell ref="A151:D151"/>
    <mergeCell ref="I155:J155"/>
    <mergeCell ref="I156:J156"/>
    <mergeCell ref="I157:J157"/>
    <mergeCell ref="B128:B129"/>
    <mergeCell ref="C128:C129"/>
    <mergeCell ref="G131:H131"/>
    <mergeCell ref="C133:H133"/>
    <mergeCell ref="B34:B35"/>
    <mergeCell ref="C34:C35"/>
    <mergeCell ref="G37:H37"/>
    <mergeCell ref="C39:H39"/>
    <mergeCell ref="B82:B83"/>
    <mergeCell ref="C82:C83"/>
    <mergeCell ref="B49:B50"/>
    <mergeCell ref="B58:B59"/>
    <mergeCell ref="C58:C59"/>
    <mergeCell ref="G61:H61"/>
    <mergeCell ref="C63:H63"/>
    <mergeCell ref="B73:B74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C5E5-9C63-4175-BD36-B02A1032988B}">
  <dimension ref="A1:L16"/>
  <sheetViews>
    <sheetView tabSelected="1" workbookViewId="0">
      <selection activeCell="D22" sqref="D22"/>
    </sheetView>
  </sheetViews>
  <sheetFormatPr defaultRowHeight="14.4" x14ac:dyDescent="0.55000000000000004"/>
  <cols>
    <col min="1" max="1" width="2.47265625" customWidth="1"/>
    <col min="2" max="2" width="29.47265625" customWidth="1"/>
    <col min="3" max="3" width="15" customWidth="1"/>
    <col min="4" max="4" width="26.20703125" customWidth="1"/>
    <col min="5" max="5" width="21.3671875" customWidth="1"/>
    <col min="6" max="6" width="16" customWidth="1"/>
    <col min="7" max="7" width="16.5234375" customWidth="1"/>
    <col min="8" max="8" width="15.26171875" customWidth="1"/>
    <col min="9" max="9" width="19.47265625" customWidth="1"/>
    <col min="10" max="10" width="18.15625" customWidth="1"/>
    <col min="11" max="11" width="15.7890625" customWidth="1"/>
    <col min="12" max="12" width="13.47265625" customWidth="1"/>
    <col min="14" max="14" width="10.5234375" customWidth="1"/>
    <col min="15" max="15" width="12.15625" customWidth="1"/>
    <col min="18" max="18" width="15.15625" customWidth="1"/>
    <col min="21" max="21" width="9.7890625" bestFit="1" customWidth="1"/>
  </cols>
  <sheetData>
    <row r="1" spans="1:12" x14ac:dyDescent="0.55000000000000004">
      <c r="A1" s="1" t="s">
        <v>355</v>
      </c>
    </row>
    <row r="2" spans="1:12" ht="14.7" thickBot="1" x14ac:dyDescent="0.6">
      <c r="A2" t="s">
        <v>365</v>
      </c>
    </row>
    <row r="3" spans="1:12" ht="14.7" thickBot="1" x14ac:dyDescent="0.6">
      <c r="A3" s="201" t="s">
        <v>368</v>
      </c>
      <c r="B3" s="202"/>
    </row>
    <row r="4" spans="1:12" s="194" customFormat="1" ht="43.8" customHeight="1" x14ac:dyDescent="0.55000000000000004">
      <c r="A4" s="203"/>
      <c r="B4" s="204" t="s">
        <v>296</v>
      </c>
      <c r="C4" s="204" t="s">
        <v>131</v>
      </c>
      <c r="D4" s="204" t="s">
        <v>297</v>
      </c>
      <c r="E4" s="204" t="s">
        <v>353</v>
      </c>
      <c r="F4" s="209" t="s">
        <v>354</v>
      </c>
      <c r="G4" s="210"/>
      <c r="H4" s="211"/>
      <c r="I4" s="204" t="s">
        <v>367</v>
      </c>
      <c r="J4" s="205"/>
      <c r="K4" s="205"/>
      <c r="L4" s="206"/>
    </row>
    <row r="5" spans="1:12" x14ac:dyDescent="0.55000000000000004">
      <c r="A5" s="86"/>
      <c r="B5" s="187">
        <v>4.9000000000000004</v>
      </c>
      <c r="C5" s="150" t="s">
        <v>17</v>
      </c>
      <c r="D5" s="187">
        <v>400</v>
      </c>
      <c r="E5" s="151" t="s">
        <v>179</v>
      </c>
      <c r="F5" s="215" t="s">
        <v>308</v>
      </c>
      <c r="G5" s="216"/>
      <c r="H5" s="217"/>
      <c r="I5" s="200" t="s">
        <v>371</v>
      </c>
      <c r="J5" s="15"/>
      <c r="K5" s="15"/>
      <c r="L5" s="87"/>
    </row>
    <row r="6" spans="1:12" x14ac:dyDescent="0.55000000000000004">
      <c r="A6" s="86"/>
      <c r="B6" s="196">
        <v>33.020000000000003</v>
      </c>
      <c r="C6" s="197" t="s">
        <v>18</v>
      </c>
      <c r="D6" s="196">
        <v>3500</v>
      </c>
      <c r="E6" s="198" t="s">
        <v>179</v>
      </c>
      <c r="F6" s="212" t="s">
        <v>299</v>
      </c>
      <c r="G6" s="213"/>
      <c r="H6" s="214"/>
      <c r="I6" s="199" t="s">
        <v>372</v>
      </c>
      <c r="J6" s="15"/>
      <c r="K6" s="15"/>
      <c r="L6" s="87"/>
    </row>
    <row r="7" spans="1:12" ht="14.7" thickBot="1" x14ac:dyDescent="0.6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90"/>
    </row>
    <row r="8" spans="1:12" ht="14.7" thickBot="1" x14ac:dyDescent="0.6">
      <c r="A8" s="176" t="s">
        <v>169</v>
      </c>
      <c r="B8" s="177"/>
      <c r="C8" s="178"/>
      <c r="D8" s="195" t="s">
        <v>366</v>
      </c>
      <c r="E8" s="85"/>
      <c r="F8" s="85"/>
      <c r="G8" s="85"/>
      <c r="H8" s="85"/>
      <c r="I8" s="85"/>
      <c r="J8" s="85"/>
      <c r="K8" s="85"/>
      <c r="L8" s="64"/>
    </row>
    <row r="9" spans="1:12" ht="6" customHeight="1" x14ac:dyDescent="0.55000000000000004">
      <c r="A9" s="63"/>
      <c r="B9" s="85"/>
      <c r="C9" s="85"/>
      <c r="D9" s="85"/>
      <c r="E9" s="85"/>
      <c r="F9" s="85"/>
      <c r="G9" s="85"/>
      <c r="H9" s="85"/>
      <c r="I9" s="85"/>
      <c r="J9" s="85"/>
      <c r="K9" s="85"/>
      <c r="L9" s="64"/>
    </row>
    <row r="10" spans="1:12" s="193" customFormat="1" ht="43.5" customHeight="1" x14ac:dyDescent="0.55000000000000004">
      <c r="A10" s="191" t="s">
        <v>25</v>
      </c>
      <c r="B10" s="19" t="s">
        <v>130</v>
      </c>
      <c r="C10" s="19" t="s">
        <v>31</v>
      </c>
      <c r="D10" s="19" t="s">
        <v>19</v>
      </c>
      <c r="E10" s="186" t="s">
        <v>358</v>
      </c>
      <c r="F10" s="19" t="s">
        <v>74</v>
      </c>
      <c r="G10" s="19" t="s">
        <v>131</v>
      </c>
      <c r="H10" s="19" t="s">
        <v>160</v>
      </c>
      <c r="I10" s="186" t="s">
        <v>359</v>
      </c>
      <c r="J10" s="19" t="s">
        <v>360</v>
      </c>
      <c r="K10" s="186" t="s">
        <v>361</v>
      </c>
      <c r="L10" s="192" t="s">
        <v>362</v>
      </c>
    </row>
    <row r="11" spans="1:12" s="193" customFormat="1" ht="15" customHeight="1" x14ac:dyDescent="0.55000000000000004">
      <c r="A11" s="191" t="s">
        <v>369</v>
      </c>
      <c r="B11" s="19" t="s">
        <v>370</v>
      </c>
      <c r="C11" s="19" t="s">
        <v>240</v>
      </c>
      <c r="D11" s="19" t="s">
        <v>239</v>
      </c>
      <c r="E11" s="186" t="s">
        <v>364</v>
      </c>
      <c r="F11" s="19" t="s">
        <v>235</v>
      </c>
      <c r="G11" s="19" t="s">
        <v>225</v>
      </c>
      <c r="H11" s="19" t="s">
        <v>363</v>
      </c>
      <c r="I11" s="186" t="s">
        <v>244</v>
      </c>
      <c r="J11" s="19" t="s">
        <v>329</v>
      </c>
      <c r="K11" s="186" t="s">
        <v>294</v>
      </c>
      <c r="L11" s="192" t="s">
        <v>295</v>
      </c>
    </row>
    <row r="12" spans="1:12" s="4" customFormat="1" ht="27.9" customHeight="1" x14ac:dyDescent="0.55000000000000004">
      <c r="A12" s="98">
        <v>3</v>
      </c>
      <c r="B12" s="151" t="s">
        <v>150</v>
      </c>
      <c r="C12" s="6">
        <v>3000</v>
      </c>
      <c r="D12" s="150" t="s">
        <v>26</v>
      </c>
      <c r="E12" s="151">
        <f>C12/F12</f>
        <v>7.2602739726027394</v>
      </c>
      <c r="F12" s="187">
        <f>'3. Пример Многовалютный (+91)'!R27</f>
        <v>413.20754716981133</v>
      </c>
      <c r="G12" s="151" t="s">
        <v>179</v>
      </c>
      <c r="H12" s="188">
        <v>45668</v>
      </c>
      <c r="I12" s="151">
        <v>7.5</v>
      </c>
      <c r="J12" s="189">
        <f>C12/I12</f>
        <v>400</v>
      </c>
      <c r="K12" s="187">
        <f>F12-J12</f>
        <v>13.207547169811335</v>
      </c>
      <c r="L12" s="190">
        <f>'3. Пример Многовалютный (+91)'!U27</f>
        <v>1400</v>
      </c>
    </row>
    <row r="13" spans="1:12" s="4" customFormat="1" ht="27.3" customHeight="1" x14ac:dyDescent="0.55000000000000004">
      <c r="A13" s="98">
        <v>4</v>
      </c>
      <c r="B13" s="151" t="s">
        <v>151</v>
      </c>
      <c r="C13" s="6">
        <v>4500</v>
      </c>
      <c r="D13" s="150" t="s">
        <v>26</v>
      </c>
      <c r="E13" s="151">
        <f>C13/F13</f>
        <v>7.2602739726027394</v>
      </c>
      <c r="F13" s="187">
        <f>'3. Пример Многовалютный (+91)'!R28</f>
        <v>619.81132075471703</v>
      </c>
      <c r="G13" s="151" t="s">
        <v>179</v>
      </c>
      <c r="H13" s="188">
        <v>45668</v>
      </c>
      <c r="I13" s="151">
        <v>7.5</v>
      </c>
      <c r="J13" s="189">
        <f>C13/I13</f>
        <v>600</v>
      </c>
      <c r="K13" s="187">
        <f>F13-J13</f>
        <v>19.81132075471703</v>
      </c>
      <c r="L13" s="190">
        <f>'3. Пример Многовалютный (+91)'!U28</f>
        <v>2100</v>
      </c>
    </row>
    <row r="14" spans="1:12" x14ac:dyDescent="0.55000000000000004">
      <c r="A14" s="86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87"/>
    </row>
    <row r="15" spans="1:12" x14ac:dyDescent="0.55000000000000004">
      <c r="A15" s="8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87"/>
    </row>
    <row r="16" spans="1:12" ht="14.7" thickBot="1" x14ac:dyDescent="0.6">
      <c r="A16" s="88"/>
      <c r="B16" s="89"/>
      <c r="C16" s="207">
        <f>SUM(C12:C15)</f>
        <v>7500</v>
      </c>
      <c r="D16" s="89"/>
      <c r="E16" s="89"/>
      <c r="F16" s="207">
        <f>SUM(F12:F15)</f>
        <v>1033.0188679245284</v>
      </c>
      <c r="G16" s="89"/>
      <c r="H16" s="89"/>
      <c r="I16" s="89"/>
      <c r="J16" s="207">
        <f>SUM(J12:J15)</f>
        <v>1000</v>
      </c>
      <c r="K16" s="207">
        <f>SUM(K12:K15)</f>
        <v>33.018867924528365</v>
      </c>
      <c r="L16" s="208">
        <f>SUM(L12:L15)</f>
        <v>3500</v>
      </c>
    </row>
  </sheetData>
  <mergeCells count="5">
    <mergeCell ref="A3:B3"/>
    <mergeCell ref="F4:H4"/>
    <mergeCell ref="F5:H5"/>
    <mergeCell ref="F6:H6"/>
    <mergeCell ref="A8:C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9"/>
  <sheetViews>
    <sheetView zoomScale="90" zoomScaleNormal="90" workbookViewId="0">
      <selection activeCell="E25" sqref="E25:H25"/>
    </sheetView>
  </sheetViews>
  <sheetFormatPr defaultRowHeight="14.4" x14ac:dyDescent="0.55000000000000004"/>
  <cols>
    <col min="1" max="1" width="4.5234375" customWidth="1"/>
    <col min="2" max="2" width="15.7890625" customWidth="1"/>
    <col min="3" max="3" width="8.15625" customWidth="1"/>
    <col min="4" max="4" width="17.15625" customWidth="1"/>
    <col min="5" max="5" width="24.5234375" customWidth="1"/>
    <col min="6" max="7" width="15.15625" customWidth="1"/>
    <col min="8" max="8" width="5.47265625" customWidth="1"/>
    <col min="9" max="9" width="14" customWidth="1"/>
    <col min="10" max="10" width="14.15625" customWidth="1"/>
    <col min="11" max="11" width="12.7890625" customWidth="1"/>
    <col min="12" max="12" width="13.7890625" customWidth="1"/>
    <col min="13" max="13" width="12.7890625" customWidth="1"/>
    <col min="14" max="15" width="13.15625" customWidth="1"/>
    <col min="16" max="16" width="15.15625" customWidth="1"/>
    <col min="17" max="17" width="17.47265625" customWidth="1"/>
    <col min="18" max="18" width="16.7890625" customWidth="1"/>
    <col min="19" max="19" width="13.5234375" customWidth="1"/>
    <col min="20" max="20" width="15.15625" customWidth="1"/>
  </cols>
  <sheetData>
    <row r="1" spans="1:17" x14ac:dyDescent="0.55000000000000004">
      <c r="A1" s="1" t="s">
        <v>88</v>
      </c>
    </row>
    <row r="2" spans="1:17" x14ac:dyDescent="0.55000000000000004">
      <c r="A2" s="1"/>
      <c r="B2" t="s">
        <v>32</v>
      </c>
      <c r="E2" s="2">
        <v>45673</v>
      </c>
    </row>
    <row r="3" spans="1:17" x14ac:dyDescent="0.55000000000000004">
      <c r="A3" t="s">
        <v>12</v>
      </c>
    </row>
    <row r="4" spans="1:17" x14ac:dyDescent="0.55000000000000004">
      <c r="A4" s="5" t="s">
        <v>25</v>
      </c>
      <c r="B4" s="5" t="s">
        <v>13</v>
      </c>
      <c r="C4" s="5" t="s">
        <v>14</v>
      </c>
      <c r="D4" s="5" t="s">
        <v>15</v>
      </c>
      <c r="E4" s="14" t="s">
        <v>222</v>
      </c>
      <c r="F4" s="5" t="s">
        <v>93</v>
      </c>
    </row>
    <row r="5" spans="1:17" x14ac:dyDescent="0.55000000000000004">
      <c r="A5" s="5">
        <v>1</v>
      </c>
      <c r="B5" s="6">
        <v>1000</v>
      </c>
      <c r="C5" s="5" t="s">
        <v>17</v>
      </c>
      <c r="D5" s="7">
        <v>45667</v>
      </c>
      <c r="E5" s="5">
        <v>102</v>
      </c>
      <c r="F5" s="5" t="s">
        <v>99</v>
      </c>
    </row>
    <row r="6" spans="1:17" x14ac:dyDescent="0.55000000000000004">
      <c r="A6" s="5">
        <v>2</v>
      </c>
      <c r="B6" s="6">
        <v>100000</v>
      </c>
      <c r="C6" s="5" t="s">
        <v>16</v>
      </c>
      <c r="D6" s="7">
        <v>45668</v>
      </c>
      <c r="E6" s="5">
        <v>1</v>
      </c>
      <c r="F6" s="5" t="s">
        <v>100</v>
      </c>
    </row>
    <row r="7" spans="1:17" x14ac:dyDescent="0.55000000000000004">
      <c r="A7" s="5">
        <v>3</v>
      </c>
      <c r="B7" s="6">
        <v>2000</v>
      </c>
      <c r="C7" s="5" t="s">
        <v>18</v>
      </c>
      <c r="D7" s="7">
        <v>45668</v>
      </c>
      <c r="E7" s="5">
        <v>106</v>
      </c>
      <c r="F7" s="5" t="s">
        <v>101</v>
      </c>
    </row>
    <row r="8" spans="1:17" x14ac:dyDescent="0.55000000000000004">
      <c r="B8" s="3"/>
    </row>
    <row r="9" spans="1:17" x14ac:dyDescent="0.55000000000000004">
      <c r="A9" t="s">
        <v>27</v>
      </c>
      <c r="B9" s="3"/>
      <c r="H9" s="15" t="s">
        <v>82</v>
      </c>
      <c r="Q9" s="16"/>
    </row>
    <row r="10" spans="1:17" s="4" customFormat="1" ht="43.5" customHeight="1" x14ac:dyDescent="0.55000000000000004">
      <c r="A10" s="11" t="s">
        <v>25</v>
      </c>
      <c r="B10" s="12" t="s">
        <v>23</v>
      </c>
      <c r="C10" s="11" t="s">
        <v>21</v>
      </c>
      <c r="D10" s="11" t="s">
        <v>20</v>
      </c>
      <c r="E10" s="11" t="s">
        <v>24</v>
      </c>
      <c r="F10" s="11" t="s">
        <v>22</v>
      </c>
      <c r="G10" s="21"/>
      <c r="H10" s="11" t="s">
        <v>25</v>
      </c>
      <c r="I10" s="11" t="s">
        <v>69</v>
      </c>
      <c r="J10" s="11" t="s">
        <v>47</v>
      </c>
      <c r="K10" s="11" t="s">
        <v>74</v>
      </c>
      <c r="L10" s="24" t="s">
        <v>73</v>
      </c>
      <c r="M10"/>
      <c r="N10"/>
      <c r="O10"/>
      <c r="P10"/>
      <c r="Q10"/>
    </row>
    <row r="11" spans="1:17" x14ac:dyDescent="0.55000000000000004">
      <c r="A11" s="5">
        <v>1</v>
      </c>
      <c r="B11" s="10">
        <v>1000</v>
      </c>
      <c r="C11" s="5" t="s">
        <v>17</v>
      </c>
      <c r="D11" s="5">
        <v>7</v>
      </c>
      <c r="E11" s="9">
        <f>B11*D11</f>
        <v>7000</v>
      </c>
      <c r="F11" s="5" t="s">
        <v>26</v>
      </c>
      <c r="G11" s="15"/>
      <c r="H11" s="5">
        <v>1</v>
      </c>
      <c r="I11" s="5" t="s">
        <v>70</v>
      </c>
      <c r="J11" s="5" t="s">
        <v>67</v>
      </c>
      <c r="K11" s="6">
        <v>1000</v>
      </c>
      <c r="L11" s="25" t="s">
        <v>17</v>
      </c>
    </row>
    <row r="12" spans="1:17" x14ac:dyDescent="0.55000000000000004">
      <c r="A12" s="5">
        <v>2</v>
      </c>
      <c r="B12" s="10">
        <v>1000</v>
      </c>
      <c r="C12" s="5" t="s">
        <v>18</v>
      </c>
      <c r="D12" s="5">
        <v>7.5</v>
      </c>
      <c r="E12" s="9">
        <f>B12*D12</f>
        <v>7500</v>
      </c>
      <c r="F12" s="5" t="s">
        <v>26</v>
      </c>
      <c r="G12" s="15"/>
      <c r="H12" s="5">
        <v>2</v>
      </c>
      <c r="I12" s="5" t="s">
        <v>71</v>
      </c>
      <c r="J12" s="5"/>
      <c r="K12" s="6">
        <v>100000</v>
      </c>
      <c r="L12" s="25" t="s">
        <v>16</v>
      </c>
    </row>
    <row r="13" spans="1:17" x14ac:dyDescent="0.55000000000000004">
      <c r="A13" s="15"/>
      <c r="B13" s="16"/>
      <c r="C13" s="15"/>
      <c r="D13" s="15"/>
      <c r="E13" s="17"/>
      <c r="F13" s="15"/>
      <c r="G13" s="15"/>
      <c r="H13" s="5">
        <v>3</v>
      </c>
      <c r="I13" s="5" t="s">
        <v>72</v>
      </c>
      <c r="J13" s="5" t="s">
        <v>68</v>
      </c>
      <c r="K13" s="6">
        <v>1000</v>
      </c>
      <c r="L13" s="25" t="s">
        <v>18</v>
      </c>
    </row>
    <row r="14" spans="1:17" x14ac:dyDescent="0.55000000000000004">
      <c r="A14" t="s">
        <v>37</v>
      </c>
      <c r="H14" s="14">
        <v>4</v>
      </c>
      <c r="I14" s="5" t="s">
        <v>72</v>
      </c>
      <c r="J14" s="5"/>
      <c r="K14" s="6">
        <v>1000</v>
      </c>
      <c r="L14" s="25" t="s">
        <v>18</v>
      </c>
    </row>
    <row r="15" spans="1:17" s="4" customFormat="1" ht="29.5" customHeight="1" x14ac:dyDescent="0.55000000000000004">
      <c r="A15" s="11" t="s">
        <v>25</v>
      </c>
      <c r="B15" s="11" t="s">
        <v>31</v>
      </c>
      <c r="C15" s="11" t="s">
        <v>19</v>
      </c>
      <c r="D15" s="167" t="s">
        <v>33</v>
      </c>
      <c r="E15" s="167"/>
      <c r="M15"/>
      <c r="N15"/>
    </row>
    <row r="16" spans="1:17" x14ac:dyDescent="0.55000000000000004">
      <c r="A16" s="5">
        <v>1</v>
      </c>
      <c r="B16" s="6">
        <v>100000</v>
      </c>
      <c r="C16" s="5" t="s">
        <v>16</v>
      </c>
      <c r="D16" s="157" t="s">
        <v>35</v>
      </c>
      <c r="E16" s="157"/>
    </row>
    <row r="17" spans="1:20" x14ac:dyDescent="0.55000000000000004">
      <c r="A17" s="5">
        <v>2</v>
      </c>
      <c r="B17" s="6">
        <v>10000</v>
      </c>
      <c r="C17" s="5" t="s">
        <v>26</v>
      </c>
      <c r="D17" s="157" t="s">
        <v>34</v>
      </c>
      <c r="E17" s="157"/>
    </row>
    <row r="18" spans="1:20" x14ac:dyDescent="0.55000000000000004">
      <c r="A18" s="5">
        <v>3</v>
      </c>
      <c r="B18" s="6">
        <v>25000</v>
      </c>
      <c r="C18" s="5" t="s">
        <v>26</v>
      </c>
      <c r="D18" s="157" t="s">
        <v>42</v>
      </c>
      <c r="E18" s="157"/>
    </row>
    <row r="19" spans="1:20" x14ac:dyDescent="0.55000000000000004">
      <c r="A19" s="5">
        <v>4</v>
      </c>
      <c r="B19" s="6">
        <v>5000</v>
      </c>
      <c r="C19" s="5" t="s">
        <v>26</v>
      </c>
      <c r="D19" s="157" t="s">
        <v>43</v>
      </c>
      <c r="E19" s="157"/>
    </row>
    <row r="21" spans="1:20" x14ac:dyDescent="0.55000000000000004">
      <c r="A21" t="s">
        <v>38</v>
      </c>
    </row>
    <row r="22" spans="1:20" ht="86.4" x14ac:dyDescent="0.55000000000000004">
      <c r="A22" s="11" t="s">
        <v>25</v>
      </c>
      <c r="B22" s="11" t="s">
        <v>81</v>
      </c>
      <c r="C22" s="11" t="s">
        <v>19</v>
      </c>
      <c r="D22" s="11" t="s">
        <v>33</v>
      </c>
      <c r="E22" s="160" t="s">
        <v>107</v>
      </c>
      <c r="F22" s="160"/>
      <c r="G22" s="160"/>
      <c r="H22" s="160"/>
      <c r="I22" s="23" t="s">
        <v>246</v>
      </c>
      <c r="J22" s="23" t="s">
        <v>247</v>
      </c>
      <c r="K22" s="23" t="s">
        <v>248</v>
      </c>
      <c r="L22" s="18" t="s">
        <v>40</v>
      </c>
      <c r="M22" s="23" t="s">
        <v>280</v>
      </c>
      <c r="N22" s="23" t="s">
        <v>279</v>
      </c>
      <c r="O22" s="18" t="s">
        <v>41</v>
      </c>
      <c r="P22" s="23" t="s">
        <v>249</v>
      </c>
      <c r="Q22" s="23" t="s">
        <v>278</v>
      </c>
      <c r="R22" s="18" t="s">
        <v>95</v>
      </c>
      <c r="S22" s="18" t="s">
        <v>277</v>
      </c>
      <c r="T22" s="18" t="s">
        <v>275</v>
      </c>
    </row>
    <row r="23" spans="1:20" x14ac:dyDescent="0.55000000000000004">
      <c r="A23" s="5">
        <v>1</v>
      </c>
      <c r="B23" s="6">
        <v>100000</v>
      </c>
      <c r="C23" s="5" t="s">
        <v>16</v>
      </c>
      <c r="D23" s="5" t="s">
        <v>35</v>
      </c>
      <c r="E23" s="157" t="s">
        <v>86</v>
      </c>
      <c r="F23" s="157"/>
      <c r="G23" s="157"/>
      <c r="H23" s="157"/>
      <c r="I23" s="5">
        <v>1</v>
      </c>
      <c r="J23" s="20">
        <f>B23</f>
        <v>100000</v>
      </c>
      <c r="K23" s="5" t="s">
        <v>16</v>
      </c>
      <c r="L23" s="20">
        <v>0</v>
      </c>
      <c r="M23" s="20"/>
      <c r="N23" s="20"/>
      <c r="O23" s="20"/>
      <c r="P23" s="5"/>
      <c r="Q23" s="20"/>
      <c r="R23" s="20"/>
      <c r="S23" s="20"/>
      <c r="T23" s="20">
        <f>J23</f>
        <v>100000</v>
      </c>
    </row>
    <row r="24" spans="1:20" x14ac:dyDescent="0.55000000000000004">
      <c r="A24" s="5">
        <v>2</v>
      </c>
      <c r="B24" s="6">
        <v>7000</v>
      </c>
      <c r="C24" s="5" t="s">
        <v>26</v>
      </c>
      <c r="D24" s="5" t="s">
        <v>34</v>
      </c>
      <c r="E24" s="161" t="s">
        <v>83</v>
      </c>
      <c r="F24" s="161"/>
      <c r="G24" s="161"/>
      <c r="H24" s="161"/>
      <c r="I24" s="5">
        <f>D11</f>
        <v>7</v>
      </c>
      <c r="J24" s="20">
        <f>B24/I24</f>
        <v>1000</v>
      </c>
      <c r="K24" s="5" t="s">
        <v>17</v>
      </c>
      <c r="L24" s="20">
        <v>0</v>
      </c>
      <c r="M24" s="20"/>
      <c r="N24" s="20"/>
      <c r="O24" s="20"/>
      <c r="P24" s="5">
        <v>14.5</v>
      </c>
      <c r="Q24" s="20">
        <f>B24*P24</f>
        <v>101500</v>
      </c>
      <c r="R24" s="20">
        <f>J24*E$5</f>
        <v>102000</v>
      </c>
      <c r="S24" s="20">
        <f>Q24-R24</f>
        <v>-500</v>
      </c>
      <c r="T24" s="20">
        <f>J24*E$5</f>
        <v>102000</v>
      </c>
    </row>
    <row r="25" spans="1:20" x14ac:dyDescent="0.55000000000000004">
      <c r="A25" s="5">
        <v>3</v>
      </c>
      <c r="B25" s="6">
        <f>B17-B24</f>
        <v>3000</v>
      </c>
      <c r="C25" s="5" t="s">
        <v>26</v>
      </c>
      <c r="D25" s="5" t="s">
        <v>34</v>
      </c>
      <c r="E25" s="171" t="s">
        <v>84</v>
      </c>
      <c r="F25" s="172"/>
      <c r="G25" s="172"/>
      <c r="H25" s="173"/>
      <c r="I25" s="5">
        <f>D12</f>
        <v>7.5</v>
      </c>
      <c r="J25" s="20">
        <f>B25/I25</f>
        <v>400</v>
      </c>
      <c r="K25" s="5" t="s">
        <v>18</v>
      </c>
      <c r="L25" s="20">
        <v>0</v>
      </c>
      <c r="M25" s="20"/>
      <c r="N25" s="20"/>
      <c r="O25" s="20"/>
      <c r="P25" s="5">
        <v>14.6</v>
      </c>
      <c r="Q25" s="20">
        <f>B25*P25</f>
        <v>43800</v>
      </c>
      <c r="R25" s="20">
        <f>J25*E$7</f>
        <v>42400</v>
      </c>
      <c r="S25" s="20">
        <f>Q25-R25</f>
        <v>1400</v>
      </c>
      <c r="T25" s="20">
        <f>J25*E$7</f>
        <v>42400</v>
      </c>
    </row>
    <row r="26" spans="1:20" ht="30" customHeight="1" x14ac:dyDescent="0.55000000000000004">
      <c r="A26" s="5">
        <v>4</v>
      </c>
      <c r="B26" s="6">
        <v>4500</v>
      </c>
      <c r="C26" s="5" t="s">
        <v>26</v>
      </c>
      <c r="D26" s="19" t="s">
        <v>42</v>
      </c>
      <c r="E26" s="171" t="s">
        <v>85</v>
      </c>
      <c r="F26" s="172"/>
      <c r="G26" s="172"/>
      <c r="H26" s="173"/>
      <c r="I26" s="5">
        <f>D12</f>
        <v>7.5</v>
      </c>
      <c r="J26" s="20">
        <f>B26/I26</f>
        <v>600</v>
      </c>
      <c r="K26" s="5" t="s">
        <v>18</v>
      </c>
      <c r="L26" s="20">
        <v>0</v>
      </c>
      <c r="M26" s="20"/>
      <c r="N26" s="20"/>
      <c r="O26" s="20">
        <f>L26*M26</f>
        <v>0</v>
      </c>
      <c r="P26" s="5">
        <v>14.6</v>
      </c>
      <c r="Q26" s="20">
        <f>B26*P26</f>
        <v>65700</v>
      </c>
      <c r="R26" s="20">
        <f>J26*E$7</f>
        <v>63600</v>
      </c>
      <c r="S26" s="20">
        <f>Q26-R26</f>
        <v>2100</v>
      </c>
      <c r="T26" s="20">
        <f>J26*E$7</f>
        <v>63600</v>
      </c>
    </row>
    <row r="27" spans="1:20" ht="29.5" customHeight="1" x14ac:dyDescent="0.55000000000000004">
      <c r="A27" s="5">
        <v>5</v>
      </c>
      <c r="B27" s="6">
        <f>J27*I27</f>
        <v>7260.2739726027403</v>
      </c>
      <c r="C27" s="5" t="s">
        <v>26</v>
      </c>
      <c r="D27" s="19" t="s">
        <v>42</v>
      </c>
      <c r="E27" s="171" t="s">
        <v>87</v>
      </c>
      <c r="F27" s="172"/>
      <c r="G27" s="172"/>
      <c r="H27" s="173"/>
      <c r="I27" s="5">
        <f>E7/P27</f>
        <v>7.2602739726027403</v>
      </c>
      <c r="J27" s="20">
        <v>1000</v>
      </c>
      <c r="K27" s="5" t="s">
        <v>18</v>
      </c>
      <c r="L27" s="20">
        <v>0</v>
      </c>
      <c r="M27" s="20"/>
      <c r="N27" s="20"/>
      <c r="O27" s="20">
        <f>L27*M27</f>
        <v>0</v>
      </c>
      <c r="P27" s="5">
        <v>14.6</v>
      </c>
      <c r="Q27" s="20"/>
      <c r="R27" s="20"/>
      <c r="S27" s="20"/>
      <c r="T27" s="20">
        <f>J27*E$7</f>
        <v>106000</v>
      </c>
    </row>
    <row r="28" spans="1:20" ht="29.5" customHeight="1" x14ac:dyDescent="0.55000000000000004">
      <c r="A28" s="5">
        <v>6</v>
      </c>
      <c r="B28" s="6">
        <f>25000-B26-B27</f>
        <v>13239.726027397261</v>
      </c>
      <c r="C28" s="5" t="s">
        <v>26</v>
      </c>
      <c r="D28" s="19" t="s">
        <v>62</v>
      </c>
      <c r="E28" s="171" t="s">
        <v>79</v>
      </c>
      <c r="F28" s="172"/>
      <c r="G28" s="172"/>
      <c r="H28" s="173"/>
      <c r="I28" s="25">
        <f>N28/M28</f>
        <v>6.967741935483871</v>
      </c>
      <c r="J28" s="20">
        <f>B28/I28</f>
        <v>1900.1458650431255</v>
      </c>
      <c r="K28" s="5" t="s">
        <v>18</v>
      </c>
      <c r="L28" s="20">
        <f>B28</f>
        <v>13239.726027397261</v>
      </c>
      <c r="M28" s="20">
        <v>15.5</v>
      </c>
      <c r="N28" s="20">
        <v>108</v>
      </c>
      <c r="O28" s="20">
        <f>L28*M28</f>
        <v>205215.75342465754</v>
      </c>
      <c r="P28" s="5">
        <v>14.6</v>
      </c>
      <c r="Q28" s="20"/>
      <c r="R28" s="20"/>
      <c r="S28" s="20"/>
      <c r="T28" s="20">
        <f>L28*M28</f>
        <v>205215.75342465754</v>
      </c>
    </row>
    <row r="29" spans="1:20" ht="29.2" customHeight="1" x14ac:dyDescent="0.55000000000000004">
      <c r="A29" s="5">
        <v>7</v>
      </c>
      <c r="B29" s="6">
        <v>5000</v>
      </c>
      <c r="C29" s="5" t="s">
        <v>26</v>
      </c>
      <c r="D29" s="11" t="s">
        <v>43</v>
      </c>
      <c r="E29" s="162" t="s">
        <v>60</v>
      </c>
      <c r="F29" s="163"/>
      <c r="G29" s="163"/>
      <c r="H29" s="164"/>
      <c r="I29" s="5">
        <f>N29/M29</f>
        <v>6.4516129032258063E-2</v>
      </c>
      <c r="J29" s="20">
        <f>B29/I29</f>
        <v>77500</v>
      </c>
      <c r="K29" s="5" t="s">
        <v>16</v>
      </c>
      <c r="L29" s="20">
        <f>B29</f>
        <v>5000</v>
      </c>
      <c r="M29" s="20">
        <v>15.5</v>
      </c>
      <c r="N29" s="20">
        <v>1</v>
      </c>
      <c r="O29" s="20">
        <f>L29*M29</f>
        <v>77500</v>
      </c>
      <c r="P29" s="5">
        <v>14.6</v>
      </c>
      <c r="Q29" s="20"/>
      <c r="R29" s="20"/>
      <c r="S29" s="20"/>
      <c r="T29" s="20">
        <f>L29*M29</f>
        <v>77500</v>
      </c>
    </row>
    <row r="30" spans="1:20" x14ac:dyDescent="0.55000000000000004">
      <c r="Q30" s="8">
        <f>SUM(Q24:Q29)</f>
        <v>211000</v>
      </c>
      <c r="R30" s="8">
        <f>SUM(R24:R29)</f>
        <v>208000</v>
      </c>
      <c r="S30" s="8">
        <f>SUM(S24:S29)</f>
        <v>3000</v>
      </c>
    </row>
    <row r="31" spans="1:20" x14ac:dyDescent="0.55000000000000004">
      <c r="A31" t="s">
        <v>63</v>
      </c>
      <c r="L31" t="s">
        <v>98</v>
      </c>
      <c r="Q31" s="8"/>
    </row>
    <row r="32" spans="1:20" x14ac:dyDescent="0.55000000000000004">
      <c r="A32" s="5" t="s">
        <v>25</v>
      </c>
      <c r="B32" s="5"/>
      <c r="C32" s="5" t="s">
        <v>44</v>
      </c>
      <c r="D32" s="5" t="s">
        <v>45</v>
      </c>
      <c r="E32" s="5" t="s">
        <v>54</v>
      </c>
      <c r="F32" s="5" t="s">
        <v>14</v>
      </c>
      <c r="G32" s="5" t="s">
        <v>55</v>
      </c>
      <c r="H32" s="5"/>
      <c r="I32" s="5" t="s">
        <v>46</v>
      </c>
      <c r="L32" s="5" t="s">
        <v>93</v>
      </c>
      <c r="M32" s="5" t="s">
        <v>44</v>
      </c>
      <c r="N32" s="5" t="s">
        <v>45</v>
      </c>
      <c r="O32" s="5" t="s">
        <v>54</v>
      </c>
      <c r="P32" s="5" t="s">
        <v>14</v>
      </c>
      <c r="Q32" s="5" t="s">
        <v>55</v>
      </c>
      <c r="R32" s="14" t="s">
        <v>46</v>
      </c>
    </row>
    <row r="33" spans="1:19" x14ac:dyDescent="0.55000000000000004">
      <c r="A33" s="5">
        <v>1</v>
      </c>
      <c r="B33" s="5" t="s">
        <v>35</v>
      </c>
      <c r="C33" s="5">
        <v>32</v>
      </c>
      <c r="D33" s="5">
        <v>71</v>
      </c>
      <c r="E33" s="6">
        <f t="shared" ref="E33:E39" si="0">J23</f>
        <v>100000</v>
      </c>
      <c r="F33" s="5" t="s">
        <v>16</v>
      </c>
      <c r="G33" s="20">
        <f t="shared" ref="G33:G39" si="1">T23</f>
        <v>100000</v>
      </c>
      <c r="H33" s="5"/>
      <c r="I33" s="5" t="s">
        <v>53</v>
      </c>
      <c r="L33" s="5" t="str">
        <f>F5</f>
        <v>РКО №1 от 10.01.2025</v>
      </c>
      <c r="M33" s="5">
        <v>71</v>
      </c>
      <c r="N33" s="5">
        <v>50</v>
      </c>
      <c r="O33" s="6">
        <f t="shared" ref="O33:P35" si="2">B5</f>
        <v>1000</v>
      </c>
      <c r="P33" s="5" t="str">
        <f t="shared" si="2"/>
        <v>USD</v>
      </c>
      <c r="Q33" s="20">
        <f>O33*E5</f>
        <v>102000</v>
      </c>
      <c r="R33" s="5" t="s">
        <v>94</v>
      </c>
    </row>
    <row r="34" spans="1:19" x14ac:dyDescent="0.55000000000000004">
      <c r="A34" s="5">
        <v>2</v>
      </c>
      <c r="B34" s="5" t="s">
        <v>34</v>
      </c>
      <c r="C34" s="5">
        <v>32</v>
      </c>
      <c r="D34" s="5">
        <v>71</v>
      </c>
      <c r="E34" s="6">
        <f t="shared" si="0"/>
        <v>1000</v>
      </c>
      <c r="F34" s="5" t="s">
        <v>17</v>
      </c>
      <c r="G34" s="20">
        <f t="shared" si="1"/>
        <v>102000</v>
      </c>
      <c r="H34" s="5"/>
      <c r="I34" s="5" t="s">
        <v>56</v>
      </c>
      <c r="L34" s="5" t="str">
        <f>F6</f>
        <v>РКО №2 от 11.01.2025</v>
      </c>
      <c r="M34" s="5">
        <v>71</v>
      </c>
      <c r="N34" s="5">
        <v>50</v>
      </c>
      <c r="O34" s="6">
        <f t="shared" si="2"/>
        <v>100000</v>
      </c>
      <c r="P34" s="5" t="str">
        <f t="shared" si="2"/>
        <v>Руб</v>
      </c>
      <c r="Q34" s="20">
        <f>O34*E6</f>
        <v>100000</v>
      </c>
      <c r="R34" s="5" t="s">
        <v>94</v>
      </c>
    </row>
    <row r="35" spans="1:19" x14ac:dyDescent="0.55000000000000004">
      <c r="A35" s="5">
        <v>3</v>
      </c>
      <c r="B35" s="5" t="s">
        <v>34</v>
      </c>
      <c r="C35" s="5">
        <v>32</v>
      </c>
      <c r="D35" s="5">
        <v>71</v>
      </c>
      <c r="E35" s="6">
        <f t="shared" si="0"/>
        <v>400</v>
      </c>
      <c r="F35" s="5" t="s">
        <v>18</v>
      </c>
      <c r="G35" s="20">
        <f t="shared" si="1"/>
        <v>42400</v>
      </c>
      <c r="H35" s="5"/>
      <c r="I35" s="5" t="s">
        <v>57</v>
      </c>
      <c r="L35" s="5" t="str">
        <f>F7</f>
        <v>РКО №3 от 11.01.2025</v>
      </c>
      <c r="M35" s="5">
        <v>71</v>
      </c>
      <c r="N35" s="5">
        <v>50</v>
      </c>
      <c r="O35" s="6">
        <f t="shared" si="2"/>
        <v>2000</v>
      </c>
      <c r="P35" s="5" t="str">
        <f t="shared" si="2"/>
        <v>EUR</v>
      </c>
      <c r="Q35" s="20">
        <f>O35*E7</f>
        <v>212000</v>
      </c>
      <c r="R35" s="5" t="s">
        <v>94</v>
      </c>
    </row>
    <row r="36" spans="1:19" ht="28.8" x14ac:dyDescent="0.55000000000000004">
      <c r="A36" s="5">
        <v>4</v>
      </c>
      <c r="B36" s="19" t="s">
        <v>42</v>
      </c>
      <c r="C36" s="5">
        <v>32</v>
      </c>
      <c r="D36" s="5">
        <v>71</v>
      </c>
      <c r="E36" s="6">
        <f t="shared" si="0"/>
        <v>600</v>
      </c>
      <c r="F36" s="5" t="s">
        <v>18</v>
      </c>
      <c r="G36" s="20">
        <f t="shared" si="1"/>
        <v>63600</v>
      </c>
      <c r="H36" s="5"/>
      <c r="I36" s="5" t="s">
        <v>58</v>
      </c>
      <c r="L36" t="s">
        <v>104</v>
      </c>
    </row>
    <row r="37" spans="1:19" ht="28.8" x14ac:dyDescent="0.55000000000000004">
      <c r="A37" s="5">
        <v>5</v>
      </c>
      <c r="B37" s="19" t="s">
        <v>42</v>
      </c>
      <c r="C37" s="5">
        <v>32</v>
      </c>
      <c r="D37" s="5">
        <v>71</v>
      </c>
      <c r="E37" s="6">
        <f t="shared" si="0"/>
        <v>1000</v>
      </c>
      <c r="F37" s="5" t="s">
        <v>18</v>
      </c>
      <c r="G37" s="20">
        <f t="shared" si="1"/>
        <v>106000</v>
      </c>
      <c r="H37" s="5"/>
      <c r="I37" s="5" t="s">
        <v>59</v>
      </c>
      <c r="L37" s="5" t="s">
        <v>14</v>
      </c>
      <c r="M37" s="11" t="s">
        <v>165</v>
      </c>
      <c r="N37" s="11" t="s">
        <v>106</v>
      </c>
      <c r="Q37" s="11" t="s">
        <v>106</v>
      </c>
    </row>
    <row r="38" spans="1:19" ht="28.8" x14ac:dyDescent="0.55000000000000004">
      <c r="A38" s="5">
        <v>6</v>
      </c>
      <c r="B38" s="19" t="s">
        <v>42</v>
      </c>
      <c r="C38" s="5">
        <v>32</v>
      </c>
      <c r="D38" s="5">
        <v>71</v>
      </c>
      <c r="E38" s="6">
        <f t="shared" si="0"/>
        <v>1900.1458650431255</v>
      </c>
      <c r="F38" s="5" t="s">
        <v>18</v>
      </c>
      <c r="G38" s="20">
        <f t="shared" si="1"/>
        <v>205215.75342465754</v>
      </c>
      <c r="H38" s="5"/>
      <c r="I38" s="5" t="s">
        <v>61</v>
      </c>
      <c r="J38" t="s">
        <v>60</v>
      </c>
      <c r="L38" s="5" t="s">
        <v>17</v>
      </c>
      <c r="M38" s="9">
        <f>O33-E34</f>
        <v>0</v>
      </c>
      <c r="N38" s="9">
        <f>Q33-G34</f>
        <v>0</v>
      </c>
      <c r="Q38" s="20">
        <f>SUM(Q33:Q35)-SUM(G33:G40)</f>
        <v>-282715.75342465751</v>
      </c>
    </row>
    <row r="39" spans="1:19" ht="28.8" x14ac:dyDescent="0.55000000000000004">
      <c r="A39" s="5">
        <v>7</v>
      </c>
      <c r="B39" s="11" t="s">
        <v>43</v>
      </c>
      <c r="C39" s="5">
        <v>32</v>
      </c>
      <c r="D39" s="5">
        <v>71</v>
      </c>
      <c r="E39" s="6">
        <f t="shared" si="0"/>
        <v>77500</v>
      </c>
      <c r="F39" s="5" t="s">
        <v>16</v>
      </c>
      <c r="G39" s="20">
        <f t="shared" si="1"/>
        <v>77500</v>
      </c>
      <c r="H39" s="5"/>
      <c r="I39" s="5" t="s">
        <v>65</v>
      </c>
      <c r="J39" t="s">
        <v>60</v>
      </c>
      <c r="L39" s="5" t="s">
        <v>16</v>
      </c>
      <c r="M39" s="9">
        <f>O34-E33-E39</f>
        <v>-77500</v>
      </c>
      <c r="N39" s="9">
        <f>Q34-G33-G39</f>
        <v>-77500</v>
      </c>
    </row>
    <row r="40" spans="1:19" x14ac:dyDescent="0.55000000000000004">
      <c r="L40" s="5" t="s">
        <v>18</v>
      </c>
      <c r="M40" s="9">
        <f>O35-E35-E36-E37-E38</f>
        <v>-1900.1458650431255</v>
      </c>
      <c r="N40" s="9">
        <f>Q35-G35-G36-G37-G38</f>
        <v>-205215.75342465754</v>
      </c>
    </row>
    <row r="41" spans="1:19" ht="14.7" thickBot="1" x14ac:dyDescent="0.6"/>
    <row r="42" spans="1:19" x14ac:dyDescent="0.55000000000000004">
      <c r="A42" s="27"/>
      <c r="B42" s="28" t="s">
        <v>89</v>
      </c>
      <c r="C42" s="28"/>
      <c r="D42" s="28"/>
      <c r="E42" s="28"/>
      <c r="F42" s="28"/>
      <c r="G42" s="28"/>
      <c r="H42" s="28"/>
      <c r="I42" s="29"/>
      <c r="L42" t="s">
        <v>102</v>
      </c>
    </row>
    <row r="43" spans="1:19" x14ac:dyDescent="0.55000000000000004">
      <c r="A43" s="30" t="s">
        <v>25</v>
      </c>
      <c r="B43" s="31"/>
      <c r="C43" s="31" t="s">
        <v>44</v>
      </c>
      <c r="D43" s="31" t="s">
        <v>45</v>
      </c>
      <c r="E43" s="31" t="s">
        <v>54</v>
      </c>
      <c r="F43" s="31" t="s">
        <v>14</v>
      </c>
      <c r="G43" s="31" t="s">
        <v>55</v>
      </c>
      <c r="H43" s="31"/>
      <c r="I43" s="32" t="s">
        <v>46</v>
      </c>
      <c r="L43" s="5" t="s">
        <v>93</v>
      </c>
      <c r="M43" s="5" t="s">
        <v>44</v>
      </c>
      <c r="N43" s="5" t="s">
        <v>45</v>
      </c>
      <c r="O43" s="5" t="s">
        <v>54</v>
      </c>
      <c r="P43" s="5" t="s">
        <v>14</v>
      </c>
      <c r="Q43" s="5" t="s">
        <v>55</v>
      </c>
      <c r="R43" s="14" t="s">
        <v>46</v>
      </c>
      <c r="S43" s="14" t="s">
        <v>103</v>
      </c>
    </row>
    <row r="44" spans="1:19" x14ac:dyDescent="0.55000000000000004">
      <c r="A44" s="30">
        <v>2</v>
      </c>
      <c r="B44" s="31" t="s">
        <v>34</v>
      </c>
      <c r="C44" s="31">
        <v>32</v>
      </c>
      <c r="D44" s="31">
        <v>71</v>
      </c>
      <c r="E44" s="33">
        <f>B24</f>
        <v>7000</v>
      </c>
      <c r="F44" s="31" t="s">
        <v>26</v>
      </c>
      <c r="G44" s="34">
        <f>Q24</f>
        <v>101500</v>
      </c>
      <c r="H44" s="31"/>
      <c r="I44" s="32" t="s">
        <v>56</v>
      </c>
      <c r="L44" s="5" t="s">
        <v>164</v>
      </c>
      <c r="M44" s="5">
        <v>71</v>
      </c>
      <c r="N44" s="5">
        <v>70</v>
      </c>
      <c r="O44" s="6">
        <f>ABS(N39)</f>
        <v>77500</v>
      </c>
      <c r="P44" s="5" t="str">
        <f>L39</f>
        <v>Руб</v>
      </c>
      <c r="Q44" s="20">
        <f>O44</f>
        <v>77500</v>
      </c>
      <c r="R44" s="5" t="s">
        <v>102</v>
      </c>
      <c r="S44" s="5">
        <v>1</v>
      </c>
    </row>
    <row r="45" spans="1:19" x14ac:dyDescent="0.55000000000000004">
      <c r="A45" s="30">
        <v>3</v>
      </c>
      <c r="B45" s="31" t="s">
        <v>34</v>
      </c>
      <c r="C45" s="31">
        <v>32</v>
      </c>
      <c r="D45" s="31">
        <v>71</v>
      </c>
      <c r="E45" s="33">
        <f>B25</f>
        <v>3000</v>
      </c>
      <c r="F45" s="31" t="s">
        <v>26</v>
      </c>
      <c r="G45" s="34">
        <f>Q25</f>
        <v>43800</v>
      </c>
      <c r="H45" s="31"/>
      <c r="I45" s="32" t="s">
        <v>57</v>
      </c>
      <c r="L45" s="5" t="s">
        <v>164</v>
      </c>
      <c r="M45" s="5">
        <v>71</v>
      </c>
      <c r="N45" s="5">
        <v>70</v>
      </c>
      <c r="O45" s="6">
        <f>ABS(M40)</f>
        <v>1900.1458650431255</v>
      </c>
      <c r="P45" s="5" t="str">
        <f>L40</f>
        <v>EUR</v>
      </c>
      <c r="Q45" s="20">
        <f>ABS(N40)</f>
        <v>205215.75342465754</v>
      </c>
      <c r="R45" s="5" t="s">
        <v>102</v>
      </c>
      <c r="S45" s="5">
        <v>1</v>
      </c>
    </row>
    <row r="46" spans="1:19" ht="28.8" x14ac:dyDescent="0.55000000000000004">
      <c r="A46" s="30">
        <v>4</v>
      </c>
      <c r="B46" s="35" t="s">
        <v>42</v>
      </c>
      <c r="C46" s="31">
        <v>32</v>
      </c>
      <c r="D46" s="31">
        <v>71</v>
      </c>
      <c r="E46" s="33">
        <f>B26</f>
        <v>4500</v>
      </c>
      <c r="F46" s="31" t="s">
        <v>26</v>
      </c>
      <c r="G46" s="34">
        <f>Q26</f>
        <v>65700</v>
      </c>
      <c r="H46" s="31"/>
      <c r="I46" s="32" t="s">
        <v>58</v>
      </c>
    </row>
    <row r="47" spans="1:19" x14ac:dyDescent="0.55000000000000004">
      <c r="A47" s="36"/>
      <c r="B47" s="37"/>
      <c r="C47" s="37"/>
      <c r="D47" s="37"/>
      <c r="E47" s="37"/>
      <c r="F47" s="37"/>
      <c r="G47" s="38">
        <f>SUM(G44:G46)</f>
        <v>211000</v>
      </c>
      <c r="H47" s="37"/>
      <c r="I47" s="39"/>
    </row>
    <row r="48" spans="1:19" x14ac:dyDescent="0.55000000000000004">
      <c r="A48" s="30">
        <v>8</v>
      </c>
      <c r="B48" s="40" t="s">
        <v>52</v>
      </c>
      <c r="C48" s="31">
        <v>71</v>
      </c>
      <c r="D48" s="31">
        <v>91</v>
      </c>
      <c r="E48" s="33">
        <f>ABS(S30)</f>
        <v>3000</v>
      </c>
      <c r="F48" s="31" t="s">
        <v>16</v>
      </c>
      <c r="G48" s="34">
        <f>ABS(S30)</f>
        <v>3000</v>
      </c>
      <c r="H48" s="31"/>
      <c r="I48" s="32" t="s">
        <v>66</v>
      </c>
      <c r="L48" t="s">
        <v>105</v>
      </c>
    </row>
    <row r="49" spans="1:15" ht="28.8" x14ac:dyDescent="0.55000000000000004">
      <c r="A49" s="36"/>
      <c r="B49" s="37"/>
      <c r="C49" s="37"/>
      <c r="D49" s="37"/>
      <c r="E49" s="37"/>
      <c r="F49" s="37"/>
      <c r="G49" s="38">
        <f>G48</f>
        <v>3000</v>
      </c>
      <c r="H49" s="37"/>
      <c r="I49" s="39"/>
      <c r="L49" s="5" t="s">
        <v>14</v>
      </c>
      <c r="M49" s="5" t="s">
        <v>97</v>
      </c>
      <c r="O49" s="11" t="s">
        <v>106</v>
      </c>
    </row>
    <row r="50" spans="1:15" ht="14.7" thickBot="1" x14ac:dyDescent="0.6">
      <c r="A50" s="41"/>
      <c r="B50" s="42"/>
      <c r="C50" s="42"/>
      <c r="D50" s="42"/>
      <c r="E50" s="42"/>
      <c r="F50" s="42" t="s">
        <v>90</v>
      </c>
      <c r="G50" s="43">
        <f>G47-G49</f>
        <v>208000</v>
      </c>
      <c r="H50" s="42"/>
      <c r="I50" s="44"/>
      <c r="L50" s="5" t="s">
        <v>17</v>
      </c>
      <c r="M50" s="9">
        <f>M38</f>
        <v>0</v>
      </c>
      <c r="O50" s="8">
        <f>Q38+SUM(Q44:Q45)</f>
        <v>0</v>
      </c>
    </row>
    <row r="51" spans="1:15" ht="14.7" thickBot="1" x14ac:dyDescent="0.6">
      <c r="L51" s="5" t="s">
        <v>16</v>
      </c>
      <c r="M51" s="9">
        <f>M39+O44</f>
        <v>0</v>
      </c>
    </row>
    <row r="52" spans="1:15" x14ac:dyDescent="0.55000000000000004">
      <c r="A52" s="45"/>
      <c r="B52" s="46" t="s">
        <v>91</v>
      </c>
      <c r="C52" s="46"/>
      <c r="D52" s="46"/>
      <c r="E52" s="46"/>
      <c r="F52" s="46"/>
      <c r="G52" s="46"/>
      <c r="H52" s="46"/>
      <c r="I52" s="47"/>
      <c r="L52" s="5" t="s">
        <v>18</v>
      </c>
      <c r="M52" s="9">
        <f>M40+O45</f>
        <v>0</v>
      </c>
    </row>
    <row r="53" spans="1:15" x14ac:dyDescent="0.55000000000000004">
      <c r="A53" s="48">
        <v>2</v>
      </c>
      <c r="B53" s="49" t="s">
        <v>34</v>
      </c>
      <c r="C53" s="49">
        <v>32</v>
      </c>
      <c r="D53" s="49">
        <v>71</v>
      </c>
      <c r="E53" s="50">
        <v>1000</v>
      </c>
      <c r="F53" s="49" t="s">
        <v>17</v>
      </c>
      <c r="G53" s="51">
        <f>R24</f>
        <v>102000</v>
      </c>
      <c r="H53" s="49"/>
      <c r="I53" s="52" t="s">
        <v>56</v>
      </c>
    </row>
    <row r="54" spans="1:15" x14ac:dyDescent="0.55000000000000004">
      <c r="A54" s="48">
        <v>3</v>
      </c>
      <c r="B54" s="49" t="s">
        <v>34</v>
      </c>
      <c r="C54" s="49">
        <v>32</v>
      </c>
      <c r="D54" s="49">
        <v>71</v>
      </c>
      <c r="E54" s="50">
        <v>400</v>
      </c>
      <c r="F54" s="49" t="s">
        <v>18</v>
      </c>
      <c r="G54" s="51">
        <f>R25</f>
        <v>42400</v>
      </c>
      <c r="H54" s="49"/>
      <c r="I54" s="52" t="s">
        <v>57</v>
      </c>
    </row>
    <row r="55" spans="1:15" ht="28.8" x14ac:dyDescent="0.55000000000000004">
      <c r="A55" s="48">
        <v>4</v>
      </c>
      <c r="B55" s="53" t="s">
        <v>42</v>
      </c>
      <c r="C55" s="49">
        <v>32</v>
      </c>
      <c r="D55" s="49">
        <v>71</v>
      </c>
      <c r="E55" s="50">
        <v>600</v>
      </c>
      <c r="F55" s="49" t="s">
        <v>18</v>
      </c>
      <c r="G55" s="51">
        <f>R26</f>
        <v>63600</v>
      </c>
      <c r="H55" s="49"/>
      <c r="I55" s="52" t="s">
        <v>58</v>
      </c>
    </row>
    <row r="56" spans="1:15" x14ac:dyDescent="0.55000000000000004">
      <c r="A56" s="54"/>
      <c r="B56" s="55"/>
      <c r="C56" s="55"/>
      <c r="D56" s="55"/>
      <c r="E56" s="55"/>
      <c r="F56" s="55"/>
      <c r="G56" s="56">
        <f>SUM(G53:G55)</f>
        <v>208000</v>
      </c>
      <c r="H56" s="55"/>
      <c r="I56" s="57"/>
    </row>
    <row r="57" spans="1:15" x14ac:dyDescent="0.55000000000000004">
      <c r="A57" s="48">
        <v>8</v>
      </c>
      <c r="B57" s="58" t="s">
        <v>52</v>
      </c>
      <c r="C57" s="49" t="s">
        <v>92</v>
      </c>
      <c r="D57" s="49"/>
      <c r="E57" s="50"/>
      <c r="F57" s="49"/>
      <c r="G57" s="51"/>
      <c r="H57" s="49"/>
      <c r="I57" s="52" t="s">
        <v>66</v>
      </c>
    </row>
    <row r="58" spans="1:15" x14ac:dyDescent="0.55000000000000004">
      <c r="A58" s="54"/>
      <c r="B58" s="55"/>
      <c r="C58" s="55"/>
      <c r="D58" s="55"/>
      <c r="E58" s="55"/>
      <c r="F58" s="55"/>
      <c r="G58" s="55">
        <v>0</v>
      </c>
      <c r="H58" s="55"/>
      <c r="I58" s="57"/>
    </row>
    <row r="59" spans="1:15" ht="14.7" thickBot="1" x14ac:dyDescent="0.6">
      <c r="A59" s="59"/>
      <c r="B59" s="60"/>
      <c r="C59" s="60"/>
      <c r="D59" s="60"/>
      <c r="E59" s="60"/>
      <c r="F59" s="60"/>
      <c r="G59" s="61">
        <f>G56+G58</f>
        <v>208000</v>
      </c>
      <c r="H59" s="60"/>
      <c r="I59" s="62"/>
    </row>
  </sheetData>
  <mergeCells count="13">
    <mergeCell ref="E29:H29"/>
    <mergeCell ref="D15:E15"/>
    <mergeCell ref="D16:E16"/>
    <mergeCell ref="D17:E17"/>
    <mergeCell ref="D19:E19"/>
    <mergeCell ref="D18:E18"/>
    <mergeCell ref="E27:H27"/>
    <mergeCell ref="E28:H28"/>
    <mergeCell ref="E22:H22"/>
    <mergeCell ref="E23:H23"/>
    <mergeCell ref="E24:H24"/>
    <mergeCell ref="E25:H25"/>
    <mergeCell ref="E26:H2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Общие сведения</vt:lpstr>
      <vt:lpstr>1. Пример Китай</vt:lpstr>
      <vt:lpstr>Мастер ввода - Пример1</vt:lpstr>
      <vt:lpstr>2. Пример Беларусь</vt:lpstr>
      <vt:lpstr>Мастер ввода - Пример3</vt:lpstr>
      <vt:lpstr>3. Пример Многовалютный (+91)</vt:lpstr>
      <vt:lpstr>Мастер ввода - Пример2</vt:lpstr>
      <vt:lpstr>Разницы конвертации</vt:lpstr>
      <vt:lpstr>3. Пример Многовалютный</vt:lpstr>
      <vt:lpstr>Структуры хранения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Русских Александр</dc:creator>
  <cp:lastModifiedBy>Русских Александр</cp:lastModifiedBy>
  <dcterms:created xsi:type="dcterms:W3CDTF">2025-01-15T03:30:24Z</dcterms:created>
  <dcterms:modified xsi:type="dcterms:W3CDTF">2025-05-29T03:53:45Z</dcterms:modified>
</cp:coreProperties>
</file>